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put sheet" sheetId="1" r:id="rId4"/>
    <sheet state="visible" name="Valuation output" sheetId="2" r:id="rId5"/>
    <sheet state="visible" name="Stories to Numbers" sheetId="3" r:id="rId6"/>
    <sheet state="visible" name="Market value of Debt" sheetId="4" r:id="rId7"/>
    <sheet state="visible" name="Valuation as picture" sheetId="5" r:id="rId8"/>
    <sheet state="visible" name="Diagnostics" sheetId="6" r:id="rId9"/>
    <sheet state="visible" name="Option value" sheetId="7" r:id="rId10"/>
    <sheet state="visible" name="Synthetic rating" sheetId="8" r:id="rId11"/>
    <sheet state="visible" name="R&amp; D converter" sheetId="9" r:id="rId12"/>
    <sheet state="visible" name="Operating lease converter" sheetId="10" r:id="rId13"/>
    <sheet state="visible" name="Cost of capital worksheet" sheetId="11" r:id="rId14"/>
    <sheet state="visible" name="Failure Rate worksheet" sheetId="12" r:id="rId15"/>
    <sheet state="visible" name="Country equity risk premiums" sheetId="13" r:id="rId16"/>
    <sheet state="visible" name="Industry Averages(US)" sheetId="14" r:id="rId17"/>
    <sheet state="visible" name="Industry Average Beta (Global)" sheetId="15" r:id="rId18"/>
    <sheet state="visible" name="Input Stat Distributioons" sheetId="16" r:id="rId19"/>
    <sheet state="visible" name="Trailing 12 month Worskheet" sheetId="17" r:id="rId20"/>
    <sheet state="visible" name="Answer keys" sheetId="18" r:id="rId21"/>
    <sheet state="visible" name="Notes " sheetId="19" r:id="rId22"/>
  </sheets>
  <definedNames/>
  <calcPr/>
  <extLst>
    <ext uri="GoogleSheetsCustomDataVersion2">
      <go:sheetsCustomData xmlns:go="http://customooxmlschemas.google.com/" r:id="rId23" roundtripDataChecksum="9hlk4oa8KYpMen9f4ay+QAo/lZ9QayGr6mvX4vqTAWc="/>
    </ext>
  </extLst>
</workbook>
</file>

<file path=xl/comments1.xml><?xml version="1.0" encoding="utf-8"?>
<comments xmlns:r="http://schemas.openxmlformats.org/officeDocument/2006/relationships" xmlns="http://schemas.openxmlformats.org/spreadsheetml/2006/main">
  <authors>
    <author/>
  </authors>
  <commentList>
    <comment authorId="0" ref="B10">
      <text>
        <t xml:space="preserve">======
ID#AAABFpOk-TQ
Darshan Ay    (2024-02-22 07:09:56)
current year</t>
      </text>
    </comment>
    <comment authorId="0" ref="B17">
      <text>
        <t xml:space="preserve">======
ID#AAABFpOk-S0
tc={AEED2D9E-7933-0546-A108-B06B6DBDF425}    (2024-02-22 05:31:35)
[Threaded comment]
Your version of Excel allows you to read this threaded comment; however, any edits to it will get removed if the file is opened in a newer version of Excel. Learn more: https://go.microsoft.com/fwlink/?linkid=870924
Comment:
    If your have lease commitments, and accountants are not treating it as debt, or you don’t trust the accountants, enter yes to this, and make sure you enter your company’s lease commitments into the operating lease converter. (But make sure then that you do not include the accounting lease debt in total debt in the column above, or you will double count)</t>
      </text>
    </comment>
    <comment authorId="0" ref="B27">
      <text>
        <t xml:space="preserve">======
ID#AAABFpOk-Sk
tc={751B8FE4-9055-B84E-A3C8-0E4DEADB3EA0}    (2024-02-22 05:31:35)
[Threaded comment]
Your version of Excel allows you to read this threaded comment; however, any edits to it will get removed if the file is opened in a newer version of Excel. Learn more: https://go.microsoft.com/fwlink/?linkid=870924
Comment:
    Again, I am separating out the operating margin for next year, to allow you to use the superior information you may have for the near term to play out in this estimate.</t>
      </text>
    </comment>
    <comment authorId="0" ref="B20">
      <text>
        <t xml:space="preserve">======
ID#AAABFpOk-Sg
tc={66B71247-062C-884C-A110-2FA7FC5BB361}    (2024-02-22 05:31:35)
[Threaded comment]
Your version of Excel allows you to read this threaded comment; however, any edits to it will get removed if the file is opened in a newer version of Excel. Learn more: https://go.microsoft.com/fwlink/?linkid=870924
Comment: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text>
    </comment>
    <comment authorId="0" ref="B8">
      <text>
        <t xml:space="preserve">======
ID#AAABFpOk-Sc
tc={54FBC3F9-EB9F-7C41-8C6D-97F512BA685D}    (2024-02-22 05:31:35)
[Threaded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Later, in the cost of capital section, you will be able to break the company down into more detail.</t>
      </text>
    </comment>
    <comment authorId="0" ref="B18">
      <text>
        <t xml:space="preserve">======
ID#AAABFpOk-SY
tc={E2546F12-07E7-8E43-BAF4-4BA7F486E85D}    (2024-02-22 05:31:35)
[Threaded comment]
Your version of Excel allows you to read this threaded comment; however, any edits to it will get removed if the file is opened in a newer version of Excel. Learn more: https://go.microsoft.com/fwlink/?linkid=870924
Comment:
    Enter the cash and marketable securities in your most recent balance sheet. In most companies, this will show up under current assets, and can either show up as a consolidated item or as sub-items for cash and short term investments.
------
ID#AAABFpOk-T8
Darshan Ay    (2024-02-22 08:02:28)
cash and marketable securities</t>
      </text>
    </comment>
    <comment authorId="0" ref="B7">
      <text>
        <t xml:space="preserve">======
ID#AAABFpOk-SU
tc={71F54301-01F9-6142-81B2-70E7EE6CDDF7}    (2024-02-22 05:31:35)
[Threaded comment]
Your version of Excel allows you to read this threaded comment; however, any edits to it will get removed if the file is opened in a newer version of Excel. Learn more: https://go.microsoft.com/fwlink/?linkid=870924
Comment:
    This is a pull down menu, and you should enter your country of incorporation. You can always add more details on geographic risk exposure in the cost of capital worksheet.</t>
      </text>
    </comment>
    <comment authorId="0" ref="B32">
      <text>
        <t xml:space="preserve">======
ID#AAABFou2icw
tc={FBD5A24E-83BA-4543-B49C-42E85C8B9500}    (2024-02-22 05:31:35)
[Threaded comment]
Your version of Excel allows you to read this threaded comment; however, any edits to it will get removed if the file is opened in a newer version of Excel. Learn more: https://go.microsoft.com/fwlink/?linkid=870924
Comment:
    I give you a second chance to input the sales to invested capital to allow for the fact that as companies scale up they might need to reinvest less (or more) to get the same growth.</t>
      </text>
    </comment>
    <comment authorId="0" ref="J34">
      <text>
        <t xml:space="preserve">======
ID#AAABFou2ico
tc={41BD63FD-2E13-334D-AC8A-F4702E32C3C5}    (2024-02-22 05:31:35)
[Threaded comment]
Your version of Excel allows you to read this threaded comment; however, any edits to it will get removed if the file is opened in a newer version of Excel. Learn more: https://go.microsoft.com/fwlink/?linkid=870924
Comment:
    Compare to your total market and check your market share.</t>
      </text>
    </comment>
    <comment authorId="0" ref="B16">
      <text>
        <t xml:space="preserve">======
ID#AAABFou2ick
tc={2A62643D-C33C-9A46-A5F0-E66BADC89EAC}    (2024-02-22 05:31:35)
[Threaded comment]
Your version of Excel allows you to read this threaded comment; however, any edits to it will get removed if the file is opened in a newer version of Excel. Learn more: https://go.microsoft.com/fwlink/?linkid=870924
Comment:
    If you decide to challenge the accountants, and move an expense (like R&amp;D or customer acquisition costs) from operating to capital expenses, enter yes here, but make sure that you go into the R&amp;D worksheet and enter the numbers for your company.
------
ID#AAABHImY-IU
Darshan Ay    (2024-02-23 03:11:20)
all expenses that will pay you over the years , in amazon theses is the term "Technology and infrastructure"</t>
      </text>
    </comment>
    <comment authorId="0" ref="B31">
      <text>
        <t xml:space="preserve">======
ID#AAABFou2icg
tc={AE13966B-AB4E-B34C-AB49-2D7FEA7E9120}    (2024-02-22 05:31:35)
[Threaded comment]
Your version of Excel allows you to read this threaded comment; however, any edits to it will get removed if the file is opened in a newer version of Excel. Learn more: https://go.microsoft.com/fwlink/?linkid=870924
Comment:
    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 (If your company has already invested for the growth for the next few years, this number can be set to a high value for the first five years, to reflect the fact that you don’t have to reinvest as much. (Also check the option at the end of the spreadsheet, to allow for a lag between reinvestment and growth)
------
ID#AAABKeTM6Hk
Darshan Ay    (2024-04-01 05:13:57)
book value of equity and debt - cash = sales to capital ratio</t>
      </text>
    </comment>
    <comment authorId="0" ref="B22">
      <text>
        <t xml:space="preserve">======
ID#AAABFou2icc
tc={38AE7BD4-BE10-B140-8F0C-6498039783B4}    (2024-02-22 05:31:35)
[Threaded comment]
Your version of Excel allows you to read this threaded comment; however, any edits to it will get removed if the file is opened in a newer version of Excel. Learn more: https://go.microsoft.com/fwlink/?linkid=870924
Comment:
    Enter the most recent stock price (how about today's?) in here.</t>
      </text>
    </comment>
    <comment authorId="0" ref="B46">
      <text>
        <t xml:space="preserve">======
ID#AAABFou2icY
tc={23A45B0B-C6F1-6248-99DC-D3FB7F79095D}    (2024-02-22 05:31:35)
[Threaded comment]
Your version of Excel allows you to read this threaded comment; however, any edits to it will get removed if the file is opened in a newer version of Excel. Learn more: https://go.microsoft.com/fwlink/?linkid=870924
Comment:
    You have three choices. You can move your cost of capital to the industry average or median, over time.
That should on this page, to your right. Second, you can see the market-wide distribution in the cost of capital worksheet to look at the distribution of costs of capital across the market. Third, you can leave it at the current cost of capital by entering your initial cost of capital here.</t>
      </text>
    </comment>
    <comment authorId="0" ref="B37">
      <text>
        <t xml:space="preserve">======
ID#AAABFou2icQ
tc={3B1FC220-3FE7-E54A-96FA-E03CEFCBFDE2}    (2024-02-22 05:31:35)
[Threaded comment]
Your version of Excel allows you to read this threaded comment; however, any edits to it will get removed if the file is opened in a newer version of Excel. Learn more: https://go.microsoft.com/fwlink/?linkid=870924
Comment:
    Check your annual report or 10K for whether your companies has employee options still outstanding.</t>
      </text>
    </comment>
    <comment authorId="0" ref="B21">
      <text>
        <t xml:space="preserve">======
ID#AAABFou2icM
tc={51B4C672-001E-AC42-885D-01422D0EE688}    (2024-02-22 05:31:35)
[Threaded comment]
Your version of Excel allows you to read this threaded comment; however, any edits to it will get removed if the file is opened in a newer version of Excel. Learn more: https://go.microsoft.com/fwlink/?linkid=870924
Comment:
    Enter the most recent update you have on the number of shares. If you have different classes of shares, aggregate them all and enter one number. Count restricted stock units (RSUs) as shares but don't count shares underlying employee options.</t>
      </text>
    </comment>
    <comment authorId="0" ref="B65">
      <text>
        <t xml:space="preserve">======
ID#AAABFou2icI
tc={2C7CA6D9-70A4-454D-A0BD-19CB3A5D02DF}    (2024-02-22 05:31:35)
[Threaded comment]
Your version of Excel allows you to read this threaded comment; however, any edits to it will get removed if the file is opened in a newer version of Excel. Learn more: https://go.microsoft.com/fwlink/?linkid=870924
Comment:
    This is your forecast for the long-term, default free rate in the currency that you are working with, ten years from now.</t>
      </text>
    </comment>
    <comment authorId="0" ref="B62">
      <text>
        <t xml:space="preserve">======
ID#AAABFou2icE
tc={52953B18-6ABF-C140-A50D-98AA9E44D651}    (2024-02-22 05:31:35)
[Threaded comment]
Your version of Excel allows you to read this threaded comment; however, any edits to it will get removed if the file is opened in a newer version of Excel. Learn more: https://go.microsoft.com/fwlink/?linkid=870924
Comment:
    This is the NOL from prior years carried forward into this year. Check the footnotes to your financial statements to see if there are any loss carry forwards.</t>
      </text>
    </comment>
    <comment authorId="0" ref="B15">
      <text>
        <t xml:space="preserve">======
ID#AAABFou2icA
tc={4EBAB3AE-4130-E345-91F6-F196751794B7}    (2024-02-22 05:31:35)
[Threaded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most recent balance sheet. If your company is capitalizing leases, and you trust the accounting calculations, include those as well. (Do not include accounts payable, supplier credit or other non-interest bearing liabilities.)
------
ID#AAABFpOk-T0
Darshan Ay    (2024-02-22 07:49:41)
long term liability and  lease and other long term liabilities and short term debt any debt that interest is paid</t>
      </text>
    </comment>
    <comment authorId="0" ref="B52">
      <text>
        <t xml:space="preserve">======
ID#AAABFou2ib8
tc={E70E7C6A-F80C-1541-B56C-B7B598D70448}    (2024-02-22 05:31:35)
[Threaded comment]
Your version of Excel allows you to read this threaded comment; however, any edits to it will get removed if the file is opened in a newer version of Excel. Learn more: https://go.microsoft.com/fwlink/?linkid=870924
Comment:
    Aswath Damodaran
If you want to look at ways of estimating this probability, try the failure rate worksheet embedded in this spreadsheet.</t>
      </text>
    </comment>
    <comment authorId="0" ref="B35">
      <text>
        <t xml:space="preserve">======
ID#AAABFou2ib0
tc={A59C3A77-9765-B147-B40F-B2F3A4E48AC3}    (2024-02-22 05:31:35)
[Threaded comment]
Your version of Excel allows you to read this threaded comment; however, any edits to it will get removed if the file is opened in a newer version of Excel. Learn more: https://go.microsoft.com/fwlink/?linkid=870924
Comment:
    Use the cost of capital worksheet to either input directly, calculate from company details on business &amp; geography mix, use an industry average or even a histogram across all companies.</t>
      </text>
    </comment>
    <comment authorId="0" ref="B24">
      <text>
        <t xml:space="preserve">======
ID#AAABFou2ibw
tc={7EC7B7C4-E2EF-5C47-9F07-E86FFDCD3214}    (2024-02-22 05:31:35)
[Threaded comment]
Your version of Excel allows you to read this threaded comment; however, any edits to it will get removed if the file is opened in a newer version of Excel. Learn more: https://go.microsoft.com/fwlink/?linkid=870924
Comment:
    This is a statutory tax rate. I use the tax rate of the country the company is domiciled in. See the country equity risk premium worksheet embedded in this spreadsheet for country tax rates.</t>
      </text>
    </comment>
    <comment authorId="0" ref="B34">
      <text>
        <t xml:space="preserve">======
ID#AAABFou2ibo
tc={48C76159-0827-874B-B96B-C4FD25D34B6A}    (2024-02-22 05:31:35)
[Threaded comment]
Your version of Excel allows you to read this threaded comment; however, any edits to it will get removed if the file is opened in a newer version of Excel. Learn more: https://go.microsoft.com/fwlink/?linkid=870924
Comment:
    This should be today's long term riskfree rate. If you are working with a currency where the government has default risk, clean up the government bond rate to make it riskfree (by subtracting the default spread for the government).</t>
      </text>
    </comment>
    <comment authorId="0" ref="B12">
      <text>
        <t xml:space="preserve">======
ID#AAABFou2ibg
tc={AFFC9966-65E7-7849-A618-5DEF034E694A}    (2024-02-22 05:31:35)
[Threaded comment]
Your version of Excel allows you to read this threaded comment; however, any edits to it will get removed if the file is opened in a newer version of Excel. Learn more: https://go.microsoft.com/fwlink/?linkid=870924
Comment:
    Enter the operating income or EBIT from the most recent 12 months, even if that number is negative. If you have operating leases or R&amp;D and want to adjust for them, use the options below to start the process and enter the numbers in the relevant worksheets.
------
ID#AAABFpOk-Tg
Darshan Ay    (2024-02-22 07:37:14)
gross profit = revenue -
(cogs + administrate exp and general and marketing)</t>
      </text>
    </comment>
    <comment authorId="0" ref="C11">
      <text>
        <t xml:space="preserve">======
ID#AAABFou2ibc
tc={B4FAFBEA-7EF5-9E49-BDDC-74E67266D7B3}    (2024-02-22 05:31:35)
[Threaded comment]
Your version of Excel allows you to read this threaded comment; however, any edits to it will get removed if the file is opened in a newer version of Excel. Learn more: https://go.microsoft.com/fwlink/?linkid=870924
Comment:
    Enter the revenues from the last annual report before your most recent 12 months ended.
------
ID#AAABFpOk-Tc
Darshan Ay    (2024-02-22 07:11:00)
sales or revenues</t>
      </text>
    </comment>
    <comment authorId="0" ref="B9">
      <text>
        <t xml:space="preserve">======
ID#AAABFou2ibY
tc={CA4A0E69-2EC1-064C-82D5-50B182E99825}    (2024-02-22 05:31:35)
[Threaded comment]
Your version of Excel allows you to read this threaded comment; however, any edits to it will get removed if the file is opened in a newer version of Excel. Learn more: https://go.microsoft.com/fwlink/?linkid=870924
Comment:
    If you are in multiple businesses, make your judgment on the one industry group that it most falls into, and pick that one for this cell. In general, your pick here should match your pick in the cell above. Later, in the cost of capital section, you will be able to break the company down into more detail.</t>
      </text>
    </comment>
    <comment authorId="0" ref="B59">
      <text>
        <t xml:space="preserve">======
ID#AAABFou2ibU
tc={864108E8-64F4-C649-B7F6-27546ED36042}    (2024-02-22 05:31:35)
[Threaded comment]
Your version of Excel allows you to read this threaded comment; however, any edits to it will get removed if the file is opened in a newer version of Excel. Learn more: https://go.microsoft.com/fwlink/?linkid=870924
Comment:
    In general, it is prudent to assume that your company, no matter how capable it is on the tax management front, will eventually have to pay its marginal tax rate. There are some companies, though, where the low effective tax rate comes from structural factors (revenues from low-tax locales), rather than tax deferral, and you may want to leave the effective tax rate unchanged.</t>
      </text>
    </comment>
    <comment authorId="0" ref="B53">
      <text>
        <t xml:space="preserve">======
ID#AAABFou2ibQ
tc={2714D861-0A48-5D43-B0B4-66453AEB395D}    (2024-02-22 05:31:35)
[Threaded comment]
Your version of Excel allows you to read this threaded comment; however, any edits to it will get removed if the file is opened in a newer version of Excel. Learn more: https://go.microsoft.com/fwlink/?linkid=870924
Comment:
    If the firm fail and has to liquidate its assets, you need to specify what the liquidation proceeds will be tied to. For young growth companies, I would tie it to value and with distressed firms (especially ones with significant assets in place), I would use book value.</t>
      </text>
    </comment>
    <comment authorId="0" ref="B14">
      <text>
        <t xml:space="preserve">======
ID#AAABFou2ibI
tc={77A98811-E565-A44B-A04A-39493A90F633}    (2024-02-22 05:31:35)
[Threaded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most recent 12 months (i.e. the most recent balance sheet, either from an annual report or quarterly report). This book equity will include everything - paid in capital, retained earnings etc. and may even be negative for companies that have been losing money for a while. If your company has minority or non-controlling interests listed separately, include them in this book equity.
------
ID#AAABFpOk-To
Darshan Ay    (2024-02-22 07:47:16)
share holder equity</t>
      </text>
    </comment>
    <comment authorId="0" ref="D10">
      <text>
        <t xml:space="preserve">======
ID#AAABFou2ibE
tc={2D890560-A4D2-9046-BCC4-FEE8DA2A9099}    (2024-02-22 05:31:35)
[Threaded comment]
Your version of Excel allows you to read this threaded comment; however, any edits to it will get removed if the file is opened in a newer version of Excel. Learn more: https://go.microsoft.com/fwlink/?linkid=870924
Comment:
    If your most recent year's numbers are your current, and you are entering the llast year's numbers for last year, enter 1. If you have trailing 12-month numbers, and you are entering the last fiscal year's numbers as trailing 12-month, enter teh fraction of a year since that last report. Thus, if your trailing 12-month numbers are through September 2023, and yuor lasst fiscal year was  the 2023 calendar year, enter 0.75, since nine months have passed.</t>
      </text>
    </comment>
    <comment authorId="0" ref="B29">
      <text>
        <t xml:space="preserve">======
ID#AAABFou2ibA
tc={3FA629D8-89D5-E143-B22C-AFE6CD0C8514}    (2024-02-22 05:31:35)
[Threaded comment]
Your version of Excel allows you to read this threaded comment; however, any edits to it will get removed if the file is opened in a newer version of Excel. Learn more: https://go.microsoft.com/fwlink/?linkid=870924
Comment:
    This is the operating margin that you expect your company to move to, over time. For mature companies, it can be close to or equal to the current operating margin. For growth companies (including money-losing), it may the industry average margin or a margin that you estimate given the business characteristics.</t>
      </text>
    </comment>
    <comment authorId="0" ref="B23">
      <text>
        <t xml:space="preserve">======
ID#AAABFou2ia8
tc={218968A8-BC08-A64F-9F0E-C67E68AA4DD8}    (2024-02-22 05:31:35)
[Threaded comment]
Your version of Excel allows you to read this threaded comment; however, any edits to it will get removed if the file is opened in a newer version of Excel. Learn more: https://go.microsoft.com/fwlink/?linkid=870924
Comment: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or if you have a money losing company, don't enter zero but enter the marginal tax rate..</t>
      </text>
    </comment>
    <comment authorId="0" ref="B11">
      <text>
        <t xml:space="preserve">======
ID#AAABFou2ia4
tc={09E9FA1F-138A-9547-B116-0278E256325D}    (2024-02-22 05:31:35)
[Threaded comment]
Your version of Excel allows you to read this threaded comment; however, any edits to it will get removed if the file is opened in a newer version of Excel. Learn more: https://go.microsoft.com/fwlink/?linkid=870924
Comment:
    Enter the revenues from the most recent twelve months. If your company had no revenues, enter a  small positive number. (You need a base for your growth rate)
------
ID#AAABFpOk-TY
Darshan Ay    (2024-02-22 07:10:48)
sales or revenues</t>
      </text>
    </comment>
    <comment authorId="0" ref="B40">
      <text>
        <t xml:space="preserve">======
ID#AAABFou2iaw
tc={84D307F5-C671-864E-A8B6-E08441B4818E}    (2024-02-22 05:31:35)
[Threaded comment]
Your version of Excel allows you to read this threaded comment; however, any edits to it will get removed if the file is opened in a newer version of Excel. Learn more: https://go.microsoft.com/fwlink/?linkid=870924
Comment:
    The weighted average maturity of your options should be reported in your financial statements.</t>
      </text>
    </comment>
    <comment authorId="0" ref="B30">
      <text>
        <t xml:space="preserve">======
ID#AAABFou2ias
tc={594B4E1B-3ACD-0F43-A4CB-A9BE88E089B5}    (2024-02-22 05:31:35)
[Threaded comment]
Your version of Excel allows you to read this threaded comment; however, any edits to it will get removed if the file is opened in a newer version of Excel. Learn more: https://go.microsoft.com/fwlink/?linkid=870924
Comment:
    This is the forecast year in which your current margin will converge on target.</t>
      </text>
    </comment>
    <comment authorId="0" ref="C14">
      <text>
        <t xml:space="preserve">======
ID#AAABFou2iao
tc={1B0C707C-9FE4-EC47-8991-BFB3094AFE63}    (2024-02-22 05:31:35)
[Threaded comment]
Your version of Excel allows you to read this threaded comment; however, any edits to it will get removed if the file is opened in a newer version of Excel. Learn more: https://go.microsoft.com/fwlink/?linkid=870924
Comment:
    Enter the book value of equity (total) from the end of the annual report in the fiscal year prior to your most recent 12 months.
------
ID#AAABFpOk-Tw
Darshan Ay    (2024-02-22 07:48:01)
last year share holder equity</t>
      </text>
    </comment>
    <comment authorId="0" ref="J36">
      <text>
        <t xml:space="preserve">======
ID#AAABFou2iag
tc={B1F53202-2F0D-D541-9E18-76005E4E45E4}    (2024-02-22 05:31:35)
[Threaded comment]
Your version of Excel allows you to read this threaded comment; however, any edits to it will get removed if the file is opened in a newer version of Excel. Learn more: https://go.microsoft.com/fwlink/?linkid=870924
Comment:
    Function of both your target margin and your sales to capital ratio.</t>
      </text>
    </comment>
    <comment authorId="0" ref="B28">
      <text>
        <t xml:space="preserve">======
ID#AAABFou2iac
tc={5CA1C1D1-F4A5-8446-B5E9-71CD54EF2545}    (2024-02-22 05:31:35)
[Threaded comment]
Your version of Excel allows you to read this threaded comment; however, any edits to it will get removed if the file is opened in a newer version of Excel. Learn more: https://go.microsoft.com/fwlink/?linkid=870924
Comment:
    I don't have a crystal ball but you should look at 
a. Revenue growth in your company in recent years
b. Your company's revenues, relative to the overall market size and larger players in the sector. 
Suggestion: Check your revenues in year 10 against the overall market and see what market share are you giving your company. Check your company's revenues against other companies in the sector.
Note that this number can be negative for a declining firm.</t>
      </text>
    </comment>
    <comment authorId="0" ref="B57">
      <text>
        <t xml:space="preserve">======
ID#AAABFou2iaU
tc={D5616C1A-972E-EA45-89C6-4108E9869A9C}    (2024-02-22 05:31:35)
[Threaded comment]
Your version of Excel allows you to read this threaded comment; however, any edits to it will get removed if the file is opened in a newer version of Excel. Learn more: https://go.microsoft.com/fwlink/?linkid=870924
Comment:
    The default is set to zero (contemporaneous growth, but you can a lag up to three years between investment and growth)</t>
      </text>
    </comment>
    <comment authorId="0" ref="B54">
      <text>
        <t xml:space="preserve">======
ID#AAABFou2iaQ
tc={BACA5868-B98A-F34A-BB35-5BF8D7D47027}    (2024-02-22 05:31:35)
[Threaded comment]
Your version of Excel allows you to read this threaded comment; however, any edits to it will get removed if the file is opened in a newer version of Excel. Learn more: https://go.microsoft.com/fwlink/?linkid=870924
Comment:
    You will generally not get 100% of fair value. How much less than 100% you get will depend on whether there are lots of potential buyers for your assets and how much of a hurry you are in to liquidate. It may well be zero for a young growth company with no tangible assets.</t>
      </text>
    </comment>
    <comment authorId="0" ref="B51">
      <text>
        <t xml:space="preserve">======
ID#AAABFou2iaM
tc={BC8F5940-D88C-FF41-BFB0-C57C664414DF}    (2024-02-22 05:31:35)
[Threaded comment]
Your version of Excel allows you to read this threaded comment; however, any edits to it will get removed if the file is opened in a newer version of Excel. Learn more: https://go.microsoft.com/fwlink/?linkid=870924
Comment:
    If your company is money-losing or in decline, and you believe that there is a significant chance it will not survive, enter yes here, and the inputs below. Failure can also be caused by catastrophes or government action.</t>
      </text>
    </comment>
    <comment authorId="0" ref="B64">
      <text>
        <t xml:space="preserve">======
ID#AAABFou2iaI
tc={25389A54-C635-ED40-849A-EEB0EC5D59A1}    (2024-02-22 05:31:35)
[Threaded comment]
Your version of Excel allows you to read this threaded comment; however, any edits to it will get removed if the file is opened in a newer version of Excel. Learn more: https://go.microsoft.com/fwlink/?linkid=870924
Comment:
    My advice, in most cases is to leave this as no, and I will leave the current riskfree rate unchanged in perpetuity. If you do feel that interest rates will change over time, and you are inclined to forecast that level (normalized, historical average, etc.), enter yes, and the expected interest rate below.</t>
      </text>
    </comment>
    <comment authorId="0" ref="B56">
      <text>
        <t xml:space="preserve">======
ID#AAABFou2iaE
tc={70BF85C9-F9B1-4243-88BC-086E5E41286E}    (2024-02-22 05:31:35)
[Threaded comment]
Your version of Excel allows you to read this threaded comment; however, any edits to it will get removed if the file is opened in a newer version of Excel. Learn more: https://go.microsoft.com/fwlink/?linkid=870924
Comment:
    The default in the spreadsheet is to assume that reinvestment in a year creates growth in the same year. That may work in service businesses or for companies that grow through acquisitions, but in some businesses, there will be a lag between when you invest (in a new factory or R&amp;D) and when you see revenue growth. Enter yes and the following inputs.</t>
      </text>
    </comment>
    <comment authorId="0" ref="B19">
      <text>
        <t xml:space="preserve">======
ID#AAABFou2iaA
tc={4EF0786B-4C78-E749-BA0E-D37E40A13CCA}    (2024-02-22 05:31:35)
[Threaded comment]
Your version of Excel allows you to read this threaded comment; however, any edits to it will get removed if the file is opened in a newer version of Excel. Learn more: https://go.microsoft.com/fwlink/?linkid=870924
Comment:
    The most common non-operating assets are minority holdings in other companies (which are not consolidated). You can find the value of these holdings on the balance sheet, and it can be either in book value terms or marked to market. If it is book value, see if you can convert it to a market value. If it is marked to market, just enter the number on the balance sheet.
------
ID#AAABHImY-IY
Darshan Ay    (2024-02-23 03:20:46)
long term investment and even in that go to foot note and find out the holding in other companies
------
ID#AAABHImY-Ic
Darshan Ay    (2024-02-23 03:22:41)
small number leave it at book value if its preseted in book value, if big number convert to market value doing some PE of revenue or book value multiples if its not listed</t>
      </text>
    </comment>
    <comment authorId="0" ref="C18">
      <text>
        <t xml:space="preserve">======
ID#AAABFou2iZ8
tc={7036E80F-6A3B-5240-ADB4-827D900C1913}    (2024-02-22 05:31:35)
[Threaded comment]
Your version of Excel allows you to read this threaded comment; however, any edits to it will get removed if the file is opened in a newer version of Excel. Learn more: https://go.microsoft.com/fwlink/?linkid=870924
Comment:
    Enter the cash balance from the balance sheet of the fiscal year prior to your most recent twelve months.
------
ID#AAABFpOk-UA
Darshan Ay    (2024-02-22 08:02:42)
cash and marketable securities</t>
      </text>
    </comment>
    <comment authorId="0" ref="B49">
      <text>
        <t xml:space="preserve">======
ID#AAABFou2iZ4
tc={C653EB8A-25F4-464F-BD99-C6B45BEA26C3}    (2024-02-22 05:31:35)
[Threaded comment]
Your version of Excel allows you to read this threaded comment; however, any edits to it will get removed if the file is opened in a newer version of Excel. Learn more: https://go.microsoft.com/fwlink/?linkid=870924
Comment:
    Even if you believe your firm has significant competitive advantages, you should expect the return on capital for a company to come down over time, at least on new projects. If you don’t see long term competitive advantages, you should just leave the cell above at No.</t>
      </text>
    </comment>
    <comment authorId="0" ref="B67">
      <text>
        <t xml:space="preserve">======
ID#AAABFou2iZ0
tc={997F1F94-CD24-FE40-933F-77DF8B8E547F}    (2024-02-22 05:31:35)
[Threaded comment]
Your version of Excel allows you to read this threaded comment; however, any edits to it will get removed if the file is opened in a newer version of Excel. Learn more: https://go.microsoft.com/fwlink/?linkid=870924
Comment:
    Leave this  at no,  for the most part, but use yes, if you have a firm that you see declining after year 10 or growing at a rate much lower than the rest of the economy.</t>
      </text>
    </comment>
    <comment authorId="0" ref="C15">
      <text>
        <t xml:space="preserve">======
ID#AAABFou2iZw
tc={EEE67F91-B486-C642-BCF8-918B32B4F8EF}    (2024-02-22 05:31:35)
[Threaded comment]
Your version of Excel allows you to read this threaded comment; however, any edits to it will get removed if the file is opened in a newer version of Excel. Learn more: https://go.microsoft.com/fwlink/?linkid=870924
Comment:
    Enter the book value of interest bearing debt (short and long term) at your company from the balance sheet of the fiscal year prior to your most recent 12 months of data.
------
ID#AAABFpOk-T4
Darshan Ay    (2024-02-22 07:50:06)
long term liability and  lease and other long term liabilities and short term debt any debt that interest is paid</t>
      </text>
    </comment>
    <comment authorId="0" ref="D11">
      <text>
        <t xml:space="preserve">======
ID#AAABFou2iZk
tc={2F9D57EC-A335-6C45-8636-50B8E9391785}    (2024-02-22 05:31:35)
[Threaded comment]
Your version of Excel allows you to read this threaded comment; however, any edits to it will get removed if the file is opened in a newer version of Excel. Learn more: https://go.microsoft.com/fwlink/?linkid=870924
Comment:
    If your most recent 12 months of data represent the most recent fiscal year, and your last 10 before LTM is the previous fiscal year, enter 1.00. If your most recent 12 months of data are midway through a fiscal year, enter the fraction of the most recent fiscal year is in this data, Thus, if your were valuing Amazon in Nov 2023, and using the trailing 12 months of data through September 2023, the 3rd quarter of the 2023 fiscal year, you would enter 0.75. Enter 0.5, if your data is through the second quarter, and 0.25, if is through the first quarter.</t>
      </text>
    </comment>
    <comment authorId="0" ref="B38">
      <text>
        <t xml:space="preserve">======
ID#AAABFou2iZg
tc={635D9BDD-F56D-3A4B-BB73-B545395723F2}    (2024-02-22 05:31:35)
[Threaded comment]
Your version of Excel allows you to read this threaded comment; however, any edits to it will get removed if the file is opened in a newer version of Excel. Learn more: https://go.microsoft.com/fwlink/?linkid=870924
Comment:
    Check your company's annual report or 10K. If it does have options outstanding, enter the total number here (vested and non vested, in the money and out…</t>
      </text>
    </comment>
    <comment authorId="0" ref="J35">
      <text>
        <t xml:space="preserve">======
ID#AAABFou2iZY
tc={DB629F1F-F83F-F647-853F-47BFC31610CD}    (2024-02-22 05:31:35)
[Threaded comment]
Your version of Excel allows you to read this threaded comment; however, any edits to it will get removed if the file is opened in a newer version of Excel. Learn more: https://go.microsoft.com/fwlink/?linkid=870924
Comment:
    Determined by your target margin.</t>
      </text>
    </comment>
    <comment authorId="0" ref="C10">
      <text>
        <t xml:space="preserve">======
ID#AAABFou2iZU
tc={E0152BD4-8763-E340-9F3D-57E83246CD86}    (2024-02-22 05:31:35)
[Threaded comment]
Your version of Excel allows you to read this threaded comment; however, any edits to it will get removed if the file is opened in a newer version of Excel. Learn more: https://go.microsoft.com/fwlink/?linkid=870924
Comment:
    Aswath Damodaran:
If your last twelve months of data come from a 10K or Annual Report, the last 10K will be the previous year’s 10K or annual report. If your last twelve months are midway through a fiscal year, this will be the previous fiscal year. For example, when valuing Amazon in February 2024, my most recent twelve months happened to be the last fiscal year ended Dec 31, 2023. The last 10K before it would have been the fiscal year ended Dec 31, 2022. However, when I valued Amazon in November 2023, the most recent 12 months would have been through Sept 2023, representing the last quarter of 2022, and the first three quarters of 2023. The most recent 10K (ot annual report) would still have been the 2022 annutal report, but I would have entered 0.75 instead of 1 in the next column.
------
ID#AAABFpOk-TU
Darshan Ay    (2024-02-22 07:10:04)
last year</t>
      </text>
    </comment>
    <comment authorId="0" ref="B72">
      <text>
        <t xml:space="preserve">======
ID#AAABFou2iZM
tc={BC724579-4871-0448-B3E6-EFAC6D77BD38}    (2024-02-22 05:31:35)
[Threaded comment]
Your version of Excel allows you to read this threaded comment; however, any edits to it will get removed if the file is opened in a newer version of Excel. Learn more: https://go.microsoft.com/fwlink/?linkid=870924
Comment:
    This is the additional tax due, if the cash is trapped cash. If your concern is that all cash is being discounted by the market because of management mistrust, enter the percentage discount to apply to cash.</t>
      </text>
    </comment>
    <comment authorId="0" ref="B26">
      <text>
        <t xml:space="preserve">======
ID#AAABFou2iZI
tc={4B2B4743-2757-3E4B-9959-BA2D9ACB4202}    (2024-02-22 05:31:35)
[Threaded comment]
Your version of Excel allows you to read this threaded comment; however, any edits to it will get removed if the file is opened in a newer version of Excel. Learn more: https://go.microsoft.com/fwlink/?linkid=870924
Comment:
    This will get you started on your revenue projections. While the bigger input will be the revenue growth rate for years 2-5, two cells down, the estimated growth in year 1 (next 12 months) is offered as a separate input for two reasons. (1) For some companies, you may be able to forecast revenues next year much better than revenues afterwards either because you have management guidance or tangible basis (contracts already in place). (2) For pre-revenue companies, where you had to enter a made-up positive number in your revenues cell, this growth rate will allow you to get a year 1 revenue that is a good starting point for forecasts.</t>
      </text>
    </comment>
    <comment authorId="0" ref="B68">
      <text>
        <t xml:space="preserve">======
ID#AAABFou2iZA
tc={FC146819-31BC-CD4B-BB8F-10573BD83B4A}    (2024-02-22 05:31:35)
[Threaded comment]
Your version of Excel allows you to read this threaded comment; however, any edits to it will get removed if the file is opened in a newer version of Excel. Learn more: https://go.microsoft.com/fwlink/?linkid=870924
Comment:
    Be VERY, VERY careful. This is a growth rate in perpetuity, after year 10. Entering numbers significantly (more than 1%) higher than the risk free rate will render your valuation close to useless.</t>
      </text>
    </comment>
    <comment authorId="0" ref="C12">
      <text>
        <t xml:space="preserve">======
ID#AAABFou2iY8
tc={E540843E-F2A3-134C-8531-DA60E38A7694}    (2024-02-22 05:31:35)
[Threaded comment]
Your version of Excel allows you to read this threaded comment; however, any edits to it will get removed if the file is opened in a newer version of Excel. Learn more: https://go.microsoft.com/fwlink/?linkid=870924
Comment:
    Enter the operating income or EBIT from the annual report or 10K in the fiscal year prior to your most recent 12 month data.
------
ID#AAABFpOk-Tk
Darshan Ay    (2024-02-22 07:37:57)
gross profit = revenue -
(cogs + administrate exp and general and marketing)</t>
      </text>
    </comment>
    <comment authorId="0" ref="B70">
      <text>
        <t xml:space="preserve">======
ID#AAABFou2iY4
tc={3402EFD0-3B2F-EB41-AC9A-ADE509BA8833}    (2024-02-22 05:31:35)
[Threaded comment]
Your version of Excel allows you to read this threaded comment; however, any edits to it will get removed if the file is opened in a newer version of Excel. Learn more: https://go.microsoft.com/fwlink/?linkid=870924
Comment:
    US tax law no longer has the global taxation feature that it used to have prior to 2017. So, no is the better answer. However, it the tax laws revert back to pre-2017 standards, this option will come into play, as companies part their cash outside the US.</t>
      </text>
    </comment>
    <comment authorId="0" ref="B39">
      <text>
        <t xml:space="preserve">======
ID#AAABFou2iY0
tc={F6C404B5-0607-B64F-8A31-FA7F51831376}    (2024-02-22 05:31:35)
[Threaded comment]
Your version of Excel allows you to read this threaded comment; however, any edits to it will get removed if the file is opened in a newer version of Excel. Learn more: https://go.microsoft.com/fwlink/?linkid=870924
Comment:
    Enter the weighted average strike price of your options. (Should be in your 10K or annual report.)</t>
      </text>
    </comment>
    <comment authorId="0" ref="B71">
      <text>
        <t xml:space="preserve">======
ID#AAABFou2iWY
tc={486B0BE4-91F5-A947-86B6-995AD147925C}    (2024-02-22 05:31:35)
[Threaded comment]
Your version of Excel allows you to read this threaded comment; however, any edits to it will get removed if the file is opened in a newer version of Excel. Learn more: https://go.microsoft.com/fwlink/?linkid=870924
Comment:
    If your concern is that a portion of the cash is trapped in foreign markets and will be subject to tax, when returned, enter the trapped cash balance. If you feel that the entire cash balance is being discounted because markets don't trust managers, enter the entire cash balance.</t>
      </text>
    </comment>
    <comment authorId="0" ref="B41">
      <text>
        <t xml:space="preserve">======
ID#AAABFou2iWU
tc={2377327B-59EE-3545-8F8A-AE8AED070076}    (2024-02-22 05:31:35)
[Threaded comment]
Your version of Excel allows you to read this threaded comment; however, any edits to it will get removed if the file is opened in a newer version of Excel. Learn more: https://go.microsoft.com/fwlink/?linkid=870924
Comment:
    If you have a standard deviation for your stock, enter that number. If not, use the US and Global Industry average worksheets in this spreadsheet to look up the industry average standard deviation.</t>
      </text>
    </comment>
  </commentList>
  <extLst>
    <ext uri="GoogleSheetsCustomDataVersion2">
      <go:sheetsCustomData xmlns:go="http://customooxmlschemas.google.com/" r:id="rId1" roundtripDataSignature="AMtx7mhHdJq37PSFxfnG5HTYkZnVzhhXCQ=="/>
    </ext>
  </extLst>
</comments>
</file>

<file path=xl/comments2.xml><?xml version="1.0" encoding="utf-8"?>
<comments xmlns:r="http://schemas.openxmlformats.org/officeDocument/2006/relationships" xmlns="http://schemas.openxmlformats.org/spreadsheetml/2006/main">
  <authors>
    <author/>
  </authors>
  <commentList>
    <comment authorId="0" ref="F9">
      <text>
        <t xml:space="preserve">======
ID#AAABFou2ics
tc={0773F50D-8F4A-8942-A093-8D85A28A7EFC}    (2024-02-22 05:31:35)
[Threaded comment]
Your version of Excel allows you to read this threaded comment; however, any edits to it will get removed if the file is opened in a newer version of Excel. Learn more: https://go.microsoft.com/fwlink/?linkid=870924
Comment:
    Enter the interest expense from the most recent income statement.</t>
      </text>
    </comment>
    <comment authorId="0" ref="F10">
      <text>
        <t xml:space="preserve">======
ID#AAABFou2ib4
tc={92B75667-258A-9041-A90E-BA34684C64D8}    (2024-02-22 05:31:35)
[Threaded comment]
Your version of Excel allows you to read this threaded comment; however, any edits to it will get removed if the file is opened in a newer version of Excel. Learn more: https://go.microsoft.com/fwlink/?linkid=870924
Comment:
    I use a 10 year government bond rate.</t>
      </text>
    </comment>
    <comment authorId="0" ref="F8">
      <text>
        <t xml:space="preserve">======
ID#AAABFou2iak
tc={AA550503-3638-E344-A76C-EC9EE16E8E35}    (2024-02-22 05:31:35)
[Threaded comment]
Your version of Excel allows you to read this threaded comment; however, any edits to it will get removed if the file is opened in a newer version of Excel. Learn more: https://go.microsoft.com/fwlink/?linkid=870924
Comment:
    If your most recent year's operating income is unusually low or high, you can use the average operating income from the last few years.</t>
      </text>
    </comment>
  </commentList>
  <extLst>
    <ext uri="GoogleSheetsCustomDataVersion2">
      <go:sheetsCustomData xmlns:go="http://customooxmlschemas.google.com/" r:id="rId1" roundtripDataSignature="AMtx7mg/4dPO+EfmvxcBS8kVRfYkyS7wxw=="/>
    </ext>
  </extLst>
</comments>
</file>

<file path=xl/comments3.xml><?xml version="1.0" encoding="utf-8"?>
<comments xmlns:r="http://schemas.openxmlformats.org/officeDocument/2006/relationships" xmlns="http://schemas.openxmlformats.org/spreadsheetml/2006/main">
  <authors>
    <author/>
  </authors>
  <commentList>
    <comment authorId="0" ref="F7">
      <text>
        <t xml:space="preserve">======
ID#AAABFou2ibM
tc={BC7D716B-CF00-F547-AE72-E2F45BCC1F61}    (2024-02-22 05:31:35)
[Threaded comment]
Your version of Excel allows you to read this threaded comment; however, any edits to it will get removed if the file is opened in a newer version of Excel. Learn more: https://go.microsoft.com/fwlink/?linkid=870924
Comment:
    Enter the R&amp;D expense in the most recent 12 months of data.</t>
      </text>
    </comment>
    <comment authorId="0" ref="B10">
      <text>
        <t xml:space="preserve">======
ID#AAABFou2iaY
tc={ED7E82EC-F310-0248-9E9E-817504C4829B}    (2024-02-22 05:31:35)
[Threaded comment]
Your version of Excel allows you to read this threaded comment; however, any edits to it will get removed if the file is opened in a newer version of Excel. Learn more: https://go.microsoft.com/fwlink/?linkid=870924
Comment:
    Enter the R&amp;D expenses from the years before the last 12 months, starting with the last year (-1), the year before that (-2) etc..</t>
      </text>
    </comment>
    <comment authorId="0" ref="D40">
      <text>
        <t xml:space="preserve">======
ID#AAABFou2iZQ
tc={592C6C60-5223-4B45-8A69-B291166B7E7E}    (2024-02-22 05:31:35)
[Threaded comment]
Your version of Excel allows you to read this threaded comment; however, any edits to it will get removed if the file is opened in a newer version of Excel. Learn more: https://go.microsoft.com/fwlink/?linkid=870924
Comment:
    By expensing R&amp;D rather than capitalizing it, the firm gets a tax benefit. This is the dollar value of that tax benefit.</t>
      </text>
    </comment>
  </commentList>
  <extLst>
    <ext uri="GoogleSheetsCustomDataVersion2">
      <go:sheetsCustomData xmlns:go="http://customooxmlschemas.google.com/" r:id="rId1" roundtripDataSignature="AMtx7mgkHQi67KUuBKbntcsC7kD3jUE4Pw=="/>
    </ext>
  </extLst>
</comments>
</file>

<file path=xl/comments4.xml><?xml version="1.0" encoding="utf-8"?>
<comments xmlns:r="http://schemas.openxmlformats.org/officeDocument/2006/relationships" xmlns="http://schemas.openxmlformats.org/spreadsheetml/2006/main">
  <authors>
    <author/>
  </authors>
  <commentList>
    <comment authorId="0" ref="B6">
      <text>
        <t xml:space="preserve">======
ID#AAABFpOk-So
tc={088A5D00-F7DB-F641-B5E4-2511B8451119}    (2024-02-22 05:31:35)
[Threaded comment]
Your version of Excel allows you to read this threaded comment; however, any edits to it will get removed if the file is opened in a newer version of Excel. Learn more: https://go.microsoft.com/fwlink/?linkid=870924
Comment:
    Enter the expected contractual lease commitments in future years, with a lump=sum after year 5. US companies report these numbers in the footnotes. European companies sometimes report them with years lumped together (Years 1&amp;2, Years 3 through 5). If that is the case, take the annual averages and enter them in these cells.</t>
      </text>
    </comment>
    <comment authorId="0" ref="E4">
      <text>
        <t xml:space="preserve">======
ID#AAABFou2ia0
tc={4E9D46C3-9490-AE49-9C1C-FE39D8287CF7}    (2024-02-22 05:31:35)
[Threaded comment]
Your version of Excel allows you to read this threaded comment; however, any edits to it will get removed if the file is opened in a newer version of Excel. Learn more: https://go.microsoft.com/fwlink/?linkid=870924
Comment:
    Enter the operating lease expense in the most recent 12 months.</t>
      </text>
    </comment>
  </commentList>
  <extLst>
    <ext uri="GoogleSheetsCustomDataVersion2">
      <go:sheetsCustomData xmlns:go="http://customooxmlschemas.google.com/" r:id="rId1" roundtripDataSignature="AMtx7mhA4GFmwJdMw5OHMEK/3STY4VbmqA=="/>
    </ext>
  </extLst>
</comments>
</file>

<file path=xl/comments5.xml><?xml version="1.0" encoding="utf-8"?>
<comments xmlns:r="http://schemas.openxmlformats.org/officeDocument/2006/relationships" xmlns="http://schemas.openxmlformats.org/spreadsheetml/2006/main">
  <authors>
    <author/>
  </authors>
  <commentList>
    <comment authorId="0" ref="B31">
      <text>
        <t xml:space="preserve">======
ID#AAABFpOk-Sw
tc={568DD258-B547-7D4B-8EA5-8936C8A36C7A}    (2024-02-22 05:31:35)
[Threaded comment]
Your version of Excel allows you to read this threaded comment; however, any edits to it will get removed if the file is opened in a newer version of Excel. Learn more: https://go.microsoft.com/fwlink/?linkid=870924
Comment:
    Interest expense (gross) from most recent financial statement.</t>
      </text>
    </comment>
    <comment authorId="0" ref="B23">
      <text>
        <t xml:space="preserve">======
ID#AAABFpOk-Ss
tc={A23E286D-FDA4-E04B-B2B6-8101484E8233}    (2024-02-22 05:31:35)
[Threaded comment]
Your version of Excel allows you to read this threaded comment; however, any edits to it will get removed if the file is opened in a newer version of Excel. Learn more: https://go.microsoft.com/fwlink/?linkid=870924
Comment:
    If you input a beta directly, I will unlever that beta using the current debt to equity ratio.</t>
      </text>
    </comment>
    <comment authorId="0" ref="B36">
      <text>
        <t xml:space="preserve">======
ID#AAABFou2icU
tc={CDB18AC1-A933-1F49-84C1-AA536ECAB35B}    (2024-02-22 05:31:35)
[Threaded comment]
Your version of Excel allows you to read this threaded comment; however, any edits to it will get removed if the file is opened in a newer version of Excel. Learn more: https://go.microsoft.com/fwlink/?linkid=870924
Comment:
    This input is used only when you pick the synthetic rating option.
1: Large market cap (&gt;$5 billion) and safe.
2: Small market cap (&lt;$5 billion) or risky.
If company has volatile earnings or is in risky business, use 2, even if large market cap.</t>
      </text>
    </comment>
    <comment authorId="0" ref="B37">
      <text>
        <t xml:space="preserve">======
ID#AAABFou2ibs
tc={40F47070-A7F9-764E-BF6F-3CDF01F6763D}    (2024-02-22 05:31:35)
[Threaded comment]
Your version of Excel allows you to read this threaded comment; however, any edits to it will get removed if the file is opened in a newer version of Excel. Learn more: https://go.microsoft.com/fwlink/?linkid=870924
Comment:
    Current, long term cost of borrowing money. If you have a rating use it, if not use a synthetic rating. See the worksheet attached.</t>
      </text>
    </comment>
    <comment authorId="0" ref="B25">
      <text>
        <t xml:space="preserve">======
ID#AAABFou2ibk
tc={E56104C5-7C66-F848-B455-D4DEB1B906C4}    (2024-02-22 05:31:35)
[Threaded comment]
Your version of Excel allows you to read this threaded comment; however, any edits to it will get removed if the file is opened in a newer version of Excel. Learn more: https://go.microsoft.com/fwlink/?linkid=870924
Comment:
    If you pick operating regions or countries, please input the revenues by country or region in the table to the right.</t>
      </text>
    </comment>
    <comment authorId="0" ref="B33">
      <text>
        <t xml:space="preserve">======
ID#AAABFou2iZs
tc={5A91BFC2-E30D-1B4A-87B9-BB138BF07698}    (2024-02-22 05:31:35)
[Threaded comment]
Your version of Excel allows you to read this threaded comment; however, any edits to it will get removed if the file is opened in a newer version of Excel. Learn more: https://go.microsoft.com/fwlink/?linkid=870924
Comment:
    Check to see if your company has a bond rating from S&amp;P or Moodys and if it does, pick actual rating. Otherwise, you will have to use a rating based upon the interest coverage ratio. You can also override this choice, and directly input the pre-tax cost of debt by adding a default spread to your riskfree rate.</t>
      </text>
    </comment>
    <comment authorId="0" ref="B32">
      <text>
        <t xml:space="preserve">======
ID#AAABFou2iZo
tc={0B49E534-4839-224A-A0D8-3E69E03A9811}    (2024-02-22 05:31:35)
[Threaded comment]
Your version of Excel allows you to read this threaded comment; however, any edits to it will get removed if the file is opened in a newer version of Excel. Learn more: https://go.microsoft.com/fwlink/?linkid=870924
Comment:
    Generally found in footnotes to financial statements. If you cannot find it, enter zero,</t>
      </text>
    </comment>
    <comment authorId="0" ref="B35">
      <text>
        <t xml:space="preserve">======
ID#AAABFou2iZc
tc={99D69372-A294-2A49-8F68-E27D38561195}    (2024-02-22 05:31:35)
[Threaded comment]
Your version of Excel allows you to read this threaded comment; however, any edits to it will get removed if the file is opened in a newer version of Excel. Learn more: https://go.microsoft.com/fwlink/?linkid=870924
Comment:
    If you cannot find your rating on this pulldown menu, pick the closest one you can find.</t>
      </text>
    </comment>
    <comment authorId="0" ref="B27">
      <text>
        <t xml:space="preserve">======
ID#AAABFou2iZE
tc={48141766-7F07-C447-89ED-3E1A81023B2B}    (2024-02-22 05:31:35)
[Threaded comment]
Your version of Excel allows you to read this threaded comment; however, any edits to it will get removed if the file is opened in a newer version of Excel. Learn more: https://go.microsoft.com/fwlink/?linkid=870924
Comment:
    If your company has risk exposure in emergiing markets, incorporate that risk premiums here. See worksheet on country risk premiums.</t>
      </text>
    </comment>
  </commentList>
  <extLst>
    <ext uri="GoogleSheetsCustomDataVersion2">
      <go:sheetsCustomData xmlns:go="http://customooxmlschemas.google.com/" r:id="rId1" roundtripDataSignature="AMtx7miXuFs0nssAPNijh/ALp7Wc8nhl7w=="/>
    </ext>
  </extLst>
</comments>
</file>

<file path=xl/comments6.xml><?xml version="1.0" encoding="utf-8"?>
<comments xmlns:r="http://schemas.openxmlformats.org/officeDocument/2006/relationships" xmlns="http://schemas.openxmlformats.org/spreadsheetml/2006/main">
  <authors>
    <author/>
  </authors>
  <commentList>
    <comment authorId="0" ref="B1">
      <text>
        <t xml:space="preserve">======
ID#AAABFou2iWc
tc={C3B82CD1-0285-F746-B2B0-DC065BFFA19E}    (2024-02-22 05:31:35)
[Threaded comment]
Your version of Excel allows you to read this threaded comment; however, any edits to it will get removed if the file is opened in a newer version of Excel. Learn more: https://go.microsoft.com/fwlink/?linkid=870924
Comment:
    This is the estimate for the ERP for a mature market, that then updates all of the ERP for other countries by adding the CRP to it. I update the ERP for the S&amp;P 500 at the start of every month on my website (damodaran.com) and if you want, you can change this number to the most recent update.</t>
      </text>
    </comment>
  </commentList>
  <extLst>
    <ext uri="GoogleSheetsCustomDataVersion2">
      <go:sheetsCustomData xmlns:go="http://customooxmlschemas.google.com/" r:id="rId1" roundtripDataSignature="AMtx7mi+kpZ6S5RS127n4VY2JHzvpWvFVw=="/>
    </ext>
  </extLst>
</comments>
</file>

<file path=xl/sharedStrings.xml><?xml version="1.0" encoding="utf-8"?>
<sst xmlns="http://schemas.openxmlformats.org/spreadsheetml/2006/main" count="1716" uniqueCount="1021">
  <si>
    <t>Input cell</t>
  </si>
  <si>
    <t>Calculated cell</t>
  </si>
  <si>
    <t>Date of valuation</t>
  </si>
  <si>
    <t>Company name</t>
  </si>
  <si>
    <t>TCS</t>
  </si>
  <si>
    <t>Number in ₹ crore/ for us company milion</t>
  </si>
  <si>
    <t>If you don't understand an input, turn on comemnts and you should see my suggestions on that input.</t>
  </si>
  <si>
    <t>Country of incorporation</t>
  </si>
  <si>
    <t>India</t>
  </si>
  <si>
    <t>Industry (US)</t>
  </si>
  <si>
    <t>Software (System &amp; Application)</t>
  </si>
  <si>
    <t>Industry (Global)</t>
  </si>
  <si>
    <t>Current year</t>
  </si>
  <si>
    <t>Last year</t>
  </si>
  <si>
    <t>Years since last 10K</t>
  </si>
  <si>
    <t>Revenues</t>
  </si>
  <si>
    <t>Operating income or EBIT</t>
  </si>
  <si>
    <t>Interest expense</t>
  </si>
  <si>
    <t>Book value of equity</t>
  </si>
  <si>
    <t>Book value of debt</t>
  </si>
  <si>
    <t>Do you have R&amp;D expenses to capitalize?</t>
  </si>
  <si>
    <t>No</t>
  </si>
  <si>
    <t xml:space="preserve">If you want to capitalize R&amp;D, you have to input the numbers into the R&amp;D worksheet. </t>
  </si>
  <si>
    <t>Do you have operating lease commitments?</t>
  </si>
  <si>
    <t>If you lease or other contractual commitments that have not been converteed to debt already, say yes to this option and do the conversion.</t>
  </si>
  <si>
    <t>Cash and Marketable Securities</t>
  </si>
  <si>
    <t>Cross holdings and other non-operating assets</t>
  </si>
  <si>
    <t>Minority interests</t>
  </si>
  <si>
    <t>Number of shares outstanding =</t>
  </si>
  <si>
    <t>Computed numbers: Here is what your company's numbers look like, relative to industry.</t>
  </si>
  <si>
    <t>Current stock price =</t>
  </si>
  <si>
    <t>If you are not working in US dollars, you should add the inflation differential to the industry averages.</t>
  </si>
  <si>
    <t>Effective tax rate =</t>
  </si>
  <si>
    <t>Global Distribution Stats</t>
  </si>
  <si>
    <t>Marginal tax rate =</t>
  </si>
  <si>
    <t>Company</t>
  </si>
  <si>
    <t>Average</t>
  </si>
  <si>
    <t>1st Quartile</t>
  </si>
  <si>
    <t>Median</t>
  </si>
  <si>
    <t>3rd Quartile</t>
  </si>
  <si>
    <t>The value drivers below:</t>
  </si>
  <si>
    <t>Revenue growth in the most recent year =</t>
  </si>
  <si>
    <t xml:space="preserve">Revenue growth rate for next year </t>
  </si>
  <si>
    <t>Growth Lever - Next year</t>
  </si>
  <si>
    <t>Pre-tax operating margin in the most recent year =</t>
  </si>
  <si>
    <t>Operating Margin for next year</t>
  </si>
  <si>
    <t>Profitability Lever - Next year</t>
  </si>
  <si>
    <t>Sales to capital ratio in most recent year =</t>
  </si>
  <si>
    <t>Compounded annual revenue growth rate - years 2-5 =</t>
  </si>
  <si>
    <t>Growth Lever - Long term</t>
  </si>
  <si>
    <t>Marginal sales to capital ratio  =</t>
  </si>
  <si>
    <t>Target pre-tax operating margin =</t>
  </si>
  <si>
    <t>Profitability Lever - Long term</t>
  </si>
  <si>
    <t>Return on invested capital in most recent year=</t>
  </si>
  <si>
    <t>Year of convergence for margin</t>
  </si>
  <si>
    <t>Speed of convergence level</t>
  </si>
  <si>
    <t>Standard deviation in stock prices =</t>
  </si>
  <si>
    <t>Sales to capital ratio  (for years 1-5)</t>
  </si>
  <si>
    <t>Efficency of Growth Lever (first 5 years)</t>
  </si>
  <si>
    <t>Cost of capital =</t>
  </si>
  <si>
    <t>Sales to capital ratio (for years 6-10)</t>
  </si>
  <si>
    <t>Efficency of Growth Lever (years 6-10)</t>
  </si>
  <si>
    <t xml:space="preserve">Market numbers </t>
  </si>
  <si>
    <t>Valuation Output Feedback (for you to use to fine tune your inputs, if you want)</t>
  </si>
  <si>
    <t>Riskfree rate</t>
  </si>
  <si>
    <t>Revenues in year 10, based on your revenue growth =</t>
  </si>
  <si>
    <t>Initial cost of capital =</t>
  </si>
  <si>
    <t>Do not input. Go to cost of capital sheet.</t>
  </si>
  <si>
    <t>Pre-tax Operating Income in year 10, based on your operating margin =</t>
  </si>
  <si>
    <t>Other inputs</t>
  </si>
  <si>
    <t>Return on invested capital in year 10, based on your sales/capital ratio =</t>
  </si>
  <si>
    <t>Do you have employee options outstanding?</t>
  </si>
  <si>
    <t>Check the Diagnostics worksheet for more details.</t>
  </si>
  <si>
    <t>Number of options outstanding =</t>
  </si>
  <si>
    <t>Average strike price =</t>
  </si>
  <si>
    <t>Average maturity =</t>
  </si>
  <si>
    <t>Standard deviation on stock price =</t>
  </si>
  <si>
    <t xml:space="preserve">Default assumptions. </t>
  </si>
  <si>
    <t>In stable growth, I will assume that your firm will have a cost of capital similar to that of typical mature companies (riskfree rate + 4.5%)</t>
  </si>
  <si>
    <t>Do you want to override this assumption =</t>
  </si>
  <si>
    <t>Mature companies generally see their risk levels approach the average</t>
  </si>
  <si>
    <t>If yes, enter the cost of capital after year 10 =</t>
  </si>
  <si>
    <t>Though some sectors, even in stable growth, may have higher risk. If you change your risk free rate after year 10 (see cell B57 &amp; 58), you should incorporate the change into your stable cost of capital estimate.</t>
  </si>
  <si>
    <t>I will assume that your firm will earn a return on capital equal to its cost of capital after year 10. I am assuming that whatever competitive advantages you have today will fade over time.</t>
  </si>
  <si>
    <t>Mature companies find it difficult to generate returns that exceed the cost of capital</t>
  </si>
  <si>
    <t>If yes, enter the return on capital you expect after year 10</t>
  </si>
  <si>
    <t>But there are significant exceptions among companies with long-lasting competitive advantages.</t>
  </si>
  <si>
    <t>I will assume that your firm has no chance of failure over the foreseeable future.</t>
  </si>
  <si>
    <t>Many young, growth companies fail, especially if they have trouble raising cash. Many distressed companies fail, because they have trouble making debt payments.</t>
  </si>
  <si>
    <t>If yes, enter the probability of failure =</t>
  </si>
  <si>
    <t>Tough to estimate but a key input. Use the failure rate worksheet, if necessary.</t>
  </si>
  <si>
    <t>What do you want to tie your proceeds in failure to?</t>
  </si>
  <si>
    <t>V</t>
  </si>
  <si>
    <t>B: Book value of capital, V= Estimated fair value for the company</t>
  </si>
  <si>
    <t>Enter the distress proceeds as percentage of book or fair value</t>
  </si>
  <si>
    <t>This can be zero, if the assets will be worth nothing if the firm fails.</t>
  </si>
  <si>
    <t>I assume that reinvestment in a year translates into growth in the next year, i.e., there is a one year lag between reinvesting and generating growth from that reinvestment.</t>
  </si>
  <si>
    <t>Do you want override this assumption =</t>
  </si>
  <si>
    <t>If yes, enter a different lag (0 = no lag to 3 = lag of 3 years)</t>
  </si>
  <si>
    <t>I will assume that your effective tax rate will adjust to your marginal tax rate by your terminal year. If you override this assumption, I will leave the tax rate at your effective tax rate.</t>
  </si>
  <si>
    <t>I will assume that you have no losses carried forward from prior years ( NOL) coming into the valuation. If you have a money losing company, you may want to override tis.</t>
  </si>
  <si>
    <t>Check the financial statements.</t>
  </si>
  <si>
    <t>If yes, enter the NOL that you are carrying over into year 1</t>
  </si>
  <si>
    <t>An NOL will shield your income from taxes, even after you start making money.</t>
  </si>
  <si>
    <t>I will asssume that today's risk free rate will prevail in perpetuity. If you override this assumption, I will change the riskfree rate after year 10.</t>
  </si>
  <si>
    <t>If yes, you will be asked to enter a normal risk free rate and your growth in perpetuity will be adjusted accordingly.</t>
  </si>
  <si>
    <t>If yes, enter the riskfree rate after year 10</t>
  </si>
  <si>
    <t>Enter your estimate of what the riskfree rate (in your currency of choice) will be after year 10</t>
  </si>
  <si>
    <t>I will assume that the growth rate in perpetuity will be equal to the risk free rate. This allows for both valuation consistency and prevents "impossible" growth rates.</t>
  </si>
  <si>
    <t>This is an option to let you use a negative growth rate in perpetuity or to even liquidate the firm.</t>
  </si>
  <si>
    <t>If yes, enter the growth rate in perpetuity</t>
  </si>
  <si>
    <t>This can be negative, if you feel the company will decline (and disappear) after growth is done. If you let it exceed the risk free rate, you are on your own in uncharted territory.</t>
  </si>
  <si>
    <t>I have assumed that none of the cash is trapped (in foreign countries) and that there is no additional tax liability coming due and that cash is a neutral asset.</t>
  </si>
  <si>
    <t>Do you want to override this assumption</t>
  </si>
  <si>
    <t>If yes, enter trapped cash (if taxes) or entire balance (if mistrust)</t>
  </si>
  <si>
    <t>Cash that is trapped in foreign markets (and subject to additoinal tax) or cash that is being discounted by the market (because of management mistrust)</t>
  </si>
  <si>
    <t>&amp; Average tax rate of the foreign markets where the cash is trapped</t>
  </si>
  <si>
    <t>Additional tax rate due on trapped cash or discount being applied to cash balance because of mistrust.</t>
  </si>
  <si>
    <t>Base year</t>
  </si>
  <si>
    <t>Terminal year</t>
  </si>
  <si>
    <t>Revenue growth rate</t>
  </si>
  <si>
    <t>EBIT (Operating) margin</t>
  </si>
  <si>
    <t>EBIT (Operating income)</t>
  </si>
  <si>
    <t>Tax rate</t>
  </si>
  <si>
    <t>EBIT(1-t)</t>
  </si>
  <si>
    <t xml:space="preserve"> - Reinvestment</t>
  </si>
  <si>
    <t>FCFF</t>
  </si>
  <si>
    <t>NOL</t>
  </si>
  <si>
    <t>Cost of capital</t>
  </si>
  <si>
    <t>Cumulated discount factor</t>
  </si>
  <si>
    <t>PV(FCFF)</t>
  </si>
  <si>
    <t>Terminal cash flow</t>
  </si>
  <si>
    <t>Terminal cost of capital</t>
  </si>
  <si>
    <t>Terminal value</t>
  </si>
  <si>
    <t>PV(Terminal value)</t>
  </si>
  <si>
    <t>PV (CF over next 10 years)</t>
  </si>
  <si>
    <t>Sum of PV</t>
  </si>
  <si>
    <t>Probability of failure =</t>
  </si>
  <si>
    <t>Proceeds if firm fails =</t>
  </si>
  <si>
    <t>Value of operating assets =</t>
  </si>
  <si>
    <t xml:space="preserve"> - Debt</t>
  </si>
  <si>
    <t xml:space="preserve"> - Minority interests</t>
  </si>
  <si>
    <t xml:space="preserve"> +  Cash</t>
  </si>
  <si>
    <t>If you get Value Errors all over, it is usually because your option worksheet has gone haywire. The fix is very low tech. Go into the option value worksheet, and in cell B17 of that worksheet (adjusted S), enter any number (say 5) and then undo what you did. Voila!</t>
  </si>
  <si>
    <t xml:space="preserve"> + Non-operating assets</t>
  </si>
  <si>
    <t>Value of equity</t>
  </si>
  <si>
    <t xml:space="preserve"> - Value of options</t>
  </si>
  <si>
    <t>Value of equity in common stock</t>
  </si>
  <si>
    <t>Number of shares</t>
  </si>
  <si>
    <t>Estimated value /share</t>
  </si>
  <si>
    <t>Price</t>
  </si>
  <si>
    <t>Price as % of value</t>
  </si>
  <si>
    <t>Implied variables</t>
  </si>
  <si>
    <t>After year 10</t>
  </si>
  <si>
    <t>Sales to capital ratio</t>
  </si>
  <si>
    <t>Invested capital</t>
  </si>
  <si>
    <t>ROIC</t>
  </si>
  <si>
    <t>Tell your story about the company. Keep it focuses on the company's businesses and tie it into the three key levers of value: cash flows, growth and risk</t>
  </si>
  <si>
    <t>The Assumptions</t>
  </si>
  <si>
    <t>Next year</t>
  </si>
  <si>
    <t>Years 2-5</t>
  </si>
  <si>
    <t>Years 6-10</t>
  </si>
  <si>
    <t>Link to story</t>
  </si>
  <si>
    <t>Revenues (a)</t>
  </si>
  <si>
    <t>Changes to</t>
  </si>
  <si>
    <t>Tie each assumption to the part of your story that relates to it.</t>
  </si>
  <si>
    <t>Operating margin (b)</t>
  </si>
  <si>
    <t>Moves to</t>
  </si>
  <si>
    <t>Sales to Capital  (c )</t>
  </si>
  <si>
    <t>Return on capital</t>
  </si>
  <si>
    <t>Marginal ROIC =</t>
  </si>
  <si>
    <t>Cost of capital (d)</t>
  </si>
  <si>
    <t>The Cash Flows</t>
  </si>
  <si>
    <t>Operating Margin</t>
  </si>
  <si>
    <t>EBIT</t>
  </si>
  <si>
    <t>EBIT (1-t)</t>
  </si>
  <si>
    <t xml:space="preserve">Reinvestment </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</si>
  <si>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</si>
  <si>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The Value</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</si>
  <si>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</si>
  <si>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Adjustment for distress</t>
  </si>
  <si>
    <t xml:space="preserve"> - Debt &amp; Minority Interests</t>
  </si>
  <si>
    <t xml:space="preserve"> + Cash &amp; Other Non-operating assets</t>
  </si>
  <si>
    <t xml:space="preserve"> - Value of equity options</t>
  </si>
  <si>
    <t>Value per share</t>
  </si>
  <si>
    <t>Stock was trading at =</t>
  </si>
  <si>
    <t>inputs of debt computation</t>
  </si>
  <si>
    <t xml:space="preserve">intrest bearing debt </t>
  </si>
  <si>
    <t>estimated market value of intrest bearing debt</t>
  </si>
  <si>
    <t>Book value of Debt</t>
  </si>
  <si>
    <t>book intrest rate paid</t>
  </si>
  <si>
    <t>intrest paid recent year</t>
  </si>
  <si>
    <t xml:space="preserve">market value of debt is </t>
  </si>
  <si>
    <t>weighted average maturity of debt</t>
  </si>
  <si>
    <t>operating income EBIT</t>
  </si>
  <si>
    <t xml:space="preserve">PV of lease commitments = </t>
  </si>
  <si>
    <t xml:space="preserve">Market value of all Debt is </t>
  </si>
  <si>
    <t>Lease commitments (if any)</t>
  </si>
  <si>
    <t>years</t>
  </si>
  <si>
    <t>paid</t>
  </si>
  <si>
    <t>Present value</t>
  </si>
  <si>
    <t>Operating lease expense (most recent year)</t>
  </si>
  <si>
    <t xml:space="preserve">lease comitments in year </t>
  </si>
  <si>
    <t>lease comitments beyond year 5</t>
  </si>
  <si>
    <t>Total lease comitments are</t>
  </si>
  <si>
    <t>Cost of Debt</t>
  </si>
  <si>
    <t>Risk free rate</t>
  </si>
  <si>
    <t xml:space="preserve">company default spreds </t>
  </si>
  <si>
    <t>country risk ( if your country is not AAA rated)</t>
  </si>
  <si>
    <t>Total intrest rate for the company is  =</t>
  </si>
  <si>
    <t>You can modify this picture and bring in relevant details to back up your cost of capital and other details that you think flesh out your company's valuation story.</t>
  </si>
  <si>
    <t>Base Year and Comparison</t>
  </si>
  <si>
    <t>Growth Story</t>
  </si>
  <si>
    <t>Profitability Story</t>
  </si>
  <si>
    <t>Growth Efficiency Story</t>
  </si>
  <si>
    <t>Industry</t>
  </si>
  <si>
    <t>Terminal Value</t>
  </si>
  <si>
    <t>Revenue Growth</t>
  </si>
  <si>
    <t>Growth Rate</t>
  </si>
  <si>
    <t>Revenue</t>
  </si>
  <si>
    <t>Operating Income</t>
  </si>
  <si>
    <t>Reinvestment Rate</t>
  </si>
  <si>
    <t>Reinvestment</t>
  </si>
  <si>
    <t>Cost of Capital</t>
  </si>
  <si>
    <t>Cumulated WACC</t>
  </si>
  <si>
    <t>Sales to Capital</t>
  </si>
  <si>
    <t>Price per share</t>
  </si>
  <si>
    <t>% Under or Over Valued</t>
  </si>
  <si>
    <t>Risk Story</t>
  </si>
  <si>
    <t>Competitive Advantages</t>
  </si>
  <si>
    <t>Step 1: Check revenue growth rate</t>
  </si>
  <si>
    <t>Your forecasts</t>
  </si>
  <si>
    <t>Questions to ask</t>
  </si>
  <si>
    <t>Industry Average</t>
  </si>
  <si>
    <t>Most Recent year</t>
  </si>
  <si>
    <t>1. If you are forecasting a revenue growth rate &gt; industry average, is your company small?</t>
  </si>
  <si>
    <t>Annual Revenue Growth Rate</t>
  </si>
  <si>
    <t>2. If your forecasted revenue growth rate is very different from your company's most recent year of growth, what is the reason?</t>
  </si>
  <si>
    <t>Step 2: Check dollar revenues</t>
  </si>
  <si>
    <t>Year 5</t>
  </si>
  <si>
    <t>Year 10</t>
  </si>
  <si>
    <t>1. How big is the total market today?</t>
  </si>
  <si>
    <t>2. How much revenues do the biggest companies in that market make today?</t>
  </si>
  <si>
    <t>3. How much growth is there in the total market?</t>
  </si>
  <si>
    <t>4. What type of market share are you forecasting for your company in year 10?</t>
  </si>
  <si>
    <t>Step 3: Check your margins</t>
  </si>
  <si>
    <t>1. What are the margins of the industry that the company is in?</t>
  </si>
  <si>
    <t>2. What are the unit economics of the business? (How much does it cost you to make the extra unit that you sell?</t>
  </si>
  <si>
    <t>3. What does the competition in this business look like?</t>
  </si>
  <si>
    <t>Step 4: Check how much you are reinvesting</t>
  </si>
  <si>
    <t>1. is the growth that you are forecasting bounce-back growth or new growth?</t>
  </si>
  <si>
    <t>2. How much excess capacity do you have to service near term growth?</t>
  </si>
  <si>
    <t>3. Does investment efficiency in this business change as companies get bigger?</t>
  </si>
  <si>
    <t>Reinvestment effect on cash flows</t>
  </si>
  <si>
    <t>₹ Value</t>
  </si>
  <si>
    <t>As % of value</t>
  </si>
  <si>
    <t>PV of after-tax operating income for next 10 yearas</t>
  </si>
  <si>
    <t>1. Is your reinvestment consitent with your revenue growth forecast?</t>
  </si>
  <si>
    <t>Value effect of reinvestment for next 10 years</t>
  </si>
  <si>
    <t>2. Are you comfortable with your return on capital in year 10?</t>
  </si>
  <si>
    <t>PV of FCFF for next ten years</t>
  </si>
  <si>
    <t>Return on capital effects</t>
  </si>
  <si>
    <t>Most recent year</t>
  </si>
  <si>
    <t>Marginal (1-10)</t>
  </si>
  <si>
    <t>ROC in year 10</t>
  </si>
  <si>
    <t>Stable ROC</t>
  </si>
  <si>
    <t>Step 5: Risk Metrics</t>
  </si>
  <si>
    <t>Compounded</t>
  </si>
  <si>
    <t>Year 1-5</t>
  </si>
  <si>
    <t>Stable Growth</t>
  </si>
  <si>
    <t>1. How does your cost of capital compare to the industry average?</t>
  </si>
  <si>
    <t>2. What is happenign to your cost of capital over time? Why?</t>
  </si>
  <si>
    <t>3. Is your failure rate consistent with your company's characteristics?</t>
  </si>
  <si>
    <t>Failure Rate</t>
  </si>
  <si>
    <t>Step 6: Price versus Value</t>
  </si>
  <si>
    <t>Your calculated value as a percent of current price</t>
  </si>
  <si>
    <t>Inputs</t>
  </si>
  <si>
    <t>If calculated value is negative or looks too low</t>
  </si>
  <si>
    <t>If calculated value looks too high</t>
  </si>
  <si>
    <t>Revenue growth rate (input cell B25, B27)</t>
  </si>
  <si>
    <t>Increase revenue growth rate</t>
  </si>
  <si>
    <t>Decrease revenue growth rate</t>
  </si>
  <si>
    <t>Operating margin (B26, B28)</t>
  </si>
  <si>
    <t>Increase the target pre-tax operating margin</t>
  </si>
  <si>
    <t>Decrease the target pre-tax operating margin</t>
  </si>
  <si>
    <t xml:space="preserve"> </t>
  </si>
  <si>
    <t>Sales to Capital (B30-B32)</t>
  </si>
  <si>
    <t>Increase the sales/capital ratio</t>
  </si>
  <si>
    <t>Decrease the sales/capital ratio</t>
  </si>
  <si>
    <t>Return on capital in perpetuity (B48, B49)</t>
  </si>
  <si>
    <t>Increase relative to your cost of capital</t>
  </si>
  <si>
    <t>If higher than your cost of capital, lower towards your cost of capital</t>
  </si>
  <si>
    <t>T</t>
  </si>
  <si>
    <t>Note: This worksheet is the most finicky of all of the worksheets in this spreadsheet. If you start to get errors, here is a quick fix. Go into cell B12 and replace the contents with a number (say 5), and then undo your action. The spreadsheet will fix itself magically.</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</si>
  <si>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</si>
  <si>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</si>
  <si>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</si>
  <si>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</si>
  <si>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</si>
  <si>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</si>
  <si>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</si>
  <si>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</si>
  <si>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</si>
  <si>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</si>
  <si>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</si>
  <si>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Dilution-adjusted Black-Scholes</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</si>
  <si>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</si>
  <si>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</si>
  <si>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</si>
  <si>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</si>
  <si>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</si>
  <si>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</si>
  <si>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</si>
  <si>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</si>
  <si>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</si>
  <si>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</si>
  <si>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</si>
  <si>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</si>
  <si>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</si>
  <si>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</si>
  <si>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</si>
  <si>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</si>
  <si>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</si>
  <si>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If you have negative operating income, this spreadsheet will offer you a D rating. Do not use that rating as your cost of debt for a going concern. Insread give your company a low, but going concern rating like BB and use that cost of debt.</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</si>
  <si>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</si>
  <si>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</si>
  <si>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</si>
  <si>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</si>
  <si>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</si>
  <si>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</si>
  <si>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</si>
  <si>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</si>
  <si>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Enter long term risk free rate  =</t>
  </si>
  <si>
    <t>Output</t>
  </si>
  <si>
    <t>Interest  coverage ratio =</t>
  </si>
  <si>
    <t>Estimated Bond Rating =</t>
  </si>
  <si>
    <t>Note: If you get REF! All over the place, set the operating lease commitment question in cell F5</t>
  </si>
  <si>
    <t>Estimated Company Default Spread =</t>
  </si>
  <si>
    <t>to No, and then reset it to Yes. It should work.</t>
  </si>
  <si>
    <t>Estimated County Default Spread (if any) =</t>
  </si>
  <si>
    <t>Estimated Cost of Debt =</t>
  </si>
  <si>
    <t xml:space="preserve"> If you want to update the spreads listed below, please visit http://www.bondsonline.com</t>
  </si>
  <si>
    <t>For large manufacturing firms</t>
  </si>
  <si>
    <t>Default Probabilities over time (1 - 10 year time horizons)</t>
  </si>
  <si>
    <t>If interest coverage ratio is</t>
  </si>
  <si>
    <t>Rating</t>
  </si>
  <si>
    <t>&gt;</t>
  </si>
  <si>
    <t>≤ to</t>
  </si>
  <si>
    <t>Rating is</t>
  </si>
  <si>
    <t>Spread is</t>
  </si>
  <si>
    <t>AAA</t>
  </si>
  <si>
    <t>D2/D</t>
  </si>
  <si>
    <t>AA</t>
  </si>
  <si>
    <t>C2/C</t>
  </si>
  <si>
    <t>A</t>
  </si>
  <si>
    <t>Ca2/CC</t>
  </si>
  <si>
    <t>BBB</t>
  </si>
  <si>
    <t>Caa/CCC</t>
  </si>
  <si>
    <t>BB</t>
  </si>
  <si>
    <t>B3/B-</t>
  </si>
  <si>
    <t>B</t>
  </si>
  <si>
    <t>B2/B</t>
  </si>
  <si>
    <t>CCC/C</t>
  </si>
  <si>
    <t>B1/B+</t>
  </si>
  <si>
    <t>Ba2/BB</t>
  </si>
  <si>
    <t>Ba1/BB+</t>
  </si>
  <si>
    <t>Baa2/BBB</t>
  </si>
  <si>
    <t>A3/A-</t>
  </si>
  <si>
    <t>A2/A</t>
  </si>
  <si>
    <t>A1/A+</t>
  </si>
  <si>
    <t>Aa2/AA</t>
  </si>
  <si>
    <t>Aaa/AAA</t>
  </si>
  <si>
    <t>For smaller and riskier firms</t>
  </si>
  <si>
    <t>greater than</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</si>
  <si>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</si>
  <si>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</si>
  <si>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</si>
  <si>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</si>
  <si>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</si>
  <si>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</si>
  <si>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</si>
  <si>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</si>
  <si>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</si>
  <si>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Year</t>
  </si>
  <si>
    <t>R&amp; D Expenses</t>
  </si>
  <si>
    <t>! Year -1 is the year prior to the most recent 12 months</t>
  </si>
  <si>
    <t>! Year -2 is the two years prior to the most recent 12 months</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</si>
  <si>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</si>
  <si>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</si>
  <si>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</si>
  <si>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</si>
  <si>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</si>
  <si>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</si>
  <si>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</si>
  <si>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</si>
  <si>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</si>
  <si>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Lookup Table for Amortizable Lives</t>
  </si>
  <si>
    <t>Industry Name</t>
  </si>
  <si>
    <t>Amortization Period</t>
  </si>
  <si>
    <t>Advertising</t>
  </si>
  <si>
    <t>Aerospace/Defense</t>
  </si>
  <si>
    <t>Air Transport</t>
  </si>
  <si>
    <t>Aluminum</t>
  </si>
  <si>
    <t>Apparel</t>
  </si>
  <si>
    <t>Auto &amp; Truck</t>
  </si>
  <si>
    <t>Auto Parts (OEM)</t>
  </si>
  <si>
    <t>Auto Parts (Replacement)</t>
  </si>
  <si>
    <t>Bank</t>
  </si>
  <si>
    <t>Bank (Canadian)</t>
  </si>
  <si>
    <t>Bank (Foreign)</t>
  </si>
  <si>
    <t>Bank (Midwest)</t>
  </si>
  <si>
    <t>Beverage (Alcoholic)</t>
  </si>
  <si>
    <t>Beverage (Soft Drink)</t>
  </si>
  <si>
    <t>Building Materials</t>
  </si>
  <si>
    <t>Cable TV</t>
  </si>
  <si>
    <t>Canadian Energy</t>
  </si>
  <si>
    <t>Cement &amp; Aggregates</t>
  </si>
  <si>
    <t>Chemical (Basic)</t>
  </si>
  <si>
    <t>Chemical (Diversified)</t>
  </si>
  <si>
    <t>Chemical (Specialty)</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</si>
  <si>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</si>
  <si>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</si>
  <si>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</si>
  <si>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</si>
  <si>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</si>
  <si>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</si>
  <si>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</si>
  <si>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</si>
  <si>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</si>
  <si>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</si>
  <si>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</si>
  <si>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Electrical Equipment</t>
  </si>
  <si>
    <t>Electronics</t>
  </si>
  <si>
    <t>Entertainment</t>
  </si>
  <si>
    <t>Environmental</t>
  </si>
  <si>
    <t>Financial Services</t>
  </si>
  <si>
    <t>Food Processing</t>
  </si>
  <si>
    <t>Food Wholesalers</t>
  </si>
  <si>
    <t>Foreign Electron/Entertn</t>
  </si>
  <si>
    <t>Foreign Telecom.</t>
  </si>
  <si>
    <t>Furn./Home Furnishings</t>
  </si>
  <si>
    <t>Gold/Silver Mining</t>
  </si>
  <si>
    <t>Grocery</t>
  </si>
  <si>
    <t>Healthcare Info Systems</t>
  </si>
  <si>
    <t>Home Appliance</t>
  </si>
  <si>
    <t>Homebuilding</t>
  </si>
  <si>
    <t>Hotel/Gaming</t>
  </si>
  <si>
    <t>Household Products</t>
  </si>
  <si>
    <t>Industrial Services</t>
  </si>
  <si>
    <t>Insurance (Diversified)</t>
  </si>
  <si>
    <t>Insurance (Life)</t>
  </si>
  <si>
    <t>Insurance (Prop/Casualty)</t>
  </si>
  <si>
    <t>Internet</t>
  </si>
  <si>
    <t>Investment Co. (Domestic)</t>
  </si>
  <si>
    <t>Investment Co. (Foreign)</t>
  </si>
  <si>
    <t>Investment Co. (Income)</t>
  </si>
  <si>
    <t>Machinery</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</si>
  <si>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</si>
  <si>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</si>
  <si>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</si>
  <si>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</si>
  <si>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</si>
  <si>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</si>
  <si>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</si>
  <si>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</si>
  <si>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</si>
  <si>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</si>
  <si>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</si>
  <si>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Packaging &amp; Container</t>
  </si>
  <si>
    <t>Paper &amp; Forest Products</t>
  </si>
  <si>
    <t>Petroleum (Integrated)</t>
  </si>
  <si>
    <t>Petroleum (Producing)</t>
  </si>
  <si>
    <t>Precision Instrument</t>
  </si>
  <si>
    <t>Publishing</t>
  </si>
  <si>
    <t>R.E.I.T.</t>
  </si>
  <si>
    <t>Railroad</t>
  </si>
  <si>
    <t>Recreation</t>
  </si>
  <si>
    <t>Restaurant</t>
  </si>
  <si>
    <t>Retail (Special Lines)</t>
  </si>
  <si>
    <t>Retail Building Supply</t>
  </si>
  <si>
    <t>Retail Store</t>
  </si>
  <si>
    <t>Securities Brokerage</t>
  </si>
  <si>
    <t>Semiconductor</t>
  </si>
  <si>
    <t>Semiconductor Cap Equip</t>
  </si>
  <si>
    <t>Shoe</t>
  </si>
  <si>
    <t>Steel (General)</t>
  </si>
  <si>
    <t>Steel (Integrated)</t>
  </si>
  <si>
    <t>Telecom. Equipment</t>
  </si>
  <si>
    <t>Telecom. Services</t>
  </si>
  <si>
    <t>Textile</t>
  </si>
  <si>
    <t>Thrift</t>
  </si>
  <si>
    <t>Tire &amp; Rubber</t>
  </si>
  <si>
    <t>Tobacco</t>
  </si>
  <si>
    <t>Toiletries/Cosmetics</t>
  </si>
  <si>
    <t>Trucking/Transp. Leasing</t>
  </si>
  <si>
    <t>Utility (Foreign)</t>
  </si>
  <si>
    <t>Water Utility</t>
  </si>
  <si>
    <t>Operating Lease Converter</t>
  </si>
  <si>
    <t>The yellow cells are input cells. Please enter them.</t>
  </si>
  <si>
    <t>Until 2019, this worksheet had to be used for every firm with operating lease commitments, since accountants treated operating lease expenses as operating expenses. In 2019, IFRS and GAAP made the long-overdue change to treat leases as debt, and for firms that follow these standards, the conversion that I am doing on this spreadsheet is being done by accountants, with lease debt and operating income already adjusted. If that is the case, and you showed the lease debt as part of debt in the input page, please do not use this spreadsheet, since you will be double counting.</t>
  </si>
  <si>
    <t>Operating lease expense in current year =</t>
  </si>
  <si>
    <t>Operating Lease Commitments (From footnote to financials)</t>
  </si>
  <si>
    <t>Commitment</t>
  </si>
  <si>
    <t>! Year 1 is next year, ….</t>
  </si>
  <si>
    <t>6 and beyond</t>
  </si>
  <si>
    <t>Pre-tax Cost of Debt =</t>
  </si>
  <si>
    <t>! If you do not have a cost of debt, use the synthetic rating estimator</t>
  </si>
  <si>
    <t>Number of years embedded in yr 6 estimate =</t>
  </si>
  <si>
    <t>! I use the average lease expense over the first five years</t>
  </si>
  <si>
    <t>to estimate the number of years of expenses in yr 6</t>
  </si>
  <si>
    <t>Converting Operating Leases into debt</t>
  </si>
  <si>
    <t>Present Value</t>
  </si>
  <si>
    <t>! Commitment beyond year 6 converted into an annuity for ten years</t>
  </si>
  <si>
    <t>Debt Value of leases =</t>
  </si>
  <si>
    <t>Restated Financials</t>
  </si>
  <si>
    <t>Depreciation on Operating Lease Asset =</t>
  </si>
  <si>
    <t>! I use straight line depreciation</t>
  </si>
  <si>
    <t>Adjustment to Operating Earnings =</t>
  </si>
  <si>
    <t>! Add this amount to pre-tax operating income</t>
  </si>
  <si>
    <t>Adjustment to Total Debt outstanding =</t>
  </si>
  <si>
    <t>! Add this amount to debt</t>
  </si>
  <si>
    <t>Adjustment to Depreciation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</si>
  <si>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</si>
  <si>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Estimation of Current Cost of Capital</t>
  </si>
  <si>
    <t>Operating Countries ERP calculator</t>
  </si>
  <si>
    <r>
      <rPr>
        <rFont val="Times"/>
        <color theme="1"/>
        <sz val="12.0"/>
      </rPr>
      <t xml:space="preserve">There are four ways in whch you can estimate your cost of capital. In the first, you can </t>
    </r>
    <r>
      <rPr>
        <rFont val="Times"/>
        <b/>
        <color theme="1"/>
        <sz val="12.0"/>
      </rPr>
      <t>directly input</t>
    </r>
    <r>
      <rPr>
        <rFont val="Times"/>
        <color theme="1"/>
        <sz val="12.0"/>
      </rPr>
      <t xml:space="preserve"> a cost of captial. In the second, you can </t>
    </r>
    <r>
      <rPr>
        <rFont val="Times"/>
        <b/>
        <color theme="1"/>
        <sz val="12.0"/>
      </rPr>
      <t>work through your company's cost of capital inputs in detail</t>
    </r>
    <r>
      <rPr>
        <rFont val="Times"/>
        <color theme="1"/>
        <sz val="12.0"/>
      </rPr>
      <t xml:space="preserve">, entering business, geogaphical mix and debt, and I will help you estimate a cost of capital. In the third, you can look up the </t>
    </r>
    <r>
      <rPr>
        <rFont val="Times"/>
        <b/>
        <color theme="1"/>
        <sz val="12.0"/>
      </rPr>
      <t>cost of capital for the industry or industries</t>
    </r>
    <r>
      <rPr>
        <rFont val="Times"/>
        <color theme="1"/>
        <sz val="12.0"/>
      </rPr>
      <t xml:space="preserve"> your firm belongs to and in the fourth, you can use a </t>
    </r>
    <r>
      <rPr>
        <rFont val="Times"/>
        <b/>
        <color theme="1"/>
        <sz val="12.0"/>
      </rPr>
      <t>crosssectional distribution</t>
    </r>
    <r>
      <rPr>
        <rFont val="Times"/>
        <color theme="1"/>
        <sz val="12.0"/>
      </rPr>
      <t xml:space="preserve">  of costs of capital for companies at the start of the year to make your estimate.</t>
    </r>
  </si>
  <si>
    <t>Country</t>
  </si>
  <si>
    <t>ERP</t>
  </si>
  <si>
    <t>Weight</t>
  </si>
  <si>
    <t>Weighted ERP</t>
  </si>
  <si>
    <t>United Kingdom</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</si>
  <si>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</si>
  <si>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Which approach will you be using?</t>
  </si>
  <si>
    <t>Detailed</t>
  </si>
  <si>
    <t>If direct input, enter cost of capital to use</t>
  </si>
  <si>
    <t>Cost of capital based upon approach =</t>
  </si>
  <si>
    <t>Approach 1: Detailed Cost of Capital</t>
  </si>
  <si>
    <t>Rest of the World</t>
  </si>
  <si>
    <t>Equity</t>
  </si>
  <si>
    <t>Number of Shares outstanding =</t>
  </si>
  <si>
    <t>Total</t>
  </si>
  <si>
    <t>Current Market Price per share =</t>
  </si>
  <si>
    <t>Operating Regions ERP calculator</t>
  </si>
  <si>
    <t>Region</t>
  </si>
  <si>
    <t>Approach for estimating beta</t>
  </si>
  <si>
    <t>Single Business(US)</t>
  </si>
  <si>
    <t>If direct input, enter levered beta (or regression beta)</t>
  </si>
  <si>
    <t>Unlevered beta =</t>
  </si>
  <si>
    <t>Riskfree Rate =</t>
  </si>
  <si>
    <t>What approach do you want to use to input ERP?</t>
  </si>
  <si>
    <t>Operating regions</t>
  </si>
  <si>
    <t>Direct input for ERP (if you choose "will input"</t>
  </si>
  <si>
    <t>Equity Risk Premium used in cost of equity =</t>
  </si>
  <si>
    <t>Debt</t>
  </si>
  <si>
    <t>Book Value of Straight Debt =</t>
  </si>
  <si>
    <t>Interest Expense on Debt =</t>
  </si>
  <si>
    <t>China</t>
  </si>
  <si>
    <t>Average Maturity =</t>
  </si>
  <si>
    <t>Approach for estimating pre-tax cost of debt</t>
  </si>
  <si>
    <t>Actual rating</t>
  </si>
  <si>
    <t>If direct input, input the pre-tax cost of debt</t>
  </si>
  <si>
    <t>Multi Business (US Industry Averages)</t>
  </si>
  <si>
    <t>If actual rating, input the rating</t>
  </si>
  <si>
    <t>Business</t>
  </si>
  <si>
    <t>EV/Sales</t>
  </si>
  <si>
    <t>Estimated Value</t>
  </si>
  <si>
    <t>Unlevered Beta</t>
  </si>
  <si>
    <t>If synethetic rating, input the type of company</t>
  </si>
  <si>
    <t>Tax Rate =</t>
  </si>
  <si>
    <t>Book Value of Convertible Debt =</t>
  </si>
  <si>
    <t>Interest Expense on Convertible =</t>
  </si>
  <si>
    <t>Maturity of Convertible Bond =</t>
  </si>
  <si>
    <t>Market Value of Convertible =</t>
  </si>
  <si>
    <t>The costt of capital  is in US dollars, using the riskfree rate at the start of the year. It will be adjusted for the difference in riskfree rates to make it more current and to change currencies.</t>
  </si>
  <si>
    <t>Debt value of operating leases =</t>
  </si>
  <si>
    <t>Preferred Stock</t>
  </si>
  <si>
    <t>Number of Preferred Shares =</t>
  </si>
  <si>
    <t>Current Market Price per Share=</t>
  </si>
  <si>
    <t>Annual Dividend per Share =</t>
  </si>
  <si>
    <t>Multi Business (Global Industry Averages)</t>
  </si>
  <si>
    <t>Estimating Market Value of Straight Debt =</t>
  </si>
  <si>
    <t>Estimated Value of Straight Debt in Convertible =</t>
  </si>
  <si>
    <t>Value of Debt in Operating leases =</t>
  </si>
  <si>
    <t>Estimated Value of Equity in Convertible =</t>
  </si>
  <si>
    <t>Levered Beta for equity =</t>
  </si>
  <si>
    <t xml:space="preserve">Debt </t>
  </si>
  <si>
    <t>Capital</t>
  </si>
  <si>
    <t>Market Value</t>
  </si>
  <si>
    <t>The cost of capital  is in US dollars, using the riskfree rate at the start of the year. It will be adjusted for the difference in riskfree rates to make it more current and to change currencies.</t>
  </si>
  <si>
    <t>Weight in Cost of Capital</t>
  </si>
  <si>
    <t>Cost of Component</t>
  </si>
  <si>
    <t>Approach 2: industry average cost of capital, adjusted for riskfre rate differences</t>
  </si>
  <si>
    <t xml:space="preserve">Industry </t>
  </si>
  <si>
    <t>Multibusiness(US)</t>
  </si>
  <si>
    <t>Cost of capital, adjusted for riskfree rate difference</t>
  </si>
  <si>
    <t>Approach 3: Uae histogram of costs of capital of all publicly traded firms</t>
  </si>
  <si>
    <t>Which grouping (US, Emerging Markets, Global)</t>
  </si>
  <si>
    <t>US</t>
  </si>
  <si>
    <t>Which risk grouping does your company fall in?</t>
  </si>
  <si>
    <t>Cost of capital based upon decile/group chosen</t>
  </si>
  <si>
    <t>First Decile</t>
  </si>
  <si>
    <t>First Quartile</t>
  </si>
  <si>
    <t>Third Quartile</t>
  </si>
  <si>
    <t>Ninth Decile</t>
  </si>
  <si>
    <t>Emerging</t>
  </si>
  <si>
    <t>Europe</t>
  </si>
  <si>
    <t>Global</t>
  </si>
  <si>
    <t>Japan</t>
  </si>
  <si>
    <t xml:space="preserve">These costs of capital are all in US dollars and reflect the US dollar  riskfree rate at the start of the year. Once you make your choice, though, I will adjust the rate by the difference in riskfree rates, effectively converting currency and bringing it up to date. </t>
  </si>
  <si>
    <t>Estimating the likelihood of failure</t>
  </si>
  <si>
    <t>Approach 1: Using a corporate bond rating</t>
  </si>
  <si>
    <t>Thus, if you use the 10-year likelihood of failure, the chance of failure for a BB rated firm is 11.78%.</t>
  </si>
  <si>
    <t>Approach 2: Using corporate age (for young companies)</t>
  </si>
  <si>
    <t>Survial Rate Data from Bureau of Labor Statistics (2022)</t>
  </si>
  <si>
    <t>Agriculture</t>
  </si>
  <si>
    <t>Mining</t>
  </si>
  <si>
    <t>Utilities</t>
  </si>
  <si>
    <t>Construction</t>
  </si>
  <si>
    <t>Manufacturing</t>
  </si>
  <si>
    <t>Retail</t>
  </si>
  <si>
    <t>Transportation</t>
  </si>
  <si>
    <t>Information</t>
  </si>
  <si>
    <t>Health Care</t>
  </si>
  <si>
    <t>All Sectors</t>
  </si>
  <si>
    <t>Failure Rate given age</t>
  </si>
  <si>
    <t>Source; Bureau of Labor Statistics</t>
  </si>
  <si>
    <t>Thus, if you are valuing a technology firm that is 6 years old, the chance of failure is 11.70%.</t>
  </si>
  <si>
    <t>Factors to consider</t>
  </si>
  <si>
    <t xml:space="preserve">1. The likelihood of failure decreases for larger firms. </t>
  </si>
  <si>
    <t>2. The likelihood of failure decreases with access to capital, and is thus lower for publicly traded firms or firms with multiple high profile VCs</t>
  </si>
  <si>
    <t>3. The likelihood of failure decreases as revenue growth increases, since hope for future growth will sustain the firm.</t>
  </si>
  <si>
    <t>4. The likelihood of failure decreases with better unit economics, higher gross margins on the additional units sold</t>
  </si>
  <si>
    <t>Mature Market ERP +</t>
  </si>
  <si>
    <t>Updated april 1, 2024</t>
  </si>
  <si>
    <t>Changing this number will update all your country equity risk premiums.</t>
  </si>
  <si>
    <t>Moody's rating</t>
  </si>
  <si>
    <t>Adj. Default Spread</t>
  </si>
  <si>
    <t>Equity Risk Premium</t>
  </si>
  <si>
    <t>Country Risk Premium</t>
  </si>
  <si>
    <t>Corporate Tax Rate</t>
  </si>
  <si>
    <t>Abu Dhabi</t>
  </si>
  <si>
    <t>Aa2</t>
  </si>
  <si>
    <t>Albania</t>
  </si>
  <si>
    <t>B1</t>
  </si>
  <si>
    <t>Algeria</t>
  </si>
  <si>
    <t>NR</t>
  </si>
  <si>
    <t>Andorra (Principality of)</t>
  </si>
  <si>
    <t>Baa2</t>
  </si>
  <si>
    <t>Angola</t>
  </si>
  <si>
    <t>B3</t>
  </si>
  <si>
    <t>Anguilla</t>
  </si>
  <si>
    <t>Antigua &amp; Barbuda</t>
  </si>
  <si>
    <t>Argentina</t>
  </si>
  <si>
    <t>Ca</t>
  </si>
  <si>
    <t>Armenia</t>
  </si>
  <si>
    <t>Ba3</t>
  </si>
  <si>
    <t>Aruba</t>
  </si>
  <si>
    <t>Australia</t>
  </si>
  <si>
    <t>Aaa</t>
  </si>
  <si>
    <t>Austria</t>
  </si>
  <si>
    <t>Aa1</t>
  </si>
  <si>
    <t>Azerbaijan</t>
  </si>
  <si>
    <t>Ba1</t>
  </si>
  <si>
    <t>Bahamas</t>
  </si>
  <si>
    <t>Bahrain</t>
  </si>
  <si>
    <t>B2</t>
  </si>
  <si>
    <t>Bangladesh</t>
  </si>
  <si>
    <t>Barbados</t>
  </si>
  <si>
    <t>Belarus</t>
  </si>
  <si>
    <t>C</t>
  </si>
  <si>
    <t>Belgium</t>
  </si>
  <si>
    <t>Aa3</t>
  </si>
  <si>
    <t>Belize</t>
  </si>
  <si>
    <t>Caa2</t>
  </si>
  <si>
    <t>Benin</t>
  </si>
  <si>
    <t>Bermuda</t>
  </si>
  <si>
    <t>A2</t>
  </si>
  <si>
    <t>Bolivia</t>
  </si>
  <si>
    <t>Caa1</t>
  </si>
  <si>
    <t>Bosnia and Herzegovina</t>
  </si>
  <si>
    <t>Botswana</t>
  </si>
  <si>
    <t>A3</t>
  </si>
  <si>
    <t>Brazil</t>
  </si>
  <si>
    <t>Ba2</t>
  </si>
  <si>
    <t>British Virgin Islands</t>
  </si>
  <si>
    <t>Brunei</t>
  </si>
  <si>
    <t>Bulgaria</t>
  </si>
  <si>
    <t>Baa1</t>
  </si>
  <si>
    <t>Burkina Faso</t>
  </si>
  <si>
    <t>Cambodia</t>
  </si>
  <si>
    <t>Cameroon</t>
  </si>
  <si>
    <t>Canada</t>
  </si>
  <si>
    <t>Cape Verde</t>
  </si>
  <si>
    <t>Cayman Islands</t>
  </si>
  <si>
    <t>Channel Islands</t>
  </si>
  <si>
    <t>Chile</t>
  </si>
  <si>
    <t>A1</t>
  </si>
  <si>
    <t>Colombia</t>
  </si>
  <si>
    <t>Congo (Democratic Republic of)</t>
  </si>
  <si>
    <t>Congo (Republic of)</t>
  </si>
  <si>
    <t>Cook Islands</t>
  </si>
  <si>
    <t>Costa Rica</t>
  </si>
  <si>
    <t>Croatia</t>
  </si>
  <si>
    <t>Cuba</t>
  </si>
  <si>
    <t>Curaçao</t>
  </si>
  <si>
    <t>Cyprus</t>
  </si>
  <si>
    <t>Czech Republic</t>
  </si>
  <si>
    <t>Denmark</t>
  </si>
  <si>
    <t>Dominican Republic</t>
  </si>
  <si>
    <t>Ecuador</t>
  </si>
  <si>
    <t>Caa3</t>
  </si>
  <si>
    <t>Egypt</t>
  </si>
  <si>
    <t>El Salvador</t>
  </si>
  <si>
    <t>Estonia</t>
  </si>
  <si>
    <t>Ethiopia</t>
  </si>
  <si>
    <t>Falkland Islands</t>
  </si>
  <si>
    <t>Fiji</t>
  </si>
  <si>
    <t>Finland</t>
  </si>
  <si>
    <t>France</t>
  </si>
  <si>
    <t>French Guiana</t>
  </si>
  <si>
    <t>Gabon</t>
  </si>
  <si>
    <t>Gambia</t>
  </si>
  <si>
    <t>Georgia</t>
  </si>
  <si>
    <t>Germany</t>
  </si>
  <si>
    <t>Ghana</t>
  </si>
  <si>
    <t>Gibraltar</t>
  </si>
  <si>
    <t>Greece</t>
  </si>
  <si>
    <t>Greenland</t>
  </si>
  <si>
    <t>Guatemala</t>
  </si>
  <si>
    <t>Guernsey (States of)</t>
  </si>
  <si>
    <t>Guinea</t>
  </si>
  <si>
    <t>Guinea-Bissau</t>
  </si>
  <si>
    <t>Guyana</t>
  </si>
  <si>
    <t>Haiti</t>
  </si>
  <si>
    <t>Honduras</t>
  </si>
  <si>
    <t>Hong Kong</t>
  </si>
  <si>
    <t>Hungary</t>
  </si>
  <si>
    <t>Iceland</t>
  </si>
  <si>
    <t>Baa3</t>
  </si>
  <si>
    <t>Indonesia</t>
  </si>
  <si>
    <t>Iran</t>
  </si>
  <si>
    <t>Iraq</t>
  </si>
  <si>
    <t>Ireland</t>
  </si>
  <si>
    <t>Isle of Man</t>
  </si>
  <si>
    <t>Israel</t>
  </si>
  <si>
    <t>Italy</t>
  </si>
  <si>
    <t>Ivory Coast</t>
  </si>
  <si>
    <t>Jamaica</t>
  </si>
  <si>
    <t>Jersey (States of)</t>
  </si>
  <si>
    <t>Jordan</t>
  </si>
  <si>
    <t>Kazakhstan</t>
  </si>
  <si>
    <t>Kenya</t>
  </si>
  <si>
    <t>Korea, D.P.R.</t>
  </si>
  <si>
    <t>Kuwait</t>
  </si>
  <si>
    <t>Kyrgyzstan</t>
  </si>
  <si>
    <t>Laos</t>
  </si>
  <si>
    <t>Latvia</t>
  </si>
  <si>
    <t>Lebanon</t>
  </si>
  <si>
    <t>Liberia</t>
  </si>
  <si>
    <t>Libya</t>
  </si>
  <si>
    <t>Liechtenstein</t>
  </si>
  <si>
    <t>Lithuania</t>
  </si>
  <si>
    <t>Luxembourg</t>
  </si>
  <si>
    <t>Macau</t>
  </si>
  <si>
    <t>Macedonia</t>
  </si>
  <si>
    <t>Madagascar</t>
  </si>
  <si>
    <t>Malawi</t>
  </si>
  <si>
    <t>Malaysia</t>
  </si>
  <si>
    <t>Maldives</t>
  </si>
  <si>
    <t>Mali</t>
  </si>
  <si>
    <t>Malta</t>
  </si>
  <si>
    <t>Martinique</t>
  </si>
  <si>
    <t>Mauritius</t>
  </si>
  <si>
    <t>Mexico</t>
  </si>
  <si>
    <t>Monaco</t>
  </si>
  <si>
    <t>Moldova</t>
  </si>
  <si>
    <t>Mongolia</t>
  </si>
  <si>
    <t>Montenegro</t>
  </si>
  <si>
    <t>Montserrat</t>
  </si>
  <si>
    <t>Morocco</t>
  </si>
  <si>
    <t>Mozambique</t>
  </si>
  <si>
    <t>Myanmar</t>
  </si>
  <si>
    <t>Namibia</t>
  </si>
  <si>
    <t>Netherlands</t>
  </si>
  <si>
    <t>Netherlands Antilles</t>
  </si>
  <si>
    <t>New Zealand</t>
  </si>
  <si>
    <t>Nicaragua</t>
  </si>
  <si>
    <t>Niger</t>
  </si>
  <si>
    <t>Nigeria</t>
  </si>
  <si>
    <t>Norway</t>
  </si>
  <si>
    <t>Oman</t>
  </si>
  <si>
    <t>Pakistan</t>
  </si>
  <si>
    <t>Palestinian Authority</t>
  </si>
  <si>
    <t>Panama</t>
  </si>
  <si>
    <t>Papua New Guinea</t>
  </si>
  <si>
    <t>Paraguay</t>
  </si>
  <si>
    <t>Peru</t>
  </si>
  <si>
    <t>Philippines</t>
  </si>
  <si>
    <t>Poland</t>
  </si>
  <si>
    <t>Portugal</t>
  </si>
  <si>
    <t>Qatar</t>
  </si>
  <si>
    <t>Ras Al Khaimah (Emirate of)</t>
  </si>
  <si>
    <t>Reunion</t>
  </si>
  <si>
    <t>Romania</t>
  </si>
  <si>
    <t>Russia</t>
  </si>
  <si>
    <t>Rwanda</t>
  </si>
  <si>
    <t>Saint Lucia</t>
  </si>
  <si>
    <t>Saudi Arabia</t>
  </si>
  <si>
    <t>Senegal</t>
  </si>
  <si>
    <t>Serbia</t>
  </si>
  <si>
    <t>Sharjah</t>
  </si>
  <si>
    <t>Sierra Leone</t>
  </si>
  <si>
    <t>Singapore</t>
  </si>
  <si>
    <t>Slovakia</t>
  </si>
  <si>
    <t>Slovenia</t>
  </si>
  <si>
    <t>Solomon Islands</t>
  </si>
  <si>
    <t>Somalia</t>
  </si>
  <si>
    <t>South Africa</t>
  </si>
  <si>
    <t>South Korea</t>
  </si>
  <si>
    <t>Spain</t>
  </si>
  <si>
    <t>Sri Lanka</t>
  </si>
  <si>
    <t>St. Maarten</t>
  </si>
  <si>
    <t>St. Vincent &amp; the Grenadines</t>
  </si>
  <si>
    <t>Sudan</t>
  </si>
  <si>
    <t>Suriname</t>
  </si>
  <si>
    <t>Swaziland</t>
  </si>
  <si>
    <t>Sweden</t>
  </si>
  <si>
    <t>Switzerland</t>
  </si>
  <si>
    <t>Syria</t>
  </si>
  <si>
    <t>Taiwan</t>
  </si>
  <si>
    <t>Tajikistan</t>
  </si>
  <si>
    <t>Tanzania</t>
  </si>
  <si>
    <t>Thailand</t>
  </si>
  <si>
    <t>Togo</t>
  </si>
  <si>
    <t>Trinidad &amp;' Tobago</t>
  </si>
  <si>
    <t>Tunisia</t>
  </si>
  <si>
    <t>Turkey</t>
  </si>
  <si>
    <t>Turks &amp; Caicos Islands</t>
  </si>
  <si>
    <t>Uganda</t>
  </si>
  <si>
    <t>Ukraine</t>
  </si>
  <si>
    <t>United Arab Emirates</t>
  </si>
  <si>
    <t>United States</t>
  </si>
  <si>
    <t>Uruguay</t>
  </si>
  <si>
    <t>Uzbekistan</t>
  </si>
  <si>
    <t>Venezuela</t>
  </si>
  <si>
    <t>Vietnam</t>
  </si>
  <si>
    <t>Yemen</t>
  </si>
  <si>
    <t>Zambia</t>
  </si>
  <si>
    <t>Zimbabwe</t>
  </si>
  <si>
    <t>Default Spread</t>
  </si>
  <si>
    <t>Tax Rate</t>
  </si>
  <si>
    <t>CRP</t>
  </si>
  <si>
    <t>Africa</t>
  </si>
  <si>
    <t>Asia</t>
  </si>
  <si>
    <t>Australia &amp; New Zealand</t>
  </si>
  <si>
    <t>Caribbean</t>
  </si>
  <si>
    <t>Central and South America</t>
  </si>
  <si>
    <t>Eastern Europe &amp; Russia</t>
  </si>
  <si>
    <t>Middle East</t>
  </si>
  <si>
    <t>North America</t>
  </si>
  <si>
    <t>Western Europe</t>
  </si>
  <si>
    <t>Number of firms</t>
  </si>
  <si>
    <t>Annual Average Revenue growth - Last 5 years</t>
  </si>
  <si>
    <t>Pre-tax Operating Margin (Unadjusted)</t>
  </si>
  <si>
    <t>After-tax ROC</t>
  </si>
  <si>
    <t>Average effective tax rate</t>
  </si>
  <si>
    <t>Equity (Levered) Beta</t>
  </si>
  <si>
    <t>Cost of equity</t>
  </si>
  <si>
    <t>Std deviation in stock prices</t>
  </si>
  <si>
    <t>Pre-tax cost of debt</t>
  </si>
  <si>
    <t>Market Debt/Capital</t>
  </si>
  <si>
    <t>Sales/Capital</t>
  </si>
  <si>
    <t>EV/EBITDA</t>
  </si>
  <si>
    <t>EV/EBIT</t>
  </si>
  <si>
    <t>Price/Book</t>
  </si>
  <si>
    <t>Trailing PE</t>
  </si>
  <si>
    <t>Non-cash WC as % of Revenues</t>
  </si>
  <si>
    <t>Cap Ex as % of Revenues</t>
  </si>
  <si>
    <t>Net Cap Ex as % of Revenues</t>
  </si>
  <si>
    <t>ROE</t>
  </si>
  <si>
    <t>Dividend Payout Ratio</t>
  </si>
  <si>
    <t>Equity Reinvestment Rate</t>
  </si>
  <si>
    <t>Pre-tax Operating Margin (Lease &amp; R&amp;D adjusted)</t>
  </si>
  <si>
    <t>Auto Parts</t>
  </si>
  <si>
    <t>Bank (Money Center)</t>
  </si>
  <si>
    <t>NA</t>
  </si>
  <si>
    <t>Banks (Regional)</t>
  </si>
  <si>
    <t>Beverage (Soft)</t>
  </si>
  <si>
    <t>Broadcasting</t>
  </si>
  <si>
    <t>Brokerage &amp; Investment Banking</t>
  </si>
  <si>
    <t>Business &amp; Consumer Services</t>
  </si>
  <si>
    <t>Coal &amp; Related Energy</t>
  </si>
  <si>
    <t>Computer Services</t>
  </si>
  <si>
    <t>Computers/Peripherals</t>
  </si>
  <si>
    <t>Construction Supplies</t>
  </si>
  <si>
    <t>Diversified</t>
  </si>
  <si>
    <t>Drugs (Biotechnology)</t>
  </si>
  <si>
    <t>Drugs (Pharmaceutical)</t>
  </si>
  <si>
    <t>Education</t>
  </si>
  <si>
    <t>Electronics (Consumer &amp; Office)</t>
  </si>
  <si>
    <t>Electronics (General)</t>
  </si>
  <si>
    <t>Engineering/Construction</t>
  </si>
  <si>
    <t>Environmental &amp; Waste Services</t>
  </si>
  <si>
    <t>Farming/Agriculture</t>
  </si>
  <si>
    <t>Financial Svcs. (Non-bank &amp; Insurance)</t>
  </si>
  <si>
    <t>Furn/Home Furnishings</t>
  </si>
  <si>
    <t>Green &amp; Renewable Energy</t>
  </si>
  <si>
    <t>Healthcare Products</t>
  </si>
  <si>
    <t>Healthcare Support Services</t>
  </si>
  <si>
    <t>Heathcare Information and Technology</t>
  </si>
  <si>
    <t>Hospitals/Healthcare Facilities</t>
  </si>
  <si>
    <t>Information Services</t>
  </si>
  <si>
    <t>Insurance (General)</t>
  </si>
  <si>
    <t>Insurance (Prop/Cas.)</t>
  </si>
  <si>
    <t>Investments &amp; Asset Management</t>
  </si>
  <si>
    <t>Metals &amp; Mining</t>
  </si>
  <si>
    <t>Office Equipment &amp; Services</t>
  </si>
  <si>
    <t>Oil/Gas (Integrated)</t>
  </si>
  <si>
    <t>Oil/Gas (Production and Exploration)</t>
  </si>
  <si>
    <t>Oil/Gas Distribution</t>
  </si>
  <si>
    <t>Oilfield Svcs/Equip.</t>
  </si>
  <si>
    <t>Paper/Forest Products</t>
  </si>
  <si>
    <t>Power</t>
  </si>
  <si>
    <t>Precious Metals</t>
  </si>
  <si>
    <t>Publishing &amp; Newspapers</t>
  </si>
  <si>
    <t>Real Estate (Development)</t>
  </si>
  <si>
    <t>Real Estate (General/Diversified)</t>
  </si>
  <si>
    <t>Real Estate (Operations &amp; Services)</t>
  </si>
  <si>
    <t>Reinsurance</t>
  </si>
  <si>
    <t>Restaurant/Dining</t>
  </si>
  <si>
    <t>Retail (Automotive)</t>
  </si>
  <si>
    <t>Retail (Building Supply)</t>
  </si>
  <si>
    <t>Retail (Distributors)</t>
  </si>
  <si>
    <t>Retail (General)</t>
  </si>
  <si>
    <t>Retail (Grocery and Food)</t>
  </si>
  <si>
    <t>Retail (REITs)</t>
  </si>
  <si>
    <t>Rubber&amp; Tires</t>
  </si>
  <si>
    <t>Semiconductor Equip</t>
  </si>
  <si>
    <t>Shipbuilding &amp; Marine</t>
  </si>
  <si>
    <t>Software (Entertainment)</t>
  </si>
  <si>
    <t>Software (Internet)</t>
  </si>
  <si>
    <t>Steel</t>
  </si>
  <si>
    <t>Telecom (Wireless)</t>
  </si>
  <si>
    <t>Transportation (Railroads)</t>
  </si>
  <si>
    <t>Trucking</t>
  </si>
  <si>
    <t>Utility (General)</t>
  </si>
  <si>
    <t>Utility (Water)</t>
  </si>
  <si>
    <t>Revenue Growth Rate = Last 3 years</t>
  </si>
  <si>
    <t>Pre-tax Operating Margin</t>
  </si>
  <si>
    <t>Sales to Invested Capital</t>
  </si>
  <si>
    <t>Beta</t>
  </si>
  <si>
    <t>Debt to Capital Ratio</t>
  </si>
  <si>
    <t>Industry Group</t>
  </si>
  <si>
    <t>count</t>
  </si>
  <si>
    <t>First Quartlie</t>
  </si>
  <si>
    <t>median(Beta)</t>
  </si>
  <si>
    <t>Missing</t>
  </si>
  <si>
    <t xml:space="preserve">If you are midway through a year, and want to compute updated trailing twelve month numbers, this worksheet may help. You will need your most recent quartely financials (or 10Q) as well as your most recent annual (or 10K). </t>
  </si>
  <si>
    <t>Last Annual</t>
  </si>
  <si>
    <t>First X months: Last year</t>
  </si>
  <si>
    <t>First X months: Current year</t>
  </si>
  <si>
    <t>Trailing 12 month</t>
  </si>
  <si>
    <t>Technology &amp; Content</t>
  </si>
  <si>
    <t>Interest expenses</t>
  </si>
  <si>
    <t>Cash and cross holdings</t>
  </si>
  <si>
    <t xml:space="preserve">Non-operating assets </t>
  </si>
  <si>
    <t>Lease commitments</t>
  </si>
  <si>
    <t>Year 1</t>
  </si>
  <si>
    <t>Year 2</t>
  </si>
  <si>
    <t>Copy into operating lease worksheet</t>
  </si>
  <si>
    <t>Year 3</t>
  </si>
  <si>
    <t>Year 4</t>
  </si>
  <si>
    <t>Beyond year 5</t>
  </si>
  <si>
    <t>Current year's lease expense</t>
  </si>
  <si>
    <t>G&amp;A</t>
  </si>
  <si>
    <t>Marketing Costs</t>
  </si>
  <si>
    <t>Content Costs</t>
  </si>
  <si>
    <t>Content Costs (Cash Flows)</t>
  </si>
  <si>
    <t>Yes/No</t>
  </si>
  <si>
    <t>Book or Market Value</t>
  </si>
  <si>
    <t>ERP choices</t>
  </si>
  <si>
    <t>Cost of debt</t>
  </si>
  <si>
    <t>Synthetic rating</t>
  </si>
  <si>
    <t>Cost of Capital Approach</t>
  </si>
  <si>
    <t>Reinvestment lag</t>
  </si>
  <si>
    <t>Yes</t>
  </si>
  <si>
    <t>Will input</t>
  </si>
  <si>
    <t>Direct input</t>
  </si>
  <si>
    <t>I will input</t>
  </si>
  <si>
    <t>Operating countries</t>
  </si>
  <si>
    <t>Single Business(Global)</t>
  </si>
  <si>
    <t>Distribution</t>
  </si>
  <si>
    <t>Multibusiness(Global)</t>
  </si>
  <si>
    <t>Important question</t>
  </si>
  <si>
    <t>explanation</t>
  </si>
  <si>
    <t>predicting growth</t>
  </si>
  <si>
    <t xml:space="preserve">operating margin </t>
  </si>
  <si>
    <t>reinvestment in to business</t>
  </si>
  <si>
    <t>cost of capital</t>
  </si>
  <si>
    <t xml:space="preserve">revenue </t>
  </si>
  <si>
    <t>assets</t>
  </si>
  <si>
    <t>cashflows</t>
  </si>
  <si>
    <t>Requirements</t>
  </si>
  <si>
    <t>revenue</t>
  </si>
  <si>
    <t>To understand how big the business is and how these products are widely accepted by the consumer</t>
  </si>
  <si>
    <t>operating income / gross profit</t>
  </si>
  <si>
    <t>gross profit shows how much does the product cost to make and to sell one more of it</t>
  </si>
  <si>
    <t>interest expenses</t>
  </si>
  <si>
    <t>these shows how much debt they have and what other lender think the risk in the business by understanding the interest rate %</t>
  </si>
  <si>
    <t>equity business</t>
  </si>
  <si>
    <t>more understanding needed to fill it</t>
  </si>
  <si>
    <t>debt in business</t>
  </si>
  <si>
    <t xml:space="preserve">to understand how much debt in the business is the company to leverd or can it pay the intrest on that debt by income or too much debt lead to bankruptcy </t>
  </si>
  <si>
    <t>R&amp;D</t>
  </si>
  <si>
    <t>meaning how much reinvestment in to business future business competency and it shows that the business not going to die soon</t>
  </si>
  <si>
    <t>cash and cash equivalent</t>
  </si>
  <si>
    <t>while valuing the company remove the cash part frome the business (what is the point of valuing the cash)</t>
  </si>
  <si>
    <t>holdings in other business</t>
  </si>
  <si>
    <t>it shows some long term investment and strategy investment in other company</t>
  </si>
  <si>
    <t>effective tax rate and marginal</t>
  </si>
  <si>
    <t>to under stand how much tax is paying now and how much will be in the future if the current tax % is bellow then the marginal tax rate</t>
  </si>
</sst>
</file>

<file path=xl/styles.xml><?xml version="1.0" encoding="utf-8"?>
<styleSheet xmlns="http://schemas.openxmlformats.org/spreadsheetml/2006/main" xmlns:x14ac="http://schemas.microsoft.com/office/spreadsheetml/2009/9/ac" xmlns:mc="http://schemas.openxmlformats.org/markup-compatibility/2006">
  <numFmts count="19">
    <numFmt numFmtId="164" formatCode="[$₹]#,##0.00"/>
    <numFmt numFmtId="165" formatCode="[$₹]* #,##0.00"/>
    <numFmt numFmtId="166" formatCode="_(&quot;$&quot;* #,##0.00_);_(&quot;$&quot;* \(#,##0.00\);_(&quot;$&quot;* &quot;-&quot;??_);_(@_)"/>
    <numFmt numFmtId="167" formatCode="[$₹]#,##0.0"/>
    <numFmt numFmtId="168" formatCode="&quot;$&quot;#,##0.00"/>
    <numFmt numFmtId="169" formatCode="0.0000"/>
    <numFmt numFmtId="170" formatCode="_(* #,##0.00_);_(* \(#,##0.00\);_(* &quot;-&quot;??_);_(@_)"/>
    <numFmt numFmtId="171" formatCode="0.0%"/>
    <numFmt numFmtId="172" formatCode="[$₩-412]#,##0.00"/>
    <numFmt numFmtId="173" formatCode="_(&quot;$&quot;* #,##0_);_(&quot;$&quot;* \(#,##0\);_(&quot;$&quot;* &quot;-&quot;??_);_(@_)"/>
    <numFmt numFmtId="174" formatCode="#,##0.0"/>
    <numFmt numFmtId="175" formatCode="0.0"/>
    <numFmt numFmtId="176" formatCode="[$₹]* #,##0"/>
    <numFmt numFmtId="177" formatCode="#,##0.0000"/>
    <numFmt numFmtId="178" formatCode="&quot;$&quot;#,##0.00_);[Red]\(&quot;$&quot;#,##0.00\)"/>
    <numFmt numFmtId="179" formatCode="_(* #,##0.0_);_(* \(#,##0.0\)_)\ ;_(* 0_)"/>
    <numFmt numFmtId="180" formatCode="0.0000%"/>
    <numFmt numFmtId="181" formatCode="0.000%"/>
    <numFmt numFmtId="182" formatCode="#,##0.00%"/>
  </numFmts>
  <fonts count="64">
    <font>
      <sz val="9.0"/>
      <color rgb="FF000000"/>
      <name val="Arimo"/>
      <scheme val="minor"/>
    </font>
    <font>
      <sz val="12.0"/>
      <color theme="1"/>
      <name val="Helvetica Neue"/>
    </font>
    <font>
      <b/>
      <sz val="12.0"/>
      <color theme="1"/>
      <name val="Helvetica Neue"/>
    </font>
    <font/>
    <font>
      <i/>
      <sz val="12.0"/>
      <color theme="1"/>
      <name val="Helvetica Neue"/>
    </font>
    <font>
      <i/>
      <sz val="12.0"/>
      <color rgb="FFFF0000"/>
      <name val="Helvetica Neue"/>
    </font>
    <font>
      <sz val="12.0"/>
      <color theme="0"/>
      <name val="Helvetica Neue"/>
    </font>
    <font>
      <sz val="9.0"/>
      <color theme="1"/>
      <name val="Arimo"/>
    </font>
    <font>
      <sz val="12.0"/>
      <color theme="1"/>
      <name val="Arimo"/>
    </font>
    <font>
      <b/>
      <i/>
      <sz val="12.0"/>
      <color theme="1"/>
      <name val="Helvetica Neue"/>
    </font>
    <font>
      <sz val="9.0"/>
      <color theme="1"/>
      <name val="Helvetica Neue"/>
    </font>
    <font>
      <i/>
      <sz val="12.0"/>
      <color theme="1"/>
      <name val="Times"/>
    </font>
    <font>
      <sz val="12.0"/>
      <color theme="1"/>
      <name val="Times"/>
    </font>
    <font>
      <sz val="12.0"/>
      <color theme="0"/>
      <name val="Times"/>
    </font>
    <font>
      <b/>
      <i/>
      <u/>
      <sz val="12.0"/>
      <color theme="1"/>
      <name val="Times"/>
    </font>
    <font>
      <b/>
      <sz val="12.0"/>
      <color theme="1"/>
      <name val="Calibri"/>
    </font>
    <font>
      <b/>
      <i/>
      <sz val="12.0"/>
      <color theme="1"/>
      <name val="Calibri"/>
    </font>
    <font>
      <sz val="12.0"/>
      <color theme="1"/>
      <name val="Calibri"/>
    </font>
    <font>
      <i/>
      <sz val="12.0"/>
      <color rgb="FFFF0000"/>
      <name val="Calibri"/>
    </font>
    <font>
      <i/>
      <sz val="12.0"/>
      <color theme="1"/>
      <name val="Calibri"/>
    </font>
    <font>
      <sz val="12.0"/>
      <color rgb="FFFF0000"/>
      <name val="Calibri"/>
    </font>
    <font>
      <sz val="12.0"/>
      <color theme="0"/>
      <name val="Calibri"/>
    </font>
    <font>
      <i/>
      <sz val="12.0"/>
      <color rgb="FF000000"/>
      <name val="Helvetica Neue"/>
    </font>
    <font>
      <sz val="11.0"/>
      <color theme="1"/>
      <name val="Arimo"/>
    </font>
    <font>
      <b/>
      <sz val="13.0"/>
      <color theme="1"/>
      <name val="Arimo"/>
    </font>
    <font>
      <b/>
      <sz val="11.0"/>
      <color theme="1"/>
      <name val="Arimo"/>
    </font>
    <font>
      <b/>
      <sz val="12.0"/>
      <color theme="1"/>
      <name val="Arimo"/>
    </font>
    <font>
      <i/>
      <sz val="10.0"/>
      <color theme="1"/>
      <name val="Helvetica Neue"/>
    </font>
    <font>
      <i/>
      <sz val="9.0"/>
      <color theme="1"/>
      <name val="Arimo"/>
    </font>
    <font>
      <b/>
      <sz val="10.0"/>
      <color theme="1"/>
      <name val="Helvetica Neue"/>
    </font>
    <font>
      <sz val="10.0"/>
      <color theme="1"/>
      <name val="Helvetica Neue"/>
    </font>
    <font>
      <sz val="12.0"/>
      <color theme="1"/>
      <name val="Arial"/>
    </font>
    <font>
      <b/>
      <sz val="12.0"/>
      <color theme="1"/>
      <name val="Arial"/>
    </font>
    <font>
      <i/>
      <sz val="12.0"/>
      <color theme="1"/>
      <name val="Arial"/>
    </font>
    <font>
      <sz val="12.0"/>
      <color theme="0"/>
      <name val="Arial"/>
    </font>
    <font>
      <sz val="10.0"/>
      <color theme="1"/>
      <name val="Arial"/>
    </font>
    <font>
      <sz val="12.0"/>
      <color rgb="FFFF0000"/>
      <name val="Helvetica Neue"/>
    </font>
    <font>
      <sz val="10.0"/>
      <color theme="1"/>
      <name val="Times"/>
    </font>
    <font>
      <b/>
      <i/>
      <sz val="10.0"/>
      <color theme="1"/>
      <name val="Helvetica Neue"/>
    </font>
    <font>
      <sz val="10.0"/>
      <color theme="0"/>
      <name val="Helvetica Neue"/>
    </font>
    <font>
      <b/>
      <sz val="14.0"/>
      <color theme="1"/>
      <name val="Helvetica Neue"/>
    </font>
    <font>
      <i/>
      <sz val="12.0"/>
      <color theme="1"/>
      <name val="Arimo"/>
    </font>
    <font>
      <sz val="10.0"/>
      <color theme="1"/>
      <name val="Arimo"/>
    </font>
    <font>
      <i/>
      <sz val="10.0"/>
      <color theme="1"/>
      <name val="Times"/>
    </font>
    <font>
      <b/>
      <sz val="12.0"/>
      <color rgb="FF0A0A0A"/>
      <name val="Helvetica Neue"/>
    </font>
    <font>
      <sz val="12.0"/>
      <color rgb="FF0A0A0A"/>
      <name val="Helvetica Neue"/>
    </font>
    <font>
      <b/>
      <sz val="14.0"/>
      <color theme="1"/>
      <name val="Times"/>
    </font>
    <font>
      <b/>
      <sz val="9.0"/>
      <color theme="1"/>
      <name val="Helvetica Neue"/>
    </font>
    <font>
      <b/>
      <sz val="10.0"/>
      <color theme="1"/>
      <name val="Times"/>
    </font>
    <font>
      <sz val="8.0"/>
      <color theme="1"/>
      <name val="Arial"/>
    </font>
    <font>
      <b/>
      <sz val="12.0"/>
      <color theme="1"/>
      <name val="Times"/>
    </font>
    <font>
      <b/>
      <i/>
      <sz val="14.0"/>
      <color theme="1"/>
      <name val="Times"/>
    </font>
    <font>
      <b/>
      <i/>
      <sz val="12.0"/>
      <color theme="1"/>
      <name val="Times"/>
    </font>
    <font>
      <b/>
      <i/>
      <sz val="10.0"/>
      <color theme="1"/>
      <name val="Times"/>
    </font>
    <font>
      <i/>
      <sz val="14.0"/>
      <color theme="1"/>
      <name val="Times"/>
    </font>
    <font>
      <color theme="1"/>
      <name val="Arimo"/>
    </font>
    <font>
      <b/>
      <i/>
      <sz val="18.0"/>
      <color theme="1"/>
      <name val="Helvetica Neue"/>
    </font>
    <font>
      <b/>
      <i/>
      <sz val="14.0"/>
      <color theme="1"/>
      <name val="Helvetica Neue"/>
    </font>
    <font>
      <b/>
      <sz val="10.0"/>
      <color theme="1"/>
      <name val="Arimo"/>
    </font>
    <font>
      <b/>
      <sz val="12.0"/>
      <color rgb="FF0A0A0A"/>
      <name val="Arial"/>
    </font>
    <font>
      <sz val="12.0"/>
      <color rgb="FF0A0A0A"/>
      <name val="Arial"/>
    </font>
    <font>
      <i/>
      <sz val="10.0"/>
      <color theme="1"/>
      <name val="Arimo"/>
    </font>
    <font>
      <sz val="10.0"/>
      <color theme="1"/>
      <name val="Calibri"/>
    </font>
    <font>
      <b/>
      <sz val="9.0"/>
      <color theme="1"/>
      <name val="Arimo"/>
    </font>
  </fonts>
  <fills count="13">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EEECE1"/>
        <bgColor rgb="FFEEECE1"/>
      </patternFill>
    </fill>
    <fill>
      <patternFill patternType="solid">
        <fgColor rgb="FFFFFFFF"/>
        <bgColor rgb="FFFFFFFF"/>
      </patternFill>
    </fill>
    <fill>
      <patternFill patternType="solid">
        <fgColor theme="1"/>
        <bgColor theme="1"/>
      </patternFill>
    </fill>
    <fill>
      <patternFill patternType="solid">
        <fgColor theme="0"/>
        <bgColor theme="0"/>
      </patternFill>
    </fill>
    <fill>
      <patternFill patternType="solid">
        <fgColor rgb="FF38761D"/>
        <bgColor rgb="FF38761D"/>
      </patternFill>
    </fill>
    <fill>
      <patternFill patternType="solid">
        <fgColor rgb="FF6AA84F"/>
        <bgColor rgb="FF6AA84F"/>
      </patternFill>
    </fill>
    <fill>
      <patternFill patternType="solid">
        <fgColor rgb="FF92D050"/>
        <bgColor rgb="FF92D050"/>
      </patternFill>
    </fill>
    <fill>
      <patternFill patternType="solid">
        <fgColor rgb="FFFCF305"/>
        <bgColor rgb="FFFCF305"/>
      </patternFill>
    </fill>
    <fill>
      <patternFill patternType="solid">
        <fgColor rgb="FFD8D8D8"/>
        <bgColor rgb="FFD8D8D8"/>
      </patternFill>
    </fill>
  </fills>
  <borders count="10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medium">
        <color theme="1"/>
      </left>
      <top style="medium">
        <color theme="1"/>
      </top>
      <bottom style="medium">
        <color theme="1"/>
      </bottom>
    </border>
    <border>
      <top style="medium">
        <color theme="1"/>
      </top>
      <bottom style="medium">
        <color theme="1"/>
      </bottom>
    </border>
    <border>
      <right style="medium">
        <color theme="1"/>
      </right>
      <top style="medium">
        <color theme="1"/>
      </top>
      <bottom style="medium">
        <color theme="1"/>
      </bottom>
    </border>
    <border>
      <left style="thin">
        <color rgb="FF000000"/>
      </left>
      <right style="thin">
        <color rgb="FF000000"/>
      </right>
      <top style="thin">
        <color rgb="FF000000"/>
      </top>
    </border>
    <border>
      <left style="thin">
        <color theme="1"/>
      </left>
      <right style="thin">
        <color theme="1"/>
      </right>
      <top style="thin">
        <color theme="1"/>
      </top>
    </border>
    <border>
      <left style="thin">
        <color theme="1"/>
      </left>
      <right style="thin">
        <color theme="1"/>
      </right>
    </border>
    <border>
      <left style="thin">
        <color theme="1"/>
      </left>
      <right style="thin">
        <color theme="1"/>
      </right>
      <bottom style="thin">
        <color theme="1"/>
      </bottom>
    </border>
    <border>
      <left/>
      <right style="thin">
        <color rgb="FF000000"/>
      </right>
      <top style="thin">
        <color rgb="FF000000"/>
      </top>
      <bottom style="thin">
        <color rgb="FF000000"/>
      </bottom>
    </border>
    <border>
      <left style="medium">
        <color theme="1"/>
      </left>
      <top style="medium">
        <color theme="1"/>
      </top>
    </border>
    <border>
      <top style="medium">
        <color theme="1"/>
      </top>
    </border>
    <border>
      <right style="medium">
        <color theme="1"/>
      </right>
      <top style="medium">
        <color theme="1"/>
      </top>
    </border>
    <border>
      <left style="medium">
        <color theme="1"/>
      </left>
    </border>
    <border>
      <right style="medium">
        <color theme="1"/>
      </right>
    </border>
    <border>
      <left style="thin">
        <color rgb="FF000000"/>
      </left>
      <top style="thin">
        <color rgb="FF000000"/>
      </top>
      <bottom style="thin">
        <color rgb="FF000000"/>
      </bottom>
    </border>
    <border>
      <top style="thin">
        <color rgb="FF000000"/>
      </top>
      <bottom style="thin">
        <color rgb="FF000000"/>
      </bottom>
    </border>
    <border>
      <right style="medium">
        <color theme="1"/>
      </right>
      <top style="thin">
        <color rgb="FF000000"/>
      </top>
      <bottom style="thin">
        <color rgb="FF000000"/>
      </bottom>
    </border>
    <border>
      <left style="thin">
        <color theme="0"/>
      </left>
      <right style="thin">
        <color theme="0"/>
      </right>
      <top style="thin">
        <color theme="0"/>
      </top>
      <bottom style="thin">
        <color theme="0"/>
      </bottom>
    </border>
    <border>
      <right style="thin">
        <color rgb="FF000000"/>
      </right>
      <top style="thin">
        <color rgb="FF000000"/>
      </top>
      <bottom style="thin">
        <color rgb="FF000000"/>
      </bottom>
    </border>
    <border>
      <left style="thin">
        <color rgb="FF000000"/>
      </left>
      <right style="medium">
        <color theme="1"/>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medium">
        <color theme="1"/>
      </right>
      <top/>
      <bottom style="thin">
        <color rgb="FF000000"/>
      </bottom>
    </border>
    <border>
      <left style="medium">
        <color theme="1"/>
      </left>
      <bottom style="medium">
        <color theme="1"/>
      </bottom>
    </border>
    <border>
      <bottom style="medium">
        <color theme="1"/>
      </bottom>
    </border>
    <border>
      <left/>
      <right style="thin">
        <color rgb="FF000000"/>
      </right>
      <top style="thin">
        <color rgb="FF000000"/>
      </top>
      <bottom style="medium">
        <color theme="1"/>
      </bottom>
    </border>
    <border>
      <left style="thin">
        <color rgb="FF000000"/>
      </left>
      <right style="thin">
        <color rgb="FF000000"/>
      </right>
      <top style="thin">
        <color rgb="FF000000"/>
      </top>
      <bottom style="medium">
        <color theme="1"/>
      </bottom>
    </border>
    <border>
      <left style="thin">
        <color rgb="FF000000"/>
      </left>
      <right style="medium">
        <color theme="1"/>
      </right>
      <top style="thin">
        <color rgb="FF000000"/>
      </top>
      <bottom style="medium">
        <color theme="1"/>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thin">
        <color rgb="FF000000"/>
      </left>
    </border>
    <border>
      <right style="medium">
        <color rgb="FF000000"/>
      </right>
    </border>
    <border>
      <left/>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rder>
    <border>
      <top/>
    </border>
    <border>
      <left/>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right style="medium">
        <color rgb="FF000000"/>
      </right>
      <bottom style="thin">
        <color rgb="FF000000"/>
      </bottom>
    </border>
    <border>
      <left style="medium">
        <color rgb="FF000000"/>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rder>
    <border>
      <left/>
      <right/>
      <top style="thin">
        <color rgb="FF000000"/>
      </top>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left style="medium">
        <color rgb="FF000000"/>
      </left>
      <top style="thin">
        <color rgb="FF000000"/>
      </top>
      <bottom style="thin">
        <color rgb="FF000000"/>
      </bottom>
    </border>
    <border>
      <lef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theme="1"/>
      </left>
      <top style="medium">
        <color theme="1"/>
      </top>
      <bottom style="medium">
        <color rgb="FF000000"/>
      </bottom>
    </border>
    <border>
      <top style="medium">
        <color theme="1"/>
      </top>
      <bottom style="medium">
        <color rgb="FF000000"/>
      </bottom>
    </border>
    <border>
      <right style="medium">
        <color rgb="FF000000"/>
      </right>
      <top style="medium">
        <color theme="1"/>
      </top>
      <bottom style="medium">
        <color rgb="FF000000"/>
      </bottom>
    </border>
    <border>
      <left style="medium">
        <color rgb="FF000000"/>
      </left>
      <top style="medium">
        <color theme="1"/>
      </top>
      <bottom style="medium">
        <color rgb="FF000000"/>
      </bottom>
    </border>
    <border>
      <right style="medium">
        <color theme="1"/>
      </right>
      <top style="medium">
        <color theme="1"/>
      </top>
      <bottom style="medium">
        <color rgb="FF000000"/>
      </bottom>
    </border>
    <border>
      <left style="medium">
        <color theme="1"/>
      </left>
      <top style="medium">
        <color rgb="FF000000"/>
      </top>
      <bottom style="medium">
        <color rgb="FF000000"/>
      </bottom>
    </border>
    <border>
      <left style="medium">
        <color theme="1"/>
      </left>
      <right style="thin">
        <color rgb="FF000000"/>
      </right>
      <top style="thin">
        <color rgb="FF000000"/>
      </top>
      <bottom style="thin">
        <color rgb="FF000000"/>
      </bottom>
    </border>
    <border>
      <left style="medium">
        <color theme="1"/>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medium">
        <color theme="1"/>
      </left>
      <right style="thin">
        <color rgb="FF000000"/>
      </right>
      <top style="thin">
        <color rgb="FF000000"/>
      </top>
      <bottom/>
    </border>
    <border>
      <left style="medium">
        <color theme="1"/>
      </left>
      <right style="thin">
        <color rgb="FF000000"/>
      </right>
      <top style="thin">
        <color rgb="FF000000"/>
      </top>
    </border>
    <border>
      <left style="thin">
        <color rgb="FF000000"/>
      </left>
      <bottom style="medium">
        <color theme="1"/>
      </bottom>
    </border>
    <border>
      <right style="thin">
        <color rgb="FF000000"/>
      </right>
      <bottom style="medium">
        <color theme="1"/>
      </bottom>
    </border>
    <border>
      <right style="medium">
        <color theme="1"/>
      </right>
      <bottom style="medium">
        <color theme="1"/>
      </bottom>
    </border>
    <border>
      <left style="medium">
        <color rgb="FF000000"/>
      </left>
      <right style="thin">
        <color rgb="FF000000"/>
      </right>
      <top style="thin">
        <color rgb="FF000000"/>
      </top>
      <bottom/>
    </border>
    <border>
      <left style="medium">
        <color rgb="FF000000"/>
      </left>
      <top style="medium">
        <color rgb="FF000000"/>
      </top>
      <bottom style="medium">
        <color rgb="FF000000"/>
      </bottom>
    </border>
    <border>
      <left style="medium">
        <color rgb="FF000000"/>
      </left>
      <right/>
      <top style="thin">
        <color rgb="FF000000"/>
      </top>
      <bottom style="thin">
        <color rgb="FF000000"/>
      </bottom>
    </border>
    <border>
      <left style="thin">
        <color rgb="FF000000"/>
      </left>
      <right style="thin">
        <color rgb="FF000000"/>
      </right>
      <top/>
      <bottom/>
    </border>
    <border>
      <left style="thin">
        <color rgb="FF000000"/>
      </left>
      <right style="medium">
        <color rgb="FF000000"/>
      </right>
      <top/>
      <bottom/>
    </border>
    <border>
      <left style="medium">
        <color rgb="FF000000"/>
      </left>
      <right/>
      <top/>
      <bottom style="thin">
        <color rgb="FF000000"/>
      </bottom>
    </border>
    <border>
      <left style="medium">
        <color rgb="FF000000"/>
      </left>
      <right/>
      <top style="thin">
        <color rgb="FF000000"/>
      </top>
      <bottom style="medium">
        <color rgb="FF000000"/>
      </bottom>
    </border>
    <border>
      <left style="medium">
        <color rgb="FF000000"/>
      </left>
      <top/>
    </border>
    <border>
      <left style="medium">
        <color rgb="FF000000"/>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style="thin">
        <color theme="1"/>
      </left>
      <right style="thin">
        <color theme="1"/>
      </right>
      <top style="thin">
        <color theme="1"/>
      </top>
      <bottom style="thin">
        <color theme="1"/>
      </bottom>
    </border>
    <border>
      <left/>
      <right/>
      <top/>
      <bottom style="thin">
        <color rgb="FF000000"/>
      </bottom>
    </border>
    <border>
      <left style="thin">
        <color rgb="FF000000"/>
      </left>
      <right style="thin">
        <color rgb="FF000000"/>
      </right>
    </border>
    <border>
      <left/>
      <right/>
      <top style="thin">
        <color rgb="FFEAF1DD"/>
      </top>
      <bottom style="thin">
        <color rgb="FFEAF1DD"/>
      </bottom>
    </border>
    <border>
      <top style="thin">
        <color rgb="FFEAF1DD"/>
      </top>
      <bottom style="thin">
        <color rgb="FFEAF1DD"/>
      </bottom>
    </border>
  </borders>
  <cellStyleXfs count="1">
    <xf borderId="0" fillId="0" fontId="0" numFmtId="0" applyAlignment="1" applyFont="1"/>
  </cellStyleXfs>
  <cellXfs count="522">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1" numFmtId="0" xfId="0" applyBorder="1" applyFill="1" applyFont="1"/>
    <xf borderId="0" fillId="0" fontId="2" numFmtId="0" xfId="0" applyFont="1"/>
    <xf borderId="1" fillId="2" fontId="2" numFmtId="17" xfId="0" applyAlignment="1" applyBorder="1" applyFont="1" applyNumberFormat="1">
      <alignment horizontal="center" readingOrder="0"/>
    </xf>
    <xf borderId="2" fillId="2" fontId="2" numFmtId="0" xfId="0" applyAlignment="1" applyBorder="1" applyFont="1">
      <alignment horizontal="center" readingOrder="0"/>
    </xf>
    <xf borderId="3" fillId="4" fontId="2" numFmtId="164" xfId="0" applyAlignment="1" applyBorder="1" applyFill="1" applyFont="1" applyNumberFormat="1">
      <alignment horizontal="center"/>
    </xf>
    <xf borderId="4" fillId="0" fontId="3" numFmtId="0" xfId="0" applyBorder="1" applyFont="1"/>
    <xf borderId="5" fillId="0" fontId="3" numFmtId="0" xfId="0" applyBorder="1" applyFont="1"/>
    <xf borderId="1" fillId="2" fontId="1" numFmtId="0" xfId="0" applyAlignment="1" applyBorder="1" applyFont="1">
      <alignment readingOrder="0"/>
    </xf>
    <xf borderId="0" fillId="0" fontId="1" numFmtId="165" xfId="0" applyFont="1" applyNumberFormat="1"/>
    <xf borderId="1" fillId="0" fontId="4" numFmtId="0" xfId="0" applyAlignment="1" applyBorder="1" applyFont="1">
      <alignment horizontal="center"/>
    </xf>
    <xf borderId="6" fillId="0" fontId="4" numFmtId="0" xfId="0" applyBorder="1" applyFont="1"/>
    <xf borderId="1" fillId="0" fontId="1" numFmtId="0" xfId="0" applyBorder="1" applyFont="1"/>
    <xf borderId="1" fillId="2" fontId="1" numFmtId="165" xfId="0" applyAlignment="1" applyBorder="1" applyFont="1" applyNumberFormat="1">
      <alignment horizontal="right" readingOrder="0"/>
    </xf>
    <xf borderId="7" fillId="2" fontId="1" numFmtId="2" xfId="0" applyAlignment="1" applyBorder="1" applyFont="1" applyNumberFormat="1">
      <alignment horizontal="center" vertical="center"/>
    </xf>
    <xf borderId="8" fillId="0" fontId="3" numFmtId="0" xfId="0" applyBorder="1" applyFont="1"/>
    <xf borderId="9" fillId="0" fontId="3" numFmtId="0" xfId="0" applyBorder="1" applyFont="1"/>
    <xf borderId="10" fillId="2" fontId="1" numFmtId="166" xfId="0" applyAlignment="1" applyBorder="1" applyFont="1" applyNumberFormat="1">
      <alignment horizontal="center" readingOrder="0"/>
    </xf>
    <xf borderId="10" fillId="5" fontId="5" numFmtId="166" xfId="0" applyAlignment="1" applyBorder="1" applyFill="1" applyFont="1" applyNumberFormat="1">
      <alignment horizontal="left"/>
    </xf>
    <xf borderId="0" fillId="0" fontId="5" numFmtId="0" xfId="0" applyFont="1"/>
    <xf borderId="10" fillId="2" fontId="1" numFmtId="166" xfId="0" applyAlignment="1" applyBorder="1" applyFont="1" applyNumberFormat="1">
      <alignment horizontal="center"/>
    </xf>
    <xf borderId="1" fillId="2" fontId="1" numFmtId="4" xfId="0" applyAlignment="1" applyBorder="1" applyFont="1" applyNumberFormat="1">
      <alignment horizontal="right" readingOrder="0"/>
    </xf>
    <xf borderId="1" fillId="2" fontId="1" numFmtId="4" xfId="0" applyAlignment="1" applyBorder="1" applyFont="1" applyNumberFormat="1">
      <alignment horizontal="right"/>
    </xf>
    <xf borderId="11" fillId="0" fontId="2" numFmtId="0" xfId="0" applyAlignment="1" applyBorder="1" applyFont="1">
      <alignment horizontal="center"/>
    </xf>
    <xf borderId="12" fillId="0" fontId="3" numFmtId="0" xfId="0" applyBorder="1" applyFont="1"/>
    <xf borderId="13" fillId="0" fontId="3" numFmtId="0" xfId="0" applyBorder="1" applyFont="1"/>
    <xf borderId="14" fillId="0" fontId="4" numFmtId="0" xfId="0" applyBorder="1" applyFont="1"/>
    <xf borderId="15" fillId="0" fontId="1" numFmtId="0" xfId="0" applyBorder="1" applyFont="1"/>
    <xf borderId="1" fillId="2" fontId="1" numFmtId="10" xfId="0" applyAlignment="1" applyBorder="1" applyFont="1" applyNumberFormat="1">
      <alignment horizontal="right"/>
    </xf>
    <xf borderId="14" fillId="0" fontId="2" numFmtId="0" xfId="0" applyBorder="1" applyFont="1"/>
    <xf borderId="1" fillId="0" fontId="4" numFmtId="0" xfId="0" applyBorder="1" applyFont="1"/>
    <xf borderId="16" fillId="0" fontId="4" numFmtId="0" xfId="0" applyAlignment="1" applyBorder="1" applyFont="1">
      <alignment horizontal="center"/>
    </xf>
    <xf borderId="17" fillId="0" fontId="3" numFmtId="0" xfId="0" applyBorder="1" applyFont="1"/>
    <xf borderId="18" fillId="0" fontId="3" numFmtId="0" xfId="0" applyBorder="1" applyFont="1"/>
    <xf borderId="19" fillId="6" fontId="6" numFmtId="0" xfId="0" applyAlignment="1" applyBorder="1" applyFill="1" applyFont="1">
      <alignment horizontal="center"/>
    </xf>
    <xf borderId="20" fillId="0" fontId="4" numFmtId="0" xfId="0" applyAlignment="1" applyBorder="1" applyFont="1">
      <alignment horizontal="center"/>
    </xf>
    <xf borderId="21" fillId="0" fontId="4" numFmtId="0" xfId="0" applyAlignment="1" applyBorder="1" applyFont="1">
      <alignment horizontal="center"/>
    </xf>
    <xf borderId="0" fillId="0" fontId="1" numFmtId="166" xfId="0" applyAlignment="1" applyFont="1" applyNumberFormat="1">
      <alignment horizontal="center"/>
    </xf>
    <xf borderId="14" fillId="0" fontId="1" numFmtId="0" xfId="0" applyBorder="1" applyFont="1"/>
    <xf borderId="19" fillId="6" fontId="6" numFmtId="10" xfId="0" applyAlignment="1" applyBorder="1" applyFont="1" applyNumberFormat="1">
      <alignment horizontal="center"/>
    </xf>
    <xf borderId="10" fillId="3" fontId="1" numFmtId="10" xfId="0" applyAlignment="1" applyBorder="1" applyFont="1" applyNumberFormat="1">
      <alignment horizontal="center"/>
    </xf>
    <xf borderId="1" fillId="3" fontId="1" numFmtId="10" xfId="0" applyAlignment="1" applyBorder="1" applyFont="1" applyNumberFormat="1">
      <alignment horizontal="center"/>
    </xf>
    <xf borderId="22" fillId="3" fontId="1" numFmtId="10" xfId="0" applyAlignment="1" applyBorder="1" applyFont="1" applyNumberFormat="1">
      <alignment horizontal="center"/>
    </xf>
    <xf borderId="23" fillId="3" fontId="1" numFmtId="10" xfId="0" applyAlignment="1" applyBorder="1" applyFont="1" applyNumberFormat="1">
      <alignment horizontal="center"/>
    </xf>
    <xf borderId="1" fillId="2" fontId="1" numFmtId="10" xfId="0" applyAlignment="1" applyBorder="1" applyFont="1" applyNumberFormat="1">
      <alignment horizontal="right" readingOrder="0"/>
    </xf>
    <xf borderId="21" fillId="3" fontId="1" numFmtId="10" xfId="0" applyAlignment="1" applyBorder="1" applyFont="1" applyNumberFormat="1">
      <alignment horizontal="center"/>
    </xf>
    <xf borderId="19" fillId="6" fontId="6" numFmtId="2" xfId="0" applyAlignment="1" applyBorder="1" applyFont="1" applyNumberFormat="1">
      <alignment horizontal="center"/>
    </xf>
    <xf borderId="10" fillId="3" fontId="1" numFmtId="2" xfId="0" applyAlignment="1" applyBorder="1" applyFont="1" applyNumberFormat="1">
      <alignment horizontal="center"/>
    </xf>
    <xf borderId="1" fillId="3" fontId="1" numFmtId="2" xfId="0" applyAlignment="1" applyBorder="1" applyFont="1" applyNumberFormat="1">
      <alignment horizontal="center"/>
    </xf>
    <xf borderId="21" fillId="3" fontId="1" numFmtId="2" xfId="0" applyAlignment="1" applyBorder="1" applyFont="1" applyNumberFormat="1">
      <alignment horizontal="center"/>
    </xf>
    <xf borderId="20" fillId="0" fontId="1" numFmtId="2" xfId="0" applyAlignment="1" applyBorder="1" applyFont="1" applyNumberFormat="1">
      <alignment horizontal="center"/>
    </xf>
    <xf borderId="1" fillId="0" fontId="1" numFmtId="2" xfId="0" applyAlignment="1" applyBorder="1" applyFont="1" applyNumberFormat="1">
      <alignment horizontal="center"/>
    </xf>
    <xf borderId="0" fillId="0" fontId="1" numFmtId="2" xfId="0" applyAlignment="1" applyFont="1" applyNumberFormat="1">
      <alignment horizontal="center"/>
    </xf>
    <xf borderId="15" fillId="0" fontId="1" numFmtId="2" xfId="0" applyAlignment="1" applyBorder="1" applyFont="1" applyNumberFormat="1">
      <alignment horizontal="center"/>
    </xf>
    <xf borderId="15" fillId="0" fontId="7" numFmtId="0" xfId="0" applyBorder="1" applyFont="1"/>
    <xf borderId="1" fillId="2" fontId="1" numFmtId="2" xfId="0" applyAlignment="1" applyBorder="1" applyFont="1" applyNumberFormat="1">
      <alignment horizontal="right" readingOrder="0"/>
    </xf>
    <xf borderId="19" fillId="6" fontId="6" numFmtId="10" xfId="0" applyBorder="1" applyFont="1" applyNumberFormat="1"/>
    <xf borderId="24" fillId="0" fontId="1" numFmtId="0" xfId="0" applyBorder="1" applyFont="1"/>
    <xf borderId="25" fillId="0" fontId="1" numFmtId="0" xfId="0" applyBorder="1" applyFont="1"/>
    <xf borderId="26" fillId="3" fontId="1" numFmtId="10" xfId="0" applyAlignment="1" applyBorder="1" applyFont="1" applyNumberFormat="1">
      <alignment horizontal="center"/>
    </xf>
    <xf borderId="27" fillId="3" fontId="1" numFmtId="10" xfId="0" applyAlignment="1" applyBorder="1" applyFont="1" applyNumberFormat="1">
      <alignment horizontal="center"/>
    </xf>
    <xf borderId="28" fillId="3" fontId="1" numFmtId="10" xfId="0" applyAlignment="1" applyBorder="1" applyFont="1" applyNumberFormat="1">
      <alignment horizontal="center"/>
    </xf>
    <xf borderId="0" fillId="0" fontId="1" numFmtId="10" xfId="0" applyFont="1" applyNumberFormat="1"/>
    <xf borderId="29" fillId="0" fontId="2" numFmtId="0" xfId="0" applyAlignment="1" applyBorder="1" applyFont="1">
      <alignment horizontal="left"/>
    </xf>
    <xf borderId="30" fillId="0" fontId="3" numFmtId="0" xfId="0" applyBorder="1" applyFont="1"/>
    <xf borderId="31" fillId="0" fontId="3" numFmtId="0" xfId="0" applyBorder="1" applyFont="1"/>
    <xf borderId="32" fillId="0" fontId="1" numFmtId="0" xfId="0" applyBorder="1" applyFont="1"/>
    <xf borderId="1" fillId="3" fontId="1" numFmtId="167" xfId="0" applyBorder="1" applyFont="1" applyNumberFormat="1"/>
    <xf borderId="1" fillId="0" fontId="1" numFmtId="0" xfId="0" applyAlignment="1" applyBorder="1" applyFont="1">
      <alignment vertical="center"/>
    </xf>
    <xf borderId="1" fillId="3" fontId="1" numFmtId="10" xfId="0" applyAlignment="1" applyBorder="1" applyFont="1" applyNumberFormat="1">
      <alignment horizontal="right" vertical="center"/>
    </xf>
    <xf borderId="33" fillId="0" fontId="5" numFmtId="0" xfId="0" applyAlignment="1" applyBorder="1" applyFont="1">
      <alignment horizontal="center" shrinkToFit="0" wrapText="1"/>
    </xf>
    <xf borderId="34" fillId="0" fontId="3" numFmtId="0" xfId="0" applyBorder="1" applyFont="1"/>
    <xf borderId="35" fillId="7" fontId="1" numFmtId="10" xfId="0" applyAlignment="1" applyBorder="1" applyFill="1" applyFont="1" applyNumberFormat="1">
      <alignment horizontal="center"/>
    </xf>
    <xf borderId="1" fillId="3" fontId="1" numFmtId="10" xfId="0" applyBorder="1" applyFont="1" applyNumberFormat="1"/>
    <xf borderId="0" fillId="0" fontId="8" numFmtId="0" xfId="0" applyFont="1"/>
    <xf borderId="36" fillId="0" fontId="9" numFmtId="0" xfId="0" applyBorder="1" applyFont="1"/>
    <xf borderId="37" fillId="0" fontId="1" numFmtId="0" xfId="0" applyBorder="1" applyFont="1"/>
    <xf borderId="38" fillId="0" fontId="1" numFmtId="0" xfId="0" applyBorder="1" applyFont="1"/>
    <xf borderId="1" fillId="2" fontId="1" numFmtId="2" xfId="0" applyAlignment="1" applyBorder="1" applyFont="1" applyNumberFormat="1">
      <alignment horizontal="right"/>
    </xf>
    <xf borderId="1" fillId="2" fontId="1" numFmtId="165" xfId="0" applyAlignment="1" applyBorder="1" applyFont="1" applyNumberFormat="1">
      <alignment horizontal="right"/>
    </xf>
    <xf borderId="0" fillId="0" fontId="1" numFmtId="168" xfId="0" applyAlignment="1" applyFont="1" applyNumberFormat="1">
      <alignment horizontal="center"/>
    </xf>
    <xf borderId="0" fillId="0" fontId="4" numFmtId="0" xfId="0" applyFont="1"/>
    <xf borderId="0" fillId="0" fontId="1" numFmtId="10" xfId="0" applyAlignment="1" applyFont="1" applyNumberFormat="1">
      <alignment horizontal="center"/>
    </xf>
    <xf borderId="0" fillId="0" fontId="9" numFmtId="0" xfId="0" applyFont="1"/>
    <xf borderId="35" fillId="7" fontId="9" numFmtId="0" xfId="0" applyBorder="1" applyFont="1"/>
    <xf borderId="35" fillId="7" fontId="4" numFmtId="0" xfId="0" applyBorder="1" applyFont="1"/>
    <xf borderId="1" fillId="2" fontId="1" numFmtId="166" xfId="0" applyAlignment="1" applyBorder="1" applyFont="1" applyNumberForma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0" fillId="0" fontId="1" numFmtId="9" xfId="0" applyAlignment="1" applyFont="1" applyNumberFormat="1">
      <alignment horizontal="center"/>
    </xf>
    <xf borderId="1" fillId="2" fontId="1" numFmtId="1" xfId="0" applyAlignment="1" applyBorder="1" applyFont="1" applyNumberFormat="1">
      <alignment horizontal="center"/>
    </xf>
    <xf borderId="35" fillId="7" fontId="1" numFmtId="9" xfId="0" applyAlignment="1" applyBorder="1" applyFont="1" applyNumberFormat="1">
      <alignment horizontal="center"/>
    </xf>
    <xf borderId="1" fillId="2" fontId="1" numFmtId="164" xfId="0" applyAlignment="1" applyBorder="1" applyFont="1" applyNumberFormat="1">
      <alignment horizontal="right"/>
    </xf>
    <xf borderId="35" fillId="7" fontId="10" numFmtId="0" xfId="0" applyBorder="1" applyFont="1"/>
    <xf borderId="0" fillId="0" fontId="10" numFmtId="0" xfId="0" applyFont="1"/>
    <xf borderId="17" fillId="0" fontId="11" numFmtId="0" xfId="0" applyAlignment="1" applyBorder="1" applyFont="1">
      <alignment horizontal="center"/>
    </xf>
    <xf borderId="1" fillId="0" fontId="11" numFmtId="0" xfId="0" applyAlignment="1" applyBorder="1" applyFont="1">
      <alignment horizontal="center"/>
    </xf>
    <xf borderId="1" fillId="0" fontId="12" numFmtId="0" xfId="0" applyAlignment="1" applyBorder="1" applyFont="1">
      <alignment horizontal="center"/>
    </xf>
    <xf borderId="0" fillId="0" fontId="12" numFmtId="0" xfId="0" applyFont="1"/>
    <xf borderId="1" fillId="3" fontId="12" numFmtId="0" xfId="0" applyBorder="1" applyFont="1"/>
    <xf borderId="1" fillId="3" fontId="12" numFmtId="10" xfId="0" applyAlignment="1" applyBorder="1" applyFont="1" applyNumberFormat="1">
      <alignment horizontal="center"/>
    </xf>
    <xf borderId="1" fillId="3" fontId="12" numFmtId="165" xfId="0" applyBorder="1" applyFont="1" applyNumberFormat="1"/>
    <xf borderId="1" fillId="6" fontId="13" numFmtId="165" xfId="0" applyAlignment="1" applyBorder="1" applyFont="1" applyNumberFormat="1">
      <alignment horizontal="center"/>
    </xf>
    <xf borderId="1" fillId="3" fontId="12" numFmtId="10" xfId="0" applyBorder="1" applyFont="1" applyNumberFormat="1"/>
    <xf borderId="1" fillId="3" fontId="12" numFmtId="166" xfId="0" applyBorder="1" applyFont="1" applyNumberFormat="1"/>
    <xf borderId="1" fillId="3" fontId="12" numFmtId="0" xfId="0" applyAlignment="1" applyBorder="1" applyFont="1">
      <alignment horizontal="center"/>
    </xf>
    <xf borderId="1" fillId="3" fontId="12" numFmtId="169" xfId="0" applyAlignment="1" applyBorder="1" applyFont="1" applyNumberFormat="1">
      <alignment horizontal="center"/>
    </xf>
    <xf borderId="0" fillId="0" fontId="12" numFmtId="0" xfId="0" applyAlignment="1" applyFont="1">
      <alignment horizontal="center"/>
    </xf>
    <xf borderId="1" fillId="0" fontId="12" numFmtId="0" xfId="0" applyBorder="1" applyFont="1"/>
    <xf borderId="0" fillId="0" fontId="12" numFmtId="166" xfId="0" applyAlignment="1" applyFont="1" applyNumberFormat="1">
      <alignment horizontal="center"/>
    </xf>
    <xf borderId="0" fillId="0" fontId="12" numFmtId="166" xfId="0" applyAlignment="1" applyFont="1" applyNumberFormat="1">
      <alignment horizontal="left"/>
    </xf>
    <xf borderId="39" fillId="6" fontId="13" numFmtId="0" xfId="0" applyAlignment="1" applyBorder="1" applyFont="1">
      <alignment horizontal="left" shrinkToFit="0" vertical="top" wrapText="1"/>
    </xf>
    <xf borderId="40" fillId="0" fontId="3" numFmtId="0" xfId="0" applyBorder="1" applyFont="1"/>
    <xf borderId="41" fillId="0" fontId="3" numFmtId="0" xfId="0" applyBorder="1" applyFont="1"/>
    <xf borderId="1" fillId="3" fontId="12" numFmtId="170" xfId="0" applyBorder="1" applyFont="1" applyNumberFormat="1"/>
    <xf borderId="1" fillId="0" fontId="14" numFmtId="0" xfId="0" applyBorder="1" applyFont="1"/>
    <xf borderId="1" fillId="3" fontId="12" numFmtId="2" xfId="0" applyAlignment="1" applyBorder="1" applyFont="1" applyNumberFormat="1">
      <alignment horizontal="center"/>
    </xf>
    <xf borderId="1" fillId="3" fontId="12" numFmtId="164" xfId="0" applyBorder="1" applyFont="1" applyNumberFormat="1"/>
    <xf borderId="16" fillId="0" fontId="15" numFmtId="0" xfId="0" applyAlignment="1" applyBorder="1" applyFont="1">
      <alignment horizontal="center"/>
    </xf>
    <xf borderId="20" fillId="0" fontId="3" numFmtId="0" xfId="0" applyBorder="1" applyFont="1"/>
    <xf borderId="1" fillId="0" fontId="15" numFmtId="17" xfId="0" applyBorder="1" applyFont="1" applyNumberFormat="1"/>
    <xf borderId="16" fillId="4" fontId="16" numFmtId="0" xfId="0" applyAlignment="1" applyBorder="1" applyFont="1">
      <alignment horizontal="center"/>
    </xf>
    <xf borderId="42" fillId="4" fontId="17" numFmtId="0" xfId="0" applyAlignment="1" applyBorder="1" applyFont="1">
      <alignment horizontal="left" shrinkToFit="0" vertical="top" wrapText="1"/>
    </xf>
    <xf borderId="43" fillId="0" fontId="3" numFmtId="0" xfId="0" applyBorder="1" applyFont="1"/>
    <xf borderId="44" fillId="0" fontId="3" numFmtId="0" xfId="0" applyBorder="1" applyFont="1"/>
    <xf borderId="42" fillId="0" fontId="18" numFmtId="0" xfId="0" applyAlignment="1" applyBorder="1" applyFont="1">
      <alignment horizontal="left" shrinkToFit="0" wrapText="1"/>
    </xf>
    <xf borderId="33" fillId="0" fontId="3" numFmtId="0" xfId="0" applyBorder="1" applyFont="1"/>
    <xf borderId="45" fillId="0" fontId="3" numFmtId="0" xfId="0" applyBorder="1" applyFont="1"/>
    <xf borderId="46" fillId="0" fontId="3" numFmtId="0" xfId="0" applyBorder="1" applyFont="1"/>
    <xf borderId="47" fillId="0" fontId="3" numFmtId="0" xfId="0" applyBorder="1" applyFont="1"/>
    <xf borderId="48" fillId="0" fontId="3" numFmtId="0" xfId="0" applyBorder="1" applyFont="1"/>
    <xf borderId="16" fillId="0" fontId="16" numFmtId="0" xfId="0" applyAlignment="1" applyBorder="1" applyFont="1">
      <alignment horizontal="center"/>
    </xf>
    <xf borderId="49" fillId="0" fontId="17" numFmtId="0" xfId="0" applyBorder="1" applyFont="1"/>
    <xf borderId="50" fillId="0" fontId="19" numFmtId="0" xfId="0" applyAlignment="1" applyBorder="1" applyFont="1">
      <alignment horizontal="center"/>
    </xf>
    <xf borderId="1" fillId="0" fontId="19" numFmtId="0" xfId="0" applyAlignment="1" applyBorder="1" applyFont="1">
      <alignment horizontal="center"/>
    </xf>
    <xf borderId="50" fillId="0" fontId="19" numFmtId="16" xfId="0" applyAlignment="1" applyBorder="1" applyFont="1" applyNumberFormat="1">
      <alignment horizontal="center"/>
    </xf>
    <xf borderId="51" fillId="0" fontId="19" numFmtId="0" xfId="0" applyAlignment="1" applyBorder="1" applyFont="1">
      <alignment horizontal="center"/>
    </xf>
    <xf borderId="52" fillId="0" fontId="17" numFmtId="0" xfId="0" applyBorder="1" applyFont="1"/>
    <xf borderId="1" fillId="0" fontId="17" numFmtId="165" xfId="0" applyAlignment="1" applyBorder="1" applyFont="1" applyNumberFormat="1">
      <alignment horizontal="center"/>
    </xf>
    <xf borderId="1" fillId="0" fontId="17" numFmtId="171" xfId="0" applyAlignment="1" applyBorder="1" applyFont="1" applyNumberFormat="1">
      <alignment horizontal="center"/>
    </xf>
    <xf borderId="1" fillId="4" fontId="17" numFmtId="10" xfId="0" applyAlignment="1" applyBorder="1" applyFont="1" applyNumberFormat="1">
      <alignment horizontal="center"/>
    </xf>
    <xf borderId="1" fillId="0" fontId="17" numFmtId="10" xfId="0" applyAlignment="1" applyBorder="1" applyFont="1" applyNumberFormat="1">
      <alignment horizontal="center"/>
    </xf>
    <xf borderId="53" fillId="4" fontId="17" numFmtId="0" xfId="0" applyAlignment="1" applyBorder="1" applyFont="1">
      <alignment horizontal="left"/>
    </xf>
    <xf borderId="42" fillId="0" fontId="20" numFmtId="0" xfId="0" applyAlignment="1" applyBorder="1" applyFont="1">
      <alignment horizontal="left" shrinkToFit="0" vertical="center" wrapText="1"/>
    </xf>
    <xf borderId="54" fillId="4" fontId="17" numFmtId="10" xfId="0" applyAlignment="1" applyBorder="1" applyFont="1" applyNumberFormat="1">
      <alignment horizontal="center"/>
    </xf>
    <xf borderId="10" fillId="4" fontId="17" numFmtId="10" xfId="0" applyAlignment="1" applyBorder="1" applyFont="1" applyNumberFormat="1">
      <alignment horizontal="center"/>
    </xf>
    <xf borderId="53" fillId="4" fontId="17" numFmtId="0" xfId="0" applyAlignment="1" applyBorder="1" applyFont="1">
      <alignment shrinkToFit="0" wrapText="1"/>
    </xf>
    <xf borderId="53" fillId="4" fontId="17" numFmtId="0" xfId="0" applyBorder="1" applyFont="1"/>
    <xf borderId="1" fillId="0" fontId="17" numFmtId="0" xfId="0" applyAlignment="1" applyBorder="1" applyFont="1">
      <alignment horizontal="center"/>
    </xf>
    <xf borderId="1" fillId="0" fontId="17" numFmtId="2" xfId="0" applyAlignment="1" applyBorder="1" applyFont="1" applyNumberFormat="1">
      <alignment horizontal="center"/>
    </xf>
    <xf borderId="1" fillId="4" fontId="17" numFmtId="2" xfId="0" applyAlignment="1" applyBorder="1" applyFont="1" applyNumberFormat="1">
      <alignment horizontal="center"/>
    </xf>
    <xf borderId="10" fillId="4" fontId="17" numFmtId="2" xfId="0" applyAlignment="1" applyBorder="1" applyFont="1" applyNumberFormat="1">
      <alignment horizontal="center"/>
    </xf>
    <xf borderId="20" fillId="0" fontId="17" numFmtId="10" xfId="0" applyAlignment="1" applyBorder="1" applyFont="1" applyNumberFormat="1">
      <alignment horizontal="center"/>
    </xf>
    <xf borderId="55" fillId="0" fontId="17" numFmtId="0" xfId="0" applyBorder="1" applyFont="1"/>
    <xf borderId="6" fillId="0" fontId="17" numFmtId="10" xfId="0" applyAlignment="1" applyBorder="1" applyFont="1" applyNumberFormat="1">
      <alignment horizontal="center"/>
    </xf>
    <xf borderId="16" fillId="4" fontId="17" numFmtId="10" xfId="0" applyAlignment="1" applyBorder="1" applyFont="1" applyNumberFormat="1">
      <alignment horizontal="center"/>
    </xf>
    <xf borderId="44" fillId="0" fontId="17" numFmtId="10" xfId="0" applyAlignment="1" applyBorder="1" applyFont="1" applyNumberFormat="1">
      <alignment horizontal="center"/>
    </xf>
    <xf borderId="56" fillId="4" fontId="17" numFmtId="0" xfId="0" applyBorder="1" applyFont="1"/>
    <xf borderId="57" fillId="0" fontId="17" numFmtId="0" xfId="0" applyBorder="1" applyFont="1"/>
    <xf borderId="58" fillId="0" fontId="17" numFmtId="0" xfId="0" applyAlignment="1" applyBorder="1" applyFont="1">
      <alignment horizontal="center"/>
    </xf>
    <xf borderId="59" fillId="0" fontId="17" numFmtId="10" xfId="0" applyAlignment="1" applyBorder="1" applyFont="1" applyNumberFormat="1">
      <alignment horizontal="center"/>
    </xf>
    <xf borderId="60" fillId="4" fontId="17" numFmtId="0" xfId="0" applyBorder="1" applyFont="1"/>
    <xf borderId="33" fillId="0" fontId="16" numFmtId="0" xfId="0" applyAlignment="1" applyBorder="1" applyFont="1">
      <alignment horizontal="center"/>
    </xf>
    <xf borderId="61" fillId="0" fontId="19" numFmtId="0" xfId="0" applyAlignment="1" applyBorder="1" applyFont="1">
      <alignment horizontal="center"/>
    </xf>
    <xf borderId="62" fillId="0" fontId="19" numFmtId="0" xfId="0" applyAlignment="1" applyBorder="1" applyFont="1">
      <alignment horizontal="center"/>
    </xf>
    <xf borderId="62" fillId="0" fontId="19" numFmtId="172" xfId="0" applyAlignment="1" applyBorder="1" applyFont="1" applyNumberFormat="1">
      <alignment horizontal="center"/>
    </xf>
    <xf borderId="63" fillId="0" fontId="19" numFmtId="172" xfId="0" applyAlignment="1" applyBorder="1" applyFont="1" applyNumberFormat="1">
      <alignment horizontal="center"/>
    </xf>
    <xf borderId="52" fillId="0" fontId="17" numFmtId="0" xfId="0" applyAlignment="1" applyBorder="1" applyFont="1">
      <alignment horizontal="center"/>
    </xf>
    <xf borderId="57" fillId="0" fontId="17" numFmtId="0" xfId="0" applyAlignment="1" applyBorder="1" applyFont="1">
      <alignment horizontal="center"/>
    </xf>
    <xf borderId="64" fillId="0" fontId="17" numFmtId="0" xfId="0" applyAlignment="1" applyBorder="1" applyFont="1">
      <alignment horizontal="left"/>
    </xf>
    <xf borderId="65" fillId="0" fontId="3" numFmtId="0" xfId="0" applyBorder="1" applyFont="1"/>
    <xf borderId="19" fillId="6" fontId="21" numFmtId="165" xfId="0" applyBorder="1" applyFont="1" applyNumberFormat="1"/>
    <xf borderId="30" fillId="0" fontId="17" numFmtId="173" xfId="0" applyBorder="1" applyFont="1" applyNumberFormat="1"/>
    <xf borderId="30" fillId="0" fontId="17" numFmtId="0" xfId="0" applyBorder="1" applyFont="1"/>
    <xf borderId="31" fillId="0" fontId="17" numFmtId="0" xfId="0" applyBorder="1" applyFont="1"/>
    <xf borderId="32" fillId="0" fontId="20" numFmtId="0" xfId="0" applyAlignment="1" applyBorder="1" applyFont="1">
      <alignment horizontal="left" shrinkToFit="0" vertical="center" wrapText="1"/>
    </xf>
    <xf borderId="66" fillId="0" fontId="17" numFmtId="0" xfId="0" applyAlignment="1" applyBorder="1" applyFont="1">
      <alignment horizontal="left"/>
    </xf>
    <xf borderId="0" fillId="0" fontId="17" numFmtId="173" xfId="0" applyFont="1" applyNumberFormat="1"/>
    <xf borderId="0" fillId="0" fontId="17" numFmtId="0" xfId="0" applyFont="1"/>
    <xf borderId="34" fillId="0" fontId="17" numFmtId="0" xfId="0" applyBorder="1" applyFont="1"/>
    <xf borderId="32" fillId="0" fontId="3" numFmtId="0" xfId="0" applyBorder="1" applyFont="1"/>
    <xf borderId="67" fillId="4" fontId="17" numFmtId="173" xfId="0" applyAlignment="1" applyBorder="1" applyFont="1" applyNumberFormat="1">
      <alignment horizontal="right"/>
    </xf>
    <xf borderId="10" fillId="4" fontId="17" numFmtId="10" xfId="0" applyAlignment="1" applyBorder="1" applyFont="1" applyNumberFormat="1">
      <alignment horizontal="left"/>
    </xf>
    <xf borderId="0" fillId="0" fontId="17" numFmtId="0" xfId="0" applyAlignment="1" applyFont="1">
      <alignment horizontal="left"/>
    </xf>
    <xf borderId="68" fillId="0" fontId="17" numFmtId="0" xfId="0" applyAlignment="1" applyBorder="1" applyFont="1">
      <alignment horizontal="left"/>
    </xf>
    <xf borderId="69" fillId="0" fontId="3" numFmtId="0" xfId="0" applyBorder="1" applyFont="1"/>
    <xf borderId="70" fillId="0" fontId="3" numFmtId="0" xfId="0" applyBorder="1" applyFont="1"/>
    <xf borderId="71" fillId="0" fontId="17" numFmtId="0" xfId="0" applyAlignment="1" applyBorder="1" applyFont="1">
      <alignment horizontal="right"/>
    </xf>
    <xf borderId="71" fillId="0" fontId="3" numFmtId="0" xfId="0" applyBorder="1" applyFont="1"/>
    <xf borderId="72" fillId="0" fontId="17" numFmtId="165" xfId="0" applyAlignment="1" applyBorder="1" applyFont="1" applyNumberFormat="1">
      <alignment horizontal="left"/>
    </xf>
    <xf borderId="0" fillId="0" fontId="22" numFmtId="0" xfId="0" applyFont="1"/>
    <xf borderId="0" fillId="0" fontId="7" numFmtId="166" xfId="0" applyFont="1" applyNumberFormat="1"/>
    <xf borderId="0" fillId="0" fontId="23" numFmtId="0" xfId="0" applyFont="1"/>
    <xf borderId="0" fillId="8" fontId="24" numFmtId="0" xfId="0" applyAlignment="1" applyFill="1" applyFont="1">
      <alignment horizontal="center"/>
    </xf>
    <xf borderId="0" fillId="9" fontId="25" numFmtId="0" xfId="0" applyAlignment="1" applyFill="1" applyFont="1">
      <alignment horizontal="center"/>
    </xf>
    <xf borderId="17" fillId="0" fontId="23" numFmtId="0" xfId="0" applyBorder="1" applyFont="1"/>
    <xf borderId="17" fillId="0" fontId="23" numFmtId="4" xfId="0" applyBorder="1" applyFont="1" applyNumberFormat="1"/>
    <xf borderId="17" fillId="0" fontId="23" numFmtId="174" xfId="0" applyBorder="1" applyFont="1" applyNumberFormat="1"/>
    <xf borderId="0" fillId="0" fontId="23" numFmtId="10" xfId="0" applyFont="1" applyNumberFormat="1"/>
    <xf borderId="0" fillId="0" fontId="23" numFmtId="174" xfId="0" applyFont="1" applyNumberFormat="1"/>
    <xf borderId="0" fillId="0" fontId="23" numFmtId="175" xfId="0" applyFont="1" applyNumberFormat="1"/>
    <xf borderId="0" fillId="9" fontId="26" numFmtId="0" xfId="0" applyAlignment="1" applyFont="1">
      <alignment horizontal="center"/>
    </xf>
    <xf borderId="0" fillId="8" fontId="23" numFmtId="0" xfId="0" applyAlignment="1" applyFont="1">
      <alignment horizontal="right"/>
    </xf>
    <xf borderId="0" fillId="8" fontId="23" numFmtId="174" xfId="0" applyAlignment="1" applyFont="1" applyNumberFormat="1">
      <alignment horizontal="center"/>
    </xf>
    <xf borderId="0" fillId="8" fontId="23" numFmtId="0" xfId="0" applyAlignment="1" applyFont="1">
      <alignment horizontal="center"/>
    </xf>
    <xf borderId="17" fillId="0" fontId="25" numFmtId="0" xfId="0" applyBorder="1" applyFont="1"/>
    <xf borderId="17" fillId="0" fontId="25" numFmtId="174" xfId="0" applyBorder="1" applyFont="1" applyNumberFormat="1"/>
    <xf borderId="17" fillId="0" fontId="25" numFmtId="175" xfId="0" applyBorder="1" applyFont="1" applyNumberFormat="1"/>
    <xf borderId="0" fillId="0" fontId="23" numFmtId="0" xfId="0" applyAlignment="1" applyFont="1">
      <alignment horizontal="center"/>
    </xf>
    <xf borderId="0" fillId="0" fontId="27" numFmtId="0" xfId="0" applyFont="1"/>
    <xf borderId="0" fillId="0" fontId="28" numFmtId="0" xfId="0" applyFont="1"/>
    <xf borderId="73" fillId="0" fontId="2" numFmtId="0" xfId="0" applyAlignment="1" applyBorder="1" applyFont="1">
      <alignment horizontal="center"/>
    </xf>
    <xf borderId="74" fillId="0" fontId="3" numFmtId="0" xfId="0" applyBorder="1" applyFont="1"/>
    <xf borderId="75" fillId="0" fontId="3" numFmtId="0" xfId="0" applyBorder="1" applyFont="1"/>
    <xf borderId="76" fillId="0" fontId="29" numFmtId="17" xfId="0" applyAlignment="1" applyBorder="1" applyFont="1" applyNumberFormat="1">
      <alignment horizontal="center"/>
    </xf>
    <xf borderId="77" fillId="0" fontId="3" numFmtId="0" xfId="0" applyBorder="1" applyFont="1"/>
    <xf borderId="14" fillId="0" fontId="30" numFmtId="0" xfId="0" applyBorder="1" applyFont="1"/>
    <xf borderId="0" fillId="0" fontId="30" numFmtId="0" xfId="0" applyFont="1"/>
    <xf borderId="15" fillId="0" fontId="30" numFmtId="0" xfId="0" applyBorder="1" applyFont="1"/>
    <xf borderId="78" fillId="0" fontId="29" numFmtId="0" xfId="0" applyAlignment="1" applyBorder="1" applyFont="1">
      <alignment horizontal="center"/>
    </xf>
    <xf borderId="72" fillId="0" fontId="3" numFmtId="0" xfId="0" applyBorder="1" applyFont="1"/>
    <xf borderId="29" fillId="0" fontId="29" numFmtId="0" xfId="0" applyAlignment="1" applyBorder="1" applyFont="1">
      <alignment horizontal="center"/>
    </xf>
    <xf borderId="50" fillId="0" fontId="30" numFmtId="0" xfId="0" applyBorder="1" applyFont="1"/>
    <xf borderId="42" fillId="4" fontId="30" numFmtId="0" xfId="0" applyAlignment="1" applyBorder="1" applyFont="1">
      <alignment horizontal="left" shrinkToFit="0" vertical="top" wrapText="1"/>
    </xf>
    <xf borderId="16" fillId="0" fontId="27" numFmtId="0" xfId="0" applyAlignment="1" applyBorder="1" applyFont="1">
      <alignment horizontal="center"/>
    </xf>
    <xf borderId="79" fillId="0" fontId="30" numFmtId="0" xfId="0" applyBorder="1" applyFont="1"/>
    <xf borderId="1" fillId="0" fontId="30" numFmtId="10" xfId="0" applyBorder="1" applyFont="1" applyNumberFormat="1"/>
    <xf borderId="1" fillId="0" fontId="30" numFmtId="0" xfId="0" applyBorder="1" applyFont="1"/>
    <xf borderId="21" fillId="0" fontId="30" numFmtId="10" xfId="0" applyBorder="1" applyFont="1" applyNumberFormat="1"/>
    <xf borderId="1" fillId="0" fontId="30" numFmtId="165" xfId="0" applyBorder="1" applyFont="1" applyNumberFormat="1"/>
    <xf borderId="15" fillId="0" fontId="30" numFmtId="10" xfId="0" applyBorder="1" applyFont="1" applyNumberFormat="1"/>
    <xf borderId="80" fillId="4" fontId="30" numFmtId="166" xfId="0" applyBorder="1" applyFont="1" applyNumberFormat="1"/>
    <xf borderId="81" fillId="4" fontId="30" numFmtId="165" xfId="0" applyBorder="1" applyFont="1" applyNumberFormat="1"/>
    <xf borderId="1" fillId="0" fontId="30" numFmtId="0" xfId="0" applyAlignment="1" applyBorder="1" applyFont="1">
      <alignment horizontal="center"/>
    </xf>
    <xf borderId="1" fillId="4" fontId="30" numFmtId="0" xfId="0" applyAlignment="1" applyBorder="1" applyFont="1">
      <alignment horizontal="center"/>
    </xf>
    <xf borderId="15" fillId="0" fontId="30" numFmtId="0" xfId="0" applyAlignment="1" applyBorder="1" applyFont="1">
      <alignment horizontal="center"/>
    </xf>
    <xf borderId="79" fillId="4" fontId="30" numFmtId="0" xfId="0" applyBorder="1" applyFont="1"/>
    <xf borderId="82" fillId="4" fontId="30" numFmtId="165" xfId="0" applyBorder="1" applyFont="1" applyNumberFormat="1"/>
    <xf borderId="1" fillId="0" fontId="30" numFmtId="176" xfId="0" applyBorder="1" applyFont="1" applyNumberFormat="1"/>
    <xf borderId="1" fillId="4" fontId="30" numFmtId="10" xfId="0" applyBorder="1" applyFont="1" applyNumberFormat="1"/>
    <xf borderId="79" fillId="4" fontId="30" numFmtId="10" xfId="0" applyBorder="1" applyFont="1" applyNumberFormat="1"/>
    <xf borderId="82" fillId="4" fontId="30" numFmtId="10" xfId="0" applyBorder="1" applyFont="1" applyNumberFormat="1"/>
    <xf borderId="1" fillId="4" fontId="30" numFmtId="176" xfId="0" applyBorder="1" applyFont="1" applyNumberFormat="1"/>
    <xf borderId="1" fillId="4" fontId="30" numFmtId="0" xfId="0" applyBorder="1" applyFont="1"/>
    <xf borderId="0" fillId="0" fontId="30" numFmtId="10" xfId="0" applyFont="1" applyNumberFormat="1"/>
    <xf borderId="79" fillId="4" fontId="30" numFmtId="170" xfId="0" applyBorder="1" applyFont="1" applyNumberFormat="1"/>
    <xf borderId="82" fillId="4" fontId="30" numFmtId="170" xfId="0" applyBorder="1" applyFont="1" applyNumberFormat="1"/>
    <xf borderId="1" fillId="0" fontId="30" numFmtId="169" xfId="0" applyBorder="1" applyFont="1" applyNumberFormat="1"/>
    <xf borderId="83" fillId="4" fontId="30" numFmtId="0" xfId="0" applyBorder="1" applyFont="1"/>
    <xf borderId="84" fillId="0" fontId="30" numFmtId="0" xfId="0" applyBorder="1" applyFont="1"/>
    <xf borderId="42" fillId="0" fontId="30" numFmtId="168" xfId="0" applyBorder="1" applyFont="1" applyNumberFormat="1"/>
    <xf borderId="1" fillId="4" fontId="30" numFmtId="2" xfId="0" applyBorder="1" applyFont="1" applyNumberFormat="1"/>
    <xf borderId="24" fillId="0" fontId="30" numFmtId="0" xfId="0" applyBorder="1" applyFont="1"/>
    <xf borderId="25" fillId="0" fontId="30" numFmtId="0" xfId="0" applyBorder="1" applyFont="1"/>
    <xf borderId="85" fillId="0" fontId="3" numFmtId="0" xfId="0" applyBorder="1" applyFont="1"/>
    <xf borderId="86" fillId="0" fontId="3" numFmtId="0" xfId="0" applyBorder="1" applyFont="1"/>
    <xf borderId="25" fillId="0" fontId="3" numFmtId="0" xfId="0" applyBorder="1" applyFont="1"/>
    <xf borderId="87" fillId="0" fontId="30" numFmtId="0" xfId="0" applyBorder="1" applyFont="1"/>
    <xf borderId="29" fillId="0" fontId="2" numFmtId="0" xfId="0" applyBorder="1" applyFont="1"/>
    <xf borderId="30" fillId="0" fontId="2" numFmtId="0" xfId="0" applyAlignment="1" applyBorder="1" applyFont="1">
      <alignment horizontal="center"/>
    </xf>
    <xf borderId="30" fillId="0" fontId="31" numFmtId="0" xfId="0" applyAlignment="1" applyBorder="1" applyFont="1">
      <alignment horizontal="center"/>
    </xf>
    <xf borderId="30" fillId="0" fontId="32" numFmtId="0" xfId="0" applyAlignment="1" applyBorder="1" applyFont="1">
      <alignment horizontal="center"/>
    </xf>
    <xf borderId="0" fillId="0" fontId="31" numFmtId="0" xfId="0" applyFont="1"/>
    <xf borderId="0" fillId="0" fontId="32" numFmtId="0" xfId="0" applyAlignment="1" applyFont="1">
      <alignment horizontal="center"/>
    </xf>
    <xf borderId="32" fillId="0" fontId="31" numFmtId="0" xfId="0" applyBorder="1" applyFont="1"/>
    <xf borderId="0" fillId="0" fontId="33" numFmtId="0" xfId="0" applyAlignment="1" applyFont="1">
      <alignment horizontal="center"/>
    </xf>
    <xf borderId="34" fillId="0" fontId="33" numFmtId="0" xfId="0" applyAlignment="1" applyBorder="1" applyFont="1">
      <alignment horizontal="center"/>
    </xf>
    <xf borderId="1" fillId="0" fontId="31" numFmtId="0" xfId="0" applyAlignment="1" applyBorder="1" applyFont="1">
      <alignment shrinkToFit="0" wrapText="1"/>
    </xf>
    <xf borderId="19" fillId="6" fontId="34" numFmtId="0" xfId="0" applyBorder="1" applyFont="1"/>
    <xf borderId="19" fillId="6" fontId="34" numFmtId="10" xfId="0" applyAlignment="1" applyBorder="1" applyFont="1" applyNumberFormat="1">
      <alignment horizontal="center"/>
    </xf>
    <xf borderId="0" fillId="0" fontId="31" numFmtId="0" xfId="0" applyAlignment="1" applyFont="1">
      <alignment horizontal="center"/>
    </xf>
    <xf borderId="31" fillId="0" fontId="31" numFmtId="0" xfId="0" applyAlignment="1" applyBorder="1" applyFont="1">
      <alignment horizontal="center"/>
    </xf>
    <xf borderId="34" fillId="0" fontId="31" numFmtId="0" xfId="0" applyAlignment="1" applyBorder="1" applyFont="1">
      <alignment horizontal="center"/>
    </xf>
    <xf borderId="1" fillId="0" fontId="31" numFmtId="0" xfId="0" applyBorder="1" applyFont="1"/>
    <xf borderId="19" fillId="6" fontId="34" numFmtId="165" xfId="0" applyAlignment="1" applyBorder="1" applyFont="1" applyNumberFormat="1">
      <alignment horizontal="center"/>
    </xf>
    <xf borderId="29" fillId="0" fontId="32" numFmtId="0" xfId="0" applyBorder="1" applyFont="1"/>
    <xf borderId="30" fillId="0" fontId="33" numFmtId="0" xfId="0" applyAlignment="1" applyBorder="1" applyFont="1">
      <alignment horizontal="center"/>
    </xf>
    <xf borderId="31" fillId="0" fontId="33" numFmtId="0" xfId="0" applyAlignment="1" applyBorder="1" applyFont="1">
      <alignment horizontal="center"/>
    </xf>
    <xf borderId="19" fillId="6" fontId="34" numFmtId="2" xfId="0" applyAlignment="1" applyBorder="1" applyFont="1" applyNumberFormat="1">
      <alignment horizontal="center"/>
    </xf>
    <xf borderId="32" fillId="0" fontId="33" numFmtId="0" xfId="0" applyBorder="1" applyFont="1"/>
    <xf borderId="1" fillId="0" fontId="33" numFmtId="0" xfId="0" applyAlignment="1" applyBorder="1" applyFont="1">
      <alignment horizontal="center"/>
    </xf>
    <xf borderId="6" fillId="0" fontId="31" numFmtId="165" xfId="0" applyAlignment="1" applyBorder="1" applyFont="1" applyNumberFormat="1">
      <alignment horizontal="center"/>
    </xf>
    <xf borderId="6" fillId="0" fontId="31" numFmtId="10" xfId="0" applyAlignment="1" applyBorder="1" applyFont="1" applyNumberFormat="1">
      <alignment horizontal="center"/>
    </xf>
    <xf borderId="1" fillId="0" fontId="31" numFmtId="165" xfId="0" applyAlignment="1" applyBorder="1" applyFont="1" applyNumberFormat="1">
      <alignment horizontal="center"/>
    </xf>
    <xf borderId="50" fillId="0" fontId="31" numFmtId="10" xfId="0" applyAlignment="1" applyBorder="1" applyFont="1" applyNumberFormat="1">
      <alignment horizontal="center"/>
    </xf>
    <xf borderId="37" fillId="0" fontId="31" numFmtId="0" xfId="0" applyAlignment="1" applyBorder="1" applyFont="1">
      <alignment horizontal="center"/>
    </xf>
    <xf borderId="38" fillId="0" fontId="31" numFmtId="0" xfId="0" applyAlignment="1" applyBorder="1" applyFont="1">
      <alignment horizontal="center"/>
    </xf>
    <xf borderId="88" fillId="4" fontId="35" numFmtId="0" xfId="0" applyBorder="1" applyFont="1"/>
    <xf borderId="2" fillId="4" fontId="35" numFmtId="10" xfId="0" applyAlignment="1" applyBorder="1" applyFont="1" applyNumberFormat="1">
      <alignment horizontal="center"/>
    </xf>
    <xf borderId="0" fillId="0" fontId="35" numFmtId="0" xfId="0" applyAlignment="1" applyFont="1">
      <alignment horizontal="center"/>
    </xf>
    <xf borderId="34" fillId="0" fontId="35" numFmtId="0" xfId="0" applyBorder="1" applyFont="1"/>
    <xf borderId="0" fillId="0" fontId="35" numFmtId="0" xfId="0" applyFont="1"/>
    <xf borderId="29" fillId="0" fontId="35" numFmtId="0" xfId="0" applyBorder="1" applyFont="1"/>
    <xf borderId="89" fillId="0" fontId="36" numFmtId="10" xfId="0" applyAlignment="1" applyBorder="1" applyFont="1" applyNumberFormat="1">
      <alignment horizontal="center"/>
    </xf>
    <xf borderId="0" fillId="0" fontId="37" numFmtId="0" xfId="0" applyFont="1"/>
    <xf borderId="90" fillId="7" fontId="29" numFmtId="0" xfId="0" applyAlignment="1" applyBorder="1" applyFont="1">
      <alignment horizontal="center" shrinkToFit="0" vertical="center" wrapText="1"/>
    </xf>
    <xf borderId="91" fillId="7" fontId="38" numFmtId="0" xfId="0" applyAlignment="1" applyBorder="1" applyFont="1">
      <alignment horizontal="center" shrinkToFit="0" vertical="center" wrapText="1"/>
    </xf>
    <xf borderId="92" fillId="7" fontId="38" numFmtId="0" xfId="0" applyAlignment="1" applyBorder="1" applyFont="1">
      <alignment horizontal="center" shrinkToFit="0" vertical="center" wrapText="1"/>
    </xf>
    <xf borderId="0" fillId="0" fontId="37" numFmtId="0" xfId="0" applyAlignment="1" applyFont="1">
      <alignment horizontal="center"/>
    </xf>
    <xf borderId="34" fillId="0" fontId="37" numFmtId="0" xfId="0" applyBorder="1" applyFont="1"/>
    <xf borderId="90" fillId="7" fontId="30" numFmtId="0" xfId="0" applyAlignment="1" applyBorder="1" applyFont="1">
      <alignment vertical="center"/>
    </xf>
    <xf borderId="19" fillId="6" fontId="39" numFmtId="0" xfId="0" applyAlignment="1" applyBorder="1" applyFont="1">
      <alignment horizontal="left" shrinkToFit="0" vertical="top" wrapText="1"/>
    </xf>
    <xf borderId="19" fillId="6" fontId="39" numFmtId="9" xfId="0" applyAlignment="1" applyBorder="1" applyFont="1" applyNumberFormat="1">
      <alignment horizontal="left" shrinkToFit="0" vertical="top" wrapText="1"/>
    </xf>
    <xf borderId="93" fillId="7" fontId="30" numFmtId="0" xfId="0" applyBorder="1" applyFont="1"/>
    <xf borderId="94" fillId="7" fontId="30" numFmtId="0" xfId="0" applyBorder="1" applyFont="1"/>
    <xf borderId="19" fillId="6" fontId="39" numFmtId="10" xfId="0" applyAlignment="1" applyBorder="1" applyFont="1" applyNumberFormat="1">
      <alignment horizontal="left" shrinkToFit="0" vertical="top" wrapText="1"/>
    </xf>
    <xf borderId="37" fillId="0" fontId="37" numFmtId="0" xfId="0" applyAlignment="1" applyBorder="1" applyFont="1">
      <alignment horizontal="center"/>
    </xf>
    <xf borderId="38" fillId="0" fontId="37" numFmtId="0" xfId="0" applyBorder="1" applyFont="1"/>
    <xf borderId="95" fillId="4" fontId="40" numFmtId="0" xfId="0" applyAlignment="1" applyBorder="1" applyFont="1">
      <alignment horizontal="left" shrinkToFit="0" vertical="top" wrapText="1"/>
    </xf>
    <xf borderId="0" fillId="0" fontId="40" numFmtId="0" xfId="0" applyFont="1"/>
    <xf borderId="1" fillId="3" fontId="1" numFmtId="165" xfId="0" applyBorder="1" applyFont="1" applyNumberFormat="1"/>
    <xf borderId="1" fillId="3" fontId="1" numFmtId="2" xfId="0" applyBorder="1" applyFont="1" applyNumberFormat="1"/>
    <xf borderId="1" fillId="3" fontId="1" numFmtId="4" xfId="0" applyBorder="1" applyFont="1" applyNumberFormat="1"/>
    <xf borderId="16" fillId="0" fontId="2" numFmtId="165" xfId="0" applyAlignment="1" applyBorder="1" applyFont="1" applyNumberFormat="1">
      <alignment horizontal="center"/>
    </xf>
    <xf borderId="0" fillId="0" fontId="2" numFmtId="10" xfId="0" applyFont="1" applyNumberFormat="1"/>
    <xf borderId="1" fillId="0" fontId="1" numFmtId="3" xfId="0" applyAlignment="1" applyBorder="1" applyFont="1" applyNumberFormat="1">
      <alignment horizontal="center"/>
    </xf>
    <xf borderId="1" fillId="0" fontId="2" numFmtId="10" xfId="0" applyAlignment="1" applyBorder="1" applyFont="1" applyNumberFormat="1">
      <alignment horizontal="center"/>
    </xf>
    <xf borderId="1" fillId="0" fontId="2" numFmtId="177" xfId="0" applyAlignment="1" applyBorder="1" applyFont="1" applyNumberFormat="1">
      <alignment horizontal="center"/>
    </xf>
    <xf borderId="16" fillId="0" fontId="2" numFmtId="2" xfId="0" applyAlignment="1" applyBorder="1" applyFont="1" applyNumberFormat="1">
      <alignment horizontal="center"/>
    </xf>
    <xf borderId="1" fillId="0" fontId="1" numFmtId="10" xfId="0" applyAlignment="1" applyBorder="1" applyFont="1" applyNumberFormat="1">
      <alignment horizontal="center"/>
    </xf>
    <xf borderId="1" fillId="0" fontId="1" numFmtId="169" xfId="0" applyAlignment="1" applyBorder="1" applyFont="1" applyNumberFormat="1">
      <alignment horizontal="center"/>
    </xf>
    <xf borderId="0" fillId="0" fontId="1" numFmtId="0" xfId="0" applyAlignment="1" applyFont="1">
      <alignment horizontal="center"/>
    </xf>
    <xf borderId="96" fillId="3" fontId="1" numFmtId="166" xfId="0" applyBorder="1" applyFont="1" applyNumberFormat="1"/>
    <xf borderId="0" fillId="0" fontId="1" numFmtId="166" xfId="0" applyFont="1" applyNumberFormat="1"/>
    <xf borderId="96" fillId="3" fontId="1" numFmtId="178" xfId="0" applyBorder="1" applyFont="1" applyNumberFormat="1"/>
    <xf borderId="29" fillId="4" fontId="1" numFmtId="0" xfId="0" applyAlignment="1" applyBorder="1" applyFont="1">
      <alignment horizontal="left" shrinkToFit="0" wrapText="1"/>
    </xf>
    <xf borderId="36" fillId="0" fontId="3" numFmtId="0" xfId="0" applyBorder="1" applyFont="1"/>
    <xf borderId="37" fillId="0" fontId="3" numFmtId="0" xfId="0" applyBorder="1" applyFont="1"/>
    <xf borderId="38" fillId="0" fontId="3" numFmtId="0" xfId="0" applyBorder="1" applyFont="1"/>
    <xf borderId="0" fillId="0" fontId="41" numFmtId="0" xfId="0" applyFont="1"/>
    <xf borderId="96" fillId="10" fontId="1" numFmtId="0" xfId="0" applyAlignment="1" applyBorder="1" applyFill="1" applyFont="1">
      <alignment horizontal="center"/>
    </xf>
    <xf borderId="0" fillId="0" fontId="42" numFmtId="0" xfId="0" applyFont="1"/>
    <xf borderId="96" fillId="3" fontId="1" numFmtId="10" xfId="0" applyBorder="1" applyFont="1" applyNumberFormat="1"/>
    <xf borderId="96" fillId="3" fontId="2" numFmtId="2" xfId="0" applyAlignment="1" applyBorder="1" applyFont="1" applyNumberFormat="1">
      <alignment horizontal="center"/>
    </xf>
    <xf borderId="97" fillId="3" fontId="2" numFmtId="0" xfId="0" applyAlignment="1" applyBorder="1" applyFont="1">
      <alignment horizontal="center"/>
    </xf>
    <xf borderId="96" fillId="3" fontId="2" numFmtId="10" xfId="0" applyAlignment="1" applyBorder="1" applyFont="1" applyNumberFormat="1">
      <alignment horizontal="center"/>
    </xf>
    <xf borderId="0" fillId="0" fontId="2" numFmtId="10" xfId="0" applyAlignment="1" applyFont="1" applyNumberFormat="1">
      <alignment horizontal="center"/>
    </xf>
    <xf borderId="0" fillId="0" fontId="9" numFmtId="10" xfId="0" applyAlignment="1" applyFont="1" applyNumberFormat="1">
      <alignment horizontal="center"/>
    </xf>
    <xf borderId="0" fillId="0" fontId="43" numFmtId="0" xfId="0" applyFont="1"/>
    <xf borderId="89" fillId="4" fontId="2" numFmtId="0" xfId="0" applyAlignment="1" applyBorder="1" applyFont="1">
      <alignment horizontal="center"/>
    </xf>
    <xf borderId="22" fillId="4" fontId="44" numFmtId="0" xfId="0" applyBorder="1" applyFont="1"/>
    <xf borderId="22" fillId="4" fontId="45" numFmtId="0" xfId="0" applyBorder="1" applyFont="1"/>
    <xf borderId="1" fillId="4" fontId="45" numFmtId="0" xfId="0" applyBorder="1" applyFont="1"/>
    <xf borderId="1" fillId="4" fontId="45" numFmtId="10" xfId="0" applyBorder="1" applyFont="1" applyNumberFormat="1"/>
    <xf borderId="1" fillId="0" fontId="1" numFmtId="0" xfId="0" applyAlignment="1" applyBorder="1" applyFont="1">
      <alignment horizontal="center"/>
    </xf>
    <xf borderId="48" fillId="0" fontId="1" numFmtId="10" xfId="0" applyAlignment="1" applyBorder="1" applyFont="1" applyNumberFormat="1">
      <alignment horizontal="center"/>
    </xf>
    <xf borderId="0" fillId="0" fontId="40" numFmtId="0" xfId="0" applyAlignment="1" applyFont="1">
      <alignment horizontal="center"/>
    </xf>
    <xf borderId="0" fillId="0" fontId="46" numFmtId="0" xfId="0" applyFont="1"/>
    <xf borderId="0" fillId="0" fontId="29" numFmtId="0" xfId="0" applyFont="1"/>
    <xf borderId="1" fillId="11" fontId="30" numFmtId="0" xfId="0" applyAlignment="1" applyBorder="1" applyFill="1" applyFont="1">
      <alignment horizontal="center"/>
    </xf>
    <xf borderId="1" fillId="11" fontId="30" numFmtId="165" xfId="0" applyBorder="1" applyFont="1" applyNumberFormat="1"/>
    <xf borderId="6" fillId="0" fontId="10" numFmtId="2" xfId="0" applyAlignment="1" applyBorder="1" applyFont="1" applyNumberFormat="1">
      <alignment horizontal="center"/>
    </xf>
    <xf borderId="0" fillId="0" fontId="10" numFmtId="2" xfId="0" applyFont="1" applyNumberFormat="1"/>
    <xf borderId="0" fillId="0" fontId="30" numFmtId="2" xfId="0" applyFont="1" applyNumberFormat="1"/>
    <xf borderId="0" fillId="0" fontId="37" numFmtId="2" xfId="0" applyFont="1" applyNumberFormat="1"/>
    <xf borderId="98" fillId="0" fontId="10" numFmtId="1" xfId="0" applyAlignment="1" applyBorder="1" applyFont="1" applyNumberFormat="1">
      <alignment horizontal="center"/>
    </xf>
    <xf borderId="98" fillId="11" fontId="10" numFmtId="2" xfId="0" applyAlignment="1" applyBorder="1" applyFont="1" applyNumberFormat="1">
      <alignment horizontal="center"/>
    </xf>
    <xf borderId="0" fillId="0" fontId="47" numFmtId="2" xfId="0" applyFont="1" applyNumberFormat="1"/>
    <xf borderId="1" fillId="0" fontId="10" numFmtId="2" xfId="0" applyAlignment="1" applyBorder="1" applyFont="1" applyNumberFormat="1">
      <alignment horizontal="center"/>
    </xf>
    <xf borderId="16" fillId="0" fontId="10" numFmtId="2" xfId="0" applyAlignment="1" applyBorder="1" applyFont="1" applyNumberFormat="1">
      <alignment horizontal="center"/>
    </xf>
    <xf borderId="1" fillId="0" fontId="10" numFmtId="1" xfId="0" applyAlignment="1" applyBorder="1" applyFont="1" applyNumberFormat="1">
      <alignment horizontal="center"/>
    </xf>
    <xf borderId="1" fillId="0" fontId="10" numFmtId="165" xfId="0" applyBorder="1" applyFont="1" applyNumberFormat="1"/>
    <xf borderId="96" fillId="0" fontId="30" numFmtId="165" xfId="0" applyBorder="1" applyFont="1" applyNumberFormat="1"/>
    <xf borderId="0" fillId="0" fontId="10" numFmtId="166" xfId="0" applyFont="1" applyNumberFormat="1"/>
    <xf borderId="0" fillId="0" fontId="30" numFmtId="166" xfId="0" applyFont="1" applyNumberFormat="1"/>
    <xf borderId="48" fillId="0" fontId="28" numFmtId="0" xfId="0" applyBorder="1" applyFont="1"/>
    <xf borderId="47" fillId="0" fontId="28" numFmtId="0" xfId="0" applyAlignment="1" applyBorder="1" applyFont="1">
      <alignment horizontal="left"/>
    </xf>
    <xf borderId="48" fillId="0" fontId="7" numFmtId="0" xfId="0" applyBorder="1" applyFont="1"/>
    <xf borderId="47" fillId="0" fontId="7" numFmtId="0" xfId="0" applyAlignment="1" applyBorder="1" applyFont="1">
      <alignment horizontal="center"/>
    </xf>
    <xf borderId="45" fillId="0" fontId="7" numFmtId="0" xfId="0" applyBorder="1" applyFont="1"/>
    <xf borderId="0" fillId="0" fontId="7" numFmtId="0" xfId="0" applyAlignment="1" applyFont="1">
      <alignment horizontal="center"/>
    </xf>
    <xf borderId="0" fillId="0" fontId="46" numFmtId="0" xfId="0" applyAlignment="1" applyFont="1">
      <alignment horizontal="center"/>
    </xf>
    <xf borderId="0" fillId="0" fontId="48" numFmtId="0" xfId="0" applyFont="1"/>
    <xf borderId="29" fillId="4" fontId="37" numFmtId="0" xfId="0" applyAlignment="1" applyBorder="1" applyFont="1">
      <alignment horizontal="left" shrinkToFit="0" vertical="top" wrapText="1"/>
    </xf>
    <xf borderId="1" fillId="11" fontId="37" numFmtId="165" xfId="0" applyBorder="1" applyFont="1" applyNumberFormat="1"/>
    <xf borderId="1" fillId="0" fontId="37" numFmtId="0" xfId="0" applyAlignment="1" applyBorder="1" applyFont="1">
      <alignment horizontal="center"/>
    </xf>
    <xf borderId="1" fillId="2" fontId="49" numFmtId="179" xfId="0" applyAlignment="1" applyBorder="1" applyFont="1" applyNumberFormat="1">
      <alignment horizontal="right"/>
    </xf>
    <xf borderId="0" fillId="0" fontId="50" numFmtId="0" xfId="0" applyFont="1"/>
    <xf borderId="96" fillId="2" fontId="37" numFmtId="10" xfId="0" applyAlignment="1" applyBorder="1" applyFont="1" applyNumberFormat="1">
      <alignment horizontal="center"/>
    </xf>
    <xf borderId="0" fillId="0" fontId="37" numFmtId="166" xfId="0" applyFont="1" applyNumberFormat="1"/>
    <xf borderId="1" fillId="3" fontId="37" numFmtId="0" xfId="0" applyAlignment="1" applyBorder="1" applyFont="1">
      <alignment horizontal="center"/>
    </xf>
    <xf borderId="1" fillId="0" fontId="37" numFmtId="0" xfId="0" applyBorder="1" applyFont="1"/>
    <xf borderId="1" fillId="3" fontId="37" numFmtId="165" xfId="0" applyBorder="1" applyFont="1" applyNumberFormat="1"/>
    <xf borderId="6" fillId="0" fontId="37" numFmtId="0" xfId="0" applyBorder="1" applyFont="1"/>
    <xf borderId="96" fillId="0" fontId="37" numFmtId="0" xfId="0" applyBorder="1" applyFont="1"/>
    <xf borderId="96" fillId="3" fontId="37" numFmtId="0" xfId="0" applyBorder="1" applyFont="1"/>
    <xf borderId="96" fillId="3" fontId="37" numFmtId="165" xfId="0" applyBorder="1" applyFont="1" applyNumberFormat="1"/>
    <xf borderId="42" fillId="4" fontId="28" numFmtId="0" xfId="0" applyAlignment="1" applyBorder="1" applyFont="1">
      <alignment horizontal="left" shrinkToFit="0" vertical="top" wrapText="1"/>
    </xf>
    <xf borderId="43" fillId="0" fontId="51" numFmtId="0" xfId="0" applyAlignment="1" applyBorder="1" applyFont="1">
      <alignment horizontal="center"/>
    </xf>
    <xf borderId="0" fillId="0" fontId="51" numFmtId="0" xfId="0" applyFont="1"/>
    <xf borderId="0" fillId="0" fontId="52" numFmtId="0" xfId="0" applyFont="1"/>
    <xf borderId="29" fillId="4" fontId="12" numFmtId="0" xfId="0" applyAlignment="1" applyBorder="1" applyFont="1">
      <alignment horizontal="left" shrinkToFit="0" vertical="top" wrapText="1"/>
    </xf>
    <xf borderId="1" fillId="0" fontId="53" numFmtId="0" xfId="0" applyBorder="1" applyFont="1"/>
    <xf borderId="0" fillId="0" fontId="53" numFmtId="0" xfId="0" applyFont="1"/>
    <xf borderId="1" fillId="2" fontId="37" numFmtId="0" xfId="0" applyAlignment="1" applyBorder="1" applyFont="1">
      <alignment readingOrder="0"/>
    </xf>
    <xf borderId="1" fillId="3" fontId="37" numFmtId="10" xfId="0" applyBorder="1" applyFont="1" applyNumberFormat="1"/>
    <xf borderId="39" fillId="12" fontId="37" numFmtId="0" xfId="0" applyAlignment="1" applyBorder="1" applyFill="1" applyFont="1">
      <alignment horizontal="center" shrinkToFit="0" vertical="center" wrapText="1"/>
    </xf>
    <xf borderId="1" fillId="2" fontId="37" numFmtId="0" xfId="0" applyBorder="1" applyFont="1"/>
    <xf borderId="0" fillId="0" fontId="12" numFmtId="0" xfId="0" applyAlignment="1" applyFont="1">
      <alignment horizontal="left" shrinkToFit="0" vertical="top" wrapText="1"/>
    </xf>
    <xf borderId="1" fillId="2" fontId="12" numFmtId="0" xfId="0" applyAlignment="1" applyBorder="1" applyFont="1">
      <alignment horizontal="center" readingOrder="0" shrinkToFit="0" vertical="top" wrapText="1"/>
    </xf>
    <xf borderId="1" fillId="2" fontId="7" numFmtId="10" xfId="0" applyAlignment="1" applyBorder="1" applyFont="1" applyNumberFormat="1">
      <alignment horizontal="center" readingOrder="0"/>
    </xf>
    <xf borderId="1" fillId="3" fontId="12" numFmtId="10" xfId="0" applyAlignment="1" applyBorder="1" applyFont="1" applyNumberFormat="1">
      <alignment horizontal="center" shrinkToFit="0" vertical="top" wrapText="1"/>
    </xf>
    <xf borderId="89" fillId="0" fontId="54" numFmtId="0" xfId="0" applyAlignment="1" applyBorder="1" applyFont="1">
      <alignment horizontal="center"/>
    </xf>
    <xf borderId="35" fillId="7" fontId="54" numFmtId="0" xfId="0" applyBorder="1" applyFont="1"/>
    <xf borderId="0" fillId="0" fontId="54" numFmtId="0" xfId="0" applyFont="1"/>
    <xf borderId="1" fillId="2" fontId="7" numFmtId="0" xfId="0" applyBorder="1" applyFont="1"/>
    <xf borderId="1" fillId="2" fontId="7" numFmtId="10" xfId="0" applyBorder="1" applyFont="1" applyNumberFormat="1"/>
    <xf borderId="99" fillId="7" fontId="54" numFmtId="0" xfId="0" applyBorder="1" applyFont="1"/>
    <xf borderId="1" fillId="3" fontId="37" numFmtId="2" xfId="0" applyBorder="1" applyFont="1" applyNumberFormat="1"/>
    <xf borderId="1" fillId="3" fontId="37" numFmtId="0" xfId="0" applyBorder="1" applyFont="1"/>
    <xf borderId="1" fillId="0" fontId="37" numFmtId="10" xfId="0" applyBorder="1" applyFont="1" applyNumberFormat="1"/>
    <xf borderId="1" fillId="3" fontId="37" numFmtId="180" xfId="0" applyBorder="1" applyFont="1" applyNumberFormat="1"/>
    <xf borderId="1" fillId="2" fontId="37" numFmtId="2" xfId="0" applyBorder="1" applyFont="1" applyNumberFormat="1"/>
    <xf borderId="1" fillId="2" fontId="37" numFmtId="10" xfId="0" applyAlignment="1" applyBorder="1" applyFont="1" applyNumberFormat="1">
      <alignment horizontal="center"/>
    </xf>
    <xf borderId="1" fillId="3" fontId="37" numFmtId="10" xfId="0" applyAlignment="1" applyBorder="1" applyFont="1" applyNumberFormat="1">
      <alignment horizontal="center"/>
    </xf>
    <xf borderId="1" fillId="2" fontId="37" numFmtId="10" xfId="0" applyBorder="1" applyFont="1" applyNumberFormat="1"/>
    <xf borderId="1" fillId="11" fontId="37" numFmtId="0" xfId="0" applyAlignment="1" applyBorder="1" applyFont="1">
      <alignment readingOrder="0"/>
    </xf>
    <xf borderId="1" fillId="11" fontId="37" numFmtId="0" xfId="0" applyAlignment="1" applyBorder="1" applyFont="1">
      <alignment horizontal="center"/>
    </xf>
    <xf borderId="1" fillId="11" fontId="37" numFmtId="181" xfId="0" applyBorder="1" applyFont="1" applyNumberFormat="1"/>
    <xf borderId="1" fillId="11" fontId="37" numFmtId="0" xfId="0" applyAlignment="1" applyBorder="1" applyFont="1">
      <alignment horizontal="center" readingOrder="0"/>
    </xf>
    <xf borderId="1" fillId="2" fontId="37" numFmtId="165" xfId="0" applyBorder="1" applyFont="1" applyNumberFormat="1"/>
    <xf borderId="1" fillId="3" fontId="37" numFmtId="169" xfId="0" applyBorder="1" applyFont="1" applyNumberFormat="1"/>
    <xf borderId="1" fillId="3" fontId="7" numFmtId="165" xfId="0" applyBorder="1" applyFont="1" applyNumberFormat="1"/>
    <xf borderId="1" fillId="3" fontId="37" numFmtId="169" xfId="0" applyAlignment="1" applyBorder="1" applyFont="1" applyNumberFormat="1">
      <alignment horizontal="center"/>
    </xf>
    <xf borderId="1" fillId="3" fontId="37" numFmtId="9" xfId="0" applyAlignment="1" applyBorder="1" applyFont="1" applyNumberFormat="1">
      <alignment horizontal="center"/>
    </xf>
    <xf borderId="1" fillId="11" fontId="37" numFmtId="0" xfId="0" applyBorder="1" applyFont="1"/>
    <xf borderId="0" fillId="0" fontId="43" numFmtId="0" xfId="0" applyAlignment="1" applyFont="1">
      <alignment horizontal="center"/>
    </xf>
    <xf borderId="42" fillId="4" fontId="7" numFmtId="0" xfId="0" applyAlignment="1" applyBorder="1" applyFont="1">
      <alignment horizontal="left" shrinkToFit="0" vertical="top" wrapText="1"/>
    </xf>
    <xf borderId="1" fillId="3" fontId="37" numFmtId="166" xfId="0" applyBorder="1" applyFont="1" applyNumberFormat="1"/>
    <xf borderId="1" fillId="3" fontId="7" numFmtId="0" xfId="0" applyBorder="1" applyFont="1"/>
    <xf borderId="1" fillId="3" fontId="7" numFmtId="169" xfId="0" applyBorder="1" applyFont="1" applyNumberFormat="1"/>
    <xf borderId="1" fillId="3" fontId="7" numFmtId="169" xfId="0" applyAlignment="1" applyBorder="1" applyFont="1" applyNumberFormat="1">
      <alignment horizontal="center"/>
    </xf>
    <xf borderId="1" fillId="3" fontId="7" numFmtId="10" xfId="0" applyAlignment="1" applyBorder="1" applyFont="1" applyNumberFormat="1">
      <alignment horizontal="center"/>
    </xf>
    <xf borderId="0" fillId="0" fontId="51" numFmtId="0" xfId="0" applyAlignment="1" applyFont="1">
      <alignment horizontal="left"/>
    </xf>
    <xf borderId="1" fillId="0" fontId="43" numFmtId="0" xfId="0" applyAlignment="1" applyBorder="1" applyFont="1">
      <alignment horizontal="center"/>
    </xf>
    <xf borderId="2" fillId="3" fontId="37" numFmtId="10" xfId="0" applyBorder="1" applyFont="1" applyNumberFormat="1"/>
    <xf borderId="54" fillId="3" fontId="37" numFmtId="10" xfId="0" applyBorder="1" applyFont="1" applyNumberFormat="1"/>
    <xf borderId="96" fillId="3" fontId="37" numFmtId="10" xfId="0" applyBorder="1" applyFont="1" applyNumberFormat="1"/>
    <xf borderId="89" fillId="0" fontId="41" numFmtId="0" xfId="0" applyAlignment="1" applyBorder="1" applyFont="1">
      <alignment horizontal="center"/>
    </xf>
    <xf borderId="2" fillId="2" fontId="37" numFmtId="0" xfId="0" applyBorder="1" applyFont="1"/>
    <xf borderId="0" fillId="0" fontId="55" numFmtId="0" xfId="0" applyFont="1"/>
    <xf borderId="96" fillId="3" fontId="7" numFmtId="10" xfId="0" applyAlignment="1" applyBorder="1" applyFont="1" applyNumberFormat="1">
      <alignment horizontal="center"/>
    </xf>
    <xf borderId="1" fillId="2" fontId="7" numFmtId="0" xfId="0" applyAlignment="1" applyBorder="1" applyFont="1">
      <alignment horizontal="center"/>
    </xf>
    <xf borderId="98" fillId="0" fontId="7" numFmtId="0" xfId="0" applyBorder="1" applyFont="1"/>
    <xf borderId="98" fillId="0" fontId="7" numFmtId="0" xfId="0" applyAlignment="1" applyBorder="1" applyFont="1">
      <alignment horizontal="center" shrinkToFit="0" wrapText="1"/>
    </xf>
    <xf borderId="98" fillId="0" fontId="7" numFmtId="9" xfId="0" applyAlignment="1" applyBorder="1" applyFont="1" applyNumberFormat="1">
      <alignment horizontal="center" shrinkToFit="0" wrapText="1"/>
    </xf>
    <xf borderId="98" fillId="4" fontId="7" numFmtId="182" xfId="0" applyAlignment="1" applyBorder="1" applyFont="1" applyNumberFormat="1">
      <alignment horizontal="center"/>
    </xf>
    <xf borderId="43" fillId="0" fontId="7" numFmtId="0" xfId="0" applyAlignment="1" applyBorder="1" applyFont="1">
      <alignment horizontal="left" shrinkToFit="0" vertical="top" wrapText="1"/>
    </xf>
    <xf borderId="0" fillId="0" fontId="7" numFmtId="0" xfId="0" applyAlignment="1" applyFont="1">
      <alignment horizontal="center" shrinkToFit="0" wrapText="1"/>
    </xf>
    <xf borderId="0" fillId="0" fontId="7" numFmtId="9" xfId="0" applyAlignment="1" applyFont="1" applyNumberFormat="1">
      <alignment horizontal="center" shrinkToFit="0" wrapText="1"/>
    </xf>
    <xf borderId="0" fillId="0" fontId="7" numFmtId="182" xfId="0" applyAlignment="1" applyFont="1" applyNumberFormat="1">
      <alignment horizontal="center"/>
    </xf>
    <xf borderId="0" fillId="0" fontId="56" numFmtId="0" xfId="0" applyFont="1"/>
    <xf borderId="0" fillId="0" fontId="57" numFmtId="0" xfId="0" applyFont="1"/>
    <xf borderId="89" fillId="4" fontId="58" numFmtId="0" xfId="0" applyAlignment="1" applyBorder="1" applyFont="1">
      <alignment horizontal="center"/>
    </xf>
    <xf borderId="22" fillId="4" fontId="59" numFmtId="0" xfId="0" applyBorder="1" applyFont="1"/>
    <xf borderId="22" fillId="4" fontId="60" numFmtId="0" xfId="0" applyBorder="1" applyFont="1"/>
    <xf borderId="1" fillId="4" fontId="60" numFmtId="0" xfId="0" applyBorder="1" applyFont="1"/>
    <xf borderId="1" fillId="4" fontId="60" numFmtId="10" xfId="0" applyBorder="1" applyFont="1" applyNumberFormat="1"/>
    <xf borderId="35" fillId="4" fontId="60" numFmtId="0" xfId="0" applyBorder="1" applyFont="1"/>
    <xf borderId="0" fillId="0" fontId="7" numFmtId="0" xfId="0" applyAlignment="1" applyFont="1">
      <alignment horizontal="center"/>
    </xf>
    <xf borderId="6" fillId="0" fontId="46" numFmtId="0" xfId="0" applyAlignment="1" applyBorder="1" applyFont="1">
      <alignment horizontal="center" shrinkToFit="0" textRotation="90" vertical="center" wrapText="1"/>
    </xf>
    <xf borderId="1" fillId="4" fontId="12" numFmtId="10" xfId="0" applyAlignment="1" applyBorder="1" applyFont="1" applyNumberFormat="1">
      <alignment horizontal="center"/>
    </xf>
    <xf borderId="0" fillId="0" fontId="7" numFmtId="10" xfId="0" applyFont="1" applyNumberFormat="1"/>
    <xf borderId="100" fillId="0" fontId="3" numFmtId="0" xfId="0" applyBorder="1" applyFont="1"/>
    <xf borderId="50" fillId="0" fontId="3" numFmtId="0" xfId="0" applyBorder="1" applyFont="1"/>
    <xf borderId="0" fillId="0" fontId="12" numFmtId="10" xfId="0" applyAlignment="1" applyFont="1" applyNumberFormat="1">
      <alignment horizontal="center"/>
    </xf>
    <xf borderId="0" fillId="0" fontId="61" numFmtId="0" xfId="0" applyFont="1"/>
    <xf borderId="1" fillId="4" fontId="11" numFmtId="0" xfId="0" applyBorder="1" applyFont="1"/>
    <xf borderId="1" fillId="4" fontId="12" numFmtId="0" xfId="0" applyAlignment="1" applyBorder="1" applyFont="1">
      <alignment horizontal="center"/>
    </xf>
    <xf borderId="1" fillId="4" fontId="11" numFmtId="0" xfId="0" applyAlignment="1" applyBorder="1" applyFont="1">
      <alignment horizontal="center"/>
    </xf>
    <xf borderId="1" fillId="4" fontId="12" numFmtId="0" xfId="0" applyBorder="1" applyFont="1"/>
    <xf borderId="1" fillId="4" fontId="17" numFmtId="0" xfId="0" applyBorder="1" applyFont="1"/>
    <xf borderId="0" fillId="0" fontId="7" numFmtId="10" xfId="0" applyAlignment="1" applyFont="1" applyNumberFormat="1">
      <alignment horizontal="center"/>
    </xf>
    <xf borderId="101" fillId="4" fontId="31" numFmtId="0" xfId="0" applyAlignment="1" applyBorder="1" applyFont="1">
      <alignment horizontal="left"/>
    </xf>
    <xf borderId="102" fillId="0" fontId="31" numFmtId="0" xfId="0" applyAlignment="1" applyBorder="1" applyFont="1">
      <alignment horizontal="left"/>
    </xf>
    <xf borderId="98" fillId="0" fontId="28" numFmtId="0" xfId="0" applyBorder="1" applyFont="1"/>
    <xf borderId="98" fillId="0" fontId="28" numFmtId="0" xfId="0" applyAlignment="1" applyBorder="1" applyFont="1">
      <alignment horizontal="center"/>
    </xf>
    <xf borderId="98" fillId="0" fontId="7" numFmtId="10" xfId="0" applyAlignment="1" applyBorder="1" applyFont="1" applyNumberFormat="1">
      <alignment horizontal="center"/>
    </xf>
    <xf borderId="1" fillId="0" fontId="28" numFmtId="0" xfId="0" applyAlignment="1" applyBorder="1" applyFont="1">
      <alignment shrinkToFit="0" wrapText="1"/>
    </xf>
    <xf borderId="1" fillId="0" fontId="28" numFmtId="0" xfId="0" applyAlignment="1" applyBorder="1" applyFont="1">
      <alignment horizontal="center" shrinkToFit="0" wrapText="1"/>
    </xf>
    <xf borderId="1" fillId="0" fontId="28" numFmtId="10" xfId="0" applyAlignment="1" applyBorder="1" applyFont="1" applyNumberFormat="1">
      <alignment horizontal="center" shrinkToFit="0" wrapText="1"/>
    </xf>
    <xf borderId="1" fillId="0" fontId="28" numFmtId="2" xfId="0" applyAlignment="1" applyBorder="1" applyFont="1" applyNumberFormat="1">
      <alignment horizontal="center" shrinkToFit="0" wrapText="1"/>
    </xf>
    <xf borderId="0" fillId="0" fontId="35" numFmtId="0" xfId="0" applyAlignment="1" applyFont="1">
      <alignment horizontal="left"/>
    </xf>
    <xf borderId="0" fillId="0" fontId="35" numFmtId="10" xfId="0" applyFont="1" applyNumberFormat="1"/>
    <xf borderId="0" fillId="0" fontId="35" numFmtId="2" xfId="0" applyFont="1" applyNumberFormat="1"/>
    <xf borderId="0" fillId="0" fontId="49" numFmtId="10" xfId="0" applyFont="1" applyNumberFormat="1"/>
    <xf borderId="0" fillId="0" fontId="22" numFmtId="0" xfId="0" applyAlignment="1" applyFont="1">
      <alignment vertical="center"/>
    </xf>
    <xf borderId="47" fillId="0" fontId="22" numFmtId="0" xfId="0" applyAlignment="1" applyBorder="1" applyFont="1">
      <alignment horizontal="center"/>
    </xf>
    <xf borderId="47" fillId="0" fontId="22" numFmtId="2" xfId="0" applyAlignment="1" applyBorder="1" applyFont="1" applyNumberFormat="1">
      <alignment horizontal="center"/>
    </xf>
    <xf borderId="1" fillId="0" fontId="22" numFmtId="0" xfId="0" applyAlignment="1" applyBorder="1" applyFont="1">
      <alignment horizontal="center" shrinkToFit="0" wrapText="1"/>
    </xf>
    <xf borderId="20" fillId="0" fontId="22" numFmtId="0" xfId="0" applyAlignment="1" applyBorder="1" applyFont="1">
      <alignment horizontal="center" shrinkToFit="0" wrapText="1"/>
    </xf>
    <xf borderId="0" fillId="0" fontId="7" numFmtId="0" xfId="0" applyAlignment="1" applyFont="1">
      <alignment vertical="center"/>
    </xf>
    <xf borderId="0" fillId="0" fontId="7" numFmtId="3" xfId="0" applyFont="1" applyNumberFormat="1"/>
    <xf borderId="0" fillId="0" fontId="7" numFmtId="2" xfId="0" applyFont="1" applyNumberFormat="1"/>
    <xf borderId="0" fillId="0" fontId="7" numFmtId="182" xfId="0" applyFont="1" applyNumberFormat="1"/>
    <xf borderId="11" fillId="4" fontId="8" numFmtId="0" xfId="0" applyAlignment="1" applyBorder="1" applyFont="1">
      <alignment horizontal="left" shrinkToFit="0" vertical="top" wrapText="1"/>
    </xf>
    <xf borderId="14" fillId="0" fontId="3" numFmtId="0" xfId="0" applyBorder="1" applyFont="1"/>
    <xf borderId="15" fillId="0" fontId="3" numFmtId="0" xfId="0" applyBorder="1" applyFont="1"/>
    <xf borderId="24" fillId="0" fontId="3" numFmtId="0" xfId="0" applyBorder="1" applyFont="1"/>
    <xf borderId="87" fillId="0" fontId="3" numFmtId="0" xfId="0" applyBorder="1" applyFont="1"/>
    <xf borderId="1" fillId="0" fontId="7" numFmtId="0" xfId="0" applyAlignment="1" applyBorder="1" applyFont="1">
      <alignment horizontal="center"/>
    </xf>
    <xf borderId="1" fillId="0" fontId="7" numFmtId="165" xfId="0" applyAlignment="1" applyBorder="1" applyFont="1" applyNumberFormat="1">
      <alignment horizontal="center"/>
    </xf>
    <xf borderId="1" fillId="0" fontId="7" numFmtId="168" xfId="0" applyAlignment="1" applyBorder="1" applyFont="1" applyNumberFormat="1">
      <alignment horizontal="center"/>
    </xf>
    <xf borderId="1" fillId="0" fontId="7" numFmtId="168" xfId="0" applyBorder="1" applyFont="1" applyNumberFormat="1"/>
    <xf borderId="1" fillId="0" fontId="7" numFmtId="10" xfId="0" applyAlignment="1" applyBorder="1" applyFont="1" applyNumberFormat="1">
      <alignment horizontal="center"/>
    </xf>
    <xf borderId="1" fillId="0" fontId="7" numFmtId="0" xfId="0" applyBorder="1" applyFont="1"/>
    <xf borderId="0" fillId="0" fontId="28" numFmtId="168" xfId="0" applyAlignment="1" applyFont="1" applyNumberFormat="1">
      <alignment horizontal="center"/>
    </xf>
    <xf borderId="0" fillId="0" fontId="28" numFmtId="168" xfId="0" applyFont="1" applyNumberFormat="1"/>
    <xf borderId="0" fillId="0" fontId="7" numFmtId="168" xfId="0" applyAlignment="1" applyFont="1" applyNumberFormat="1">
      <alignment horizontal="center"/>
    </xf>
    <xf borderId="0" fillId="0" fontId="7" numFmtId="168" xfId="0" applyFont="1" applyNumberFormat="1"/>
    <xf borderId="33" fillId="0" fontId="7" numFmtId="168" xfId="0" applyAlignment="1" applyBorder="1" applyFont="1" applyNumberFormat="1">
      <alignment horizontal="center" shrinkToFit="0" vertical="center" wrapText="1"/>
    </xf>
    <xf borderId="1" fillId="2" fontId="62" numFmtId="0" xfId="0" applyBorder="1" applyFont="1"/>
    <xf borderId="1" fillId="2" fontId="7" numFmtId="168" xfId="0" applyAlignment="1" applyBorder="1" applyFont="1" applyNumberFormat="1">
      <alignment horizontal="center"/>
    </xf>
    <xf borderId="1" fillId="2" fontId="7" numFmtId="165" xfId="0" applyAlignment="1" applyBorder="1" applyFont="1" applyNumberFormat="1">
      <alignment horizontal="center"/>
    </xf>
    <xf borderId="0" fillId="0" fontId="63" numFmtId="0" xfId="0" applyFont="1"/>
    <xf borderId="98" fillId="0" fontId="7" numFmtId="9" xfId="0" applyBorder="1" applyFont="1" applyNumberFormat="1"/>
    <xf borderId="0" fillId="0" fontId="23" numFmtId="0" xfId="0" applyAlignment="1" applyFont="1">
      <alignment shrinkToFit="0" wrapText="1"/>
    </xf>
    <xf borderId="47" fillId="0" fontId="26" numFmtId="0" xfId="0" applyAlignment="1" applyBorder="1" applyFont="1">
      <alignment shrinkToFit="0" wrapText="1"/>
    </xf>
    <xf borderId="47" fillId="0" fontId="25" numFmtId="0" xfId="0" applyAlignment="1" applyBorder="1" applyFont="1">
      <alignment shrinkToFit="0" wrapText="1"/>
    </xf>
    <xf borderId="47" fillId="0" fontId="23" numFmtId="0" xfId="0" applyAlignment="1" applyBorder="1" applyFont="1">
      <alignment shrinkToFit="0" wrapText="1"/>
    </xf>
  </cellXfs>
  <cellStyles count="1">
    <cellStyle xfId="0" name="Normal" builtinId="0"/>
  </cellStyles>
  <dxfs count="5">
    <dxf>
      <font/>
      <fill>
        <patternFill patternType="none"/>
      </fill>
      <border/>
    </dxf>
    <dxf>
      <font/>
      <fill>
        <patternFill patternType="none"/>
      </fill>
      <border/>
    </dxf>
    <dxf>
      <font/>
      <fill>
        <patternFill patternType="solid">
          <fgColor theme="1"/>
          <bgColor theme="1"/>
        </patternFill>
      </fill>
      <border/>
    </dxf>
    <dxf>
      <font/>
      <fill>
        <patternFill patternType="solid">
          <fgColor rgb="FFB8CCE4"/>
          <bgColor rgb="FFB8CCE4"/>
        </patternFill>
      </fill>
      <border/>
    </dxf>
    <dxf>
      <font/>
      <fill>
        <patternFill patternType="solid">
          <fgColor rgb="FFDBE5F1"/>
          <bgColor rgb="FFDBE5F1"/>
        </patternFill>
      </fill>
      <border/>
    </dxf>
  </dxfs>
  <tableStyles count="1">
    <tableStyle count="3" pivot="0" name="R&amp; D converter-style">
      <tableStyleElement dxfId="2" type="headerRow"/>
      <tableStyleElement dxfId="3" type="firstRowStripe"/>
      <tableStyleElement dxfId="4"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38100</xdr:colOff>
      <xdr:row>0</xdr:row>
      <xdr:rowOff>57150</xdr:rowOff>
    </xdr:from>
    <xdr:ext cx="2228850" cy="619125"/>
    <xdr:sp>
      <xdr:nvSpPr>
        <xdr:cNvPr id="3" name="Shape 3"/>
        <xdr:cNvSpPr txBox="1"/>
      </xdr:nvSpPr>
      <xdr:spPr>
        <a:xfrm>
          <a:off x="4236338" y="3475200"/>
          <a:ext cx="2219325" cy="60960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Check these revenues against</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 Overall market size</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 Largest companies in this market</a:t>
          </a:r>
          <a:endParaRPr sz="1100">
            <a:solidFill>
              <a:srgbClr val="FF0000"/>
            </a:solidFill>
          </a:endParaRPr>
        </a:p>
      </xdr:txBody>
    </xdr:sp>
    <xdr:clientData fLocksWithSheet="0"/>
  </xdr:oneCellAnchor>
  <xdr:oneCellAnchor>
    <xdr:from>
      <xdr:col>11</xdr:col>
      <xdr:colOff>19050</xdr:colOff>
      <xdr:row>41</xdr:row>
      <xdr:rowOff>19050</xdr:rowOff>
    </xdr:from>
    <xdr:ext cx="4629150" cy="790575"/>
    <xdr:sp>
      <xdr:nvSpPr>
        <xdr:cNvPr id="4" name="Shape 4"/>
        <xdr:cNvSpPr txBox="1"/>
      </xdr:nvSpPr>
      <xdr:spPr>
        <a:xfrm>
          <a:off x="3036188" y="3389475"/>
          <a:ext cx="4619625" cy="7810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Compare this return on capital in year 10 against</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a.  the industry average(column E of worksheet)</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b. the return on capital after year 10</a:t>
          </a:r>
          <a:endParaRPr sz="1400"/>
        </a:p>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If it is too high (low), you may want to lower  (raise) your sales to capital ratio</a:t>
          </a:r>
          <a:endParaRPr sz="1100">
            <a:solidFill>
              <a:srgbClr val="FF0000"/>
            </a:solidFill>
          </a:endParaRPr>
        </a:p>
      </xdr:txBody>
    </xdr:sp>
    <xdr:clientData fLocksWithSheet="0"/>
  </xdr:oneCellAnchor>
  <xdr:oneCellAnchor>
    <xdr:from>
      <xdr:col>14</xdr:col>
      <xdr:colOff>9525</xdr:colOff>
      <xdr:row>6</xdr:row>
      <xdr:rowOff>123825</xdr:rowOff>
    </xdr:from>
    <xdr:ext cx="2152650" cy="447675"/>
    <xdr:sp>
      <xdr:nvSpPr>
        <xdr:cNvPr id="5" name="Shape 5"/>
        <xdr:cNvSpPr txBox="1"/>
      </xdr:nvSpPr>
      <xdr:spPr>
        <a:xfrm>
          <a:off x="4274438" y="3560925"/>
          <a:ext cx="2143125" cy="4381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This is how much capital you invested over the ten year period. </a:t>
          </a:r>
          <a:endParaRPr sz="1100">
            <a:solidFill>
              <a:srgbClr val="FF0000"/>
            </a:solidFill>
          </a:endParaRPr>
        </a:p>
      </xdr:txBody>
    </xdr:sp>
    <xdr:clientData fLocksWithSheet="0"/>
  </xdr:oneCellAnchor>
  <xdr:oneCellAnchor>
    <xdr:from>
      <xdr:col>14</xdr:col>
      <xdr:colOff>0</xdr:colOff>
      <xdr:row>3</xdr:row>
      <xdr:rowOff>123825</xdr:rowOff>
    </xdr:from>
    <xdr:ext cx="2914650" cy="447675"/>
    <xdr:sp>
      <xdr:nvSpPr>
        <xdr:cNvPr id="6" name="Shape 6"/>
        <xdr:cNvSpPr txBox="1"/>
      </xdr:nvSpPr>
      <xdr:spPr>
        <a:xfrm>
          <a:off x="3893438" y="3560925"/>
          <a:ext cx="2905125" cy="438150"/>
        </a:xfrm>
        <a:prstGeom prst="rect">
          <a:avLst/>
        </a:prstGeom>
        <a:noFill/>
        <a:ln>
          <a:noFill/>
        </a:ln>
      </xdr:spPr>
      <xdr:txBody>
        <a:bodyPr anchorCtr="0" anchor="t" bIns="45700" lIns="91425" spcFirstLastPara="1" rIns="91425" wrap="square" tIns="45700">
          <a:spAutoFit/>
        </a:bodyPr>
        <a:lstStyle/>
        <a:p>
          <a:pPr indent="0" lvl="0" marL="0" rtl="0" algn="l">
            <a:spcBef>
              <a:spcPts val="0"/>
            </a:spcBef>
            <a:spcAft>
              <a:spcPts val="0"/>
            </a:spcAft>
            <a:buClr>
              <a:srgbClr val="FF0000"/>
            </a:buClr>
            <a:buSzPts val="1100"/>
            <a:buFont typeface="Calibri"/>
            <a:buNone/>
          </a:pPr>
          <a:r>
            <a:rPr lang="en-US" sz="1100">
              <a:solidFill>
                <a:srgbClr val="FF0000"/>
              </a:solidFill>
              <a:latin typeface="Calibri"/>
              <a:ea typeface="Calibri"/>
              <a:cs typeface="Calibri"/>
              <a:sym typeface="Calibri"/>
            </a:rPr>
            <a:t>This is is how much your operating income grew over the ten-year period.</a:t>
          </a:r>
          <a:endParaRPr sz="1100">
            <a:solidFill>
              <a:srgbClr val="FF0000"/>
            </a:solidFil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43:B141" displayName="Table_1" name="Table_1" id="1">
  <tableColumns count="2">
    <tableColumn name="Industry Name" id="1"/>
    <tableColumn name="Amortization Period" id="2"/>
  </tableColumns>
  <tableStyleInfo name="R&amp; D converte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mo"/>
        <a:ea typeface="Arimo"/>
        <a:cs typeface="Arimo"/>
      </a:majorFont>
      <a:minorFont>
        <a:latin typeface="Arimo"/>
        <a:ea typeface="Arimo"/>
        <a:cs typeface="Arim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3.xml"/><Relationship Id="rId3" Type="http://schemas.openxmlformats.org/officeDocument/2006/relationships/vmlDrawing" Target="../drawings/vmlDrawing6.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3.71"/>
    <col customWidth="1" min="2" max="2" width="26.43"/>
    <col customWidth="1" min="3" max="3" width="23.14"/>
    <col customWidth="1" min="4" max="4" width="19.71"/>
    <col customWidth="1" min="5" max="7" width="10.86"/>
    <col customWidth="1" min="8" max="8" width="11.0"/>
    <col customWidth="1" min="9" max="9" width="21.86"/>
    <col customWidth="1" min="10" max="10" width="15.0"/>
    <col customWidth="1" min="11" max="11" width="17.43"/>
    <col customWidth="1" min="12" max="14" width="10.86"/>
    <col customWidth="1" min="15" max="26" width="10.71"/>
  </cols>
  <sheetData>
    <row r="1" ht="12.0" customHeight="1">
      <c r="A1" s="1"/>
      <c r="B1" s="2"/>
      <c r="C1" s="1" t="s">
        <v>0</v>
      </c>
      <c r="D1" s="3"/>
      <c r="E1" s="1" t="s">
        <v>1</v>
      </c>
      <c r="F1" s="1"/>
      <c r="G1" s="1"/>
      <c r="H1" s="1"/>
      <c r="I1" s="1"/>
      <c r="J1" s="1"/>
      <c r="K1" s="1"/>
      <c r="L1" s="1"/>
      <c r="M1" s="1"/>
      <c r="N1" s="1"/>
      <c r="O1" s="1"/>
      <c r="P1" s="1"/>
      <c r="Q1" s="1"/>
      <c r="R1" s="1"/>
      <c r="S1" s="1"/>
      <c r="T1" s="1"/>
      <c r="U1" s="1"/>
      <c r="V1" s="1"/>
      <c r="W1" s="1"/>
      <c r="X1" s="1"/>
      <c r="Y1" s="1"/>
      <c r="Z1" s="1"/>
    </row>
    <row r="2" ht="12.0" customHeight="1">
      <c r="A2" s="1"/>
      <c r="B2" s="1"/>
      <c r="C2" s="1"/>
      <c r="D2" s="1"/>
      <c r="E2" s="1"/>
      <c r="F2" s="1"/>
      <c r="G2" s="1"/>
      <c r="H2" s="1"/>
      <c r="I2" s="1"/>
      <c r="J2" s="1"/>
      <c r="K2" s="1"/>
      <c r="L2" s="1"/>
      <c r="M2" s="1"/>
      <c r="N2" s="1"/>
      <c r="O2" s="1"/>
      <c r="P2" s="1"/>
      <c r="Q2" s="1"/>
      <c r="R2" s="1"/>
      <c r="S2" s="1"/>
      <c r="T2" s="1"/>
      <c r="U2" s="1"/>
      <c r="V2" s="1"/>
      <c r="W2" s="1"/>
      <c r="X2" s="1"/>
      <c r="Y2" s="1"/>
      <c r="Z2" s="1"/>
    </row>
    <row r="3" ht="12.0" customHeight="1">
      <c r="A3" s="4" t="s">
        <v>2</v>
      </c>
      <c r="B3" s="5">
        <v>45396.0</v>
      </c>
      <c r="C3" s="1"/>
      <c r="D3" s="1"/>
      <c r="E3" s="1"/>
      <c r="F3" s="1"/>
      <c r="G3" s="1"/>
      <c r="H3" s="1"/>
      <c r="I3" s="1"/>
      <c r="J3" s="1"/>
      <c r="K3" s="1"/>
      <c r="L3" s="1"/>
      <c r="M3" s="1"/>
      <c r="N3" s="1"/>
      <c r="O3" s="1"/>
      <c r="P3" s="1"/>
      <c r="Q3" s="1"/>
      <c r="R3" s="1"/>
      <c r="S3" s="1"/>
      <c r="T3" s="1"/>
      <c r="U3" s="1"/>
      <c r="V3" s="1"/>
      <c r="W3" s="1"/>
      <c r="X3" s="1"/>
      <c r="Y3" s="1"/>
      <c r="Z3" s="1"/>
    </row>
    <row r="4" ht="12.0" customHeight="1">
      <c r="A4" s="4" t="s">
        <v>3</v>
      </c>
      <c r="B4" s="6" t="s">
        <v>4</v>
      </c>
      <c r="C4" s="1"/>
      <c r="D4" s="1"/>
      <c r="E4" s="1"/>
      <c r="F4" s="1"/>
      <c r="G4" s="1"/>
      <c r="H4" s="1"/>
      <c r="I4" s="1"/>
      <c r="J4" s="1"/>
      <c r="K4" s="1"/>
      <c r="L4" s="1"/>
      <c r="M4" s="1"/>
      <c r="N4" s="1"/>
      <c r="O4" s="1"/>
      <c r="P4" s="1"/>
      <c r="Q4" s="1"/>
      <c r="R4" s="1"/>
      <c r="S4" s="1"/>
      <c r="T4" s="1"/>
      <c r="U4" s="1"/>
      <c r="V4" s="1"/>
      <c r="W4" s="1"/>
      <c r="X4" s="1"/>
      <c r="Y4" s="1"/>
      <c r="Z4" s="1"/>
    </row>
    <row r="5" ht="12.0" customHeight="1">
      <c r="A5" s="7" t="s">
        <v>5</v>
      </c>
      <c r="B5" s="8"/>
      <c r="C5" s="8"/>
      <c r="D5" s="8"/>
      <c r="E5" s="8"/>
      <c r="F5" s="8"/>
      <c r="G5" s="8"/>
      <c r="H5" s="8"/>
      <c r="I5" s="8"/>
      <c r="J5" s="9"/>
      <c r="K5" s="1"/>
      <c r="L5" s="1"/>
      <c r="M5" s="1"/>
      <c r="N5" s="1"/>
      <c r="O5" s="1"/>
      <c r="P5" s="1"/>
      <c r="Q5" s="1"/>
      <c r="R5" s="1"/>
      <c r="S5" s="1"/>
      <c r="T5" s="1"/>
      <c r="U5" s="1"/>
      <c r="V5" s="1"/>
      <c r="W5" s="1"/>
      <c r="X5" s="1"/>
      <c r="Y5" s="1"/>
      <c r="Z5" s="1"/>
    </row>
    <row r="6" ht="12.0" customHeight="1">
      <c r="A6" s="4" t="s">
        <v>6</v>
      </c>
      <c r="B6" s="4"/>
      <c r="C6" s="4"/>
      <c r="D6" s="1"/>
      <c r="K6" s="1"/>
      <c r="L6" s="1"/>
      <c r="M6" s="1"/>
      <c r="N6" s="1"/>
      <c r="O6" s="1"/>
      <c r="P6" s="1"/>
      <c r="Q6" s="1"/>
      <c r="R6" s="1"/>
      <c r="S6" s="1"/>
      <c r="T6" s="1"/>
      <c r="U6" s="1"/>
      <c r="V6" s="1"/>
      <c r="W6" s="1"/>
      <c r="X6" s="1"/>
      <c r="Y6" s="1"/>
      <c r="Z6" s="1"/>
    </row>
    <row r="7" ht="12.0" customHeight="1">
      <c r="A7" s="1" t="s">
        <v>7</v>
      </c>
      <c r="B7" s="2" t="s">
        <v>8</v>
      </c>
      <c r="C7" s="4"/>
      <c r="D7" s="1"/>
      <c r="E7" s="1"/>
      <c r="F7" s="1"/>
      <c r="G7" s="1"/>
      <c r="H7" s="1"/>
      <c r="I7" s="1"/>
      <c r="J7" s="1"/>
      <c r="K7" s="1"/>
      <c r="L7" s="1"/>
      <c r="M7" s="1"/>
      <c r="N7" s="1"/>
      <c r="O7" s="1"/>
      <c r="P7" s="1"/>
      <c r="Q7" s="1"/>
      <c r="R7" s="1"/>
      <c r="S7" s="1"/>
      <c r="T7" s="1"/>
      <c r="U7" s="1"/>
      <c r="V7" s="1"/>
      <c r="W7" s="1"/>
      <c r="X7" s="1"/>
      <c r="Y7" s="1"/>
      <c r="Z7" s="1"/>
    </row>
    <row r="8" ht="12.0" customHeight="1">
      <c r="A8" s="1" t="s">
        <v>9</v>
      </c>
      <c r="B8" s="10" t="s">
        <v>10</v>
      </c>
      <c r="C8" s="11"/>
      <c r="D8" s="1"/>
      <c r="E8" s="1"/>
      <c r="F8" s="1"/>
      <c r="G8" s="1"/>
      <c r="H8" s="1"/>
      <c r="I8" s="1"/>
      <c r="J8" s="1"/>
      <c r="K8" s="1"/>
      <c r="L8" s="1"/>
      <c r="M8" s="1"/>
      <c r="N8" s="1"/>
      <c r="O8" s="1"/>
      <c r="P8" s="1"/>
      <c r="Q8" s="1"/>
      <c r="R8" s="1"/>
      <c r="S8" s="1"/>
      <c r="T8" s="1"/>
      <c r="U8" s="1"/>
      <c r="V8" s="1"/>
      <c r="W8" s="1"/>
      <c r="X8" s="1"/>
      <c r="Y8" s="1"/>
      <c r="Z8" s="1"/>
    </row>
    <row r="9" ht="12.0" customHeight="1">
      <c r="A9" s="1" t="s">
        <v>11</v>
      </c>
      <c r="B9" s="10" t="s">
        <v>10</v>
      </c>
      <c r="E9" s="1"/>
      <c r="F9" s="1"/>
      <c r="G9" s="1"/>
      <c r="H9" s="1"/>
      <c r="I9" s="1"/>
      <c r="J9" s="1"/>
      <c r="K9" s="1"/>
      <c r="L9" s="1"/>
      <c r="M9" s="1"/>
      <c r="N9" s="1"/>
      <c r="O9" s="1"/>
      <c r="P9" s="1"/>
      <c r="Q9" s="1"/>
      <c r="R9" s="1"/>
      <c r="S9" s="1"/>
      <c r="T9" s="1"/>
      <c r="U9" s="1"/>
      <c r="V9" s="1"/>
      <c r="W9" s="1"/>
      <c r="X9" s="1"/>
      <c r="Y9" s="1"/>
      <c r="Z9" s="1"/>
    </row>
    <row r="10" ht="12.0" customHeight="1">
      <c r="A10" s="1"/>
      <c r="B10" s="12" t="s">
        <v>12</v>
      </c>
      <c r="C10" s="12" t="s">
        <v>13</v>
      </c>
      <c r="D10" s="13" t="s">
        <v>14</v>
      </c>
      <c r="E10" s="1"/>
      <c r="F10" s="1"/>
      <c r="G10" s="1"/>
      <c r="H10" s="1"/>
      <c r="I10" s="1"/>
      <c r="J10" s="1"/>
      <c r="K10" s="1"/>
      <c r="L10" s="1"/>
      <c r="M10" s="1"/>
      <c r="N10" s="1"/>
      <c r="O10" s="1"/>
      <c r="P10" s="1"/>
      <c r="Q10" s="1"/>
      <c r="R10" s="1"/>
      <c r="S10" s="1"/>
      <c r="T10" s="1"/>
      <c r="U10" s="1"/>
      <c r="V10" s="1"/>
      <c r="W10" s="1"/>
      <c r="X10" s="1"/>
      <c r="Y10" s="1"/>
      <c r="Z10" s="1"/>
    </row>
    <row r="11" ht="12.0" customHeight="1">
      <c r="A11" s="14" t="s">
        <v>15</v>
      </c>
      <c r="B11" s="15">
        <v>245300.0</v>
      </c>
      <c r="C11" s="15">
        <v>228900.0</v>
      </c>
      <c r="D11" s="16">
        <v>1.0</v>
      </c>
      <c r="E11" s="1"/>
      <c r="F11" s="1"/>
      <c r="G11" s="1"/>
      <c r="H11" s="1"/>
      <c r="I11" s="1"/>
      <c r="J11" s="1"/>
      <c r="K11" s="1"/>
      <c r="L11" s="1"/>
      <c r="M11" s="1"/>
      <c r="N11" s="1"/>
      <c r="O11" s="1"/>
      <c r="P11" s="1"/>
      <c r="Q11" s="1"/>
      <c r="R11" s="1"/>
      <c r="S11" s="1"/>
      <c r="T11" s="1"/>
      <c r="U11" s="1"/>
      <c r="V11" s="1"/>
      <c r="W11" s="1"/>
      <c r="X11" s="1"/>
      <c r="Y11" s="1"/>
      <c r="Z11" s="1"/>
    </row>
    <row r="12" ht="12.0" customHeight="1">
      <c r="A12" s="14" t="s">
        <v>16</v>
      </c>
      <c r="B12" s="15">
        <v>63700.0</v>
      </c>
      <c r="C12" s="15">
        <v>57700.0</v>
      </c>
      <c r="D12" s="17"/>
      <c r="E12" s="1"/>
      <c r="F12" s="1"/>
      <c r="G12" s="1"/>
      <c r="H12" s="1"/>
      <c r="I12" s="1"/>
      <c r="J12" s="1"/>
      <c r="K12" s="1"/>
      <c r="L12" s="1"/>
      <c r="M12" s="1"/>
      <c r="N12" s="1"/>
      <c r="O12" s="1"/>
      <c r="P12" s="1"/>
      <c r="Q12" s="1"/>
      <c r="R12" s="1"/>
      <c r="S12" s="1"/>
      <c r="T12" s="1"/>
      <c r="U12" s="1"/>
      <c r="V12" s="1"/>
      <c r="W12" s="1"/>
      <c r="X12" s="1"/>
      <c r="Y12" s="1"/>
      <c r="Z12" s="1"/>
    </row>
    <row r="13" ht="12.0" customHeight="1">
      <c r="A13" s="14" t="s">
        <v>17</v>
      </c>
      <c r="B13" s="15">
        <v>700.0</v>
      </c>
      <c r="C13" s="15">
        <v>700.0</v>
      </c>
      <c r="D13" s="17"/>
      <c r="E13" s="1"/>
      <c r="F13" s="1"/>
      <c r="G13" s="1"/>
      <c r="H13" s="1"/>
      <c r="I13" s="1"/>
      <c r="J13" s="1"/>
      <c r="K13" s="1"/>
      <c r="L13" s="1"/>
      <c r="M13" s="1"/>
      <c r="N13" s="1"/>
      <c r="O13" s="1"/>
      <c r="P13" s="1"/>
      <c r="Q13" s="1"/>
      <c r="R13" s="1"/>
      <c r="S13" s="1"/>
      <c r="T13" s="1"/>
      <c r="U13" s="1"/>
      <c r="V13" s="1"/>
      <c r="W13" s="1"/>
      <c r="X13" s="1"/>
      <c r="Y13" s="1"/>
      <c r="Z13" s="1"/>
    </row>
    <row r="14" ht="12.0" customHeight="1">
      <c r="A14" s="14" t="s">
        <v>18</v>
      </c>
      <c r="B14" s="15">
        <v>91300.0</v>
      </c>
      <c r="C14" s="15">
        <v>91200.0</v>
      </c>
      <c r="D14" s="17"/>
      <c r="E14" s="1"/>
      <c r="F14" s="1"/>
      <c r="G14" s="1"/>
      <c r="H14" s="1"/>
      <c r="I14" s="1"/>
      <c r="J14" s="1"/>
      <c r="K14" s="1"/>
      <c r="L14" s="1"/>
      <c r="M14" s="1"/>
      <c r="N14" s="1"/>
      <c r="O14" s="1"/>
      <c r="P14" s="1"/>
      <c r="Q14" s="1"/>
      <c r="R14" s="1"/>
      <c r="S14" s="1"/>
      <c r="T14" s="1"/>
      <c r="U14" s="1"/>
      <c r="V14" s="1"/>
      <c r="W14" s="1"/>
      <c r="X14" s="1"/>
      <c r="Y14" s="1"/>
      <c r="Z14" s="1"/>
    </row>
    <row r="15" ht="12.0" customHeight="1">
      <c r="A15" s="14" t="s">
        <v>19</v>
      </c>
      <c r="B15" s="15">
        <v>8000.0</v>
      </c>
      <c r="C15" s="15">
        <v>7700.0</v>
      </c>
      <c r="D15" s="18"/>
      <c r="E15" s="1"/>
      <c r="F15" s="1"/>
      <c r="G15" s="1"/>
      <c r="H15" s="1"/>
      <c r="I15" s="1"/>
      <c r="J15" s="1"/>
      <c r="K15" s="1"/>
      <c r="L15" s="1"/>
      <c r="M15" s="1"/>
      <c r="N15" s="1"/>
      <c r="O15" s="1"/>
      <c r="P15" s="1"/>
      <c r="Q15" s="1"/>
      <c r="R15" s="1"/>
      <c r="S15" s="1"/>
      <c r="T15" s="1"/>
      <c r="U15" s="1"/>
      <c r="V15" s="1"/>
      <c r="W15" s="1"/>
      <c r="X15" s="1"/>
      <c r="Y15" s="1"/>
      <c r="Z15" s="1"/>
    </row>
    <row r="16" ht="12.0" customHeight="1">
      <c r="A16" s="14" t="s">
        <v>20</v>
      </c>
      <c r="B16" s="19" t="s">
        <v>21</v>
      </c>
      <c r="C16" s="20" t="s">
        <v>22</v>
      </c>
      <c r="D16" s="21"/>
      <c r="E16" s="1"/>
      <c r="F16" s="1"/>
      <c r="G16" s="1"/>
      <c r="H16" s="1"/>
      <c r="I16" s="1"/>
      <c r="J16" s="1"/>
      <c r="K16" s="1"/>
      <c r="L16" s="1"/>
      <c r="M16" s="1"/>
      <c r="N16" s="1"/>
      <c r="O16" s="1"/>
      <c r="P16" s="1"/>
      <c r="Q16" s="1"/>
      <c r="R16" s="1"/>
      <c r="S16" s="1"/>
      <c r="T16" s="1"/>
      <c r="U16" s="1"/>
      <c r="V16" s="1"/>
      <c r="W16" s="1"/>
      <c r="X16" s="1"/>
      <c r="Y16" s="1"/>
      <c r="Z16" s="1"/>
    </row>
    <row r="17" ht="12.0" customHeight="1">
      <c r="A17" s="14" t="s">
        <v>23</v>
      </c>
      <c r="B17" s="22" t="s">
        <v>21</v>
      </c>
      <c r="C17" s="21" t="s">
        <v>24</v>
      </c>
      <c r="D17" s="21"/>
      <c r="E17" s="1"/>
      <c r="F17" s="1"/>
      <c r="G17" s="1"/>
      <c r="H17" s="1"/>
      <c r="I17" s="1"/>
      <c r="J17" s="1"/>
      <c r="K17" s="1"/>
      <c r="L17" s="1"/>
      <c r="M17" s="1"/>
      <c r="N17" s="1"/>
      <c r="O17" s="1"/>
      <c r="P17" s="1"/>
      <c r="Q17" s="1"/>
      <c r="R17" s="1"/>
      <c r="S17" s="1"/>
      <c r="T17" s="1"/>
      <c r="U17" s="1"/>
      <c r="V17" s="1"/>
      <c r="W17" s="1"/>
      <c r="X17" s="1"/>
      <c r="Y17" s="1"/>
      <c r="Z17" s="1"/>
    </row>
    <row r="18" ht="12.0" customHeight="1">
      <c r="A18" s="14" t="s">
        <v>25</v>
      </c>
      <c r="B18" s="15">
        <v>40800.0</v>
      </c>
      <c r="C18" s="15">
        <v>44300.0</v>
      </c>
      <c r="D18" s="21"/>
      <c r="E18" s="1"/>
      <c r="F18" s="1"/>
      <c r="G18" s="1"/>
      <c r="H18" s="1"/>
      <c r="I18" s="1"/>
      <c r="J18" s="1"/>
      <c r="K18" s="1"/>
      <c r="L18" s="1"/>
      <c r="M18" s="1"/>
      <c r="N18" s="1"/>
      <c r="O18" s="1"/>
      <c r="P18" s="1"/>
      <c r="Q18" s="1"/>
      <c r="R18" s="1"/>
      <c r="S18" s="1"/>
      <c r="T18" s="1"/>
      <c r="U18" s="1"/>
      <c r="V18" s="1"/>
      <c r="W18" s="1"/>
      <c r="X18" s="1"/>
      <c r="Y18" s="1"/>
      <c r="Z18" s="1"/>
    </row>
    <row r="19" ht="12.0" customHeight="1">
      <c r="A19" s="14" t="s">
        <v>26</v>
      </c>
      <c r="B19" s="15">
        <v>2500.0</v>
      </c>
      <c r="C19" s="15">
        <v>2400.0</v>
      </c>
      <c r="D19" s="21"/>
      <c r="E19" s="1"/>
      <c r="F19" s="1"/>
      <c r="G19" s="1"/>
      <c r="H19" s="1"/>
      <c r="I19" s="1"/>
      <c r="J19" s="1"/>
      <c r="K19" s="1"/>
      <c r="L19" s="1"/>
      <c r="M19" s="1"/>
      <c r="N19" s="1"/>
      <c r="O19" s="1"/>
      <c r="P19" s="1"/>
      <c r="Q19" s="1"/>
      <c r="R19" s="1"/>
      <c r="S19" s="1"/>
      <c r="T19" s="1"/>
      <c r="U19" s="1"/>
      <c r="V19" s="1"/>
      <c r="W19" s="1"/>
      <c r="X19" s="1"/>
      <c r="Y19" s="1"/>
      <c r="Z19" s="1"/>
    </row>
    <row r="20" ht="12.0" customHeight="1">
      <c r="A20" s="14" t="s">
        <v>27</v>
      </c>
      <c r="B20" s="15">
        <v>900.0</v>
      </c>
      <c r="C20" s="15">
        <v>800.0</v>
      </c>
      <c r="D20" s="21"/>
      <c r="E20" s="1"/>
      <c r="F20" s="1"/>
      <c r="G20" s="1"/>
      <c r="H20" s="1"/>
      <c r="I20" s="1"/>
      <c r="J20" s="1"/>
      <c r="K20" s="1"/>
      <c r="L20" s="1"/>
      <c r="M20" s="1"/>
      <c r="N20" s="1"/>
      <c r="O20" s="1"/>
      <c r="P20" s="1"/>
      <c r="Q20" s="1"/>
      <c r="R20" s="1"/>
      <c r="S20" s="1"/>
      <c r="T20" s="1"/>
      <c r="U20" s="1"/>
      <c r="V20" s="1"/>
      <c r="W20" s="1"/>
      <c r="X20" s="1"/>
      <c r="Y20" s="1"/>
      <c r="Z20" s="1"/>
    </row>
    <row r="21" ht="12.0" customHeight="1">
      <c r="A21" s="14" t="s">
        <v>28</v>
      </c>
      <c r="B21" s="23">
        <v>362.0</v>
      </c>
      <c r="C21" s="24"/>
      <c r="D21" s="1"/>
      <c r="E21" s="25" t="s">
        <v>29</v>
      </c>
      <c r="F21" s="26"/>
      <c r="G21" s="26"/>
      <c r="H21" s="26"/>
      <c r="I21" s="26"/>
      <c r="J21" s="26"/>
      <c r="K21" s="26"/>
      <c r="L21" s="26"/>
      <c r="M21" s="26"/>
      <c r="N21" s="27"/>
      <c r="O21" s="1"/>
      <c r="P21" s="1"/>
      <c r="Q21" s="1"/>
      <c r="R21" s="1"/>
      <c r="S21" s="1"/>
      <c r="T21" s="1"/>
      <c r="U21" s="1"/>
      <c r="V21" s="1"/>
      <c r="W21" s="1"/>
      <c r="X21" s="1"/>
      <c r="Y21" s="1"/>
      <c r="Z21" s="1"/>
    </row>
    <row r="22" ht="12.0" customHeight="1">
      <c r="A22" s="14" t="s">
        <v>30</v>
      </c>
      <c r="B22" s="15">
        <v>4000.0</v>
      </c>
      <c r="C22" s="21"/>
      <c r="D22" s="1"/>
      <c r="E22" s="28" t="s">
        <v>31</v>
      </c>
      <c r="F22" s="1"/>
      <c r="G22" s="1"/>
      <c r="H22" s="1"/>
      <c r="I22" s="1"/>
      <c r="J22" s="1"/>
      <c r="K22" s="1"/>
      <c r="L22" s="1"/>
      <c r="M22" s="1"/>
      <c r="N22" s="29"/>
      <c r="O22" s="1"/>
      <c r="P22" s="1"/>
      <c r="Q22" s="1"/>
      <c r="R22" s="1"/>
      <c r="S22" s="1"/>
      <c r="T22" s="1"/>
      <c r="U22" s="1"/>
      <c r="V22" s="1"/>
      <c r="W22" s="1"/>
      <c r="X22" s="1"/>
      <c r="Y22" s="1"/>
      <c r="Z22" s="1"/>
    </row>
    <row r="23" ht="12.0" customHeight="1">
      <c r="A23" s="1" t="s">
        <v>32</v>
      </c>
      <c r="B23" s="30">
        <v>0.25</v>
      </c>
      <c r="C23" s="21"/>
      <c r="D23" s="1"/>
      <c r="E23" s="31"/>
      <c r="F23" s="1"/>
      <c r="G23" s="1"/>
      <c r="H23" s="1"/>
      <c r="I23" s="1"/>
      <c r="J23" s="32" t="s">
        <v>9</v>
      </c>
      <c r="K23" s="32" t="s">
        <v>11</v>
      </c>
      <c r="L23" s="33" t="s">
        <v>33</v>
      </c>
      <c r="M23" s="34"/>
      <c r="N23" s="35"/>
      <c r="O23" s="1"/>
      <c r="P23" s="1"/>
      <c r="Q23" s="1"/>
      <c r="R23" s="1"/>
      <c r="S23" s="1"/>
      <c r="T23" s="1"/>
      <c r="U23" s="1"/>
      <c r="V23" s="1"/>
      <c r="W23" s="1"/>
      <c r="X23" s="1"/>
      <c r="Y23" s="1"/>
      <c r="Z23" s="1"/>
    </row>
    <row r="24" ht="12.0" customHeight="1">
      <c r="A24" s="1" t="s">
        <v>34</v>
      </c>
      <c r="B24" s="30">
        <v>0.3</v>
      </c>
      <c r="C24" s="21"/>
      <c r="D24" s="1"/>
      <c r="E24" s="31"/>
      <c r="F24" s="1"/>
      <c r="G24" s="1"/>
      <c r="H24" s="1"/>
      <c r="I24" s="36" t="s">
        <v>35</v>
      </c>
      <c r="J24" s="37" t="s">
        <v>36</v>
      </c>
      <c r="K24" s="12" t="s">
        <v>36</v>
      </c>
      <c r="L24" s="12" t="s">
        <v>37</v>
      </c>
      <c r="M24" s="12" t="s">
        <v>38</v>
      </c>
      <c r="N24" s="38" t="s">
        <v>39</v>
      </c>
      <c r="O24" s="1"/>
      <c r="P24" s="1"/>
      <c r="Q24" s="1"/>
      <c r="R24" s="1"/>
      <c r="S24" s="1"/>
      <c r="T24" s="1"/>
      <c r="U24" s="1"/>
      <c r="V24" s="1"/>
      <c r="W24" s="1"/>
      <c r="X24" s="1"/>
      <c r="Y24" s="1"/>
      <c r="Z24" s="1"/>
    </row>
    <row r="25" ht="12.0" customHeight="1">
      <c r="A25" s="4" t="s">
        <v>40</v>
      </c>
      <c r="B25" s="39"/>
      <c r="C25" s="21"/>
      <c r="D25" s="1"/>
      <c r="E25" s="40" t="s">
        <v>41</v>
      </c>
      <c r="F25" s="1"/>
      <c r="G25" s="1"/>
      <c r="H25" s="1"/>
      <c r="I25" s="41">
        <f>IF(C11&gt;0,(B11/C11)^(1/D11)-1, "NA")</f>
        <v>0.07164700743</v>
      </c>
      <c r="J25" s="42">
        <f>VLOOKUP(B8,'Industry Averages(US)'!A2:S95,3)</f>
        <v>0.1590333784</v>
      </c>
      <c r="K25" s="43">
        <f>VLOOKUP(B9,'Industry Average Beta (Global)'!A2:N95,3)</f>
        <v>0.1431763164</v>
      </c>
      <c r="L25" s="44">
        <f>VLOOKUP($B$9,'Input Stat Distributioons'!$A$3:$R$96,3,FALSE)</f>
        <v>0.0241</v>
      </c>
      <c r="M25" s="44">
        <f>VLOOKUP($B$9,'Input Stat Distributioons'!$A$3:$R$96,4,FALSE)</f>
        <v>0.111</v>
      </c>
      <c r="N25" s="45">
        <f>VLOOKUP($B$9,'Input Stat Distributioons'!$A$3:$R$96,5,FALSE)</f>
        <v>0.238</v>
      </c>
      <c r="O25" s="1"/>
      <c r="P25" s="1"/>
      <c r="Q25" s="1"/>
      <c r="R25" s="1"/>
      <c r="S25" s="1"/>
      <c r="T25" s="1"/>
      <c r="U25" s="1"/>
      <c r="V25" s="1"/>
      <c r="W25" s="1"/>
      <c r="X25" s="1"/>
      <c r="Y25" s="1"/>
      <c r="Z25" s="1"/>
    </row>
    <row r="26" ht="12.0" customHeight="1">
      <c r="A26" s="14" t="s">
        <v>42</v>
      </c>
      <c r="B26" s="46">
        <v>0.06</v>
      </c>
      <c r="C26" s="21" t="s">
        <v>43</v>
      </c>
      <c r="D26" s="1"/>
      <c r="E26" s="40" t="s">
        <v>44</v>
      </c>
      <c r="F26" s="1"/>
      <c r="G26" s="1"/>
      <c r="H26" s="1"/>
      <c r="I26" s="41">
        <f>'Valuation output'!B4</f>
        <v>0.259682022</v>
      </c>
      <c r="J26" s="42">
        <f>VLOOKUP(B8,'Industry Averages(US)'!A2:AA95,4)</f>
        <v>0.2529865559</v>
      </c>
      <c r="K26" s="43">
        <f>VLOOKUP(B9,'Industry Average Beta (Global)'!A2:N95,4)</f>
        <v>0.2024515952</v>
      </c>
      <c r="L26" s="43">
        <f>VLOOKUP($B$9,'Input Stat Distributioons'!$A$3:$R$96,6,FALSE)</f>
        <v>-0.3719806763</v>
      </c>
      <c r="M26" s="43">
        <f>VLOOKUP($B$9,'Input Stat Distributioons'!$A$3:$R$96,7,FALSE)</f>
        <v>-0.02585185185</v>
      </c>
      <c r="N26" s="47">
        <f>VLOOKUP($B$9,'Input Stat Distributioons'!$A$3:$R$96,8,FALSE)</f>
        <v>0.0961049129</v>
      </c>
      <c r="O26" s="1"/>
      <c r="P26" s="1"/>
      <c r="Q26" s="1"/>
      <c r="R26" s="1"/>
      <c r="S26" s="1"/>
      <c r="T26" s="1"/>
      <c r="U26" s="1"/>
      <c r="V26" s="1"/>
      <c r="W26" s="1"/>
      <c r="X26" s="1"/>
      <c r="Y26" s="1"/>
      <c r="Z26" s="1"/>
    </row>
    <row r="27" ht="12.0" customHeight="1">
      <c r="A27" s="14" t="s">
        <v>45</v>
      </c>
      <c r="B27" s="46">
        <v>0.27</v>
      </c>
      <c r="C27" s="21" t="s">
        <v>46</v>
      </c>
      <c r="D27" s="1"/>
      <c r="E27" s="40" t="s">
        <v>47</v>
      </c>
      <c r="F27" s="1"/>
      <c r="G27" s="1"/>
      <c r="H27" s="1"/>
      <c r="I27" s="48">
        <f>B11/'Valuation output'!B39</f>
        <v>4.193162393</v>
      </c>
      <c r="J27" s="49">
        <f>VLOOKUP(B8,'Industry Averages(US)'!A2:S95,14)</f>
        <v>0.9203556457</v>
      </c>
      <c r="K27" s="50">
        <f>VLOOKUP(B9,'Industry Average Beta (Global)'!A2:N95,14)</f>
        <v>0.9343146311</v>
      </c>
      <c r="L27" s="50">
        <f>VLOOKUP($B$9,'Input Stat Distributioons'!$A$3:$R$96,9,FALSE)</f>
        <v>0.737657026</v>
      </c>
      <c r="M27" s="50">
        <f>VLOOKUP($B$9,'Input Stat Distributioons'!$A$3:$R$96,10,FALSE)</f>
        <v>1.776787924</v>
      </c>
      <c r="N27" s="51">
        <f>VLOOKUP($B$9,'Input Stat Distributioons'!$A$3:$R$96,11,FALSE)</f>
        <v>3.987234043</v>
      </c>
      <c r="O27" s="1"/>
      <c r="P27" s="1"/>
      <c r="Q27" s="1"/>
      <c r="R27" s="1"/>
      <c r="S27" s="1"/>
      <c r="T27" s="1"/>
      <c r="U27" s="1"/>
      <c r="V27" s="1"/>
      <c r="W27" s="1"/>
      <c r="X27" s="1"/>
      <c r="Y27" s="1"/>
      <c r="Z27" s="1"/>
    </row>
    <row r="28" ht="12.0" customHeight="1">
      <c r="A28" s="14" t="s">
        <v>48</v>
      </c>
      <c r="B28" s="46">
        <v>0.12</v>
      </c>
      <c r="C28" s="21" t="s">
        <v>49</v>
      </c>
      <c r="D28" s="1"/>
      <c r="E28" s="40" t="s">
        <v>50</v>
      </c>
      <c r="F28" s="1"/>
      <c r="G28" s="1"/>
      <c r="H28" s="1"/>
      <c r="I28" s="48">
        <f>IF(('Input sheet'!B11-'Input sheet'!C11)/(('Input sheet'!B14+'Input sheet'!B15-'Input sheet'!B18)-('Input sheet'!C14+'Input sheet'!C15-'Input sheet'!C18))&gt;0,('Input sheet'!B11-'Input sheet'!C11)/(('Input sheet'!B14+'Input sheet'!B15-'Input sheet'!B18)-('Input sheet'!C14+'Input sheet'!C15-'Input sheet'!C18)),"NA")</f>
        <v>4.205128205</v>
      </c>
      <c r="J28" s="52"/>
      <c r="K28" s="53"/>
      <c r="L28" s="54"/>
      <c r="M28" s="54"/>
      <c r="N28" s="55"/>
      <c r="O28" s="1"/>
      <c r="P28" s="1"/>
      <c r="Q28" s="1"/>
      <c r="R28" s="1"/>
      <c r="S28" s="1"/>
      <c r="T28" s="1"/>
      <c r="U28" s="1"/>
      <c r="V28" s="1"/>
      <c r="W28" s="1"/>
      <c r="X28" s="1"/>
      <c r="Y28" s="1"/>
      <c r="Z28" s="1"/>
    </row>
    <row r="29" ht="12.0" customHeight="1">
      <c r="A29" s="14" t="s">
        <v>51</v>
      </c>
      <c r="B29" s="46">
        <v>0.28</v>
      </c>
      <c r="C29" s="21" t="s">
        <v>52</v>
      </c>
      <c r="D29" s="1"/>
      <c r="E29" s="40" t="s">
        <v>53</v>
      </c>
      <c r="F29" s="1"/>
      <c r="G29" s="1"/>
      <c r="H29" s="1"/>
      <c r="I29" s="41">
        <f>'Valuation output'!B7/'Valuation output'!B39</f>
        <v>0.8166666667</v>
      </c>
      <c r="J29" s="42">
        <f>VLOOKUP(B8,'Industry Averages(US)'!A2:S95,5)</f>
        <v>0.2322438987</v>
      </c>
      <c r="K29" s="43">
        <f>VLOOKUP(B9,'Industry Average Beta (Global)'!A2:N95,5)</f>
        <v>0.1833583766</v>
      </c>
      <c r="N29" s="56"/>
      <c r="O29" s="1"/>
      <c r="P29" s="1"/>
      <c r="Q29" s="1"/>
      <c r="R29" s="1"/>
      <c r="S29" s="1"/>
      <c r="T29" s="1"/>
      <c r="U29" s="1"/>
      <c r="V29" s="1"/>
      <c r="W29" s="1"/>
      <c r="X29" s="1"/>
      <c r="Y29" s="1"/>
      <c r="Z29" s="1"/>
    </row>
    <row r="30" ht="12.0" customHeight="1">
      <c r="A30" s="14" t="s">
        <v>54</v>
      </c>
      <c r="B30" s="57">
        <v>3.0</v>
      </c>
      <c r="C30" s="21" t="s">
        <v>55</v>
      </c>
      <c r="D30" s="1"/>
      <c r="E30" s="40" t="s">
        <v>56</v>
      </c>
      <c r="F30" s="1"/>
      <c r="G30" s="1"/>
      <c r="H30" s="1"/>
      <c r="I30" s="58"/>
      <c r="J30" s="42">
        <f>VLOOKUP(B8,'Industry Averages(US)'!A2:S95,10)</f>
        <v>0.5208648982</v>
      </c>
      <c r="K30" s="43">
        <f>VLOOKUP(B8,'Industry Average Beta (Global)'!A2:Z95,10)</f>
        <v>0.4359142138</v>
      </c>
      <c r="N30" s="56"/>
      <c r="O30" s="1"/>
      <c r="P30" s="1"/>
      <c r="Q30" s="1"/>
      <c r="R30" s="1"/>
      <c r="S30" s="1"/>
      <c r="T30" s="1"/>
      <c r="U30" s="1"/>
      <c r="V30" s="1"/>
      <c r="W30" s="1"/>
      <c r="X30" s="1"/>
      <c r="Y30" s="1"/>
      <c r="Z30" s="1"/>
    </row>
    <row r="31" ht="12.0" customHeight="1">
      <c r="A31" s="14" t="s">
        <v>57</v>
      </c>
      <c r="B31" s="57">
        <v>4.5</v>
      </c>
      <c r="C31" s="21" t="s">
        <v>58</v>
      </c>
      <c r="D31" s="1"/>
      <c r="E31" s="59" t="s">
        <v>59</v>
      </c>
      <c r="F31" s="60"/>
      <c r="G31" s="60"/>
      <c r="H31" s="60"/>
      <c r="I31" s="41">
        <f>B35</f>
        <v>0.1081999531</v>
      </c>
      <c r="J31" s="61">
        <f>VLOOKUP(B8,'Industry Averages(US)'!A2:S95,13)</f>
        <v>0.09492392344</v>
      </c>
      <c r="K31" s="62">
        <f>VLOOKUP(B8,'Industry Average Beta (Global)'!A2:Z95,13)</f>
        <v>0.1177360607</v>
      </c>
      <c r="L31" s="62">
        <f>VLOOKUP($B$9,'Input Stat Distributioons'!$A$3:$R$96,12,FALSE)</f>
        <v>0.0974436738</v>
      </c>
      <c r="M31" s="62">
        <f>VLOOKUP($B$9,'Input Stat Distributioons'!$A$3:$R$96,13,FALSE)</f>
        <v>0.1053022598</v>
      </c>
      <c r="N31" s="63">
        <f>VLOOKUP($B$9,'Input Stat Distributioons'!$A$3:$R$96,14,FALSE)</f>
        <v>0.1106470045</v>
      </c>
      <c r="O31" s="1"/>
      <c r="P31" s="1"/>
      <c r="Q31" s="1"/>
      <c r="R31" s="1"/>
      <c r="S31" s="1"/>
      <c r="T31" s="1"/>
      <c r="U31" s="1"/>
      <c r="V31" s="1"/>
      <c r="W31" s="1"/>
      <c r="X31" s="1"/>
      <c r="Y31" s="1"/>
      <c r="Z31" s="1"/>
    </row>
    <row r="32" ht="12.0" customHeight="1">
      <c r="A32" s="14" t="s">
        <v>60</v>
      </c>
      <c r="B32" s="57">
        <v>6.0</v>
      </c>
      <c r="C32" s="21" t="s">
        <v>61</v>
      </c>
      <c r="D32" s="1"/>
      <c r="E32" s="1"/>
      <c r="F32" s="1"/>
      <c r="G32" s="1"/>
      <c r="H32" s="1"/>
      <c r="I32" s="1"/>
      <c r="J32" s="1"/>
      <c r="K32" s="1"/>
      <c r="L32" s="1"/>
      <c r="M32" s="1"/>
      <c r="N32" s="1"/>
      <c r="O32" s="1"/>
      <c r="P32" s="1"/>
      <c r="Q32" s="1"/>
      <c r="R32" s="1"/>
      <c r="S32" s="1"/>
      <c r="T32" s="1"/>
      <c r="U32" s="1"/>
      <c r="V32" s="1"/>
      <c r="W32" s="1"/>
      <c r="X32" s="1"/>
      <c r="Y32" s="1"/>
      <c r="Z32" s="1"/>
    </row>
    <row r="33" ht="12.0" customHeight="1">
      <c r="A33" s="4" t="s">
        <v>62</v>
      </c>
      <c r="B33" s="64"/>
      <c r="C33" s="21"/>
      <c r="D33" s="1"/>
      <c r="E33" s="65" t="s">
        <v>63</v>
      </c>
      <c r="F33" s="66"/>
      <c r="G33" s="66"/>
      <c r="H33" s="66"/>
      <c r="I33" s="66"/>
      <c r="J33" s="67"/>
      <c r="K33" s="1"/>
      <c r="L33" s="1"/>
      <c r="M33" s="1"/>
      <c r="N33" s="1"/>
      <c r="O33" s="1"/>
      <c r="P33" s="1"/>
      <c r="Q33" s="1"/>
      <c r="R33" s="1"/>
      <c r="S33" s="1"/>
      <c r="T33" s="1"/>
      <c r="U33" s="1"/>
      <c r="V33" s="1"/>
      <c r="W33" s="1"/>
      <c r="X33" s="1"/>
      <c r="Y33" s="1"/>
      <c r="Z33" s="1"/>
    </row>
    <row r="34" ht="12.0" customHeight="1">
      <c r="A34" s="14" t="s">
        <v>64</v>
      </c>
      <c r="B34" s="46">
        <v>0.0457</v>
      </c>
      <c r="C34" s="21"/>
      <c r="D34" s="1"/>
      <c r="E34" s="68" t="s">
        <v>65</v>
      </c>
      <c r="F34" s="1"/>
      <c r="G34" s="1"/>
      <c r="H34" s="1"/>
      <c r="I34" s="1"/>
      <c r="J34" s="69">
        <f>'Valuation output'!M3</f>
        <v>614834.7651</v>
      </c>
      <c r="K34" s="1"/>
      <c r="L34" s="1"/>
      <c r="M34" s="1"/>
      <c r="N34" s="1"/>
      <c r="O34" s="1"/>
      <c r="P34" s="1"/>
      <c r="Q34" s="1"/>
      <c r="R34" s="1"/>
      <c r="S34" s="1"/>
      <c r="T34" s="1"/>
      <c r="U34" s="1"/>
      <c r="V34" s="1"/>
      <c r="W34" s="1"/>
      <c r="X34" s="1"/>
      <c r="Y34" s="1"/>
      <c r="Z34" s="1"/>
    </row>
    <row r="35" ht="24.75" customHeight="1">
      <c r="A35" s="70" t="s">
        <v>66</v>
      </c>
      <c r="B35" s="71">
        <f>'Cost of capital worksheet'!B13</f>
        <v>0.1081999531</v>
      </c>
      <c r="C35" s="72" t="s">
        <v>67</v>
      </c>
      <c r="D35" s="73"/>
      <c r="E35" s="68" t="s">
        <v>68</v>
      </c>
      <c r="F35" s="1"/>
      <c r="G35" s="1"/>
      <c r="H35" s="1"/>
      <c r="I35" s="1"/>
      <c r="J35" s="69">
        <f>'Valuation output'!M5</f>
        <v>172153.7342</v>
      </c>
      <c r="K35" s="1"/>
      <c r="L35" s="1"/>
      <c r="M35" s="1"/>
      <c r="N35" s="1"/>
      <c r="O35" s="1"/>
      <c r="P35" s="1"/>
      <c r="Q35" s="1"/>
      <c r="R35" s="1"/>
      <c r="S35" s="1"/>
      <c r="T35" s="1"/>
      <c r="U35" s="1"/>
      <c r="V35" s="1"/>
      <c r="W35" s="1"/>
      <c r="X35" s="1"/>
      <c r="Y35" s="1"/>
      <c r="Z35" s="1"/>
    </row>
    <row r="36" ht="12.0" customHeight="1">
      <c r="A36" s="4" t="s">
        <v>69</v>
      </c>
      <c r="B36" s="74"/>
      <c r="C36" s="74"/>
      <c r="D36" s="21"/>
      <c r="E36" s="68" t="s">
        <v>70</v>
      </c>
      <c r="F36" s="1"/>
      <c r="G36" s="1"/>
      <c r="H36" s="1"/>
      <c r="I36" s="1"/>
      <c r="J36" s="75">
        <f>'Valuation output'!L40</f>
        <v>0.9306215941</v>
      </c>
      <c r="K36" s="1"/>
      <c r="L36" s="1"/>
      <c r="M36" s="1"/>
      <c r="N36" s="1"/>
      <c r="O36" s="1"/>
      <c r="P36" s="1"/>
      <c r="Q36" s="1"/>
      <c r="R36" s="1"/>
      <c r="S36" s="1"/>
      <c r="T36" s="1"/>
      <c r="U36" s="1"/>
      <c r="V36" s="1"/>
      <c r="W36" s="1"/>
      <c r="X36" s="1"/>
      <c r="Y36" s="1"/>
      <c r="Z36" s="1"/>
    </row>
    <row r="37" ht="12.0" customHeight="1">
      <c r="A37" s="1" t="s">
        <v>71</v>
      </c>
      <c r="B37" s="22" t="s">
        <v>21</v>
      </c>
      <c r="C37" s="76"/>
      <c r="D37" s="21"/>
      <c r="E37" s="77" t="s">
        <v>72</v>
      </c>
      <c r="F37" s="78"/>
      <c r="G37" s="78"/>
      <c r="H37" s="78"/>
      <c r="I37" s="78"/>
      <c r="J37" s="79"/>
      <c r="K37" s="1"/>
      <c r="L37" s="1"/>
      <c r="M37" s="1"/>
      <c r="N37" s="1"/>
      <c r="O37" s="1"/>
      <c r="P37" s="1"/>
      <c r="Q37" s="1"/>
      <c r="R37" s="1"/>
      <c r="S37" s="1"/>
      <c r="T37" s="1"/>
      <c r="U37" s="1"/>
      <c r="V37" s="1"/>
      <c r="W37" s="1"/>
      <c r="X37" s="1"/>
      <c r="Y37" s="1"/>
      <c r="Z37" s="1"/>
    </row>
    <row r="38" ht="12.0" customHeight="1">
      <c r="A38" s="1" t="s">
        <v>73</v>
      </c>
      <c r="B38" s="80">
        <v>7.72</v>
      </c>
      <c r="C38" s="54"/>
      <c r="D38" s="21"/>
      <c r="E38" s="1"/>
      <c r="F38" s="1"/>
      <c r="G38" s="1"/>
      <c r="H38" s="1"/>
      <c r="I38" s="1"/>
      <c r="J38" s="1"/>
      <c r="K38" s="1"/>
      <c r="L38" s="1"/>
      <c r="M38" s="1"/>
      <c r="N38" s="1"/>
      <c r="O38" s="1"/>
      <c r="P38" s="1"/>
      <c r="Q38" s="1"/>
      <c r="R38" s="1"/>
      <c r="S38" s="1"/>
      <c r="T38" s="1"/>
      <c r="U38" s="1"/>
      <c r="V38" s="1"/>
      <c r="W38" s="1"/>
      <c r="X38" s="1"/>
      <c r="Y38" s="1"/>
      <c r="Z38" s="1"/>
    </row>
    <row r="39" ht="12.0" customHeight="1">
      <c r="A39" s="1" t="s">
        <v>74</v>
      </c>
      <c r="B39" s="81">
        <v>1.29</v>
      </c>
      <c r="C39" s="82"/>
      <c r="D39" s="21"/>
      <c r="E39" s="1"/>
      <c r="F39" s="1"/>
      <c r="G39" s="1"/>
      <c r="H39" s="1"/>
      <c r="I39" s="1"/>
      <c r="J39" s="1"/>
      <c r="K39" s="1"/>
      <c r="L39" s="1"/>
      <c r="M39" s="1"/>
      <c r="N39" s="1"/>
      <c r="O39" s="83"/>
      <c r="P39" s="83"/>
      <c r="Q39" s="83"/>
      <c r="R39" s="83"/>
      <c r="S39" s="83"/>
      <c r="T39" s="83"/>
      <c r="U39" s="83"/>
      <c r="V39" s="83"/>
      <c r="W39" s="83"/>
      <c r="X39" s="83"/>
      <c r="Y39" s="83"/>
      <c r="Z39" s="83"/>
    </row>
    <row r="40" ht="12.0" customHeight="1">
      <c r="A40" s="1" t="s">
        <v>75</v>
      </c>
      <c r="B40" s="80">
        <v>7.0</v>
      </c>
      <c r="C40" s="54"/>
      <c r="D40" s="21"/>
      <c r="E40" s="1"/>
      <c r="F40" s="1"/>
      <c r="G40" s="1"/>
      <c r="H40" s="1"/>
      <c r="I40" s="1"/>
      <c r="J40" s="1"/>
      <c r="K40" s="1"/>
      <c r="L40" s="1"/>
      <c r="M40" s="1"/>
      <c r="N40" s="1"/>
      <c r="O40" s="1"/>
      <c r="P40" s="1"/>
      <c r="Q40" s="1"/>
      <c r="R40" s="1"/>
      <c r="S40" s="1"/>
      <c r="T40" s="1"/>
      <c r="U40" s="1"/>
      <c r="V40" s="1"/>
      <c r="W40" s="1"/>
      <c r="X40" s="1"/>
      <c r="Y40" s="1"/>
      <c r="Z40" s="1"/>
    </row>
    <row r="41" ht="12.0" customHeight="1">
      <c r="A41" s="1" t="s">
        <v>76</v>
      </c>
      <c r="B41" s="30">
        <v>0.45</v>
      </c>
      <c r="C41" s="21"/>
      <c r="D41" s="1"/>
      <c r="E41" s="83"/>
      <c r="F41" s="83"/>
      <c r="G41" s="83"/>
      <c r="H41" s="1"/>
      <c r="I41" s="1"/>
      <c r="J41" s="1"/>
      <c r="K41" s="1"/>
      <c r="L41" s="1"/>
      <c r="M41" s="1"/>
      <c r="N41" s="1"/>
      <c r="O41" s="1"/>
      <c r="P41" s="1"/>
      <c r="Q41" s="1"/>
      <c r="R41" s="1"/>
      <c r="S41" s="1"/>
      <c r="T41" s="1"/>
      <c r="U41" s="1"/>
      <c r="V41" s="1"/>
      <c r="W41" s="1"/>
      <c r="X41" s="1"/>
      <c r="Y41" s="1"/>
      <c r="Z41" s="1"/>
    </row>
    <row r="42" ht="12.0" customHeight="1">
      <c r="A42" s="1"/>
      <c r="B42" s="84"/>
      <c r="C42" s="74"/>
      <c r="D42" s="21"/>
      <c r="E42" s="1"/>
      <c r="F42" s="1"/>
      <c r="G42" s="1"/>
      <c r="H42" s="1"/>
      <c r="I42" s="1"/>
      <c r="J42" s="1"/>
      <c r="K42" s="1"/>
      <c r="L42" s="1"/>
      <c r="M42" s="1"/>
      <c r="N42" s="1"/>
      <c r="O42" s="83"/>
      <c r="P42" s="83"/>
      <c r="Q42" s="83"/>
      <c r="R42" s="83"/>
      <c r="S42" s="83"/>
      <c r="T42" s="83"/>
      <c r="U42" s="83"/>
      <c r="V42" s="83"/>
      <c r="W42" s="83"/>
      <c r="X42" s="83"/>
      <c r="Y42" s="83"/>
      <c r="Z42" s="83"/>
    </row>
    <row r="43" ht="12.0" customHeight="1">
      <c r="A43" s="85" t="s">
        <v>77</v>
      </c>
      <c r="C43" s="86"/>
      <c r="D43" s="21"/>
      <c r="E43" s="1"/>
      <c r="F43" s="1"/>
      <c r="G43" s="1"/>
      <c r="H43" s="1"/>
      <c r="I43" s="1"/>
      <c r="J43" s="1"/>
      <c r="K43" s="1"/>
      <c r="L43" s="1"/>
      <c r="M43" s="1"/>
      <c r="N43" s="83"/>
      <c r="O43" s="1"/>
      <c r="P43" s="1"/>
      <c r="Q43" s="1"/>
      <c r="R43" s="1"/>
      <c r="S43" s="1"/>
      <c r="T43" s="1"/>
      <c r="U43" s="1"/>
      <c r="V43" s="1"/>
      <c r="W43" s="1"/>
      <c r="X43" s="1"/>
      <c r="Y43" s="1"/>
      <c r="Z43" s="1"/>
    </row>
    <row r="44" ht="12.0" customHeight="1">
      <c r="A44" s="83" t="s">
        <v>78</v>
      </c>
      <c r="B44" s="83"/>
      <c r="C44" s="87"/>
      <c r="D44" s="21"/>
      <c r="E44" s="83"/>
      <c r="F44" s="83"/>
      <c r="G44" s="83"/>
      <c r="H44" s="83"/>
      <c r="I44" s="83"/>
      <c r="J44" s="83"/>
      <c r="K44" s="83"/>
      <c r="L44" s="83"/>
      <c r="M44" s="83"/>
      <c r="N44" s="1"/>
      <c r="O44" s="1"/>
      <c r="P44" s="1"/>
      <c r="Q44" s="1"/>
      <c r="R44" s="1"/>
      <c r="S44" s="1"/>
      <c r="T44" s="1"/>
      <c r="U44" s="1"/>
      <c r="V44" s="1"/>
      <c r="W44" s="1"/>
      <c r="X44" s="1"/>
      <c r="Y44" s="1"/>
      <c r="Z44" s="1"/>
    </row>
    <row r="45" ht="12.0" customHeight="1">
      <c r="A45" s="1" t="s">
        <v>79</v>
      </c>
      <c r="B45" s="88" t="s">
        <v>21</v>
      </c>
      <c r="C45" s="21" t="s">
        <v>80</v>
      </c>
      <c r="D45" s="1"/>
      <c r="E45" s="1"/>
      <c r="F45" s="1"/>
      <c r="G45" s="1"/>
      <c r="H45" s="1"/>
      <c r="I45" s="1"/>
      <c r="J45" s="1"/>
      <c r="K45" s="1"/>
      <c r="L45" s="1"/>
      <c r="M45" s="1"/>
      <c r="N45" s="1"/>
      <c r="O45" s="1"/>
      <c r="P45" s="1"/>
      <c r="Q45" s="1"/>
      <c r="R45" s="1"/>
      <c r="S45" s="1"/>
      <c r="T45" s="1"/>
      <c r="U45" s="1"/>
      <c r="V45" s="1"/>
      <c r="W45" s="1"/>
      <c r="X45" s="1"/>
      <c r="Y45" s="1"/>
      <c r="Z45" s="1"/>
    </row>
    <row r="46" ht="12.0" customHeight="1">
      <c r="A46" s="1" t="s">
        <v>81</v>
      </c>
      <c r="B46" s="89">
        <v>0.08</v>
      </c>
      <c r="C46" s="21" t="s">
        <v>82</v>
      </c>
      <c r="D46" s="1"/>
      <c r="E46" s="1"/>
      <c r="F46" s="1"/>
      <c r="G46" s="1"/>
      <c r="H46" s="1"/>
      <c r="I46" s="1"/>
      <c r="J46" s="1"/>
      <c r="K46" s="1"/>
      <c r="L46" s="1"/>
      <c r="M46" s="1"/>
      <c r="N46" s="83"/>
      <c r="O46" s="1"/>
      <c r="P46" s="1"/>
      <c r="Q46" s="1"/>
      <c r="R46" s="1"/>
      <c r="S46" s="1"/>
      <c r="T46" s="1"/>
      <c r="U46" s="1"/>
      <c r="V46" s="1"/>
      <c r="W46" s="1"/>
      <c r="X46" s="1"/>
      <c r="Y46" s="1"/>
      <c r="Z46" s="1"/>
    </row>
    <row r="47" ht="12.0" customHeight="1">
      <c r="A47" s="83" t="s">
        <v>83</v>
      </c>
      <c r="B47" s="83"/>
      <c r="C47" s="21"/>
      <c r="D47" s="83"/>
      <c r="E47" s="1"/>
      <c r="F47" s="1"/>
      <c r="G47" s="1"/>
      <c r="H47" s="83"/>
      <c r="I47" s="83"/>
      <c r="J47" s="83"/>
      <c r="K47" s="83"/>
      <c r="L47" s="83"/>
      <c r="M47" s="83"/>
      <c r="N47" s="1"/>
      <c r="O47" s="1"/>
      <c r="P47" s="1"/>
      <c r="Q47" s="1"/>
      <c r="R47" s="1"/>
      <c r="S47" s="1"/>
      <c r="T47" s="1"/>
      <c r="U47" s="1"/>
      <c r="V47" s="1"/>
      <c r="W47" s="1"/>
      <c r="X47" s="1"/>
      <c r="Y47" s="1"/>
      <c r="Z47" s="1"/>
    </row>
    <row r="48" ht="12.0" customHeight="1">
      <c r="A48" s="1" t="s">
        <v>79</v>
      </c>
      <c r="B48" s="88" t="s">
        <v>21</v>
      </c>
      <c r="C48" s="21" t="s">
        <v>84</v>
      </c>
      <c r="D48" s="1"/>
      <c r="E48" s="1"/>
      <c r="F48" s="1"/>
      <c r="G48" s="1"/>
      <c r="H48" s="1"/>
      <c r="I48" s="1"/>
      <c r="J48" s="1"/>
      <c r="K48" s="1"/>
      <c r="L48" s="1"/>
      <c r="M48" s="1"/>
      <c r="N48" s="1"/>
      <c r="O48" s="1"/>
      <c r="P48" s="1"/>
      <c r="Q48" s="1"/>
      <c r="R48" s="1"/>
      <c r="S48" s="1"/>
      <c r="T48" s="1"/>
      <c r="U48" s="1"/>
      <c r="V48" s="1"/>
      <c r="W48" s="1"/>
      <c r="X48" s="1"/>
      <c r="Y48" s="1"/>
      <c r="Z48" s="1"/>
    </row>
    <row r="49" ht="12.0" customHeight="1">
      <c r="A49" s="1" t="s">
        <v>85</v>
      </c>
      <c r="B49" s="90">
        <v>0.15</v>
      </c>
      <c r="C49" s="21" t="s">
        <v>86</v>
      </c>
      <c r="D49" s="1"/>
      <c r="E49" s="1"/>
      <c r="F49" s="1"/>
      <c r="G49" s="1"/>
      <c r="H49" s="1"/>
      <c r="I49" s="1"/>
      <c r="J49" s="1"/>
      <c r="K49" s="1"/>
      <c r="L49" s="1"/>
      <c r="M49" s="1"/>
      <c r="N49" s="1"/>
      <c r="O49" s="1"/>
      <c r="P49" s="1"/>
      <c r="Q49" s="1"/>
      <c r="R49" s="1"/>
      <c r="S49" s="1"/>
      <c r="T49" s="1"/>
      <c r="U49" s="1"/>
      <c r="V49" s="1"/>
      <c r="W49" s="1"/>
      <c r="X49" s="1"/>
      <c r="Y49" s="1"/>
      <c r="Z49" s="1"/>
    </row>
    <row r="50" ht="12.0" customHeight="1">
      <c r="A50" s="83" t="s">
        <v>87</v>
      </c>
      <c r="B50" s="1"/>
      <c r="C50" s="21"/>
      <c r="D50" s="1"/>
      <c r="E50" s="1"/>
      <c r="F50" s="1"/>
      <c r="G50" s="1"/>
      <c r="H50" s="1"/>
      <c r="I50" s="1"/>
      <c r="J50" s="1"/>
      <c r="K50" s="1"/>
      <c r="L50" s="1"/>
      <c r="M50" s="1"/>
      <c r="N50" s="1"/>
      <c r="O50" s="1"/>
      <c r="P50" s="1"/>
      <c r="Q50" s="1"/>
      <c r="R50" s="1"/>
      <c r="S50" s="1"/>
      <c r="T50" s="1"/>
      <c r="U50" s="1"/>
      <c r="V50" s="1"/>
      <c r="W50" s="1"/>
      <c r="X50" s="1"/>
      <c r="Y50" s="1"/>
      <c r="Z50" s="1"/>
    </row>
    <row r="51" ht="12.0" customHeight="1">
      <c r="A51" s="1" t="s">
        <v>79</v>
      </c>
      <c r="B51" s="88" t="s">
        <v>21</v>
      </c>
      <c r="C51" s="21" t="s">
        <v>88</v>
      </c>
      <c r="D51" s="1"/>
      <c r="E51" s="1"/>
      <c r="F51" s="1"/>
      <c r="G51" s="1"/>
      <c r="H51" s="1"/>
      <c r="I51" s="1"/>
      <c r="J51" s="1"/>
      <c r="K51" s="1"/>
      <c r="L51" s="1"/>
      <c r="M51" s="1"/>
      <c r="N51" s="1"/>
      <c r="O51" s="1"/>
      <c r="P51" s="1"/>
      <c r="Q51" s="1"/>
      <c r="R51" s="1"/>
      <c r="S51" s="1"/>
      <c r="T51" s="1"/>
      <c r="U51" s="1"/>
      <c r="V51" s="1"/>
      <c r="W51" s="1"/>
      <c r="X51" s="1"/>
      <c r="Y51" s="1"/>
      <c r="Z51" s="1"/>
    </row>
    <row r="52" ht="12.0" customHeight="1">
      <c r="A52" s="1" t="s">
        <v>89</v>
      </c>
      <c r="B52" s="90">
        <v>0.12</v>
      </c>
      <c r="C52" s="21" t="s">
        <v>90</v>
      </c>
      <c r="D52" s="1"/>
      <c r="E52" s="1"/>
      <c r="F52" s="1"/>
      <c r="G52" s="1"/>
      <c r="H52" s="1"/>
      <c r="I52" s="1"/>
      <c r="J52" s="1"/>
      <c r="K52" s="1"/>
      <c r="L52" s="1"/>
      <c r="M52" s="1"/>
      <c r="N52" s="1"/>
      <c r="O52" s="1"/>
      <c r="P52" s="1"/>
      <c r="Q52" s="1"/>
      <c r="R52" s="1"/>
      <c r="S52" s="1"/>
      <c r="T52" s="1"/>
      <c r="U52" s="1"/>
      <c r="V52" s="1"/>
      <c r="W52" s="1"/>
      <c r="X52" s="1"/>
      <c r="Y52" s="1"/>
      <c r="Z52" s="1"/>
    </row>
    <row r="53" ht="12.0" customHeight="1">
      <c r="A53" s="1" t="s">
        <v>91</v>
      </c>
      <c r="B53" s="90" t="s">
        <v>92</v>
      </c>
      <c r="C53" s="21" t="s">
        <v>93</v>
      </c>
      <c r="D53" s="1"/>
      <c r="E53" s="1"/>
      <c r="F53" s="1"/>
      <c r="G53" s="1"/>
      <c r="H53" s="1"/>
      <c r="I53" s="1"/>
      <c r="J53" s="1"/>
      <c r="K53" s="1"/>
      <c r="L53" s="1"/>
      <c r="M53" s="1"/>
      <c r="N53" s="1"/>
      <c r="O53" s="1"/>
      <c r="P53" s="1"/>
      <c r="Q53" s="1"/>
      <c r="R53" s="1"/>
      <c r="S53" s="1"/>
      <c r="T53" s="1"/>
      <c r="U53" s="1"/>
      <c r="V53" s="1"/>
      <c r="W53" s="1"/>
      <c r="X53" s="1"/>
      <c r="Y53" s="1"/>
      <c r="Z53" s="1"/>
    </row>
    <row r="54" ht="12.0" customHeight="1">
      <c r="A54" s="1" t="s">
        <v>94</v>
      </c>
      <c r="B54" s="90">
        <v>0.5</v>
      </c>
      <c r="C54" s="21" t="s">
        <v>95</v>
      </c>
      <c r="D54" s="1"/>
      <c r="E54" s="1"/>
      <c r="F54" s="1"/>
      <c r="G54" s="1"/>
      <c r="H54" s="1"/>
      <c r="I54" s="1"/>
      <c r="J54" s="1"/>
      <c r="K54" s="1"/>
      <c r="L54" s="1"/>
      <c r="M54" s="1"/>
      <c r="N54" s="1"/>
      <c r="O54" s="1"/>
      <c r="P54" s="1"/>
      <c r="Q54" s="1"/>
      <c r="R54" s="1"/>
      <c r="S54" s="1"/>
      <c r="T54" s="1"/>
      <c r="U54" s="1"/>
      <c r="V54" s="1"/>
      <c r="W54" s="1"/>
      <c r="X54" s="1"/>
      <c r="Y54" s="1"/>
      <c r="Z54" s="1"/>
    </row>
    <row r="55" ht="12.0" customHeight="1">
      <c r="A55" s="1" t="s">
        <v>96</v>
      </c>
      <c r="B55" s="91"/>
      <c r="C55" s="21"/>
      <c r="D55" s="1"/>
      <c r="E55" s="1"/>
      <c r="F55" s="1"/>
      <c r="G55" s="1"/>
      <c r="H55" s="1"/>
      <c r="I55" s="1"/>
      <c r="J55" s="1"/>
      <c r="K55" s="1"/>
      <c r="L55" s="1"/>
      <c r="M55" s="1"/>
      <c r="N55" s="1"/>
      <c r="O55" s="1"/>
      <c r="P55" s="1"/>
      <c r="Q55" s="1"/>
      <c r="R55" s="1"/>
      <c r="S55" s="1"/>
      <c r="T55" s="1"/>
      <c r="U55" s="1"/>
      <c r="V55" s="1"/>
      <c r="W55" s="1"/>
      <c r="X55" s="1"/>
      <c r="Y55" s="1"/>
      <c r="Z55" s="1"/>
    </row>
    <row r="56" ht="12.0" customHeight="1">
      <c r="A56" s="1" t="s">
        <v>97</v>
      </c>
      <c r="B56" s="88" t="s">
        <v>21</v>
      </c>
      <c r="C56" s="21"/>
      <c r="D56" s="1"/>
      <c r="E56" s="1"/>
      <c r="F56" s="1"/>
      <c r="G56" s="1"/>
      <c r="H56" s="1"/>
      <c r="I56" s="1"/>
      <c r="J56" s="1"/>
      <c r="K56" s="1"/>
      <c r="L56" s="1"/>
      <c r="M56" s="1"/>
      <c r="N56" s="1"/>
      <c r="O56" s="1"/>
      <c r="P56" s="1"/>
      <c r="Q56" s="1"/>
      <c r="R56" s="1"/>
      <c r="S56" s="1"/>
      <c r="T56" s="1"/>
      <c r="U56" s="1"/>
      <c r="V56" s="1"/>
      <c r="W56" s="1"/>
      <c r="X56" s="1"/>
      <c r="Y56" s="1"/>
      <c r="Z56" s="1"/>
    </row>
    <row r="57" ht="12.0" customHeight="1">
      <c r="A57" s="1" t="s">
        <v>98</v>
      </c>
      <c r="B57" s="92">
        <v>1.0</v>
      </c>
      <c r="C57" s="21"/>
      <c r="D57" s="1"/>
      <c r="E57" s="1"/>
      <c r="F57" s="1"/>
      <c r="G57" s="1"/>
      <c r="H57" s="1"/>
      <c r="I57" s="1"/>
      <c r="J57" s="1"/>
      <c r="K57" s="1"/>
      <c r="L57" s="1"/>
      <c r="M57" s="1"/>
      <c r="N57" s="1"/>
      <c r="O57" s="1"/>
      <c r="P57" s="1"/>
      <c r="Q57" s="1"/>
      <c r="R57" s="1"/>
      <c r="S57" s="1"/>
      <c r="T57" s="1"/>
      <c r="U57" s="1"/>
      <c r="V57" s="1"/>
      <c r="W57" s="1"/>
      <c r="X57" s="1"/>
      <c r="Y57" s="1"/>
      <c r="Z57" s="1"/>
    </row>
    <row r="58" ht="12.0" customHeight="1">
      <c r="A58" s="83" t="s">
        <v>99</v>
      </c>
      <c r="B58" s="93"/>
      <c r="C58" s="21"/>
      <c r="D58" s="1"/>
      <c r="E58" s="1"/>
      <c r="F58" s="1"/>
      <c r="G58" s="1"/>
      <c r="H58" s="1"/>
      <c r="I58" s="1"/>
      <c r="J58" s="1"/>
      <c r="K58" s="1"/>
      <c r="L58" s="1"/>
      <c r="M58" s="1"/>
      <c r="N58" s="1"/>
      <c r="O58" s="1"/>
      <c r="P58" s="1"/>
      <c r="Q58" s="1"/>
      <c r="R58" s="1"/>
      <c r="S58" s="1"/>
      <c r="T58" s="1"/>
      <c r="U58" s="1"/>
      <c r="V58" s="1"/>
      <c r="W58" s="1"/>
      <c r="X58" s="1"/>
      <c r="Y58" s="1"/>
      <c r="Z58" s="1"/>
    </row>
    <row r="59" ht="12.0" customHeight="1">
      <c r="A59" s="1" t="s">
        <v>79</v>
      </c>
      <c r="B59" s="22" t="s">
        <v>21</v>
      </c>
      <c r="C59" s="21"/>
      <c r="D59" s="1"/>
      <c r="E59" s="1"/>
      <c r="F59" s="1"/>
      <c r="G59" s="1"/>
      <c r="H59" s="1"/>
      <c r="I59" s="1"/>
      <c r="J59" s="1"/>
      <c r="K59" s="1"/>
      <c r="L59" s="1"/>
      <c r="M59" s="1"/>
      <c r="N59" s="1"/>
      <c r="O59" s="1"/>
      <c r="P59" s="1"/>
      <c r="Q59" s="1"/>
      <c r="R59" s="1"/>
      <c r="S59" s="1"/>
      <c r="T59" s="1"/>
      <c r="U59" s="1"/>
      <c r="V59" s="1"/>
      <c r="W59" s="1"/>
      <c r="X59" s="1"/>
      <c r="Y59" s="1"/>
      <c r="Z59" s="1"/>
    </row>
    <row r="60" ht="12.0" customHeight="1">
      <c r="A60" s="83" t="s">
        <v>100</v>
      </c>
      <c r="B60" s="1"/>
      <c r="C60" s="21"/>
      <c r="D60" s="1"/>
      <c r="E60" s="1"/>
      <c r="F60" s="1"/>
      <c r="G60" s="1"/>
      <c r="H60" s="1"/>
      <c r="I60" s="1"/>
      <c r="J60" s="1"/>
      <c r="K60" s="1"/>
      <c r="L60" s="1"/>
      <c r="M60" s="1"/>
      <c r="N60" s="1"/>
      <c r="O60" s="1"/>
      <c r="P60" s="1"/>
      <c r="Q60" s="1"/>
      <c r="R60" s="1"/>
      <c r="S60" s="1"/>
      <c r="T60" s="1"/>
      <c r="U60" s="1"/>
      <c r="V60" s="1"/>
      <c r="W60" s="1"/>
      <c r="X60" s="1"/>
      <c r="Y60" s="1"/>
      <c r="Z60" s="1"/>
    </row>
    <row r="61" ht="12.0" customHeight="1">
      <c r="A61" s="1" t="s">
        <v>79</v>
      </c>
      <c r="B61" s="88" t="s">
        <v>21</v>
      </c>
      <c r="C61" s="21" t="s">
        <v>101</v>
      </c>
      <c r="D61" s="1"/>
      <c r="E61" s="1"/>
      <c r="F61" s="1"/>
      <c r="G61" s="1"/>
      <c r="H61" s="1"/>
      <c r="I61" s="1"/>
      <c r="J61" s="1"/>
      <c r="K61" s="1"/>
      <c r="L61" s="1"/>
      <c r="M61" s="1"/>
      <c r="N61" s="1"/>
      <c r="O61" s="1"/>
      <c r="P61" s="1"/>
      <c r="Q61" s="1"/>
      <c r="R61" s="1"/>
      <c r="S61" s="1"/>
      <c r="T61" s="1"/>
      <c r="U61" s="1"/>
      <c r="V61" s="1"/>
      <c r="W61" s="1"/>
      <c r="X61" s="1"/>
      <c r="Y61" s="1"/>
      <c r="Z61" s="1"/>
    </row>
    <row r="62" ht="12.0" customHeight="1">
      <c r="A62" s="1" t="s">
        <v>102</v>
      </c>
      <c r="B62" s="81">
        <f>474.8+256.6</f>
        <v>731.4</v>
      </c>
      <c r="C62" s="21" t="s">
        <v>103</v>
      </c>
      <c r="D62" s="1"/>
      <c r="E62" s="1"/>
      <c r="F62" s="1"/>
      <c r="G62" s="1"/>
      <c r="H62" s="1"/>
      <c r="I62" s="1"/>
      <c r="J62" s="1"/>
      <c r="K62" s="1"/>
      <c r="L62" s="1"/>
      <c r="M62" s="1"/>
      <c r="N62" s="1"/>
      <c r="O62" s="1"/>
      <c r="P62" s="1"/>
      <c r="Q62" s="1"/>
      <c r="R62" s="1"/>
      <c r="S62" s="1"/>
      <c r="T62" s="1"/>
      <c r="U62" s="1"/>
      <c r="V62" s="1"/>
      <c r="W62" s="1"/>
      <c r="X62" s="1"/>
      <c r="Y62" s="1"/>
      <c r="Z62" s="1"/>
    </row>
    <row r="63" ht="12.0" customHeight="1">
      <c r="A63" s="1" t="s">
        <v>104</v>
      </c>
      <c r="B63" s="94"/>
      <c r="C63" s="21"/>
      <c r="D63" s="1"/>
      <c r="E63" s="1"/>
      <c r="F63" s="1"/>
      <c r="G63" s="1"/>
      <c r="H63" s="1"/>
      <c r="I63" s="1"/>
      <c r="J63" s="1"/>
      <c r="K63" s="1"/>
      <c r="L63" s="1"/>
      <c r="M63" s="1"/>
      <c r="N63" s="1"/>
      <c r="O63" s="1"/>
      <c r="P63" s="1"/>
      <c r="Q63" s="1"/>
      <c r="R63" s="1"/>
      <c r="S63" s="1"/>
      <c r="T63" s="1"/>
      <c r="U63" s="1"/>
      <c r="V63" s="1"/>
      <c r="W63" s="1"/>
      <c r="X63" s="1"/>
      <c r="Y63" s="1"/>
      <c r="Z63" s="1"/>
    </row>
    <row r="64" ht="12.0" customHeight="1">
      <c r="A64" s="1" t="s">
        <v>79</v>
      </c>
      <c r="B64" s="88" t="s">
        <v>21</v>
      </c>
      <c r="C64" s="21" t="s">
        <v>105</v>
      </c>
      <c r="D64" s="1"/>
      <c r="E64" s="1"/>
      <c r="F64" s="1"/>
      <c r="G64" s="1"/>
      <c r="H64" s="1"/>
      <c r="I64" s="1"/>
      <c r="J64" s="1"/>
      <c r="K64" s="1"/>
      <c r="L64" s="1"/>
      <c r="M64" s="1"/>
      <c r="N64" s="1"/>
      <c r="O64" s="83"/>
      <c r="P64" s="83"/>
      <c r="Q64" s="83"/>
      <c r="R64" s="83"/>
      <c r="S64" s="83"/>
      <c r="T64" s="83"/>
      <c r="U64" s="83"/>
      <c r="V64" s="83"/>
      <c r="W64" s="83"/>
      <c r="X64" s="83"/>
      <c r="Y64" s="83"/>
      <c r="Z64" s="83"/>
    </row>
    <row r="65" ht="12.0" customHeight="1">
      <c r="A65" s="1" t="s">
        <v>106</v>
      </c>
      <c r="B65" s="89">
        <v>0.02</v>
      </c>
      <c r="C65" s="21" t="s">
        <v>107</v>
      </c>
      <c r="D65" s="1"/>
      <c r="E65" s="1"/>
      <c r="F65" s="1"/>
      <c r="G65" s="1"/>
      <c r="H65" s="1"/>
      <c r="I65" s="1"/>
      <c r="J65" s="1"/>
      <c r="K65" s="1"/>
      <c r="L65" s="1"/>
      <c r="M65" s="1"/>
      <c r="N65" s="1"/>
      <c r="O65" s="1"/>
      <c r="P65" s="1"/>
      <c r="Q65" s="1"/>
      <c r="R65" s="1"/>
      <c r="S65" s="1"/>
      <c r="T65" s="1"/>
      <c r="U65" s="1"/>
      <c r="V65" s="1"/>
      <c r="W65" s="1"/>
      <c r="X65" s="1"/>
      <c r="Y65" s="1"/>
      <c r="Z65" s="1"/>
    </row>
    <row r="66" ht="12.0" customHeight="1">
      <c r="A66" s="1" t="s">
        <v>108</v>
      </c>
      <c r="B66" s="82"/>
      <c r="C66" s="21"/>
      <c r="D66" s="1"/>
      <c r="E66" s="83"/>
      <c r="F66" s="83"/>
      <c r="G66" s="83"/>
      <c r="H66" s="83"/>
      <c r="I66" s="83"/>
      <c r="J66" s="83"/>
      <c r="K66" s="83"/>
      <c r="L66" s="83"/>
      <c r="M66" s="83"/>
      <c r="N66" s="83"/>
      <c r="O66" s="1"/>
      <c r="P66" s="1"/>
      <c r="Q66" s="1"/>
      <c r="R66" s="1"/>
      <c r="S66" s="1"/>
      <c r="T66" s="1"/>
      <c r="U66" s="1"/>
      <c r="V66" s="1"/>
      <c r="W66" s="1"/>
      <c r="X66" s="1"/>
      <c r="Y66" s="1"/>
      <c r="Z66" s="1"/>
    </row>
    <row r="67" ht="12.0" customHeight="1">
      <c r="A67" s="1" t="s">
        <v>79</v>
      </c>
      <c r="B67" s="88" t="s">
        <v>21</v>
      </c>
      <c r="C67" s="21" t="s">
        <v>109</v>
      </c>
      <c r="D67" s="1"/>
      <c r="E67" s="1"/>
      <c r="F67" s="1"/>
      <c r="G67" s="1"/>
      <c r="H67" s="1"/>
      <c r="I67" s="1"/>
      <c r="J67" s="1"/>
      <c r="K67" s="1"/>
      <c r="L67" s="1"/>
      <c r="M67" s="1"/>
      <c r="N67" s="1"/>
      <c r="O67" s="1"/>
      <c r="P67" s="1"/>
      <c r="Q67" s="1"/>
      <c r="R67" s="1"/>
      <c r="S67" s="1"/>
      <c r="T67" s="1"/>
      <c r="U67" s="1"/>
      <c r="V67" s="1"/>
      <c r="W67" s="1"/>
      <c r="X67" s="1"/>
      <c r="Y67" s="1"/>
      <c r="Z67" s="1"/>
    </row>
    <row r="68" ht="12.0" customHeight="1">
      <c r="A68" s="1" t="s">
        <v>110</v>
      </c>
      <c r="B68" s="89">
        <v>-0.05</v>
      </c>
      <c r="C68" s="21" t="s">
        <v>111</v>
      </c>
      <c r="D68" s="1"/>
      <c r="E68" s="1"/>
      <c r="F68" s="1"/>
      <c r="G68" s="1"/>
      <c r="H68" s="1"/>
      <c r="I68" s="1"/>
      <c r="J68" s="1"/>
      <c r="K68" s="1"/>
      <c r="L68" s="1"/>
      <c r="M68" s="1"/>
      <c r="N68" s="1"/>
      <c r="O68" s="1"/>
      <c r="P68" s="1"/>
      <c r="Q68" s="1"/>
      <c r="R68" s="1"/>
      <c r="S68" s="1"/>
      <c r="T68" s="1"/>
      <c r="U68" s="1"/>
      <c r="V68" s="1"/>
      <c r="W68" s="1"/>
      <c r="X68" s="1"/>
      <c r="Y68" s="1"/>
      <c r="Z68" s="1"/>
    </row>
    <row r="69" ht="12.0" customHeight="1">
      <c r="A69" s="83" t="s">
        <v>112</v>
      </c>
      <c r="B69" s="83"/>
      <c r="C69" s="83"/>
      <c r="D69" s="83"/>
      <c r="E69" s="1"/>
      <c r="F69" s="1"/>
      <c r="G69" s="1"/>
      <c r="H69" s="1"/>
      <c r="I69" s="1"/>
      <c r="J69" s="1"/>
      <c r="K69" s="1"/>
      <c r="L69" s="1"/>
      <c r="M69" s="1"/>
      <c r="N69" s="1"/>
      <c r="O69" s="1"/>
      <c r="P69" s="1"/>
      <c r="Q69" s="1"/>
      <c r="R69" s="1"/>
      <c r="S69" s="1"/>
      <c r="T69" s="1"/>
      <c r="U69" s="1"/>
      <c r="V69" s="1"/>
      <c r="W69" s="1"/>
      <c r="X69" s="1"/>
      <c r="Y69" s="1"/>
      <c r="Z69" s="1"/>
    </row>
    <row r="70" ht="12.0" customHeight="1">
      <c r="A70" s="1" t="s">
        <v>113</v>
      </c>
      <c r="B70" s="88" t="s">
        <v>21</v>
      </c>
      <c r="C70" s="1"/>
      <c r="D70" s="1"/>
      <c r="E70" s="1"/>
      <c r="F70" s="1"/>
      <c r="G70" s="1"/>
      <c r="H70" s="1"/>
      <c r="I70" s="1"/>
      <c r="J70" s="1"/>
      <c r="K70" s="1"/>
      <c r="L70" s="1"/>
      <c r="M70" s="1"/>
      <c r="N70" s="1"/>
      <c r="O70" s="1"/>
      <c r="P70" s="1"/>
      <c r="Q70" s="1"/>
      <c r="R70" s="1"/>
      <c r="S70" s="1"/>
      <c r="T70" s="1"/>
      <c r="U70" s="1"/>
      <c r="V70" s="1"/>
      <c r="W70" s="1"/>
      <c r="X70" s="1"/>
      <c r="Y70" s="1"/>
      <c r="Z70" s="1"/>
    </row>
    <row r="71" ht="12.0" customHeight="1">
      <c r="A71" s="1" t="s">
        <v>114</v>
      </c>
      <c r="B71" s="81">
        <v>140000.0</v>
      </c>
      <c r="C71" s="21" t="s">
        <v>115</v>
      </c>
      <c r="D71" s="1"/>
      <c r="E71" s="1"/>
      <c r="F71" s="1"/>
      <c r="G71" s="1"/>
      <c r="H71" s="1"/>
      <c r="I71" s="1"/>
      <c r="J71" s="1"/>
      <c r="K71" s="1"/>
      <c r="L71" s="1"/>
      <c r="M71" s="1"/>
      <c r="N71" s="1"/>
      <c r="O71" s="1"/>
      <c r="P71" s="1"/>
      <c r="Q71" s="1"/>
      <c r="R71" s="1"/>
      <c r="S71" s="1"/>
      <c r="T71" s="1"/>
      <c r="U71" s="1"/>
      <c r="V71" s="1"/>
      <c r="W71" s="1"/>
      <c r="X71" s="1"/>
      <c r="Y71" s="1"/>
      <c r="Z71" s="1"/>
    </row>
    <row r="72" ht="12.0" customHeight="1">
      <c r="A72" s="14" t="s">
        <v>116</v>
      </c>
      <c r="B72" s="90">
        <v>0.15</v>
      </c>
      <c r="C72" s="21" t="s">
        <v>117</v>
      </c>
      <c r="D72" s="1"/>
      <c r="E72" s="1"/>
      <c r="F72" s="1"/>
      <c r="G72" s="1"/>
      <c r="H72" s="1"/>
      <c r="I72" s="1"/>
      <c r="J72" s="1"/>
      <c r="K72" s="1"/>
      <c r="L72" s="1"/>
      <c r="M72" s="1"/>
      <c r="N72" s="1"/>
      <c r="O72" s="1"/>
      <c r="P72" s="1"/>
      <c r="Q72" s="1"/>
      <c r="R72" s="1"/>
      <c r="S72" s="1"/>
      <c r="T72" s="1"/>
      <c r="U72" s="1"/>
      <c r="V72" s="1"/>
      <c r="W72" s="1"/>
      <c r="X72" s="1"/>
      <c r="Y72" s="1"/>
      <c r="Z72" s="1"/>
    </row>
    <row r="73" ht="12.0" customHeight="1">
      <c r="A73" s="95"/>
      <c r="B73" s="96"/>
      <c r="C73" s="96"/>
      <c r="D73" s="96"/>
      <c r="E73" s="1"/>
      <c r="F73" s="1"/>
      <c r="G73" s="1"/>
      <c r="H73" s="1"/>
      <c r="I73" s="1"/>
      <c r="J73" s="1"/>
      <c r="K73" s="1"/>
      <c r="L73" s="1"/>
      <c r="M73" s="1"/>
      <c r="N73" s="1"/>
      <c r="O73" s="96"/>
      <c r="P73" s="96"/>
      <c r="Q73" s="96"/>
      <c r="R73" s="96"/>
      <c r="S73" s="96"/>
      <c r="T73" s="96"/>
      <c r="U73" s="96"/>
      <c r="V73" s="96"/>
      <c r="W73" s="96"/>
      <c r="X73" s="96"/>
      <c r="Y73" s="96"/>
      <c r="Z73" s="96"/>
    </row>
    <row r="74" ht="12.0" customHeight="1">
      <c r="A74" s="96"/>
      <c r="B74" s="96"/>
      <c r="C74" s="96"/>
      <c r="D74" s="96"/>
      <c r="E74" s="1"/>
      <c r="F74" s="1"/>
      <c r="G74" s="1"/>
      <c r="H74" s="1"/>
      <c r="I74" s="1"/>
      <c r="J74" s="1"/>
      <c r="K74" s="1"/>
      <c r="L74" s="1"/>
      <c r="M74" s="1"/>
      <c r="N74" s="1"/>
      <c r="O74" s="96"/>
      <c r="P74" s="96"/>
      <c r="Q74" s="96"/>
      <c r="R74" s="96"/>
      <c r="S74" s="96"/>
      <c r="T74" s="96"/>
      <c r="U74" s="96"/>
      <c r="V74" s="96"/>
      <c r="W74" s="96"/>
      <c r="X74" s="96"/>
      <c r="Y74" s="96"/>
      <c r="Z74" s="96"/>
    </row>
    <row r="75" ht="12.0" customHeight="1">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ht="12.0" customHeight="1">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ht="12.0" customHeight="1">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ht="12.0" customHeight="1">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ht="12.0" customHeight="1">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ht="12.0" customHeight="1">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ht="12.0" customHeight="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ht="12.0" customHeight="1">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ht="12.0" customHeight="1">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ht="12.0" customHeight="1">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ht="12.0" customHeight="1">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ht="12.0" customHeight="1">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ht="12.0" customHeight="1">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ht="12.0" customHeight="1">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ht="12.0" customHeight="1">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ht="12.0" customHeight="1">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ht="12.0" customHeight="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ht="12.0" customHeight="1">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ht="12.0" customHeight="1">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ht="12.0" customHeight="1">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ht="12.0" customHeight="1">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ht="12.0" customHeight="1">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ht="12.0" customHeight="1">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ht="12.0" customHeight="1">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ht="12.0" customHeight="1">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ht="12.0"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ht="12.0"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ht="12.0"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ht="12.0"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ht="12.0"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ht="12.0"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ht="12.0"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ht="12.0"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ht="12.0"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ht="12.0"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ht="12.0"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ht="12.0"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ht="12.0"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ht="12.0"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ht="12.0"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ht="12.0"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ht="12.0"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ht="12.0"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ht="12.0"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ht="12.0"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ht="12.0"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ht="12.0"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ht="12.0"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ht="12.0"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ht="12.0"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ht="12.0"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ht="12.0"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ht="12.0"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ht="12.0"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ht="12.0"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ht="12.0"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ht="12.0"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ht="12.0"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ht="12.0"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ht="12.0"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ht="12.0"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ht="12.0"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ht="12.0"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ht="12.0"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ht="12.0"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ht="12.0"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ht="12.0"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ht="12.0"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ht="12.0"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ht="12.0"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ht="12.0"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ht="12.0"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ht="12.0"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ht="12.0"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ht="12.0"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ht="12.0"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ht="12.0"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ht="12.0"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ht="12.0"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ht="12.0"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ht="12.0"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ht="12.0"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ht="12.0"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ht="12.0"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ht="12.0"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ht="12.0"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ht="12.0"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ht="12.0"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ht="12.0"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ht="12.0"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ht="12.0"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ht="12.0"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ht="12.0"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ht="12.0"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ht="12.0"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ht="12.0"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ht="12.0"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ht="12.0"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ht="12.0"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ht="12.0"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ht="12.0"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ht="12.0"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ht="12.0"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ht="12.0"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ht="12.0"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ht="12.0"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ht="12.0"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ht="12.0"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ht="12.0"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ht="12.0"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ht="12.0"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ht="12.0"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ht="12.0"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ht="12.0"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ht="12.0"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ht="12.0"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ht="12.0"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ht="12.0"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ht="12.0"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ht="12.0"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ht="12.0"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ht="12.0"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ht="12.0"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ht="12.0"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ht="12.0"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ht="12.0"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ht="12.0"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ht="12.0"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ht="12.0"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ht="12.0"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ht="12.0"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ht="12.0"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ht="12.0"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ht="12.0"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ht="12.0"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ht="12.0"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ht="12.0"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ht="12.0"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ht="12.0"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ht="12.0"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ht="12.0"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ht="12.0"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ht="12.0"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ht="12.0"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ht="12.0"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ht="12.0"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ht="12.0"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ht="12.0"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ht="12.0"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ht="12.0"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ht="12.0"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ht="12.0"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ht="12.0"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ht="12.0"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ht="12.0"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ht="12.0"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ht="12.0"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ht="12.0"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ht="12.0"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ht="12.0"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ht="12.0"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ht="12.0"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ht="12.0"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ht="12.0"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ht="12.0"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ht="12.0"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ht="12.0"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ht="12.0"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ht="12.0"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ht="12.0"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ht="12.0"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ht="12.0"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ht="12.0"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ht="12.0"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ht="12.0"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ht="12.0"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ht="12.0"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ht="12.0"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ht="12.0"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ht="12.0"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ht="12.0"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ht="12.0"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ht="12.0"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ht="12.0"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ht="12.0"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ht="12.0"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ht="12.0"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ht="12.0"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ht="12.0"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ht="12.0"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ht="12.0"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ht="12.0"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ht="12.0"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ht="12.0"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ht="12.0"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ht="12.0"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ht="12.0"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ht="12.0"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ht="12.0"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ht="12.0"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ht="12.0"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ht="12.0"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ht="12.0"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ht="12.0"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ht="12.0"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ht="12.0"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ht="12.0"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ht="12.0"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ht="12.0"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ht="12.0"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ht="12.0"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ht="12.0"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ht="12.0"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ht="12.0"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ht="12.0"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ht="12.0"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ht="12.0"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ht="12.0"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ht="12.0"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ht="12.0"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ht="12.0"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ht="12.0"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ht="12.0"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ht="12.0"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ht="12.0"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ht="12.0"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ht="12.0"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ht="12.0"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ht="12.0"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ht="12.0"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ht="12.0"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ht="12.0"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ht="12.0"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ht="12.0"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ht="12.0"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ht="12.0"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ht="12.0"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ht="12.0"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ht="12.0"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ht="12.0"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ht="12.0"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ht="12.0"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ht="12.0"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ht="12.0"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ht="12.0"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ht="12.0"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ht="12.0"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ht="12.0"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ht="12.0"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ht="12.0"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ht="12.0"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ht="12.0"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ht="12.0"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ht="12.0"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ht="12.0"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ht="12.0"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ht="12.0"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ht="12.0"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ht="12.0"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ht="12.0"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ht="12.0"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ht="12.0"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ht="12.0"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ht="12.0"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ht="12.0"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ht="12.0"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ht="12.0"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ht="12.0"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ht="12.0"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ht="12.0"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ht="12.0"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ht="12.0"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ht="12.0"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ht="12.0"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ht="12.0"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ht="12.0"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ht="12.0"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ht="12.0"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ht="12.0"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ht="12.0"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ht="12.0"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ht="12.0"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ht="12.0"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ht="12.0"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ht="12.0"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ht="12.0"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ht="12.0"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ht="12.0"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ht="12.0"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ht="12.0"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ht="12.0"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ht="12.0"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ht="12.0"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ht="12.0"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ht="12.0"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ht="12.0"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ht="12.0"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ht="12.0"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ht="12.0"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ht="12.0"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ht="12.0"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ht="12.0"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ht="12.0"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ht="12.0"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ht="12.0"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ht="12.0"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ht="12.0"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ht="12.0"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ht="12.0"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ht="12.0"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ht="12.0"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ht="12.0"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ht="12.0"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ht="12.0"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ht="12.0"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ht="12.0"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ht="12.0"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ht="12.0"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ht="12.0"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ht="12.0"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ht="12.0"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ht="12.0"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ht="12.0"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ht="12.0"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ht="12.0"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ht="12.0"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ht="12.0"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ht="12.0"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ht="12.0"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ht="12.0"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ht="12.0"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ht="12.0"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ht="12.0"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ht="12.0"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ht="12.0"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ht="12.0"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ht="12.0"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ht="12.0"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ht="12.0"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ht="12.0"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ht="12.0"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ht="12.0"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ht="12.0"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ht="12.0"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ht="12.0"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ht="12.0"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ht="12.0"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ht="12.0"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ht="12.0"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ht="12.0"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ht="12.0"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ht="12.0"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ht="12.0"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ht="12.0"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ht="12.0"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ht="12.0"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ht="12.0"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ht="12.0"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ht="12.0"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ht="12.0"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ht="12.0"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ht="12.0"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ht="12.0"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ht="12.0"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ht="12.0"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ht="12.0"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ht="12.0"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ht="12.0"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ht="12.0"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ht="12.0"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ht="12.0"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ht="12.0"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ht="12.0"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ht="12.0"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ht="12.0"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ht="12.0"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ht="12.0"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ht="12.0"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ht="12.0"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ht="12.0"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ht="12.0"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ht="12.0"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ht="12.0"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ht="12.0"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ht="12.0"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ht="12.0"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ht="12.0"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ht="12.0"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ht="12.0"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ht="12.0"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ht="12.0"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ht="12.0"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ht="12.0"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ht="12.0"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ht="12.0"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ht="12.0"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ht="12.0"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ht="12.0"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ht="12.0"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ht="12.0"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ht="12.0"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ht="12.0"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ht="12.0"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ht="12.0"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ht="12.0"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ht="12.0"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ht="12.0"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ht="12.0"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ht="12.0"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ht="12.0"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ht="12.0"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ht="12.0"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ht="12.0"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ht="12.0"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ht="12.0"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ht="12.0"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ht="12.0"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ht="12.0"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ht="12.0"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ht="12.0"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ht="12.0"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ht="12.0"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ht="12.0"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ht="12.0"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ht="12.0"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ht="12.0"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ht="12.0"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ht="12.0"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ht="12.0"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ht="12.0"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ht="12.0"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ht="12.0"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ht="12.0"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ht="12.0"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ht="12.0"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ht="12.0"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ht="12.0"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ht="12.0"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ht="12.0"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ht="12.0"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ht="12.0"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ht="12.0"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ht="12.0"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ht="12.0"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ht="12.0"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ht="12.0"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ht="12.0"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ht="12.0"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ht="12.0"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ht="12.0"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ht="12.0"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ht="12.0"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ht="12.0"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ht="12.0"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ht="12.0"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ht="12.0"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ht="12.0"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ht="12.0"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ht="12.0"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ht="12.0"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ht="12.0"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ht="12.0"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ht="12.0"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ht="12.0"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ht="12.0"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ht="12.0"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ht="12.0"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ht="12.0"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ht="12.0"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ht="12.0"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ht="12.0"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ht="12.0"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ht="12.0"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ht="12.0"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ht="12.0"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ht="12.0"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ht="12.0"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ht="12.0"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ht="12.0"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ht="12.0"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ht="12.0"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ht="12.0"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ht="12.0"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ht="12.0"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ht="12.0"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ht="12.0"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ht="12.0"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ht="12.0"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ht="12.0"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ht="12.0"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ht="12.0"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ht="12.0"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ht="12.0"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ht="12.0"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ht="12.0"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ht="12.0"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ht="12.0"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ht="12.0"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ht="12.0"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ht="12.0"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ht="12.0"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ht="12.0"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ht="12.0"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ht="12.0"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ht="12.0"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ht="12.0"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ht="12.0"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ht="12.0"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ht="12.0"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ht="12.0"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ht="12.0"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ht="12.0"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ht="12.0"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ht="12.0"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ht="12.0"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ht="12.0"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ht="12.0"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ht="12.0"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ht="12.0"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ht="12.0"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ht="12.0"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ht="12.0"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ht="12.0"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ht="12.0"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ht="12.0"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ht="12.0"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ht="12.0"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ht="12.0"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ht="12.0"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ht="12.0"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ht="12.0"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ht="12.0"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ht="12.0"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ht="12.0"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ht="12.0"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ht="12.0"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ht="12.0"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ht="12.0"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ht="12.0"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ht="12.0"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ht="12.0"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ht="12.0"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ht="12.0"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ht="12.0"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ht="12.0"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ht="12.0"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ht="12.0"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ht="12.0"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ht="12.0"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ht="12.0"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ht="12.0"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ht="12.0"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ht="12.0"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ht="12.0"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ht="12.0"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ht="12.0"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ht="12.0"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ht="12.0"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ht="12.0"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ht="12.0"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ht="12.0"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ht="12.0"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ht="12.0"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ht="12.0"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ht="12.0"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ht="12.0"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ht="12.0"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ht="12.0"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ht="12.0"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ht="12.0"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ht="12.0"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ht="12.0"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ht="12.0"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ht="12.0"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ht="12.0"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ht="12.0"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ht="12.0"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ht="12.0"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ht="12.0"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ht="12.0"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ht="12.0"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ht="12.0"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ht="12.0"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ht="12.0"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ht="12.0"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ht="12.0"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ht="12.0"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ht="12.0"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ht="12.0"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ht="12.0"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ht="12.0"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ht="12.0"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ht="12.0"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ht="12.0"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ht="12.0"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ht="12.0"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ht="12.0"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ht="12.0"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ht="12.0"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ht="12.0"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ht="12.0"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ht="12.0"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ht="12.0"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ht="12.0"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ht="12.0"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ht="12.0"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ht="12.0"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ht="12.0"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ht="12.0"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ht="12.0"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ht="12.0"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ht="12.0"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ht="12.0"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ht="12.0"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ht="12.0"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ht="12.0"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ht="12.0"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ht="12.0"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ht="12.0"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ht="12.0"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ht="12.0"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ht="12.0"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ht="12.0"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ht="12.0"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ht="12.0"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ht="12.0"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ht="12.0"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ht="12.0"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ht="12.0"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ht="12.0"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ht="12.0"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ht="12.0"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ht="12.0"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ht="12.0"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ht="12.0"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ht="12.0"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ht="12.0"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ht="12.0"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ht="12.0"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ht="12.0"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ht="12.0"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ht="12.0"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ht="12.0"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ht="12.0"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ht="12.0"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ht="12.0"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ht="12.0"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ht="12.0"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ht="12.0"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ht="12.0"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ht="12.0"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ht="12.0"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ht="12.0"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ht="12.0"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ht="12.0"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ht="12.0"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ht="12.0"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ht="12.0"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ht="12.0"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ht="12.0"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ht="12.0"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ht="12.0"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ht="12.0"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ht="12.0"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ht="12.0"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ht="12.0"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ht="12.0"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ht="12.0"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ht="12.0"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ht="12.0"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ht="12.0"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ht="12.0"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ht="12.0"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ht="12.0"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ht="12.0"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ht="12.0"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ht="12.0"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ht="12.0"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ht="12.0"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ht="12.0"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ht="12.0"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ht="12.0"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ht="12.0"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ht="12.0"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ht="12.0"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ht="12.0"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ht="12.0"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ht="12.0"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ht="12.0"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ht="12.0"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ht="12.0"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ht="12.0"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ht="12.0"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ht="12.0"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ht="12.0"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ht="12.0"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ht="12.0"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ht="12.0"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ht="12.0"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ht="12.0"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ht="12.0"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ht="12.0"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ht="12.0"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ht="12.0"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ht="12.0"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ht="12.0"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ht="12.0"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ht="12.0"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ht="12.0"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ht="12.0"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ht="12.0"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ht="12.0"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ht="12.0"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ht="12.0"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ht="12.0"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ht="12.0"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ht="12.0"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ht="12.0"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ht="12.0"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ht="12.0"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ht="12.0"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ht="12.0"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ht="12.0"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ht="12.0"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ht="12.0"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ht="12.0"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ht="12.0"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ht="12.0"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ht="12.0"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ht="12.0"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ht="12.0"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ht="12.0"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ht="12.0"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ht="12.0"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ht="12.0"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ht="12.0"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ht="12.0"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ht="12.0"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ht="12.0"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ht="12.0"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ht="12.0"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ht="12.0"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ht="12.0"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ht="12.0"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ht="12.0"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ht="12.0"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ht="12.0"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ht="12.0"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ht="12.0"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ht="12.0"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ht="12.0"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ht="12.0"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ht="12.0"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ht="12.0"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ht="12.0"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ht="12.0"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ht="12.0"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ht="12.0"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ht="12.0"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ht="12.0"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ht="12.0"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ht="12.0"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ht="12.0"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ht="12.0"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ht="12.0"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ht="12.0"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ht="12.0"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ht="12.0"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ht="12.0"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ht="12.0"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ht="12.0"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ht="12.0"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ht="12.0"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ht="12.0"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ht="12.0"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ht="12.0"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ht="12.0"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ht="12.0"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ht="12.0"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ht="12.0"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ht="12.0"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ht="12.0"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ht="12.0"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ht="12.0"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ht="12.0"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ht="12.0"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ht="12.0"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ht="12.0"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ht="12.0"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ht="12.0"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ht="12.0"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ht="12.0"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ht="12.0"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ht="12.0"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ht="12.0"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ht="12.0"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ht="12.0"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ht="12.0"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ht="12.0"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ht="12.0"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ht="12.0"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ht="12.0"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ht="12.0"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ht="12.0"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ht="12.0"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ht="12.0"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ht="12.0"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ht="12.0"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ht="12.0"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ht="12.0"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ht="12.0"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ht="12.0"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ht="12.0"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ht="12.0"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ht="12.0"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ht="12.0"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ht="12.0"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ht="12.0"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ht="12.0"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ht="12.0"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ht="12.0"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ht="12.0"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ht="12.0"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ht="12.0"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ht="12.0"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ht="12.0"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ht="12.0"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ht="12.0"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ht="12.0"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ht="12.0"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ht="12.0"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ht="12.0"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ht="12.0"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ht="12.0"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ht="12.0"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ht="12.0"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ht="12.0"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ht="12.0"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ht="12.0"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ht="12.0"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ht="12.0"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ht="12.0"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ht="12.0"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ht="12.0"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ht="12.0"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ht="12.0"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ht="12.0"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ht="12.0"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ht="12.0"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ht="12.0"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ht="12.0"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ht="12.0"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ht="12.0"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ht="12.0"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ht="12.0"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ht="12.0"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ht="12.0"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ht="12.0"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ht="12.0"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ht="12.0"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ht="12.0"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ht="12.0"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ht="12.0"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ht="12.0"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ht="12.0"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ht="12.0"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ht="12.0"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ht="12.0"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ht="12.0"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ht="12.0"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ht="12.0"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ht="12.0"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ht="12.0"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ht="12.0"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ht="12.0"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ht="12.0"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ht="12.0"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ht="12.0"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ht="12.0"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ht="12.0"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ht="12.0"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ht="12.0"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ht="12.0"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ht="12.0"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ht="12.0"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ht="12.0"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ht="12.0"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ht="12.0"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ht="12.0"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ht="12.0"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ht="12.0"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ht="12.0"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ht="12.0"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ht="12.0"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ht="12.0"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ht="12.0"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ht="12.0" customHeight="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ht="12.0" customHeight="1">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ht="12.0" customHeight="1">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ht="12.0" customHeight="1">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ht="12.0" customHeight="1">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ht="12.0" customHeight="1">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ht="12.0" customHeight="1">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ht="12.0" customHeight="1">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ht="12.0" customHeight="1">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ht="12.0" customHeight="1">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ht="12.0" customHeight="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ht="12.0" customHeight="1">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ht="12.0" customHeight="1">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ht="12.0" customHeight="1">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ht="12.0" customHeight="1">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ht="12.0" customHeight="1">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ht="12.0" customHeight="1">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ht="12.0" customHeight="1">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ht="12.0" customHeight="1">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ht="12.0" customHeight="1">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ht="12.0" customHeight="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ht="12.0" customHeight="1">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ht="12.0" customHeight="1">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ht="12.0" customHeight="1">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ht="12.0" customHeight="1">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ht="12.0" customHeight="1">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ht="12.0" customHeight="1">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ht="12.0" customHeight="1">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ht="12.0" customHeight="1">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ht="12.0" customHeight="1">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sheetData>
  <mergeCells count="7">
    <mergeCell ref="A5:J5"/>
    <mergeCell ref="D11:D15"/>
    <mergeCell ref="E21:N21"/>
    <mergeCell ref="L23:N23"/>
    <mergeCell ref="E33:J33"/>
    <mergeCell ref="C35:D35"/>
    <mergeCell ref="A43:B43"/>
  </mergeCells>
  <dataValidations>
    <dataValidation type="list" allowBlank="1" showErrorMessage="1" sqref="B8:B9">
      <formula1>'Industry Averages(US)'!$A$2:$A$95</formula1>
    </dataValidation>
    <dataValidation type="decimal" allowBlank="1"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3">
      <formula1>0.0</formula1>
      <formula2>1.0</formula2>
    </dataValidation>
    <dataValidation type="list" allowBlank="1" showErrorMessage="1" sqref="B53">
      <formula1>'Answer keys'!$B$2:$B$3</formula1>
    </dataValidation>
    <dataValidation type="list" allowBlank="1" showErrorMessage="1" sqref="B16:B17 B37 B45 B48 B51 B56 B59 B61 B64 B67 B70">
      <formula1>'Answer keys'!$A$2:$A$3</formula1>
    </dataValidation>
    <dataValidation type="list" allowBlank="1" showErrorMessage="1" sqref="B57">
      <formula1>'Answer keys'!$J$2:$J$5</formula1>
    </dataValidation>
    <dataValidation type="list" allowBlank="1" showErrorMessage="1" sqref="B7">
      <formula1>'Country equity risk premiums'!$A$5:$A$195</formula1>
    </dataValidation>
  </dataValidations>
  <printOptions/>
  <pageMargins bottom="1.0" footer="0.0" header="0.0" left="0.75" right="0.75" top="1.0"/>
  <pageSetup orientation="portrait"/>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373" t="s">
        <v>497</v>
      </c>
      <c r="L1" s="349"/>
      <c r="M1" s="349"/>
      <c r="N1" s="349"/>
      <c r="O1" s="349"/>
      <c r="P1" s="349"/>
      <c r="Q1" s="349"/>
      <c r="R1" s="349"/>
      <c r="S1" s="349"/>
      <c r="T1" s="349"/>
      <c r="U1" s="349"/>
      <c r="V1" s="349"/>
      <c r="W1" s="349"/>
      <c r="X1" s="349"/>
      <c r="Y1" s="349"/>
      <c r="Z1" s="349"/>
    </row>
    <row r="2" ht="12.75" customHeight="1">
      <c r="A2" s="373" t="s">
        <v>498</v>
      </c>
      <c r="L2" s="349"/>
      <c r="M2" s="349"/>
      <c r="N2" s="349"/>
      <c r="O2" s="349"/>
      <c r="P2" s="349"/>
      <c r="Q2" s="349"/>
      <c r="R2" s="349"/>
      <c r="S2" s="349"/>
      <c r="T2" s="349"/>
      <c r="U2" s="349"/>
      <c r="V2" s="349"/>
      <c r="W2" s="349"/>
      <c r="X2" s="349"/>
      <c r="Y2" s="349"/>
      <c r="Z2" s="349"/>
    </row>
    <row r="3" ht="12.75" customHeight="1">
      <c r="A3" s="374" t="s">
        <v>276</v>
      </c>
      <c r="B3" s="374"/>
      <c r="C3" s="374"/>
      <c r="D3" s="374"/>
      <c r="E3" s="374"/>
      <c r="F3" s="374"/>
      <c r="G3" s="374"/>
      <c r="H3" s="375" t="s">
        <v>499</v>
      </c>
      <c r="I3" s="66"/>
      <c r="J3" s="66"/>
      <c r="K3" s="66"/>
      <c r="L3" s="67"/>
      <c r="M3" s="374"/>
      <c r="N3" s="374"/>
      <c r="O3" s="374"/>
      <c r="P3" s="374"/>
      <c r="Q3" s="374"/>
      <c r="R3" s="374"/>
      <c r="S3" s="374"/>
      <c r="T3" s="374"/>
      <c r="U3" s="374"/>
      <c r="V3" s="374"/>
      <c r="W3" s="374"/>
      <c r="X3" s="374"/>
      <c r="Y3" s="374"/>
      <c r="Z3" s="374"/>
    </row>
    <row r="4" ht="12.75" customHeight="1">
      <c r="A4" s="296" t="s">
        <v>500</v>
      </c>
      <c r="B4" s="296"/>
      <c r="C4" s="296"/>
      <c r="D4" s="296"/>
      <c r="E4" s="376"/>
      <c r="F4" s="296"/>
      <c r="G4" s="296"/>
      <c r="H4" s="182"/>
      <c r="L4" s="73"/>
      <c r="M4" s="296"/>
      <c r="N4" s="296"/>
      <c r="O4" s="296"/>
      <c r="P4" s="296"/>
      <c r="Q4" s="296"/>
      <c r="R4" s="296"/>
      <c r="S4" s="296"/>
      <c r="T4" s="296"/>
      <c r="U4" s="296"/>
      <c r="V4" s="296"/>
      <c r="W4" s="296"/>
      <c r="X4" s="296"/>
      <c r="Y4" s="296"/>
      <c r="Z4" s="296"/>
    </row>
    <row r="5" ht="12.75" customHeight="1">
      <c r="A5" s="340" t="s">
        <v>501</v>
      </c>
      <c r="B5" s="340"/>
      <c r="C5" s="340"/>
      <c r="D5" s="340"/>
      <c r="E5" s="340"/>
      <c r="F5" s="340"/>
      <c r="G5" s="340"/>
      <c r="H5" s="182"/>
      <c r="L5" s="73"/>
      <c r="M5" s="340"/>
      <c r="N5" s="340"/>
      <c r="O5" s="340"/>
      <c r="P5" s="340"/>
      <c r="Q5" s="340"/>
      <c r="R5" s="340"/>
      <c r="S5" s="340"/>
      <c r="T5" s="340"/>
      <c r="U5" s="340"/>
      <c r="V5" s="340"/>
      <c r="W5" s="340"/>
      <c r="X5" s="340"/>
      <c r="Y5" s="340"/>
      <c r="Z5" s="340"/>
    </row>
    <row r="6" ht="12.75" customHeight="1">
      <c r="A6" s="377" t="s">
        <v>383</v>
      </c>
      <c r="B6" s="377" t="s">
        <v>502</v>
      </c>
      <c r="C6" s="296" t="s">
        <v>503</v>
      </c>
      <c r="D6" s="296"/>
      <c r="E6" s="296"/>
      <c r="F6" s="296"/>
      <c r="G6" s="296"/>
      <c r="H6" s="182"/>
      <c r="L6" s="73"/>
      <c r="M6" s="296"/>
      <c r="N6" s="296"/>
      <c r="O6" s="296"/>
      <c r="P6" s="296"/>
      <c r="Q6" s="296"/>
      <c r="R6" s="296"/>
      <c r="S6" s="296"/>
      <c r="T6" s="296"/>
      <c r="U6" s="296"/>
      <c r="V6" s="296"/>
      <c r="W6" s="296"/>
      <c r="X6" s="296"/>
      <c r="Y6" s="296"/>
      <c r="Z6" s="296"/>
    </row>
    <row r="7" ht="12.75" customHeight="1">
      <c r="A7" s="377">
        <v>1.0</v>
      </c>
      <c r="B7" s="378"/>
      <c r="C7" s="296"/>
      <c r="D7" s="296"/>
      <c r="E7" s="296"/>
      <c r="F7" s="296"/>
      <c r="G7" s="296"/>
      <c r="H7" s="182"/>
      <c r="L7" s="73"/>
      <c r="M7" s="296"/>
      <c r="N7" s="296"/>
      <c r="O7" s="296"/>
      <c r="P7" s="296"/>
      <c r="Q7" s="296"/>
      <c r="R7" s="296"/>
      <c r="S7" s="296"/>
      <c r="T7" s="296"/>
      <c r="U7" s="296"/>
      <c r="V7" s="296"/>
      <c r="W7" s="296"/>
      <c r="X7" s="296"/>
      <c r="Y7" s="296"/>
      <c r="Z7" s="296"/>
    </row>
    <row r="8" ht="12.75" customHeight="1">
      <c r="A8" s="377">
        <v>2.0</v>
      </c>
      <c r="B8" s="378"/>
      <c r="C8" s="296"/>
      <c r="D8" s="296"/>
      <c r="E8" s="296"/>
      <c r="F8" s="296"/>
      <c r="G8" s="296"/>
      <c r="H8" s="182"/>
      <c r="L8" s="73"/>
      <c r="M8" s="296"/>
      <c r="N8" s="296"/>
      <c r="O8" s="296"/>
      <c r="P8" s="296"/>
      <c r="Q8" s="296"/>
      <c r="R8" s="296"/>
      <c r="S8" s="296"/>
      <c r="T8" s="296"/>
      <c r="U8" s="296"/>
      <c r="V8" s="296"/>
      <c r="W8" s="296"/>
      <c r="X8" s="296"/>
      <c r="Y8" s="296"/>
      <c r="Z8" s="296"/>
    </row>
    <row r="9" ht="12.75" customHeight="1">
      <c r="A9" s="377">
        <v>3.0</v>
      </c>
      <c r="B9" s="378"/>
      <c r="C9" s="296"/>
      <c r="D9" s="296"/>
      <c r="E9" s="296"/>
      <c r="F9" s="296"/>
      <c r="G9" s="296"/>
      <c r="H9" s="182"/>
      <c r="L9" s="73"/>
      <c r="M9" s="296"/>
      <c r="N9" s="296"/>
      <c r="O9" s="296"/>
      <c r="P9" s="296"/>
      <c r="Q9" s="296"/>
      <c r="R9" s="296"/>
      <c r="S9" s="296"/>
      <c r="T9" s="296"/>
      <c r="U9" s="296"/>
      <c r="V9" s="296"/>
      <c r="W9" s="296"/>
      <c r="X9" s="296"/>
      <c r="Y9" s="296"/>
      <c r="Z9" s="296"/>
    </row>
    <row r="10" ht="12.75" customHeight="1">
      <c r="A10" s="377">
        <v>4.0</v>
      </c>
      <c r="B10" s="378"/>
      <c r="C10" s="296"/>
      <c r="D10" s="296"/>
      <c r="E10" s="296"/>
      <c r="F10" s="296"/>
      <c r="G10" s="296"/>
      <c r="H10" s="182"/>
      <c r="L10" s="73"/>
      <c r="M10" s="296"/>
      <c r="N10" s="296"/>
      <c r="O10" s="296"/>
      <c r="P10" s="296"/>
      <c r="Q10" s="296"/>
      <c r="R10" s="296"/>
      <c r="S10" s="296"/>
      <c r="T10" s="296"/>
      <c r="U10" s="296"/>
      <c r="V10" s="296"/>
      <c r="W10" s="296"/>
      <c r="X10" s="296"/>
      <c r="Y10" s="296"/>
      <c r="Z10" s="296"/>
    </row>
    <row r="11" ht="12.75" customHeight="1">
      <c r="A11" s="377">
        <v>5.0</v>
      </c>
      <c r="B11" s="378"/>
      <c r="C11" s="296"/>
      <c r="D11" s="296"/>
      <c r="E11" s="296"/>
      <c r="F11" s="296"/>
      <c r="G11" s="296"/>
      <c r="H11" s="328"/>
      <c r="I11" s="329"/>
      <c r="J11" s="329"/>
      <c r="K11" s="329"/>
      <c r="L11" s="330"/>
      <c r="M11" s="296"/>
      <c r="N11" s="296"/>
      <c r="O11" s="296"/>
      <c r="P11" s="296"/>
      <c r="Q11" s="296"/>
      <c r="R11" s="296"/>
      <c r="S11" s="296"/>
      <c r="T11" s="296"/>
      <c r="U11" s="296"/>
      <c r="V11" s="296"/>
      <c r="W11" s="296"/>
      <c r="X11" s="296"/>
      <c r="Y11" s="296"/>
      <c r="Z11" s="296"/>
    </row>
    <row r="12" ht="12.75" customHeight="1">
      <c r="A12" s="377" t="s">
        <v>504</v>
      </c>
      <c r="B12" s="378"/>
      <c r="C12" s="296"/>
      <c r="D12" s="296"/>
      <c r="E12" s="296"/>
      <c r="F12" s="296"/>
      <c r="G12" s="296"/>
      <c r="H12" s="296"/>
      <c r="I12" s="296"/>
      <c r="J12" s="296"/>
      <c r="K12" s="296"/>
      <c r="L12" s="296"/>
      <c r="M12" s="296"/>
      <c r="N12" s="296"/>
      <c r="O12" s="296"/>
      <c r="P12" s="296"/>
      <c r="Q12" s="296"/>
      <c r="R12" s="296"/>
      <c r="S12" s="296"/>
      <c r="T12" s="296"/>
      <c r="U12" s="296"/>
      <c r="V12" s="296"/>
      <c r="W12" s="296"/>
      <c r="X12" s="296"/>
      <c r="Y12" s="296"/>
      <c r="Z12" s="296"/>
    </row>
    <row r="13" ht="12.75" customHeight="1">
      <c r="A13" s="296"/>
      <c r="B13" s="296"/>
      <c r="C13" s="296"/>
      <c r="D13" s="296"/>
      <c r="E13" s="296"/>
      <c r="F13" s="296"/>
      <c r="G13" s="296"/>
      <c r="H13" s="296"/>
      <c r="I13" s="296"/>
      <c r="J13" s="296"/>
      <c r="K13" s="296"/>
      <c r="L13" s="296"/>
      <c r="M13" s="296"/>
      <c r="N13" s="296"/>
      <c r="O13" s="296"/>
      <c r="P13" s="296"/>
      <c r="Q13" s="296"/>
      <c r="R13" s="296"/>
      <c r="S13" s="296"/>
      <c r="T13" s="296"/>
      <c r="U13" s="296"/>
      <c r="V13" s="296"/>
      <c r="W13" s="296"/>
      <c r="X13" s="296"/>
      <c r="Y13" s="296"/>
      <c r="Z13" s="296"/>
    </row>
    <row r="14" ht="12.75" customHeight="1">
      <c r="A14" s="379" t="s">
        <v>333</v>
      </c>
      <c r="B14" s="379"/>
      <c r="C14" s="379"/>
      <c r="D14" s="379"/>
      <c r="E14" s="379"/>
      <c r="F14" s="379"/>
      <c r="G14" s="379"/>
      <c r="H14" s="379"/>
      <c r="I14" s="379"/>
      <c r="J14" s="379"/>
      <c r="K14" s="379"/>
      <c r="L14" s="379"/>
      <c r="M14" s="379"/>
      <c r="N14" s="379"/>
      <c r="O14" s="379"/>
      <c r="P14" s="379"/>
      <c r="Q14" s="379"/>
      <c r="R14" s="379"/>
      <c r="S14" s="379"/>
      <c r="T14" s="379"/>
      <c r="U14" s="379"/>
      <c r="V14" s="379"/>
      <c r="W14" s="379"/>
      <c r="X14" s="379"/>
      <c r="Y14" s="379"/>
      <c r="Z14" s="379"/>
    </row>
    <row r="15" ht="12.75" customHeight="1">
      <c r="A15" s="296" t="s">
        <v>505</v>
      </c>
      <c r="B15" s="296"/>
      <c r="C15" s="380">
        <f>'Cost of capital worksheet'!B37</f>
        <v>0.0516</v>
      </c>
      <c r="D15" s="296" t="s">
        <v>506</v>
      </c>
      <c r="E15" s="296"/>
      <c r="F15" s="296"/>
      <c r="G15" s="296"/>
      <c r="H15" s="296"/>
      <c r="I15" s="296"/>
      <c r="J15" s="296"/>
      <c r="K15" s="296"/>
      <c r="L15" s="296"/>
      <c r="M15" s="296"/>
      <c r="N15" s="296"/>
      <c r="O15" s="296"/>
      <c r="P15" s="296"/>
      <c r="Q15" s="296"/>
      <c r="R15" s="296"/>
      <c r="S15" s="296"/>
      <c r="T15" s="296"/>
      <c r="U15" s="296"/>
      <c r="V15" s="296"/>
      <c r="W15" s="296"/>
      <c r="X15" s="296"/>
      <c r="Y15" s="296"/>
      <c r="Z15" s="296"/>
    </row>
    <row r="16" ht="12.75" customHeight="1">
      <c r="A16" s="296"/>
      <c r="B16" s="296"/>
      <c r="C16" s="296"/>
      <c r="D16" s="296"/>
      <c r="E16" s="296"/>
      <c r="F16" s="296"/>
      <c r="G16" s="296"/>
      <c r="H16" s="296"/>
      <c r="I16" s="296"/>
      <c r="J16" s="296"/>
      <c r="K16" s="296"/>
      <c r="L16" s="296"/>
      <c r="M16" s="296"/>
      <c r="N16" s="296"/>
      <c r="O16" s="296"/>
      <c r="P16" s="296"/>
      <c r="Q16" s="296"/>
      <c r="R16" s="296"/>
      <c r="S16" s="296"/>
      <c r="T16" s="296"/>
      <c r="U16" s="296"/>
      <c r="V16" s="296"/>
      <c r="W16" s="296"/>
      <c r="X16" s="296"/>
      <c r="Y16" s="296"/>
      <c r="Z16" s="296"/>
    </row>
    <row r="17" ht="12.75" customHeight="1">
      <c r="A17" s="296"/>
      <c r="B17" s="296"/>
      <c r="C17" s="296"/>
      <c r="D17" s="381"/>
      <c r="E17" s="296"/>
      <c r="F17" s="296"/>
      <c r="G17" s="296"/>
      <c r="H17" s="296"/>
      <c r="I17" s="296"/>
      <c r="J17" s="296"/>
      <c r="K17" s="296"/>
      <c r="L17" s="296"/>
      <c r="M17" s="296"/>
      <c r="N17" s="296"/>
      <c r="O17" s="296"/>
      <c r="P17" s="296"/>
      <c r="Q17" s="296"/>
      <c r="R17" s="296"/>
      <c r="S17" s="296"/>
      <c r="T17" s="296"/>
      <c r="U17" s="296"/>
      <c r="V17" s="296"/>
      <c r="W17" s="296"/>
      <c r="X17" s="296"/>
      <c r="Y17" s="296"/>
      <c r="Z17" s="296"/>
    </row>
    <row r="18" ht="12.75" customHeight="1">
      <c r="A18" s="296" t="s">
        <v>507</v>
      </c>
      <c r="B18" s="296"/>
      <c r="C18" s="296"/>
      <c r="D18" s="382">
        <f>IF(B12&gt;0,ROUND(B12/AVERAGE(B7:B11),0),0)</f>
        <v>0</v>
      </c>
      <c r="E18" s="296" t="s">
        <v>508</v>
      </c>
      <c r="F18" s="296"/>
      <c r="G18" s="296"/>
      <c r="H18" s="296"/>
      <c r="I18" s="296"/>
      <c r="J18" s="296"/>
      <c r="K18" s="296"/>
      <c r="L18" s="296"/>
      <c r="M18" s="296"/>
      <c r="N18" s="296"/>
      <c r="O18" s="296"/>
      <c r="P18" s="296"/>
      <c r="Q18" s="296"/>
      <c r="R18" s="296"/>
      <c r="S18" s="296"/>
      <c r="T18" s="296"/>
      <c r="U18" s="296"/>
      <c r="V18" s="296"/>
      <c r="W18" s="296"/>
      <c r="X18" s="296"/>
      <c r="Y18" s="296"/>
      <c r="Z18" s="296"/>
    </row>
    <row r="19" ht="12.75" customHeight="1">
      <c r="A19" s="374"/>
      <c r="B19" s="374"/>
      <c r="C19" s="374"/>
      <c r="D19" s="374"/>
      <c r="E19" s="296" t="s">
        <v>509</v>
      </c>
      <c r="F19" s="374"/>
      <c r="G19" s="374"/>
      <c r="H19" s="374"/>
      <c r="I19" s="374"/>
      <c r="J19" s="374"/>
      <c r="K19" s="374"/>
      <c r="L19" s="374"/>
      <c r="M19" s="374"/>
      <c r="N19" s="374"/>
      <c r="O19" s="374"/>
      <c r="P19" s="374"/>
      <c r="Q19" s="374"/>
      <c r="R19" s="374"/>
      <c r="S19" s="374"/>
      <c r="T19" s="374"/>
      <c r="U19" s="374"/>
      <c r="V19" s="374"/>
      <c r="W19" s="374"/>
      <c r="X19" s="374"/>
      <c r="Y19" s="374"/>
      <c r="Z19" s="374"/>
    </row>
    <row r="20" ht="12.75" customHeight="1">
      <c r="A20" s="340" t="s">
        <v>510</v>
      </c>
      <c r="B20" s="340"/>
      <c r="C20" s="340"/>
      <c r="D20" s="340"/>
      <c r="E20" s="340"/>
      <c r="F20" s="340"/>
      <c r="G20" s="340"/>
      <c r="H20" s="340"/>
      <c r="I20" s="340"/>
      <c r="J20" s="340"/>
      <c r="K20" s="340"/>
      <c r="L20" s="340"/>
      <c r="M20" s="340"/>
      <c r="N20" s="340"/>
      <c r="O20" s="340"/>
      <c r="P20" s="340"/>
      <c r="Q20" s="340"/>
      <c r="R20" s="340"/>
      <c r="S20" s="340"/>
      <c r="T20" s="340"/>
      <c r="U20" s="340"/>
      <c r="V20" s="340"/>
      <c r="W20" s="340"/>
      <c r="X20" s="340"/>
      <c r="Y20" s="340"/>
      <c r="Z20" s="340"/>
    </row>
    <row r="21" ht="12.75" customHeight="1">
      <c r="A21" s="377" t="s">
        <v>383</v>
      </c>
      <c r="B21" s="377" t="s">
        <v>502</v>
      </c>
      <c r="C21" s="377" t="s">
        <v>511</v>
      </c>
      <c r="D21" s="296"/>
      <c r="E21" s="296"/>
      <c r="F21" s="296"/>
      <c r="G21" s="296"/>
      <c r="H21" s="296"/>
      <c r="I21" s="296"/>
      <c r="J21" s="296"/>
      <c r="K21" s="296"/>
      <c r="L21" s="296"/>
      <c r="M21" s="296"/>
      <c r="N21" s="296"/>
      <c r="O21" s="296"/>
      <c r="P21" s="296"/>
      <c r="Q21" s="296"/>
      <c r="R21" s="296"/>
      <c r="S21" s="296"/>
      <c r="T21" s="296"/>
      <c r="U21" s="296"/>
      <c r="V21" s="296"/>
      <c r="W21" s="296"/>
      <c r="X21" s="296"/>
      <c r="Y21" s="296"/>
      <c r="Z21" s="296"/>
    </row>
    <row r="22" ht="12.75" customHeight="1">
      <c r="A22" s="383">
        <f t="shared" ref="A22:B22" si="1">A7</f>
        <v>1</v>
      </c>
      <c r="B22" s="384" t="str">
        <f t="shared" si="1"/>
        <v/>
      </c>
      <c r="C22" s="384">
        <f t="shared" ref="C22:C26" si="3">B22/(1+$C$15)^A22</f>
        <v>0</v>
      </c>
      <c r="D22" s="296"/>
      <c r="E22" s="296"/>
      <c r="F22" s="296"/>
      <c r="G22" s="296"/>
      <c r="H22" s="296"/>
      <c r="I22" s="296"/>
      <c r="J22" s="296"/>
      <c r="K22" s="296"/>
      <c r="L22" s="296"/>
      <c r="M22" s="296"/>
      <c r="N22" s="296"/>
      <c r="O22" s="296"/>
      <c r="P22" s="296"/>
      <c r="Q22" s="296"/>
      <c r="R22" s="296"/>
      <c r="S22" s="296"/>
      <c r="T22" s="296"/>
      <c r="U22" s="296"/>
      <c r="V22" s="296"/>
      <c r="W22" s="296"/>
      <c r="X22" s="296"/>
      <c r="Y22" s="296"/>
      <c r="Z22" s="296"/>
    </row>
    <row r="23" ht="12.75" customHeight="1">
      <c r="A23" s="383">
        <f t="shared" ref="A23:B23" si="2">A8</f>
        <v>2</v>
      </c>
      <c r="B23" s="384" t="str">
        <f t="shared" si="2"/>
        <v/>
      </c>
      <c r="C23" s="384">
        <f t="shared" si="3"/>
        <v>0</v>
      </c>
      <c r="D23" s="296"/>
      <c r="E23" s="296"/>
      <c r="F23" s="296"/>
      <c r="G23" s="296"/>
      <c r="H23" s="296"/>
      <c r="I23" s="296"/>
      <c r="J23" s="296"/>
      <c r="K23" s="296"/>
      <c r="L23" s="296"/>
      <c r="M23" s="296"/>
      <c r="N23" s="296"/>
      <c r="O23" s="296"/>
      <c r="P23" s="296"/>
      <c r="Q23" s="296"/>
      <c r="R23" s="296"/>
      <c r="S23" s="296"/>
      <c r="T23" s="296"/>
      <c r="U23" s="296"/>
      <c r="V23" s="296"/>
      <c r="W23" s="296"/>
      <c r="X23" s="296"/>
      <c r="Y23" s="296"/>
      <c r="Z23" s="296"/>
    </row>
    <row r="24" ht="12.75" customHeight="1">
      <c r="A24" s="383">
        <f t="shared" ref="A24:B24" si="4">A9</f>
        <v>3</v>
      </c>
      <c r="B24" s="384" t="str">
        <f t="shared" si="4"/>
        <v/>
      </c>
      <c r="C24" s="384">
        <f t="shared" si="3"/>
        <v>0</v>
      </c>
      <c r="D24" s="296"/>
      <c r="E24" s="296"/>
      <c r="F24" s="296"/>
      <c r="G24" s="296"/>
      <c r="H24" s="296"/>
      <c r="I24" s="296"/>
      <c r="J24" s="296"/>
      <c r="K24" s="296"/>
      <c r="L24" s="296"/>
      <c r="M24" s="296"/>
      <c r="N24" s="296"/>
      <c r="O24" s="296"/>
      <c r="P24" s="296"/>
      <c r="Q24" s="296"/>
      <c r="R24" s="296"/>
      <c r="S24" s="296"/>
      <c r="T24" s="296"/>
      <c r="U24" s="296"/>
      <c r="V24" s="296"/>
      <c r="W24" s="296"/>
      <c r="X24" s="296"/>
      <c r="Y24" s="296"/>
      <c r="Z24" s="296"/>
    </row>
    <row r="25" ht="12.75" customHeight="1">
      <c r="A25" s="383">
        <f t="shared" ref="A25:B25" si="5">A10</f>
        <v>4</v>
      </c>
      <c r="B25" s="384" t="str">
        <f t="shared" si="5"/>
        <v/>
      </c>
      <c r="C25" s="384">
        <f t="shared" si="3"/>
        <v>0</v>
      </c>
      <c r="D25" s="296"/>
      <c r="E25" s="296"/>
      <c r="F25" s="296"/>
      <c r="G25" s="296"/>
      <c r="H25" s="296"/>
      <c r="I25" s="296"/>
      <c r="J25" s="296"/>
      <c r="K25" s="296"/>
      <c r="L25" s="296"/>
      <c r="M25" s="296"/>
      <c r="N25" s="296"/>
      <c r="O25" s="296"/>
      <c r="P25" s="296"/>
      <c r="Q25" s="296"/>
      <c r="R25" s="296"/>
      <c r="S25" s="296"/>
      <c r="T25" s="296"/>
      <c r="U25" s="296"/>
      <c r="V25" s="296"/>
      <c r="W25" s="296"/>
      <c r="X25" s="296"/>
      <c r="Y25" s="296"/>
      <c r="Z25" s="296"/>
    </row>
    <row r="26" ht="12.75" customHeight="1">
      <c r="A26" s="383">
        <f t="shared" ref="A26:B26" si="6">A11</f>
        <v>5</v>
      </c>
      <c r="B26" s="384" t="str">
        <f t="shared" si="6"/>
        <v/>
      </c>
      <c r="C26" s="384">
        <f t="shared" si="3"/>
        <v>0</v>
      </c>
      <c r="D26" s="296"/>
      <c r="E26" s="296"/>
      <c r="F26" s="296"/>
      <c r="G26" s="296"/>
      <c r="H26" s="296"/>
      <c r="I26" s="296"/>
      <c r="J26" s="296"/>
      <c r="K26" s="296"/>
      <c r="L26" s="296"/>
      <c r="M26" s="296"/>
      <c r="N26" s="296"/>
      <c r="O26" s="296"/>
      <c r="P26" s="296"/>
      <c r="Q26" s="296"/>
      <c r="R26" s="296"/>
      <c r="S26" s="296"/>
      <c r="T26" s="296"/>
      <c r="U26" s="296"/>
      <c r="V26" s="296"/>
      <c r="W26" s="296"/>
      <c r="X26" s="296"/>
      <c r="Y26" s="296"/>
      <c r="Z26" s="296"/>
    </row>
    <row r="27" ht="12.75" customHeight="1">
      <c r="A27" s="385" t="str">
        <f>A12</f>
        <v>6 and beyond</v>
      </c>
      <c r="B27" s="384">
        <f>IF(B12&gt;0,IF(D18&gt;0,B12/D18,B12),0)</f>
        <v>0</v>
      </c>
      <c r="C27" s="384">
        <f>IF(D18&gt;0,(B27*(1-(1+C15)^(-D18))/C15)/(1+$C$15)^5,B27/(1+C15)^6)</f>
        <v>0</v>
      </c>
      <c r="D27" s="296" t="s">
        <v>512</v>
      </c>
      <c r="E27" s="296"/>
      <c r="F27" s="296"/>
      <c r="G27" s="296"/>
      <c r="H27" s="296"/>
      <c r="I27" s="296"/>
      <c r="J27" s="296"/>
      <c r="K27" s="296"/>
      <c r="L27" s="296"/>
      <c r="M27" s="296"/>
      <c r="N27" s="296"/>
      <c r="O27" s="296"/>
      <c r="P27" s="296"/>
      <c r="Q27" s="296"/>
      <c r="R27" s="296"/>
      <c r="S27" s="296"/>
      <c r="T27" s="296"/>
      <c r="U27" s="296"/>
      <c r="V27" s="296"/>
      <c r="W27" s="296"/>
      <c r="X27" s="296"/>
      <c r="Y27" s="296"/>
      <c r="Z27" s="296"/>
    </row>
    <row r="28" ht="12.75" customHeight="1">
      <c r="A28" s="386" t="s">
        <v>513</v>
      </c>
      <c r="B28" s="387"/>
      <c r="C28" s="388">
        <f>SUM(C22:C27)</f>
        <v>0</v>
      </c>
      <c r="D28" s="296"/>
      <c r="E28" s="296"/>
      <c r="F28" s="296"/>
      <c r="G28" s="296"/>
      <c r="H28" s="296"/>
      <c r="I28" s="296"/>
      <c r="J28" s="296"/>
      <c r="K28" s="296"/>
      <c r="L28" s="296"/>
      <c r="M28" s="296"/>
      <c r="N28" s="296"/>
      <c r="O28" s="296"/>
      <c r="P28" s="296"/>
      <c r="Q28" s="296"/>
      <c r="R28" s="296"/>
      <c r="S28" s="296"/>
      <c r="T28" s="296"/>
      <c r="U28" s="296"/>
      <c r="V28" s="296"/>
      <c r="W28" s="296"/>
      <c r="X28" s="296"/>
      <c r="Y28" s="296"/>
      <c r="Z28" s="296"/>
    </row>
    <row r="29" ht="12.75" customHeight="1">
      <c r="A29" s="296"/>
      <c r="B29" s="296"/>
      <c r="C29" s="296"/>
      <c r="D29" s="296"/>
      <c r="E29" s="296"/>
      <c r="F29" s="296"/>
      <c r="G29" s="296"/>
      <c r="H29" s="296"/>
      <c r="I29" s="296"/>
      <c r="J29" s="296"/>
      <c r="K29" s="296"/>
      <c r="L29" s="296"/>
      <c r="M29" s="296"/>
      <c r="N29" s="296"/>
      <c r="O29" s="296"/>
      <c r="P29" s="296"/>
      <c r="Q29" s="296"/>
      <c r="R29" s="296"/>
      <c r="S29" s="296"/>
      <c r="T29" s="296"/>
      <c r="U29" s="296"/>
      <c r="V29" s="296"/>
      <c r="W29" s="296"/>
      <c r="X29" s="296"/>
      <c r="Y29" s="296"/>
      <c r="Z29" s="296"/>
    </row>
    <row r="30" ht="12.75" customHeight="1">
      <c r="A30" s="340" t="s">
        <v>514</v>
      </c>
      <c r="B30" s="296"/>
      <c r="C30" s="296"/>
      <c r="D30" s="296"/>
      <c r="E30" s="296"/>
      <c r="F30" s="296"/>
      <c r="G30" s="296"/>
      <c r="H30" s="296"/>
      <c r="I30" s="296"/>
      <c r="J30" s="296"/>
      <c r="K30" s="296"/>
      <c r="L30" s="296"/>
      <c r="M30" s="296"/>
      <c r="N30" s="296"/>
      <c r="O30" s="296"/>
      <c r="P30" s="296"/>
      <c r="Q30" s="296"/>
      <c r="R30" s="296"/>
      <c r="S30" s="296"/>
      <c r="T30" s="296"/>
      <c r="U30" s="296"/>
      <c r="V30" s="296"/>
      <c r="W30" s="296"/>
      <c r="X30" s="296"/>
      <c r="Y30" s="296"/>
      <c r="Z30" s="296"/>
    </row>
    <row r="31" ht="12.75" customHeight="1">
      <c r="A31" s="296" t="s">
        <v>515</v>
      </c>
      <c r="B31" s="296"/>
      <c r="C31" s="296"/>
      <c r="D31" s="296"/>
      <c r="E31" s="296"/>
      <c r="F31" s="384">
        <f>C28/(5+D18)</f>
        <v>0</v>
      </c>
      <c r="G31" s="296" t="s">
        <v>516</v>
      </c>
      <c r="H31" s="296"/>
      <c r="I31" s="296"/>
      <c r="J31" s="296"/>
      <c r="K31" s="296"/>
      <c r="L31" s="296"/>
      <c r="M31" s="296"/>
      <c r="N31" s="296"/>
      <c r="O31" s="296"/>
      <c r="P31" s="296"/>
      <c r="Q31" s="296"/>
      <c r="R31" s="296"/>
      <c r="S31" s="296"/>
      <c r="T31" s="296"/>
      <c r="U31" s="296"/>
      <c r="V31" s="296"/>
      <c r="W31" s="296"/>
      <c r="X31" s="296"/>
      <c r="Y31" s="296"/>
      <c r="Z31" s="296"/>
    </row>
    <row r="32" ht="12.75" customHeight="1">
      <c r="A32" s="296" t="s">
        <v>517</v>
      </c>
      <c r="B32" s="296"/>
      <c r="C32" s="296"/>
      <c r="D32" s="296"/>
      <c r="E32" s="296"/>
      <c r="F32" s="388">
        <f>E4-F31</f>
        <v>0</v>
      </c>
      <c r="G32" s="296" t="s">
        <v>518</v>
      </c>
      <c r="H32" s="296"/>
      <c r="I32" s="296"/>
      <c r="J32" s="296"/>
      <c r="K32" s="296"/>
      <c r="L32" s="296"/>
      <c r="M32" s="296"/>
      <c r="N32" s="296"/>
      <c r="O32" s="296"/>
      <c r="P32" s="296"/>
      <c r="Q32" s="296"/>
      <c r="R32" s="296"/>
      <c r="S32" s="296"/>
      <c r="T32" s="296"/>
      <c r="U32" s="296"/>
      <c r="V32" s="296"/>
      <c r="W32" s="296"/>
      <c r="X32" s="296"/>
      <c r="Y32" s="296"/>
      <c r="Z32" s="296"/>
    </row>
    <row r="33" ht="12.75" customHeight="1">
      <c r="A33" s="296" t="s">
        <v>519</v>
      </c>
      <c r="B33" s="296"/>
      <c r="C33" s="296"/>
      <c r="D33" s="296"/>
      <c r="E33" s="296"/>
      <c r="F33" s="388">
        <f>C28</f>
        <v>0</v>
      </c>
      <c r="G33" s="296" t="s">
        <v>520</v>
      </c>
      <c r="H33" s="296"/>
      <c r="I33" s="296"/>
      <c r="J33" s="296"/>
      <c r="K33" s="296"/>
      <c r="L33" s="296"/>
      <c r="M33" s="296"/>
      <c r="N33" s="296"/>
      <c r="O33" s="296"/>
      <c r="P33" s="296"/>
      <c r="Q33" s="296"/>
      <c r="R33" s="296"/>
      <c r="S33" s="296"/>
      <c r="T33" s="296"/>
      <c r="U33" s="296"/>
      <c r="V33" s="296"/>
      <c r="W33" s="296"/>
      <c r="X33" s="296"/>
      <c r="Y33" s="296"/>
      <c r="Z33" s="296"/>
    </row>
    <row r="34" ht="12.75" customHeight="1">
      <c r="A34" s="296" t="s">
        <v>521</v>
      </c>
      <c r="F34" s="384">
        <f>C28/(5+D18)</f>
        <v>0</v>
      </c>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1:K1"/>
    <mergeCell ref="A2:K2"/>
    <mergeCell ref="H3:L11"/>
  </mergeCells>
  <printOptions/>
  <pageMargins bottom="1.0" footer="0.0" header="0.0" left="0.75" right="0.75" top="1.0"/>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14"/>
    <col customWidth="1" min="2" max="2" width="17.29"/>
    <col customWidth="1" min="3" max="3" width="12.86"/>
    <col customWidth="1" min="4" max="4" width="13.71"/>
    <col customWidth="1" min="5" max="5" width="12.0"/>
    <col customWidth="1" min="6" max="6" width="10.71"/>
    <col customWidth="1" min="7" max="7" width="19.43"/>
    <col customWidth="1" min="8" max="8" width="16.29"/>
    <col customWidth="1" min="9" max="9" width="10.71"/>
    <col customWidth="1" min="10" max="10" width="14.71"/>
    <col customWidth="1" min="11" max="11" width="18.14"/>
    <col customWidth="1" min="12" max="12" width="17.43"/>
    <col customWidth="1" min="13" max="26" width="10.71"/>
  </cols>
  <sheetData>
    <row r="1" ht="12.75" customHeight="1">
      <c r="A1" s="389" t="s">
        <v>522</v>
      </c>
      <c r="B1" s="125"/>
      <c r="C1" s="125"/>
      <c r="D1" s="125"/>
      <c r="E1" s="125"/>
      <c r="F1" s="125"/>
      <c r="G1" s="125"/>
      <c r="H1" s="125"/>
      <c r="I1" s="125"/>
      <c r="J1" s="125"/>
      <c r="K1" s="126"/>
    </row>
    <row r="2" ht="12.75" customHeight="1">
      <c r="A2" s="130"/>
      <c r="B2" s="131"/>
      <c r="C2" s="131"/>
      <c r="D2" s="131"/>
      <c r="E2" s="131"/>
      <c r="F2" s="131"/>
      <c r="G2" s="131"/>
      <c r="H2" s="131"/>
      <c r="I2" s="131"/>
      <c r="J2" s="131"/>
      <c r="K2" s="132"/>
    </row>
    <row r="3" ht="12.75" customHeight="1">
      <c r="A3" s="390" t="s">
        <v>523</v>
      </c>
      <c r="B3" s="125"/>
      <c r="C3" s="125"/>
      <c r="D3" s="125"/>
      <c r="E3" s="125"/>
      <c r="F3" s="391"/>
      <c r="G3" s="392" t="s">
        <v>524</v>
      </c>
      <c r="H3" s="391"/>
      <c r="I3" s="391"/>
      <c r="J3" s="391"/>
      <c r="K3" s="391"/>
      <c r="L3" s="391"/>
      <c r="M3" s="391"/>
      <c r="N3" s="391"/>
      <c r="O3" s="391"/>
      <c r="P3" s="391"/>
      <c r="Q3" s="391"/>
      <c r="R3" s="391"/>
      <c r="S3" s="391"/>
      <c r="T3" s="391"/>
      <c r="U3" s="391"/>
      <c r="V3" s="391"/>
      <c r="W3" s="391"/>
      <c r="X3" s="391"/>
      <c r="Y3" s="391"/>
      <c r="Z3" s="391"/>
    </row>
    <row r="4" ht="15.0" customHeight="1">
      <c r="A4" s="393" t="s">
        <v>525</v>
      </c>
      <c r="B4" s="66"/>
      <c r="C4" s="66"/>
      <c r="D4" s="66"/>
      <c r="E4" s="67"/>
      <c r="F4" s="391"/>
      <c r="G4" s="394" t="s">
        <v>526</v>
      </c>
      <c r="H4" s="394" t="s">
        <v>15</v>
      </c>
      <c r="I4" s="394" t="s">
        <v>527</v>
      </c>
      <c r="J4" s="394" t="s">
        <v>528</v>
      </c>
      <c r="K4" s="394" t="s">
        <v>529</v>
      </c>
      <c r="L4" s="395"/>
      <c r="M4" s="395"/>
      <c r="N4" s="395"/>
      <c r="O4" s="395"/>
      <c r="P4" s="395"/>
      <c r="Q4" s="395"/>
      <c r="R4" s="395"/>
      <c r="S4" s="395"/>
      <c r="T4" s="395"/>
      <c r="U4" s="395"/>
      <c r="V4" s="395"/>
      <c r="W4" s="395"/>
      <c r="X4" s="395"/>
      <c r="Y4" s="395"/>
      <c r="Z4" s="395"/>
    </row>
    <row r="5" ht="15.0" customHeight="1">
      <c r="A5" s="182"/>
      <c r="E5" s="73"/>
      <c r="F5" s="391"/>
      <c r="G5" s="396" t="s">
        <v>530</v>
      </c>
      <c r="H5" s="396"/>
      <c r="I5" s="397">
        <f>IF(H5=0,0,VLOOKUP(G5,'Country equity risk premiums'!$A$5:$D$195,4))</f>
        <v>0</v>
      </c>
      <c r="J5" s="397" t="str">
        <f t="shared" ref="J5:J17" si="1">IF(H5&gt;0,H5/$H$18,)</f>
        <v/>
      </c>
      <c r="K5" s="397">
        <f t="shared" ref="K5:K17" si="2">IF(J5=0,0,I5*J5)</f>
        <v>0</v>
      </c>
      <c r="L5" s="296"/>
      <c r="M5" s="398" t="s">
        <v>531</v>
      </c>
      <c r="N5" s="114"/>
      <c r="O5" s="114"/>
      <c r="P5" s="114"/>
      <c r="Q5" s="114"/>
      <c r="R5" s="296"/>
      <c r="S5" s="296"/>
      <c r="T5" s="296"/>
      <c r="U5" s="296"/>
      <c r="V5" s="296"/>
      <c r="W5" s="296"/>
      <c r="X5" s="296"/>
      <c r="Y5" s="296"/>
      <c r="Z5" s="296"/>
    </row>
    <row r="6" ht="15.0" customHeight="1">
      <c r="A6" s="182"/>
      <c r="E6" s="73"/>
      <c r="F6" s="391"/>
      <c r="G6" s="399"/>
      <c r="H6" s="399"/>
      <c r="I6" s="397">
        <f>IF(H6=0,0,VLOOKUP(G6,'Country equity risk premiums'!$A$5:$D$195,4))</f>
        <v>0</v>
      </c>
      <c r="J6" s="397" t="str">
        <f t="shared" si="1"/>
        <v/>
      </c>
      <c r="K6" s="397">
        <f t="shared" si="2"/>
        <v>0</v>
      </c>
      <c r="L6" s="296"/>
      <c r="M6" s="115"/>
      <c r="R6" s="296"/>
      <c r="S6" s="296"/>
      <c r="T6" s="296"/>
      <c r="U6" s="296"/>
      <c r="V6" s="296"/>
      <c r="W6" s="296"/>
      <c r="X6" s="296"/>
      <c r="Y6" s="296"/>
      <c r="Z6" s="296"/>
    </row>
    <row r="7" ht="15.0" customHeight="1">
      <c r="A7" s="182"/>
      <c r="E7" s="73"/>
      <c r="F7" s="391"/>
      <c r="G7" s="399"/>
      <c r="H7" s="399"/>
      <c r="I7" s="397">
        <f>IF(H7=0,0,VLOOKUP(G7,'Country equity risk premiums'!$A$5:$D$195,4))</f>
        <v>0</v>
      </c>
      <c r="J7" s="397" t="str">
        <f t="shared" si="1"/>
        <v/>
      </c>
      <c r="K7" s="397">
        <f t="shared" si="2"/>
        <v>0</v>
      </c>
      <c r="L7" s="296"/>
      <c r="M7" s="115"/>
      <c r="R7" s="296"/>
      <c r="S7" s="296"/>
      <c r="T7" s="296"/>
      <c r="U7" s="296"/>
      <c r="V7" s="296"/>
      <c r="W7" s="296"/>
      <c r="X7" s="296"/>
      <c r="Y7" s="296"/>
      <c r="Z7" s="296"/>
    </row>
    <row r="8" ht="15.0" customHeight="1">
      <c r="A8" s="182"/>
      <c r="E8" s="73"/>
      <c r="F8" s="391"/>
      <c r="G8" s="399"/>
      <c r="H8" s="399"/>
      <c r="I8" s="397">
        <f>IF(H8=0,0,VLOOKUP(G8,'Country equity risk premiums'!$A$5:$D$195,4))</f>
        <v>0</v>
      </c>
      <c r="J8" s="397" t="str">
        <f t="shared" si="1"/>
        <v/>
      </c>
      <c r="K8" s="397">
        <f t="shared" si="2"/>
        <v>0</v>
      </c>
      <c r="L8" s="296"/>
      <c r="M8" s="115"/>
      <c r="R8" s="296"/>
      <c r="S8" s="296"/>
      <c r="T8" s="296"/>
      <c r="U8" s="296"/>
      <c r="V8" s="296"/>
      <c r="W8" s="296"/>
      <c r="X8" s="296"/>
      <c r="Y8" s="296"/>
      <c r="Z8" s="296"/>
    </row>
    <row r="9" ht="15.0" customHeight="1">
      <c r="A9" s="328"/>
      <c r="B9" s="329"/>
      <c r="C9" s="329"/>
      <c r="D9" s="329"/>
      <c r="E9" s="330"/>
      <c r="F9" s="391"/>
      <c r="G9" s="399"/>
      <c r="H9" s="399"/>
      <c r="I9" s="397">
        <f>IF(H9=0,0,VLOOKUP(G9,'Country equity risk premiums'!$A$5:$D$195,4))</f>
        <v>0</v>
      </c>
      <c r="J9" s="397" t="str">
        <f t="shared" si="1"/>
        <v/>
      </c>
      <c r="K9" s="397">
        <f t="shared" si="2"/>
        <v>0</v>
      </c>
      <c r="L9" s="296"/>
      <c r="M9" s="115"/>
      <c r="R9" s="296"/>
      <c r="S9" s="296"/>
      <c r="T9" s="296"/>
      <c r="U9" s="296"/>
      <c r="V9" s="296"/>
      <c r="W9" s="296"/>
      <c r="X9" s="296"/>
      <c r="Y9" s="296"/>
      <c r="Z9" s="296"/>
    </row>
    <row r="10" ht="15.0" customHeight="1">
      <c r="A10" s="400"/>
      <c r="B10" s="400"/>
      <c r="C10" s="400"/>
      <c r="D10" s="400"/>
      <c r="E10" s="400"/>
      <c r="F10" s="391"/>
      <c r="G10" s="399"/>
      <c r="H10" s="399"/>
      <c r="I10" s="397">
        <f>IF(H10=0,0,VLOOKUP(G10,'Country equity risk premiums'!$A$5:$D$195,4))</f>
        <v>0</v>
      </c>
      <c r="J10" s="397" t="str">
        <f t="shared" si="1"/>
        <v/>
      </c>
      <c r="K10" s="397">
        <f t="shared" si="2"/>
        <v>0</v>
      </c>
      <c r="L10" s="296"/>
      <c r="M10" s="115"/>
      <c r="R10" s="296"/>
      <c r="S10" s="296"/>
      <c r="T10" s="296"/>
      <c r="U10" s="296"/>
      <c r="V10" s="296"/>
      <c r="W10" s="296"/>
      <c r="X10" s="296"/>
      <c r="Y10" s="296"/>
      <c r="Z10" s="296"/>
    </row>
    <row r="11" ht="15.0" customHeight="1">
      <c r="A11" s="400" t="s">
        <v>532</v>
      </c>
      <c r="B11" s="401" t="s">
        <v>533</v>
      </c>
      <c r="C11" s="400"/>
      <c r="D11" s="400"/>
      <c r="E11" s="400"/>
      <c r="F11" s="391"/>
      <c r="G11" s="399"/>
      <c r="H11" s="399"/>
      <c r="I11" s="397">
        <f>IF(H11=0,0,VLOOKUP(G11,'Country equity risk premiums'!$A$5:$D$195,4))</f>
        <v>0</v>
      </c>
      <c r="J11" s="397" t="str">
        <f t="shared" si="1"/>
        <v/>
      </c>
      <c r="K11" s="397">
        <f t="shared" si="2"/>
        <v>0</v>
      </c>
      <c r="L11" s="296"/>
      <c r="M11" s="115"/>
      <c r="R11" s="296"/>
      <c r="S11" s="296"/>
      <c r="T11" s="296"/>
      <c r="U11" s="296"/>
      <c r="V11" s="296"/>
      <c r="W11" s="296"/>
      <c r="X11" s="296"/>
      <c r="Y11" s="296"/>
      <c r="Z11" s="296"/>
    </row>
    <row r="12" ht="15.0" customHeight="1">
      <c r="A12" s="400" t="s">
        <v>534</v>
      </c>
      <c r="B12" s="402"/>
      <c r="C12" s="400"/>
      <c r="D12" s="400"/>
      <c r="E12" s="400"/>
      <c r="F12" s="391"/>
      <c r="G12" s="399"/>
      <c r="H12" s="399"/>
      <c r="I12" s="397">
        <f>IF(H12=0,0,VLOOKUP(G12,'Country equity risk premiums'!$A$5:$D$195,4))</f>
        <v>0</v>
      </c>
      <c r="J12" s="397" t="str">
        <f t="shared" si="1"/>
        <v/>
      </c>
      <c r="K12" s="397">
        <f t="shared" si="2"/>
        <v>0</v>
      </c>
      <c r="L12" s="296"/>
      <c r="M12" s="115"/>
      <c r="R12" s="296"/>
      <c r="S12" s="296"/>
      <c r="T12" s="296"/>
      <c r="U12" s="296"/>
      <c r="V12" s="296"/>
      <c r="W12" s="296"/>
      <c r="X12" s="296"/>
      <c r="Y12" s="296"/>
      <c r="Z12" s="296"/>
    </row>
    <row r="13" ht="15.0" customHeight="1">
      <c r="A13" s="400" t="s">
        <v>535</v>
      </c>
      <c r="B13" s="403">
        <f>IF(B11="I will input",B12,IF(B11="Detailed",E62,IF(B11="Industry Average",B67,B72)))</f>
        <v>0.1081999531</v>
      </c>
      <c r="C13" s="400"/>
      <c r="D13" s="400"/>
      <c r="E13" s="400"/>
      <c r="F13" s="391"/>
      <c r="G13" s="399"/>
      <c r="H13" s="399"/>
      <c r="I13" s="397">
        <f>IF(H13=0,0,VLOOKUP(G13,'Country equity risk premiums'!$A$5:$D$195,4))</f>
        <v>0</v>
      </c>
      <c r="J13" s="397" t="str">
        <f t="shared" si="1"/>
        <v/>
      </c>
      <c r="K13" s="397">
        <f t="shared" si="2"/>
        <v>0</v>
      </c>
      <c r="L13" s="296"/>
      <c r="M13" s="115"/>
      <c r="R13" s="296"/>
      <c r="S13" s="296"/>
      <c r="T13" s="296"/>
      <c r="U13" s="296"/>
      <c r="V13" s="296"/>
      <c r="W13" s="296"/>
      <c r="X13" s="296"/>
      <c r="Y13" s="296"/>
      <c r="Z13" s="296"/>
    </row>
    <row r="14" ht="15.0" customHeight="1">
      <c r="A14" s="400"/>
      <c r="B14" s="400"/>
      <c r="C14" s="400"/>
      <c r="D14" s="400"/>
      <c r="E14" s="400"/>
      <c r="F14" s="391"/>
      <c r="G14" s="399"/>
      <c r="H14" s="399"/>
      <c r="I14" s="397">
        <f>IF(H14=0,0,VLOOKUP(G14,'Country equity risk premiums'!$A$5:$D$195,4))</f>
        <v>0</v>
      </c>
      <c r="J14" s="397" t="str">
        <f t="shared" si="1"/>
        <v/>
      </c>
      <c r="K14" s="397">
        <f t="shared" si="2"/>
        <v>0</v>
      </c>
      <c r="L14" s="296"/>
      <c r="M14" s="115"/>
      <c r="R14" s="296"/>
      <c r="S14" s="296"/>
      <c r="T14" s="296"/>
      <c r="U14" s="296"/>
      <c r="V14" s="296"/>
      <c r="W14" s="296"/>
      <c r="X14" s="296"/>
      <c r="Y14" s="296"/>
      <c r="Z14" s="296"/>
    </row>
    <row r="15" ht="15.0" customHeight="1">
      <c r="A15" s="404" t="s">
        <v>536</v>
      </c>
      <c r="B15" s="190"/>
      <c r="C15" s="190"/>
      <c r="D15" s="190"/>
      <c r="E15" s="190"/>
      <c r="F15" s="222"/>
      <c r="G15" s="399"/>
      <c r="H15" s="399"/>
      <c r="I15" s="397">
        <f>IF(H15=0,0,VLOOKUP(G15,'Country equity risk premiums'!$A$5:$D$195,4))</f>
        <v>0</v>
      </c>
      <c r="J15" s="397" t="str">
        <f t="shared" si="1"/>
        <v/>
      </c>
      <c r="K15" s="397">
        <f t="shared" si="2"/>
        <v>0</v>
      </c>
      <c r="L15" s="296"/>
      <c r="M15" s="115"/>
      <c r="R15" s="296"/>
      <c r="S15" s="296"/>
      <c r="T15" s="296"/>
      <c r="U15" s="296"/>
      <c r="V15" s="296"/>
      <c r="W15" s="296"/>
      <c r="X15" s="296"/>
      <c r="Y15" s="296"/>
      <c r="Z15" s="296"/>
    </row>
    <row r="16" ht="15.0" customHeight="1">
      <c r="A16" s="395" t="s">
        <v>276</v>
      </c>
      <c r="B16" s="405"/>
      <c r="C16" s="406"/>
      <c r="D16" s="395"/>
      <c r="E16" s="395"/>
      <c r="F16" s="395"/>
      <c r="G16" s="407" t="s">
        <v>537</v>
      </c>
      <c r="H16" s="399"/>
      <c r="I16" s="408">
        <v>0.0641</v>
      </c>
      <c r="J16" s="397" t="str">
        <f t="shared" si="1"/>
        <v/>
      </c>
      <c r="K16" s="397">
        <f t="shared" si="2"/>
        <v>0</v>
      </c>
      <c r="L16" s="296"/>
      <c r="M16" s="115"/>
      <c r="R16" s="296"/>
      <c r="S16" s="296"/>
      <c r="T16" s="296"/>
      <c r="U16" s="296"/>
      <c r="V16" s="296"/>
      <c r="W16" s="296"/>
      <c r="X16" s="296"/>
      <c r="Y16" s="296"/>
      <c r="Z16" s="296"/>
    </row>
    <row r="17" ht="15.0" customHeight="1">
      <c r="A17" s="374" t="s">
        <v>538</v>
      </c>
      <c r="B17" s="409"/>
      <c r="C17" s="296"/>
      <c r="D17" s="296"/>
      <c r="E17" s="296"/>
      <c r="F17" s="296"/>
      <c r="G17" s="407"/>
      <c r="H17" s="399"/>
      <c r="I17" s="407"/>
      <c r="J17" s="397" t="str">
        <f t="shared" si="1"/>
        <v/>
      </c>
      <c r="K17" s="397">
        <f t="shared" si="2"/>
        <v>0</v>
      </c>
      <c r="L17" s="296"/>
      <c r="M17" s="115"/>
      <c r="R17" s="296"/>
      <c r="S17" s="296"/>
      <c r="T17" s="296"/>
      <c r="U17" s="296"/>
      <c r="V17" s="296"/>
      <c r="W17" s="296"/>
      <c r="X17" s="296"/>
      <c r="Y17" s="296"/>
      <c r="Z17" s="296"/>
    </row>
    <row r="18" ht="15.0" customHeight="1">
      <c r="A18" s="296" t="s">
        <v>539</v>
      </c>
      <c r="B18" s="410">
        <f>'Input sheet'!B21</f>
        <v>362</v>
      </c>
      <c r="C18" s="296"/>
      <c r="D18" s="296"/>
      <c r="E18" s="296"/>
      <c r="F18" s="296"/>
      <c r="G18" s="411" t="s">
        <v>540</v>
      </c>
      <c r="H18" s="411">
        <f>SUM(H5:H17)</f>
        <v>0</v>
      </c>
      <c r="I18" s="411"/>
      <c r="J18" s="397">
        <f t="shared" ref="J18:K18" si="3">SUM(J5:J17)</f>
        <v>0</v>
      </c>
      <c r="K18" s="397">
        <f t="shared" si="3"/>
        <v>0</v>
      </c>
      <c r="L18" s="296"/>
      <c r="M18" s="115"/>
      <c r="R18" s="296"/>
      <c r="S18" s="296"/>
      <c r="T18" s="296"/>
      <c r="U18" s="296"/>
      <c r="V18" s="296"/>
      <c r="W18" s="296"/>
      <c r="X18" s="296"/>
      <c r="Y18" s="296"/>
      <c r="Z18" s="296"/>
    </row>
    <row r="19" ht="15.0" customHeight="1">
      <c r="A19" s="296" t="s">
        <v>541</v>
      </c>
      <c r="B19" s="384">
        <f>'Input sheet'!B22</f>
        <v>4000</v>
      </c>
      <c r="C19" s="296"/>
      <c r="D19" s="296"/>
      <c r="E19" s="296"/>
      <c r="F19" s="296"/>
      <c r="G19" s="392" t="s">
        <v>542</v>
      </c>
      <c r="H19" s="296"/>
      <c r="I19" s="296"/>
      <c r="J19" s="296"/>
      <c r="K19" s="296"/>
      <c r="L19" s="296"/>
      <c r="M19" s="115"/>
      <c r="R19" s="296"/>
      <c r="S19" s="296"/>
      <c r="T19" s="296"/>
      <c r="U19" s="296"/>
      <c r="V19" s="296"/>
      <c r="W19" s="296"/>
      <c r="X19" s="296"/>
      <c r="Y19" s="296"/>
      <c r="Z19" s="296"/>
    </row>
    <row r="20" ht="15.0" customHeight="1">
      <c r="A20" s="296"/>
      <c r="B20" s="296"/>
      <c r="C20" s="296"/>
      <c r="D20" s="296"/>
      <c r="E20" s="296"/>
      <c r="F20" s="296"/>
      <c r="G20" s="383" t="s">
        <v>543</v>
      </c>
      <c r="H20" s="383" t="s">
        <v>15</v>
      </c>
      <c r="I20" s="383" t="s">
        <v>527</v>
      </c>
      <c r="J20" s="383" t="s">
        <v>528</v>
      </c>
      <c r="K20" s="383" t="s">
        <v>529</v>
      </c>
      <c r="L20" s="296"/>
      <c r="M20" s="296"/>
      <c r="N20" s="296"/>
      <c r="O20" s="296"/>
      <c r="P20" s="296"/>
      <c r="Q20" s="296"/>
      <c r="R20" s="296"/>
      <c r="S20" s="296"/>
      <c r="T20" s="296"/>
      <c r="U20" s="296"/>
      <c r="V20" s="296"/>
      <c r="W20" s="296"/>
      <c r="X20" s="296"/>
      <c r="Y20" s="296"/>
      <c r="Z20" s="296"/>
    </row>
    <row r="21" ht="15.0" customHeight="1">
      <c r="A21" s="296" t="s">
        <v>544</v>
      </c>
      <c r="B21" s="399" t="s">
        <v>545</v>
      </c>
      <c r="C21" s="296"/>
      <c r="D21" s="296"/>
      <c r="E21" s="296"/>
      <c r="F21" s="296"/>
      <c r="G21" s="383" t="str">
        <f>'Country equity risk premiums'!A201</f>
        <v>Africa</v>
      </c>
      <c r="H21" s="399"/>
      <c r="I21" s="412">
        <f>'Country equity risk premiums'!B201</f>
        <v>0.1334385231</v>
      </c>
      <c r="J21" s="397">
        <f t="shared" ref="J21:J31" si="4">H21/$H$32</f>
        <v>0</v>
      </c>
      <c r="K21" s="413">
        <f t="shared" ref="K21:K31" si="5">I21*J21</f>
        <v>0</v>
      </c>
      <c r="L21" s="296"/>
      <c r="M21" s="296"/>
      <c r="N21" s="296"/>
      <c r="O21" s="296"/>
      <c r="P21" s="296"/>
      <c r="Q21" s="296"/>
      <c r="R21" s="296"/>
      <c r="S21" s="296"/>
      <c r="T21" s="296"/>
      <c r="U21" s="296"/>
      <c r="V21" s="296"/>
      <c r="W21" s="296"/>
      <c r="X21" s="296"/>
      <c r="Y21" s="296"/>
      <c r="Z21" s="296"/>
    </row>
    <row r="22" ht="15.0" customHeight="1">
      <c r="A22" s="296" t="s">
        <v>546</v>
      </c>
      <c r="B22" s="414">
        <v>1.2</v>
      </c>
      <c r="C22" s="296"/>
      <c r="D22" s="296"/>
      <c r="E22" s="296"/>
      <c r="F22" s="296"/>
      <c r="G22" s="383" t="str">
        <f>'Country equity risk premiums'!A202</f>
        <v>Asia</v>
      </c>
      <c r="H22" s="396">
        <f>18000+11000</f>
        <v>29000</v>
      </c>
      <c r="I22" s="412">
        <f>'Country equity risk premiums'!B202</f>
        <v>0.05860540501</v>
      </c>
      <c r="J22" s="397">
        <f t="shared" si="4"/>
        <v>0.1294642857</v>
      </c>
      <c r="K22" s="413">
        <f t="shared" si="5"/>
        <v>0.007587306898</v>
      </c>
      <c r="L22" s="296"/>
      <c r="M22" s="296"/>
      <c r="N22" s="296"/>
      <c r="O22" s="296"/>
      <c r="P22" s="296"/>
      <c r="Q22" s="296"/>
      <c r="R22" s="296"/>
      <c r="S22" s="296"/>
      <c r="T22" s="296"/>
      <c r="U22" s="296"/>
      <c r="V22" s="296"/>
      <c r="W22" s="296"/>
      <c r="X22" s="296"/>
      <c r="Y22" s="296"/>
      <c r="Z22" s="296"/>
    </row>
    <row r="23" ht="15.0" customHeight="1">
      <c r="A23" s="296" t="s">
        <v>547</v>
      </c>
      <c r="B23" s="410">
        <f>IF(B21="Single Business(US)",VLOOKUP('Input sheet'!B8,'Industry Averages(US)'!A2:G95,7),IF(B21="Multibusiness(US)",K48,IF(B21="Single Business(Global)",VLOOKUP('Input sheet'!B9,'Industry Average Beta (Global)'!A2:G95,7),'Cost of capital worksheet'!K64)))</f>
        <v>1.272458994</v>
      </c>
      <c r="C23" s="296"/>
      <c r="D23" s="296"/>
      <c r="E23" s="296"/>
      <c r="F23" s="296"/>
      <c r="G23" s="383" t="str">
        <f>'Country equity risk premiums'!A203</f>
        <v>Australia &amp; New Zealand</v>
      </c>
      <c r="H23" s="399"/>
      <c r="I23" s="412">
        <f>'Country equity risk premiums'!B203</f>
        <v>0.04184792362</v>
      </c>
      <c r="J23" s="397">
        <f t="shared" si="4"/>
        <v>0</v>
      </c>
      <c r="K23" s="413">
        <f t="shared" si="5"/>
        <v>0</v>
      </c>
      <c r="L23" s="296"/>
      <c r="M23" s="296"/>
      <c r="N23" s="296"/>
      <c r="O23" s="296"/>
      <c r="P23" s="296"/>
      <c r="Q23" s="296"/>
      <c r="R23" s="296"/>
      <c r="S23" s="296"/>
      <c r="T23" s="296"/>
      <c r="U23" s="296"/>
      <c r="V23" s="296"/>
      <c r="W23" s="296"/>
      <c r="X23" s="296"/>
      <c r="Y23" s="296"/>
      <c r="Z23" s="296"/>
    </row>
    <row r="24" ht="15.0" customHeight="1">
      <c r="A24" s="296" t="s">
        <v>548</v>
      </c>
      <c r="B24" s="397">
        <f>'Input sheet'!B34</f>
        <v>0.0457</v>
      </c>
      <c r="C24" s="296"/>
      <c r="D24" s="296"/>
      <c r="E24" s="296"/>
      <c r="F24" s="296"/>
      <c r="G24" s="383" t="str">
        <f>'Country equity risk premiums'!A204</f>
        <v>Caribbean</v>
      </c>
      <c r="H24" s="399"/>
      <c r="I24" s="412">
        <f>'Country equity risk premiums'!B204</f>
        <v>0.183334882</v>
      </c>
      <c r="J24" s="397">
        <f t="shared" si="4"/>
        <v>0</v>
      </c>
      <c r="K24" s="413">
        <f t="shared" si="5"/>
        <v>0</v>
      </c>
      <c r="L24" s="296"/>
      <c r="M24" s="296"/>
      <c r="N24" s="296"/>
      <c r="O24" s="296"/>
      <c r="P24" s="296"/>
      <c r="Q24" s="296"/>
      <c r="R24" s="296"/>
      <c r="S24" s="296"/>
      <c r="T24" s="296"/>
      <c r="U24" s="296"/>
      <c r="V24" s="296"/>
      <c r="W24" s="296"/>
      <c r="X24" s="296"/>
      <c r="Y24" s="296"/>
      <c r="Z24" s="296"/>
    </row>
    <row r="25" ht="15.0" customHeight="1">
      <c r="A25" s="296" t="s">
        <v>549</v>
      </c>
      <c r="B25" s="415" t="s">
        <v>550</v>
      </c>
      <c r="C25" s="296"/>
      <c r="D25" s="296"/>
      <c r="E25" s="296"/>
      <c r="F25" s="296"/>
      <c r="G25" s="383" t="str">
        <f>'Country equity risk premiums'!A205</f>
        <v>Central and South America</v>
      </c>
      <c r="H25" s="396">
        <v>4000.0</v>
      </c>
      <c r="I25" s="412">
        <f>'Country equity risk premiums'!B205</f>
        <v>0.09941091058</v>
      </c>
      <c r="J25" s="397">
        <f t="shared" si="4"/>
        <v>0.01785714286</v>
      </c>
      <c r="K25" s="413">
        <f t="shared" si="5"/>
        <v>0.001775194832</v>
      </c>
      <c r="L25" s="296"/>
      <c r="M25" s="296"/>
      <c r="N25" s="296"/>
      <c r="O25" s="296"/>
      <c r="P25" s="296"/>
      <c r="Q25" s="296"/>
      <c r="R25" s="296"/>
      <c r="S25" s="296"/>
      <c r="T25" s="296"/>
      <c r="U25" s="296"/>
      <c r="V25" s="296"/>
      <c r="W25" s="296"/>
      <c r="X25" s="296"/>
      <c r="Y25" s="296"/>
      <c r="Z25" s="296"/>
    </row>
    <row r="26" ht="15.0" customHeight="1">
      <c r="A26" s="296" t="s">
        <v>551</v>
      </c>
      <c r="B26" s="415">
        <v>0.06</v>
      </c>
      <c r="C26" s="296"/>
      <c r="D26" s="296"/>
      <c r="E26" s="296"/>
      <c r="F26" s="296"/>
      <c r="G26" s="383" t="str">
        <f>'Country equity risk premiums'!A206</f>
        <v>Eastern Europe &amp; Russia</v>
      </c>
      <c r="H26" s="399"/>
      <c r="I26" s="412">
        <f>'Country equity risk premiums'!B206</f>
        <v>0.09237938348</v>
      </c>
      <c r="J26" s="397">
        <f t="shared" si="4"/>
        <v>0</v>
      </c>
      <c r="K26" s="413">
        <f t="shared" si="5"/>
        <v>0</v>
      </c>
      <c r="L26" s="296"/>
      <c r="M26" s="296"/>
      <c r="N26" s="296"/>
      <c r="O26" s="296"/>
      <c r="P26" s="296"/>
      <c r="Q26" s="296"/>
      <c r="R26" s="296"/>
      <c r="S26" s="296"/>
      <c r="T26" s="296"/>
      <c r="U26" s="296"/>
      <c r="V26" s="296"/>
      <c r="W26" s="296"/>
      <c r="X26" s="296"/>
      <c r="Y26" s="296"/>
      <c r="Z26" s="296"/>
    </row>
    <row r="27" ht="15.0" customHeight="1">
      <c r="A27" s="296" t="s">
        <v>552</v>
      </c>
      <c r="B27" s="416">
        <f>IF(B25="Will Input",B26,IF(B25="Country of Incorporation",VLOOKUP('Input sheet'!B7,'Country equity risk premiums'!A5:E181,4),IF(B25="Operating regions",'Cost of capital worksheet'!K32,'Cost of capital worksheet'!K18)))</f>
        <v>0.04923999095</v>
      </c>
      <c r="C27" s="296"/>
      <c r="D27" s="296"/>
      <c r="E27" s="296"/>
      <c r="F27" s="296"/>
      <c r="G27" s="383" t="str">
        <f>'Country equity risk premiums'!A207</f>
        <v>Middle East</v>
      </c>
      <c r="H27" s="396">
        <v>4000.0</v>
      </c>
      <c r="I27" s="412">
        <f>'Country equity risk premiums'!B207</f>
        <v>0.06338999089</v>
      </c>
      <c r="J27" s="397">
        <f t="shared" si="4"/>
        <v>0.01785714286</v>
      </c>
      <c r="K27" s="413">
        <f t="shared" si="5"/>
        <v>0.001131964123</v>
      </c>
      <c r="L27" s="296"/>
      <c r="M27" s="296"/>
      <c r="N27" s="296"/>
      <c r="O27" s="296"/>
      <c r="P27" s="296"/>
      <c r="Q27" s="296"/>
      <c r="R27" s="296"/>
      <c r="S27" s="296"/>
      <c r="T27" s="296"/>
      <c r="U27" s="296"/>
      <c r="V27" s="296"/>
      <c r="W27" s="296"/>
      <c r="X27" s="296"/>
      <c r="Y27" s="296"/>
      <c r="Z27" s="296"/>
    </row>
    <row r="28" ht="15.0" customHeight="1">
      <c r="A28" s="296"/>
      <c r="B28" s="296"/>
      <c r="C28" s="296"/>
      <c r="D28" s="296"/>
      <c r="E28" s="296"/>
      <c r="F28" s="296"/>
      <c r="G28" s="383" t="str">
        <f>'Country equity risk premiums'!A208</f>
        <v>North America</v>
      </c>
      <c r="H28" s="396">
        <v>120000.0</v>
      </c>
      <c r="I28" s="412">
        <f>'Country equity risk premiums'!B208</f>
        <v>0.0418</v>
      </c>
      <c r="J28" s="397">
        <f t="shared" si="4"/>
        <v>0.5357142857</v>
      </c>
      <c r="K28" s="413">
        <f t="shared" si="5"/>
        <v>0.02239285714</v>
      </c>
      <c r="L28" s="296"/>
      <c r="M28" s="296"/>
      <c r="N28" s="296"/>
      <c r="O28" s="296"/>
      <c r="P28" s="296"/>
      <c r="Q28" s="296"/>
      <c r="R28" s="296"/>
      <c r="S28" s="296"/>
      <c r="T28" s="296"/>
      <c r="U28" s="296"/>
      <c r="V28" s="296"/>
      <c r="W28" s="296"/>
      <c r="X28" s="296"/>
      <c r="Y28" s="296"/>
      <c r="Z28" s="296"/>
    </row>
    <row r="29" ht="15.0" customHeight="1">
      <c r="A29" s="374" t="s">
        <v>553</v>
      </c>
      <c r="B29" s="296"/>
      <c r="C29" s="296"/>
      <c r="D29" s="296"/>
      <c r="E29" s="296"/>
      <c r="F29" s="296"/>
      <c r="G29" s="383" t="str">
        <f>'Country equity risk premiums'!A209</f>
        <v>Western Europe</v>
      </c>
      <c r="H29" s="396">
        <v>67000.0</v>
      </c>
      <c r="I29" s="412">
        <f>'Country equity risk premiums'!B209</f>
        <v>0.05467160629</v>
      </c>
      <c r="J29" s="397">
        <f t="shared" si="4"/>
        <v>0.2991071429</v>
      </c>
      <c r="K29" s="413">
        <f t="shared" si="5"/>
        <v>0.01635266795</v>
      </c>
      <c r="L29" s="296"/>
      <c r="M29" s="296"/>
      <c r="N29" s="296"/>
      <c r="O29" s="296"/>
      <c r="P29" s="296"/>
      <c r="Q29" s="296"/>
      <c r="R29" s="296"/>
      <c r="S29" s="296"/>
      <c r="T29" s="296"/>
      <c r="U29" s="296"/>
      <c r="V29" s="296"/>
      <c r="W29" s="296"/>
      <c r="X29" s="296"/>
      <c r="Y29" s="296"/>
      <c r="Z29" s="296"/>
    </row>
    <row r="30" ht="15.0" customHeight="1">
      <c r="A30" s="296" t="s">
        <v>554</v>
      </c>
      <c r="B30" s="384">
        <f>'Input sheet'!B15</f>
        <v>8000</v>
      </c>
      <c r="C30" s="296"/>
      <c r="D30" s="296"/>
      <c r="E30" s="296"/>
      <c r="F30" s="296"/>
      <c r="G30" s="399"/>
      <c r="H30" s="399"/>
      <c r="I30" s="417">
        <v>0.0641</v>
      </c>
      <c r="J30" s="397">
        <f t="shared" si="4"/>
        <v>0</v>
      </c>
      <c r="K30" s="413">
        <f t="shared" si="5"/>
        <v>0</v>
      </c>
      <c r="L30" s="296"/>
      <c r="M30" s="296"/>
      <c r="N30" s="296"/>
      <c r="O30" s="296"/>
      <c r="P30" s="296"/>
      <c r="Q30" s="296"/>
      <c r="R30" s="296"/>
      <c r="S30" s="296"/>
      <c r="T30" s="296"/>
      <c r="U30" s="296"/>
      <c r="V30" s="296"/>
      <c r="W30" s="296"/>
      <c r="X30" s="296"/>
      <c r="Y30" s="296"/>
      <c r="Z30" s="296"/>
    </row>
    <row r="31" ht="15.0" customHeight="1">
      <c r="A31" s="296" t="s">
        <v>555</v>
      </c>
      <c r="B31" s="384">
        <f>'Input sheet'!B13</f>
        <v>700</v>
      </c>
      <c r="C31" s="296"/>
      <c r="D31" s="296"/>
      <c r="E31" s="296"/>
      <c r="F31" s="296"/>
      <c r="G31" s="399" t="s">
        <v>556</v>
      </c>
      <c r="H31" s="399"/>
      <c r="I31" s="417">
        <v>0.0563</v>
      </c>
      <c r="J31" s="397">
        <f t="shared" si="4"/>
        <v>0</v>
      </c>
      <c r="K31" s="413">
        <f t="shared" si="5"/>
        <v>0</v>
      </c>
      <c r="L31" s="296"/>
      <c r="M31" s="296"/>
      <c r="N31" s="296"/>
      <c r="O31" s="296"/>
      <c r="P31" s="296"/>
      <c r="Q31" s="296"/>
      <c r="R31" s="296"/>
      <c r="S31" s="296"/>
      <c r="T31" s="296"/>
      <c r="U31" s="296"/>
      <c r="V31" s="296"/>
      <c r="W31" s="296"/>
      <c r="X31" s="296"/>
      <c r="Y31" s="296"/>
      <c r="Z31" s="296"/>
    </row>
    <row r="32" ht="15.0" customHeight="1">
      <c r="A32" s="296" t="s">
        <v>557</v>
      </c>
      <c r="B32" s="418">
        <v>0.0</v>
      </c>
      <c r="C32" s="296"/>
      <c r="D32" s="296"/>
      <c r="E32" s="296"/>
      <c r="F32" s="296"/>
      <c r="G32" s="411" t="s">
        <v>540</v>
      </c>
      <c r="H32" s="411">
        <f>SUM(H21:H31)</f>
        <v>224000</v>
      </c>
      <c r="I32" s="397"/>
      <c r="J32" s="397">
        <f t="shared" ref="J32:K32" si="6">SUM(J21:J31)</f>
        <v>1</v>
      </c>
      <c r="K32" s="413">
        <f t="shared" si="6"/>
        <v>0.04923999095</v>
      </c>
      <c r="L32" s="296"/>
      <c r="M32" s="296"/>
      <c r="N32" s="296"/>
      <c r="O32" s="296"/>
      <c r="P32" s="296"/>
      <c r="Q32" s="296"/>
      <c r="R32" s="296"/>
      <c r="S32" s="296"/>
      <c r="T32" s="296"/>
      <c r="U32" s="296"/>
      <c r="V32" s="296"/>
      <c r="W32" s="296"/>
      <c r="X32" s="296"/>
      <c r="Y32" s="296"/>
      <c r="Z32" s="296"/>
    </row>
    <row r="33" ht="15.0" customHeight="1">
      <c r="A33" s="296" t="s">
        <v>558</v>
      </c>
      <c r="B33" s="419" t="s">
        <v>559</v>
      </c>
      <c r="C33" s="296"/>
      <c r="D33" s="296"/>
      <c r="E33" s="296"/>
      <c r="F33" s="296"/>
      <c r="G33" s="296"/>
      <c r="H33" s="296"/>
      <c r="I33" s="296"/>
      <c r="J33" s="296"/>
      <c r="K33" s="296"/>
      <c r="L33" s="296"/>
      <c r="M33" s="296"/>
      <c r="N33" s="296"/>
      <c r="O33" s="296"/>
      <c r="P33" s="296"/>
      <c r="Q33" s="296"/>
      <c r="R33" s="296"/>
      <c r="S33" s="296"/>
      <c r="T33" s="296"/>
      <c r="U33" s="296"/>
      <c r="V33" s="296"/>
      <c r="W33" s="296"/>
      <c r="X33" s="296"/>
      <c r="Y33" s="296"/>
      <c r="Z33" s="296"/>
    </row>
    <row r="34" ht="15.0" customHeight="1">
      <c r="A34" s="296" t="s">
        <v>560</v>
      </c>
      <c r="B34" s="420">
        <v>0.04</v>
      </c>
      <c r="C34" s="296"/>
      <c r="D34" s="296"/>
      <c r="E34" s="296"/>
      <c r="F34" s="296"/>
      <c r="G34" s="391" t="s">
        <v>561</v>
      </c>
      <c r="H34" s="296"/>
      <c r="I34" s="296"/>
      <c r="J34" s="296"/>
      <c r="K34" s="296"/>
      <c r="L34" s="296"/>
      <c r="M34" s="296"/>
      <c r="N34" s="296"/>
      <c r="O34" s="296"/>
      <c r="P34" s="296"/>
      <c r="Q34" s="296"/>
      <c r="R34" s="296"/>
      <c r="S34" s="296"/>
      <c r="T34" s="296"/>
      <c r="U34" s="296"/>
      <c r="V34" s="296"/>
      <c r="W34" s="296"/>
      <c r="X34" s="296"/>
      <c r="Y34" s="296"/>
      <c r="Z34" s="296"/>
    </row>
    <row r="35" ht="15.0" customHeight="1">
      <c r="A35" s="296" t="s">
        <v>562</v>
      </c>
      <c r="B35" s="421" t="s">
        <v>371</v>
      </c>
      <c r="C35" s="296"/>
      <c r="D35" s="296"/>
      <c r="E35" s="296"/>
      <c r="F35" s="296"/>
      <c r="G35" s="383" t="s">
        <v>563</v>
      </c>
      <c r="H35" s="383" t="s">
        <v>15</v>
      </c>
      <c r="I35" s="383" t="s">
        <v>564</v>
      </c>
      <c r="J35" s="383" t="s">
        <v>565</v>
      </c>
      <c r="K35" s="383" t="s">
        <v>566</v>
      </c>
      <c r="L35" s="383" t="s">
        <v>128</v>
      </c>
      <c r="M35" s="296"/>
      <c r="N35" s="296"/>
      <c r="O35" s="296"/>
      <c r="P35" s="296"/>
      <c r="Q35" s="296"/>
      <c r="R35" s="296"/>
      <c r="S35" s="296"/>
      <c r="T35" s="296"/>
      <c r="U35" s="296"/>
      <c r="V35" s="296"/>
      <c r="W35" s="296"/>
      <c r="X35" s="296"/>
      <c r="Y35" s="296"/>
      <c r="Z35" s="296"/>
    </row>
    <row r="36" ht="15.0" customHeight="1">
      <c r="A36" s="296" t="s">
        <v>567</v>
      </c>
      <c r="B36" s="421">
        <v>1.0</v>
      </c>
      <c r="C36" s="296"/>
      <c r="D36" s="296"/>
      <c r="E36" s="296"/>
      <c r="F36" s="296"/>
      <c r="G36" s="399"/>
      <c r="H36" s="422"/>
      <c r="I36" s="423" t="str">
        <f>IF(G36=0,,VLOOKUP(G36,'Industry Averages(US)'!$A$2:$S$95,15))</f>
        <v/>
      </c>
      <c r="J36" s="424">
        <f t="shared" ref="J36:J47" si="7">H36*I36</f>
        <v>0</v>
      </c>
      <c r="K36" s="425">
        <f>IF(I36=0,0,VLOOKUP(G36,'Industry Averages(US)'!$A$2:$S$95,7))</f>
        <v>0</v>
      </c>
      <c r="L36" s="416">
        <f>IF(I36=0,0,VLOOKUP(G36,'Industry Averages(US)'!$A$2:$S$95,13))</f>
        <v>0</v>
      </c>
      <c r="M36" s="296"/>
      <c r="N36" s="296"/>
      <c r="O36" s="296"/>
      <c r="P36" s="296"/>
      <c r="Q36" s="296"/>
      <c r="R36" s="296"/>
      <c r="S36" s="296"/>
      <c r="T36" s="296"/>
      <c r="U36" s="296"/>
      <c r="V36" s="296"/>
      <c r="W36" s="296"/>
      <c r="X36" s="296"/>
      <c r="Y36" s="296"/>
      <c r="Z36" s="296"/>
    </row>
    <row r="37" ht="15.0" customHeight="1">
      <c r="A37" s="296" t="s">
        <v>505</v>
      </c>
      <c r="B37" s="416">
        <f>IF(B33="Direct Input",B34,IF(B33="Synthetic Rating",'Synthetic rating'!D16,B24+VLOOKUP('Cost of capital worksheet'!B35,'Synthetic rating'!G42:H56,2)))</f>
        <v>0.0516</v>
      </c>
      <c r="C37" s="296"/>
      <c r="D37" s="296"/>
      <c r="E37" s="296"/>
      <c r="F37" s="296"/>
      <c r="G37" s="399"/>
      <c r="H37" s="422"/>
      <c r="I37" s="423" t="str">
        <f>IF(G37=0,,VLOOKUP(G37,'Industry Averages(US)'!$A$2:$S$95,15))</f>
        <v/>
      </c>
      <c r="J37" s="424">
        <f t="shared" si="7"/>
        <v>0</v>
      </c>
      <c r="K37" s="425">
        <f>IF(I37=0,0,VLOOKUP(G37,'Industry Averages(US)'!$A$2:$S$95,7))</f>
        <v>0</v>
      </c>
      <c r="L37" s="416">
        <f>IF(I37=0,0,VLOOKUP(G37,'Industry Averages(US)'!$A$2:$S$95,13))</f>
        <v>0</v>
      </c>
      <c r="M37" s="296"/>
      <c r="N37" s="296"/>
      <c r="O37" s="296"/>
      <c r="P37" s="296"/>
      <c r="Q37" s="296"/>
      <c r="R37" s="296"/>
      <c r="S37" s="296"/>
      <c r="T37" s="296"/>
      <c r="U37" s="296"/>
      <c r="V37" s="296"/>
      <c r="W37" s="296"/>
      <c r="X37" s="296"/>
      <c r="Y37" s="296"/>
      <c r="Z37" s="296"/>
    </row>
    <row r="38" ht="15.0" customHeight="1">
      <c r="A38" s="296" t="s">
        <v>568</v>
      </c>
      <c r="B38" s="426">
        <f>'Input sheet'!B24</f>
        <v>0.3</v>
      </c>
      <c r="C38" s="296"/>
      <c r="D38" s="296"/>
      <c r="E38" s="296"/>
      <c r="F38" s="296"/>
      <c r="G38" s="399"/>
      <c r="H38" s="422"/>
      <c r="I38" s="423" t="str">
        <f>IF(G38=0,,VLOOKUP(G38,'Industry Averages(US)'!$A$2:$S$95,15))</f>
        <v/>
      </c>
      <c r="J38" s="424">
        <f t="shared" si="7"/>
        <v>0</v>
      </c>
      <c r="K38" s="425">
        <f>IF(I38=0,0,VLOOKUP(G38,'Industry Averages(US)'!$A$2:$S$95,7))</f>
        <v>0</v>
      </c>
      <c r="L38" s="416">
        <f>IF(I38=0,0,VLOOKUP(G38,'Industry Averages(US)'!$A$2:$S$95,13))</f>
        <v>0</v>
      </c>
      <c r="M38" s="296"/>
      <c r="N38" s="296"/>
      <c r="O38" s="296"/>
      <c r="P38" s="296"/>
      <c r="Q38" s="296"/>
      <c r="R38" s="296"/>
      <c r="S38" s="296"/>
      <c r="T38" s="296"/>
      <c r="U38" s="296"/>
      <c r="V38" s="296"/>
      <c r="W38" s="296"/>
      <c r="X38" s="296"/>
      <c r="Y38" s="296"/>
      <c r="Z38" s="296"/>
    </row>
    <row r="39" ht="15.0" customHeight="1">
      <c r="A39" s="296"/>
      <c r="B39" s="296"/>
      <c r="C39" s="296"/>
      <c r="D39" s="296"/>
      <c r="E39" s="296"/>
      <c r="F39" s="296"/>
      <c r="G39" s="399"/>
      <c r="H39" s="422"/>
      <c r="I39" s="423" t="str">
        <f>IF(G39=0,,VLOOKUP(G39,'Industry Averages(US)'!$A$2:$S$95,15))</f>
        <v/>
      </c>
      <c r="J39" s="424">
        <f t="shared" si="7"/>
        <v>0</v>
      </c>
      <c r="K39" s="425">
        <f>IF(I39=0,0,VLOOKUP(G39,'Industry Averages(US)'!$A$2:$S$95,7))</f>
        <v>0</v>
      </c>
      <c r="L39" s="416">
        <f>IF(I39=0,0,VLOOKUP(G39,'Industry Averages(US)'!$A$2:$S$95,13))</f>
        <v>0</v>
      </c>
      <c r="M39" s="296"/>
      <c r="N39" s="296"/>
      <c r="O39" s="296"/>
      <c r="P39" s="296"/>
      <c r="Q39" s="296"/>
      <c r="R39" s="296"/>
      <c r="S39" s="296"/>
      <c r="T39" s="296"/>
      <c r="U39" s="296"/>
      <c r="V39" s="296"/>
      <c r="W39" s="296"/>
      <c r="X39" s="296"/>
      <c r="Y39" s="296"/>
      <c r="Z39" s="296"/>
    </row>
    <row r="40" ht="15.0" customHeight="1">
      <c r="A40" s="296" t="s">
        <v>569</v>
      </c>
      <c r="B40" s="427">
        <v>0.0</v>
      </c>
      <c r="C40" s="296"/>
      <c r="D40" s="296"/>
      <c r="E40" s="296"/>
      <c r="F40" s="296"/>
      <c r="G40" s="399"/>
      <c r="H40" s="422"/>
      <c r="I40" s="423" t="str">
        <f>IF(G40=0,,VLOOKUP(G40,'Industry Averages(US)'!$A$2:$S$95,15))</f>
        <v/>
      </c>
      <c r="J40" s="424">
        <f t="shared" si="7"/>
        <v>0</v>
      </c>
      <c r="K40" s="425">
        <f>IF(I40=0,0,VLOOKUP(G40,'Industry Averages(US)'!$A$2:$S$95,7))</f>
        <v>0</v>
      </c>
      <c r="L40" s="416">
        <f>IF(I40=0,0,VLOOKUP(G40,'Industry Averages(US)'!$A$2:$S$95,13))</f>
        <v>0</v>
      </c>
      <c r="M40" s="428"/>
      <c r="N40" s="428"/>
      <c r="O40" s="428"/>
      <c r="P40" s="428"/>
      <c r="Q40" s="428"/>
      <c r="R40" s="428"/>
      <c r="S40" s="428"/>
      <c r="T40" s="428"/>
      <c r="U40" s="428"/>
      <c r="V40" s="428"/>
      <c r="W40" s="428"/>
      <c r="X40" s="428"/>
      <c r="Y40" s="428"/>
      <c r="Z40" s="428"/>
    </row>
    <row r="41" ht="15.0" customHeight="1">
      <c r="A41" s="296" t="s">
        <v>570</v>
      </c>
      <c r="B41" s="427">
        <v>0.0</v>
      </c>
      <c r="C41" s="296"/>
      <c r="D41" s="296"/>
      <c r="E41" s="296"/>
      <c r="F41" s="296"/>
      <c r="G41" s="399"/>
      <c r="H41" s="422"/>
      <c r="I41" s="423" t="str">
        <f>IF(G41=0,,VLOOKUP(G41,'Industry Averages(US)'!$A$2:$S$95,15))</f>
        <v/>
      </c>
      <c r="J41" s="424">
        <f t="shared" si="7"/>
        <v>0</v>
      </c>
      <c r="K41" s="425">
        <f>IF(I41=0,0,VLOOKUP(G41,'Industry Averages(US)'!$A$2:$S$95,7))</f>
        <v>0</v>
      </c>
      <c r="L41" s="416">
        <f>IF(I41=0,0,VLOOKUP(G41,'Industry Averages(US)'!$A$2:$S$95,13))</f>
        <v>0</v>
      </c>
      <c r="M41" s="296"/>
      <c r="N41" s="296"/>
      <c r="O41" s="296"/>
      <c r="P41" s="296"/>
      <c r="Q41" s="296"/>
      <c r="R41" s="296"/>
      <c r="S41" s="296"/>
      <c r="T41" s="296"/>
      <c r="U41" s="296"/>
      <c r="V41" s="296"/>
      <c r="W41" s="296"/>
      <c r="X41" s="296"/>
      <c r="Y41" s="296"/>
      <c r="Z41" s="296"/>
    </row>
    <row r="42" ht="15.0" customHeight="1">
      <c r="A42" s="296" t="s">
        <v>571</v>
      </c>
      <c r="B42" s="427">
        <v>0.0</v>
      </c>
      <c r="C42" s="296"/>
      <c r="D42" s="296"/>
      <c r="E42" s="296"/>
      <c r="F42" s="296"/>
      <c r="G42" s="399"/>
      <c r="H42" s="422"/>
      <c r="I42" s="423" t="str">
        <f>IF(G42=0,,VLOOKUP(G42,'Industry Averages(US)'!$A$2:$S$95,15))</f>
        <v/>
      </c>
      <c r="J42" s="424">
        <f t="shared" si="7"/>
        <v>0</v>
      </c>
      <c r="K42" s="425">
        <f>IF(I42=0,0,VLOOKUP(G42,'Industry Averages(US)'!$A$2:$S$95,7))</f>
        <v>0</v>
      </c>
      <c r="L42" s="416">
        <f>IF(I42=0,0,VLOOKUP(G42,'Industry Averages(US)'!$A$2:$S$95,13))</f>
        <v>0</v>
      </c>
      <c r="M42" s="296"/>
      <c r="N42" s="296"/>
      <c r="O42" s="296"/>
      <c r="P42" s="296"/>
      <c r="Q42" s="296"/>
      <c r="R42" s="296"/>
      <c r="S42" s="296"/>
      <c r="T42" s="296"/>
      <c r="U42" s="296"/>
      <c r="V42" s="296"/>
      <c r="W42" s="296"/>
      <c r="X42" s="296"/>
      <c r="Y42" s="296"/>
      <c r="Z42" s="296"/>
    </row>
    <row r="43" ht="15.0" customHeight="1">
      <c r="A43" s="296" t="s">
        <v>572</v>
      </c>
      <c r="B43" s="427">
        <v>0.0</v>
      </c>
      <c r="C43" s="296"/>
      <c r="D43" s="296"/>
      <c r="E43" s="296"/>
      <c r="F43" s="296"/>
      <c r="G43" s="399"/>
      <c r="H43" s="422"/>
      <c r="I43" s="423" t="str">
        <f>IF(G43=0,,VLOOKUP(G43,'Industry Averages(US)'!$A$2:$S$95,15))</f>
        <v/>
      </c>
      <c r="J43" s="424">
        <f t="shared" si="7"/>
        <v>0</v>
      </c>
      <c r="K43" s="425">
        <f>IF(I43=0,0,VLOOKUP(G43,'Industry Averages(US)'!$A$2:$S$95,7))</f>
        <v>0</v>
      </c>
      <c r="L43" s="416">
        <f>IF(I43=0,0,VLOOKUP(G43,'Industry Averages(US)'!$A$2:$S$95,13))</f>
        <v>0</v>
      </c>
      <c r="M43" s="296"/>
      <c r="N43" s="296"/>
      <c r="O43" s="296"/>
      <c r="P43" s="296"/>
      <c r="Q43" s="296"/>
      <c r="R43" s="296"/>
      <c r="S43" s="296"/>
      <c r="T43" s="296"/>
      <c r="U43" s="296"/>
      <c r="V43" s="296"/>
      <c r="W43" s="296"/>
      <c r="X43" s="296"/>
      <c r="Y43" s="296"/>
      <c r="Z43" s="296"/>
    </row>
    <row r="44" ht="12.75" customHeight="1">
      <c r="A44" s="296"/>
      <c r="B44" s="296"/>
      <c r="C44" s="296"/>
      <c r="D44" s="296"/>
      <c r="E44" s="296"/>
      <c r="F44" s="296"/>
      <c r="G44" s="399"/>
      <c r="H44" s="422"/>
      <c r="I44" s="423" t="str">
        <f>IF(G44=0,,VLOOKUP(G44,'Industry Averages(US)'!$A$2:$S$95,15))</f>
        <v/>
      </c>
      <c r="J44" s="424">
        <f t="shared" si="7"/>
        <v>0</v>
      </c>
      <c r="K44" s="425">
        <f>IF(I44=0,0,VLOOKUP(G44,'Industry Averages(US)'!$A$2:$S$95,7))</f>
        <v>0</v>
      </c>
      <c r="L44" s="416">
        <f>IF(I44=0,0,VLOOKUP(G44,'Industry Averages(US)'!$A$2:$S$95,13))</f>
        <v>0</v>
      </c>
      <c r="M44" s="429" t="s">
        <v>573</v>
      </c>
      <c r="N44" s="125"/>
      <c r="O44" s="126"/>
    </row>
    <row r="45" ht="12.75" customHeight="1">
      <c r="A45" s="296" t="s">
        <v>574</v>
      </c>
      <c r="B45" s="430">
        <f>IF('Input sheet'!B17="Yes",'Operating lease converter'!F33,0)</f>
        <v>0</v>
      </c>
      <c r="C45" s="296"/>
      <c r="D45" s="296"/>
      <c r="E45" s="296"/>
      <c r="F45" s="296"/>
      <c r="G45" s="399"/>
      <c r="H45" s="422"/>
      <c r="I45" s="423" t="str">
        <f>IF(G45=0,,VLOOKUP(G45,'Industry Averages(US)'!$A$2:$S$95,15))</f>
        <v/>
      </c>
      <c r="J45" s="424">
        <f t="shared" si="7"/>
        <v>0</v>
      </c>
      <c r="K45" s="425">
        <f>IF(I45=0,0,VLOOKUP(G45,'Industry Averages(US)'!$A$2:$S$95,7))</f>
        <v>0</v>
      </c>
      <c r="L45" s="416">
        <f>IF(I45=0,0,VLOOKUP(G45,'Industry Averages(US)'!$A$2:$S$95,13))</f>
        <v>0</v>
      </c>
      <c r="M45" s="128"/>
      <c r="O45" s="129"/>
    </row>
    <row r="46" ht="12.75" customHeight="1">
      <c r="A46" s="296"/>
      <c r="B46" s="296"/>
      <c r="C46" s="296"/>
      <c r="D46" s="296"/>
      <c r="E46" s="296"/>
      <c r="F46" s="296"/>
      <c r="G46" s="399"/>
      <c r="H46" s="422"/>
      <c r="I46" s="423" t="str">
        <f>IF(G46=0,,VLOOKUP(G46,'Industry Averages(US)'!$A$2:$S$95,15))</f>
        <v/>
      </c>
      <c r="J46" s="424">
        <f t="shared" si="7"/>
        <v>0</v>
      </c>
      <c r="K46" s="425">
        <f>IF(I46=0,0,VLOOKUP(G46,'Industry Averages(US)'!$A$2:$S$95,7))</f>
        <v>0</v>
      </c>
      <c r="L46" s="416">
        <f>IF(I46=0,0,VLOOKUP(G46,'Industry Averages(US)'!$A$2:$S$95,13))</f>
        <v>0</v>
      </c>
      <c r="M46" s="128"/>
      <c r="O46" s="129"/>
    </row>
    <row r="47" ht="12.75" customHeight="1">
      <c r="A47" s="374" t="s">
        <v>575</v>
      </c>
      <c r="B47" s="296"/>
      <c r="C47" s="296"/>
      <c r="D47" s="296"/>
      <c r="E47" s="296"/>
      <c r="F47" s="296"/>
      <c r="G47" s="399"/>
      <c r="H47" s="422"/>
      <c r="I47" s="423" t="str">
        <f>IF(G47=0,,VLOOKUP(G47,'Industry Averages(US)'!$A$2:$S$95,15))</f>
        <v/>
      </c>
      <c r="J47" s="424">
        <f t="shared" si="7"/>
        <v>0</v>
      </c>
      <c r="K47" s="425">
        <f>IF(I47=0,0,VLOOKUP(G47,'Industry Averages(US)'!$A$2:$S$95,7))</f>
        <v>0</v>
      </c>
      <c r="L47" s="416">
        <f>IF(I47=0,0,VLOOKUP(G47,'Industry Averages(US)'!$A$2:$S$95,13))</f>
        <v>0</v>
      </c>
      <c r="M47" s="128"/>
      <c r="O47" s="129"/>
    </row>
    <row r="48" ht="12.75" customHeight="1">
      <c r="A48" s="296" t="s">
        <v>576</v>
      </c>
      <c r="B48" s="427">
        <v>0.0</v>
      </c>
      <c r="C48" s="296"/>
      <c r="D48" s="296"/>
      <c r="E48" s="296"/>
      <c r="F48" s="296"/>
      <c r="G48" s="431" t="s">
        <v>35</v>
      </c>
      <c r="H48" s="424">
        <f>SUM(H36:H47)</f>
        <v>0</v>
      </c>
      <c r="I48" s="432"/>
      <c r="J48" s="424">
        <f>SUM(J36:J47)</f>
        <v>0</v>
      </c>
      <c r="K48" s="433" t="str">
        <f>K36*(J36/J48)+K37*J37/J48+K38*J38/J48+K39*J39/J48+K40*J40/J48+K41*J41/J48+K42*J42/J48+K43*J43/J48+K44*J44/J48+K45*J45/J48+K46*J46/J48+K47*J47/J48</f>
        <v>#DIV/0!</v>
      </c>
      <c r="L48" s="434" t="str">
        <f>L36*(J36/J48)+L37*J37/J48+L38*J38/J48+L39*J39/J48+L40*J40/J48+L41*J41/J48+L42*J42/J48+L43*J43/J48+L44*J44/J48+L45*J45/J48+L46*J46/J48+L47*J47/J48</f>
        <v>#DIV/0!</v>
      </c>
      <c r="M48" s="130"/>
      <c r="N48" s="131"/>
      <c r="O48" s="132"/>
    </row>
    <row r="49" ht="12.75" customHeight="1">
      <c r="A49" s="296" t="s">
        <v>577</v>
      </c>
      <c r="B49" s="427">
        <v>70.0</v>
      </c>
      <c r="C49" s="296"/>
      <c r="D49" s="296"/>
      <c r="E49" s="296"/>
      <c r="F49" s="296"/>
    </row>
    <row r="50" ht="12.75" customHeight="1">
      <c r="A50" s="296" t="s">
        <v>578</v>
      </c>
      <c r="B50" s="427">
        <v>5.0</v>
      </c>
      <c r="C50" s="296"/>
      <c r="D50" s="296"/>
      <c r="E50" s="296"/>
      <c r="F50" s="296"/>
      <c r="G50" s="435" t="s">
        <v>579</v>
      </c>
    </row>
    <row r="51" ht="12.75" customHeight="1">
      <c r="A51" s="296"/>
      <c r="B51" s="296"/>
      <c r="C51" s="296"/>
      <c r="D51" s="296"/>
      <c r="E51" s="296"/>
      <c r="F51" s="296"/>
      <c r="G51" s="383" t="s">
        <v>563</v>
      </c>
      <c r="H51" s="383" t="s">
        <v>15</v>
      </c>
      <c r="I51" s="383" t="s">
        <v>564</v>
      </c>
      <c r="J51" s="383" t="s">
        <v>565</v>
      </c>
      <c r="K51" s="383" t="s">
        <v>566</v>
      </c>
      <c r="L51" s="383" t="s">
        <v>128</v>
      </c>
    </row>
    <row r="52" ht="12.75" customHeight="1">
      <c r="A52" s="395" t="s">
        <v>333</v>
      </c>
      <c r="B52" s="296"/>
      <c r="C52" s="296"/>
      <c r="D52" s="296"/>
      <c r="E52" s="296"/>
      <c r="F52" s="296"/>
      <c r="G52" s="399"/>
      <c r="H52" s="422"/>
      <c r="I52" s="423" t="str">
        <f>IF(G52=0,,VLOOKUP(G52,'Industry Average Beta (Global)'!$A$2:$O$95,15))</f>
        <v/>
      </c>
      <c r="J52" s="424">
        <f t="shared" ref="J52:J63" si="8">H52*I52</f>
        <v>0</v>
      </c>
      <c r="K52" s="423" t="str">
        <f>IF(G52=0,,VLOOKUP(G52,'Industry Average Beta (Global)'!$A$2:$O$95,7))</f>
        <v/>
      </c>
      <c r="L52" s="416">
        <f>IF(I52=0,0,VLOOKUP(G52,'Industry Average Beta (Global)'!$A$2:$M$95,13))</f>
        <v>0</v>
      </c>
    </row>
    <row r="53" ht="12.75" customHeight="1">
      <c r="A53" s="383" t="s">
        <v>580</v>
      </c>
      <c r="B53" s="383"/>
      <c r="C53" s="384">
        <f>B31*(1-(1+B37)^(-B32))/B37+B30/(1+B37)^B32</f>
        <v>8000</v>
      </c>
      <c r="D53" s="296"/>
      <c r="E53" s="296"/>
      <c r="F53" s="296"/>
      <c r="G53" s="399"/>
      <c r="H53" s="422"/>
      <c r="I53" s="423" t="str">
        <f>IF(G53=0,,VLOOKUP(G53,'Industry Average Beta (Global)'!$A$2:$O$95,15))</f>
        <v/>
      </c>
      <c r="J53" s="424">
        <f t="shared" si="8"/>
        <v>0</v>
      </c>
      <c r="K53" s="423" t="str">
        <f>IF(G53=0,,VLOOKUP(G53,'Industry Average Beta (Global)'!$A$2:$O$95,7))</f>
        <v/>
      </c>
      <c r="L53" s="416">
        <f>IF(I53=0,0,VLOOKUP(G53,'Industry Average Beta (Global)'!$A$2:$M$95,13))</f>
        <v>0</v>
      </c>
    </row>
    <row r="54" ht="12.75" customHeight="1">
      <c r="A54" s="383" t="s">
        <v>581</v>
      </c>
      <c r="B54" s="383"/>
      <c r="C54" s="384">
        <f>B41*(1-(1+B37)^(-B42))/B37+B40/(1+B37)^B42</f>
        <v>0</v>
      </c>
      <c r="D54" s="296"/>
      <c r="E54" s="296"/>
      <c r="F54" s="296"/>
      <c r="G54" s="399"/>
      <c r="H54" s="422"/>
      <c r="I54" s="423" t="str">
        <f>IF(G54=0,,VLOOKUP(G54,'Industry Average Beta (Global)'!$A$2:$O$95,15))</f>
        <v/>
      </c>
      <c r="J54" s="424">
        <f t="shared" si="8"/>
        <v>0</v>
      </c>
      <c r="K54" s="423" t="str">
        <f>IF(G54=0,,VLOOKUP(G54,'Industry Average Beta (Global)'!$A$2:$O$95,7))</f>
        <v/>
      </c>
      <c r="L54" s="416">
        <f>IF(I54=0,0,VLOOKUP(G54,'Industry Average Beta (Global)'!$A$2:$M$95,13))</f>
        <v>0</v>
      </c>
    </row>
    <row r="55" ht="12.75" customHeight="1">
      <c r="A55" s="383" t="s">
        <v>582</v>
      </c>
      <c r="B55" s="383"/>
      <c r="C55" s="384">
        <f>B45</f>
        <v>0</v>
      </c>
      <c r="D55" s="296"/>
      <c r="E55" s="296"/>
      <c r="F55" s="296"/>
      <c r="G55" s="399"/>
      <c r="H55" s="422"/>
      <c r="I55" s="423" t="str">
        <f>IF(G55=0,,VLOOKUP(G55,'Industry Average Beta (Global)'!$A$2:$O$95,15))</f>
        <v/>
      </c>
      <c r="J55" s="424">
        <f t="shared" si="8"/>
        <v>0</v>
      </c>
      <c r="K55" s="423" t="str">
        <f>IF(G55=0,,VLOOKUP(G55,'Industry Average Beta (Global)'!$A$2:$O$95,7))</f>
        <v/>
      </c>
      <c r="L55" s="416">
        <f>IF(I55=0,0,VLOOKUP(G55,'Industry Average Beta (Global)'!$A$2:$M$95,13))</f>
        <v>0</v>
      </c>
    </row>
    <row r="56" ht="12.75" customHeight="1">
      <c r="A56" s="383" t="s">
        <v>583</v>
      </c>
      <c r="B56" s="383"/>
      <c r="C56" s="384">
        <f>B43-C54</f>
        <v>0</v>
      </c>
      <c r="D56" s="296"/>
      <c r="E56" s="296"/>
      <c r="F56" s="296"/>
      <c r="G56" s="399"/>
      <c r="H56" s="422"/>
      <c r="I56" s="423" t="str">
        <f>IF(G56=0,,VLOOKUP(G56,'Industry Average Beta (Global)'!$A$2:$O$95,15))</f>
        <v/>
      </c>
      <c r="J56" s="424">
        <f t="shared" si="8"/>
        <v>0</v>
      </c>
      <c r="K56" s="423" t="str">
        <f>IF(G56=0,,VLOOKUP(G56,'Industry Average Beta (Global)'!$A$2:$O$95,7))</f>
        <v/>
      </c>
      <c r="L56" s="416">
        <f>IF(I56=0,0,VLOOKUP(G56,'Industry Average Beta (Global)'!$A$2:$M$95,13))</f>
        <v>0</v>
      </c>
    </row>
    <row r="57" ht="12.75" customHeight="1">
      <c r="A57" s="383" t="s">
        <v>584</v>
      </c>
      <c r="B57" s="383"/>
      <c r="C57" s="410">
        <f>IF(B21="Direct Input",B22,B23*(1+(1-B38)*(C60/B60)))</f>
        <v>1.277380106</v>
      </c>
      <c r="D57" s="296"/>
      <c r="E57" s="296"/>
      <c r="F57" s="296"/>
      <c r="G57" s="399"/>
      <c r="H57" s="422"/>
      <c r="I57" s="423" t="str">
        <f>IF(G57=0,,VLOOKUP(G57,'Industry Average Beta (Global)'!$A$2:$O$95,15))</f>
        <v/>
      </c>
      <c r="J57" s="424">
        <f t="shared" si="8"/>
        <v>0</v>
      </c>
      <c r="K57" s="423" t="str">
        <f>IF(G57=0,,VLOOKUP(G57,'Industry Average Beta (Global)'!$A$2:$O$95,7))</f>
        <v/>
      </c>
      <c r="L57" s="416">
        <f>IF(I57=0,0,VLOOKUP(G57,'Industry Average Beta (Global)'!$A$2:$M$95,13))</f>
        <v>0</v>
      </c>
    </row>
    <row r="58" ht="12.75" customHeight="1">
      <c r="A58" s="296"/>
      <c r="B58" s="296"/>
      <c r="C58" s="410"/>
      <c r="D58" s="296"/>
      <c r="E58" s="296"/>
      <c r="F58" s="296"/>
      <c r="G58" s="399"/>
      <c r="H58" s="422"/>
      <c r="I58" s="423" t="str">
        <f>IF(G58=0,,VLOOKUP(G58,'Industry Average Beta (Global)'!$A$2:$O$95,15))</f>
        <v/>
      </c>
      <c r="J58" s="424">
        <f t="shared" si="8"/>
        <v>0</v>
      </c>
      <c r="K58" s="423" t="str">
        <f>IF(G58=0,,VLOOKUP(G58,'Industry Average Beta (Global)'!$A$2:$O$95,7))</f>
        <v/>
      </c>
      <c r="L58" s="416">
        <f>IF(I58=0,0,VLOOKUP(G58,'Industry Average Beta (Global)'!$A$2:$M$95,13))</f>
        <v>0</v>
      </c>
    </row>
    <row r="59" ht="12.75" customHeight="1">
      <c r="A59" s="428"/>
      <c r="B59" s="436" t="s">
        <v>538</v>
      </c>
      <c r="C59" s="436" t="s">
        <v>585</v>
      </c>
      <c r="D59" s="436" t="s">
        <v>575</v>
      </c>
      <c r="E59" s="436" t="s">
        <v>586</v>
      </c>
      <c r="F59" s="428"/>
      <c r="G59" s="399"/>
      <c r="H59" s="422"/>
      <c r="I59" s="423" t="str">
        <f>IF(G59=0,,VLOOKUP(G59,'Industry Average Beta (Global)'!$A$2:$O$95,15))</f>
        <v/>
      </c>
      <c r="J59" s="424">
        <f t="shared" si="8"/>
        <v>0</v>
      </c>
      <c r="K59" s="423" t="str">
        <f>IF(G59=0,,VLOOKUP(G59,'Industry Average Beta (Global)'!$A$2:$O$95,7))</f>
        <v/>
      </c>
      <c r="L59" s="416">
        <f>IF(I59=0,0,VLOOKUP(G59,'Industry Average Beta (Global)'!$A$2:$M$95,13))</f>
        <v>0</v>
      </c>
    </row>
    <row r="60" ht="12.75" customHeight="1">
      <c r="A60" s="383" t="s">
        <v>587</v>
      </c>
      <c r="B60" s="384">
        <f>B18*B19</f>
        <v>1448000</v>
      </c>
      <c r="C60" s="384">
        <f>C53+C54+C55</f>
        <v>8000</v>
      </c>
      <c r="D60" s="384">
        <f>B48*B49</f>
        <v>0</v>
      </c>
      <c r="E60" s="384">
        <f t="shared" ref="E60:E61" si="10">SUM(B60:D60)</f>
        <v>1456000</v>
      </c>
      <c r="F60" s="296"/>
      <c r="G60" s="399"/>
      <c r="H60" s="422"/>
      <c r="I60" s="423" t="str">
        <f>IF(G60=0,,VLOOKUP(G60,'Industry Average Beta (Global)'!$A$2:$O$95,15))</f>
        <v/>
      </c>
      <c r="J60" s="424">
        <f t="shared" si="8"/>
        <v>0</v>
      </c>
      <c r="K60" s="423" t="str">
        <f>IF(G60=0,,VLOOKUP(G60,'Industry Average Beta (Global)'!$A$2:$O$95,7))</f>
        <v/>
      </c>
      <c r="L60" s="416">
        <f>IF(I60=0,0,VLOOKUP(G60,'Industry Average Beta (Global)'!$A$2:$M$95,13))</f>
        <v>0</v>
      </c>
      <c r="M60" s="429" t="s">
        <v>588</v>
      </c>
      <c r="N60" s="125"/>
      <c r="O60" s="126"/>
    </row>
    <row r="61" ht="12.75" customHeight="1">
      <c r="A61" s="383" t="s">
        <v>589</v>
      </c>
      <c r="B61" s="397">
        <f t="shared" ref="B61:D61" si="9">B60/$E$60</f>
        <v>0.9945054945</v>
      </c>
      <c r="C61" s="397">
        <f t="shared" si="9"/>
        <v>0.005494505495</v>
      </c>
      <c r="D61" s="397">
        <f t="shared" si="9"/>
        <v>0</v>
      </c>
      <c r="E61" s="437">
        <f t="shared" si="10"/>
        <v>1</v>
      </c>
      <c r="F61" s="296"/>
      <c r="G61" s="399"/>
      <c r="H61" s="422"/>
      <c r="I61" s="423" t="str">
        <f>IF(G61=0,,VLOOKUP(G61,'Industry Average Beta (Global)'!$A$2:$O$95,15))</f>
        <v/>
      </c>
      <c r="J61" s="424">
        <f t="shared" si="8"/>
        <v>0</v>
      </c>
      <c r="K61" s="423" t="str">
        <f>IF(G61=0,,VLOOKUP(G61,'Industry Average Beta (Global)'!$A$2:$O$95,7))</f>
        <v/>
      </c>
      <c r="L61" s="416">
        <f>IF(I61=0,0,VLOOKUP(G61,'Industry Average Beta (Global)'!$A$2:$M$95,13))</f>
        <v>0</v>
      </c>
      <c r="M61" s="128"/>
      <c r="O61" s="129"/>
    </row>
    <row r="62" ht="12.75" customHeight="1">
      <c r="A62" s="383" t="s">
        <v>590</v>
      </c>
      <c r="B62" s="397">
        <f>B24+C57*B27</f>
        <v>0.1085981849</v>
      </c>
      <c r="C62" s="397">
        <f>B37*(1-B38)</f>
        <v>0.03612</v>
      </c>
      <c r="D62" s="438">
        <f>B50/B49</f>
        <v>0.07142857143</v>
      </c>
      <c r="E62" s="439">
        <f>B61*B62+C61*C62+D61*D62</f>
        <v>0.1081999531</v>
      </c>
      <c r="F62" s="296"/>
      <c r="G62" s="399"/>
      <c r="H62" s="422"/>
      <c r="I62" s="423" t="str">
        <f>IF(G62=0,,VLOOKUP(G62,'Industry Average Beta (Global)'!$A$2:$O$95,15))</f>
        <v/>
      </c>
      <c r="J62" s="424">
        <f t="shared" si="8"/>
        <v>0</v>
      </c>
      <c r="K62" s="423" t="str">
        <f>IF(G62=0,,VLOOKUP(G62,'Industry Average Beta (Global)'!$A$2:$O$95,7))</f>
        <v/>
      </c>
      <c r="L62" s="416">
        <f>IF(I62=0,0,VLOOKUP(G62,'Industry Average Beta (Global)'!$A$2:$M$95,13))</f>
        <v>0</v>
      </c>
      <c r="M62" s="128"/>
      <c r="O62" s="129"/>
    </row>
    <row r="63" ht="12.75" customHeight="1">
      <c r="G63" s="399"/>
      <c r="H63" s="422"/>
      <c r="I63" s="423" t="str">
        <f>IF(G63=0,,VLOOKUP(G63,'Industry Average Beta (Global)'!$A$2:$O$95,15))</f>
        <v/>
      </c>
      <c r="J63" s="424">
        <f t="shared" si="8"/>
        <v>0</v>
      </c>
      <c r="K63" s="423" t="str">
        <f>IF(G63=0,,VLOOKUP(G63,'Industry Average Beta (Global)'!$A$2:$O$95,7))</f>
        <v/>
      </c>
      <c r="L63" s="416">
        <f>IF(I63=0,0,VLOOKUP(G63,'Industry Average Beta (Global)'!$A$2:$M$95,13))</f>
        <v>0</v>
      </c>
      <c r="M63" s="128"/>
      <c r="O63" s="129"/>
    </row>
    <row r="64" ht="12.75" customHeight="1">
      <c r="G64" s="431" t="s">
        <v>35</v>
      </c>
      <c r="H64" s="424">
        <f>SUM(H52:H63)</f>
        <v>0</v>
      </c>
      <c r="I64" s="432"/>
      <c r="J64" s="424">
        <f>SUM(J52:J63)</f>
        <v>0</v>
      </c>
      <c r="K64" s="432" t="str">
        <f>K52*(J52/J64)+K53*J53/J64+K54*J54/J64+K55*J55/J64+K56*J56/J64+K57*J57/J64+K58*J58/J64+K59*J59/J64+K60*J60/J64+K61*J61/J64+K62*J62/J64+K63*J63/J64</f>
        <v>#DIV/0!</v>
      </c>
      <c r="L64" s="434" t="str">
        <f>L52*(J52/J64)+L53*J53/J64+L54*J54/J64+L55*J55/J64+L56*J56/J64+L57*J57/J64+L58*J58/J64+L59*J59/J64+L60*J60/J64+L61*J61/J64+L62*J62/J64+L63*J63/J64</f>
        <v>#DIV/0!</v>
      </c>
      <c r="M64" s="130"/>
      <c r="N64" s="131"/>
      <c r="O64" s="132"/>
    </row>
    <row r="65" ht="12.75" customHeight="1">
      <c r="A65" s="440" t="s">
        <v>591</v>
      </c>
      <c r="B65" s="190"/>
      <c r="C65" s="190"/>
      <c r="D65" s="190"/>
      <c r="E65" s="190"/>
      <c r="F65" s="222"/>
    </row>
    <row r="66" ht="12.75" customHeight="1">
      <c r="A66" s="296" t="s">
        <v>592</v>
      </c>
      <c r="B66" s="441" t="s">
        <v>593</v>
      </c>
    </row>
    <row r="67" ht="12.75" customHeight="1">
      <c r="A67" s="442" t="s">
        <v>594</v>
      </c>
      <c r="B67" s="443" t="str">
        <f>IF(B66="Single Business(US)",(VLOOKUP('Input sheet'!B8,'Industry Averages(US)'!A2:M95,13)+('Input sheet'!B34-3.88%)),IF(B66="Multibusiness(US)",L48+('Input sheet'!B34-3.88%),IF(B66="Single Business(Global)",(VLOOKUP('Input sheet'!B8,'Industry Average Beta (Global)'!A2:M95,13)+('Input sheet'!B34-3.88%)),L64+('Input sheet'!B34-3.88%))))</f>
        <v>#DIV/0!</v>
      </c>
    </row>
    <row r="68" ht="12.75" customHeight="1"/>
    <row r="69" ht="12.75" customHeight="1">
      <c r="A69" s="440" t="s">
        <v>595</v>
      </c>
      <c r="B69" s="190"/>
      <c r="C69" s="190"/>
      <c r="D69" s="190"/>
      <c r="E69" s="190"/>
      <c r="F69" s="222"/>
    </row>
    <row r="70" ht="12.75" customHeight="1">
      <c r="A70" s="442" t="s">
        <v>596</v>
      </c>
      <c r="B70" s="444" t="s">
        <v>597</v>
      </c>
    </row>
    <row r="71" ht="12.75" customHeight="1">
      <c r="A71" s="442" t="s">
        <v>598</v>
      </c>
      <c r="B71" s="444" t="s">
        <v>38</v>
      </c>
    </row>
    <row r="72" ht="12.75" customHeight="1">
      <c r="A72" s="442" t="s">
        <v>599</v>
      </c>
      <c r="B72" s="434">
        <f>VLOOKUP(B70,A75:F79,IF(B71="First Decile",2,IF(B71="First Quartile",3,IF(B71="Median",4,IF(B71="Third Quartile",5,6)))))</f>
        <v>0.0909</v>
      </c>
    </row>
    <row r="73" ht="12.75" customHeight="1"/>
    <row r="74" ht="12.75" customHeight="1">
      <c r="A74" s="445" t="s">
        <v>543</v>
      </c>
      <c r="B74" s="446" t="s">
        <v>600</v>
      </c>
      <c r="C74" s="447" t="s">
        <v>601</v>
      </c>
      <c r="D74" s="447" t="s">
        <v>38</v>
      </c>
      <c r="E74" s="447" t="s">
        <v>602</v>
      </c>
      <c r="F74" s="447" t="s">
        <v>603</v>
      </c>
    </row>
    <row r="75" ht="12.75" customHeight="1">
      <c r="A75" s="445" t="s">
        <v>604</v>
      </c>
      <c r="B75" s="448">
        <f>'Input sheet'!$B$34+2.37%</f>
        <v>0.0694</v>
      </c>
      <c r="C75" s="448">
        <f>'Input sheet'!$B$34+3.43%</f>
        <v>0.08</v>
      </c>
      <c r="D75" s="448">
        <f>'Input sheet'!$B$34+4.74%</f>
        <v>0.0931</v>
      </c>
      <c r="E75" s="448">
        <f>'Input sheet'!$B$34+5.94%</f>
        <v>0.1051</v>
      </c>
      <c r="F75" s="448">
        <f>'Input sheet'!$B$34+7.77%</f>
        <v>0.1234</v>
      </c>
    </row>
    <row r="76" ht="12.75" customHeight="1">
      <c r="A76" s="445" t="s">
        <v>605</v>
      </c>
      <c r="B76" s="448">
        <f>'Input sheet'!$B$34+3.04%</f>
        <v>0.0761</v>
      </c>
      <c r="C76" s="448">
        <f>'Input sheet'!$B$34+4.18%</f>
        <v>0.0875</v>
      </c>
      <c r="D76" s="448">
        <f>'Input sheet'!$B$34+5.4%</f>
        <v>0.0997</v>
      </c>
      <c r="E76" s="448">
        <f>'Input sheet'!$B$34+6.87%</f>
        <v>0.1144</v>
      </c>
      <c r="F76" s="448">
        <f>'Input sheet'!$B$34+8.77%</f>
        <v>0.1334</v>
      </c>
    </row>
    <row r="77" ht="12.75" customHeight="1">
      <c r="A77" s="445" t="s">
        <v>606</v>
      </c>
      <c r="B77" s="448">
        <f>'Input sheet'!$B$34+1.32%</f>
        <v>0.0589</v>
      </c>
      <c r="C77" s="448">
        <f>'Input sheet'!$B$34+2.45%</f>
        <v>0.0702</v>
      </c>
      <c r="D77" s="448">
        <f>'Input sheet'!$B$34+4.03%</f>
        <v>0.086</v>
      </c>
      <c r="E77" s="448">
        <f>'Input sheet'!$B$34+4.99%</f>
        <v>0.0956</v>
      </c>
      <c r="F77" s="448">
        <f>'Input sheet'!$B$34+5.74%</f>
        <v>0.1031</v>
      </c>
    </row>
    <row r="78" ht="12.75" customHeight="1">
      <c r="A78" s="445" t="s">
        <v>607</v>
      </c>
      <c r="B78" s="448">
        <f>'Input sheet'!$B$34+2.6%</f>
        <v>0.0717</v>
      </c>
      <c r="C78" s="448">
        <f>'Input sheet'!$B$34+3.58%</f>
        <v>0.0815</v>
      </c>
      <c r="D78" s="448">
        <f>'Input sheet'!$B$34+4.74%</f>
        <v>0.0931</v>
      </c>
      <c r="E78" s="448">
        <f>'Input sheet'!$B$34+5.59%</f>
        <v>0.1016</v>
      </c>
      <c r="F78" s="448">
        <f>'Input sheet'!$B$34+6.83%</f>
        <v>0.114</v>
      </c>
    </row>
    <row r="79" ht="12.75" customHeight="1">
      <c r="A79" s="445" t="s">
        <v>597</v>
      </c>
      <c r="B79" s="448">
        <f>'Input sheet'!$B$34+2.35%</f>
        <v>0.0692</v>
      </c>
      <c r="C79" s="448">
        <f>'Input sheet'!$B$34+3.67%</f>
        <v>0.0824</v>
      </c>
      <c r="D79" s="448">
        <f>'Input sheet'!$B$34+4.52%</f>
        <v>0.0909</v>
      </c>
      <c r="E79" s="448">
        <f>'Input sheet'!$B$34+4.76%</f>
        <v>0.0933</v>
      </c>
      <c r="F79" s="448">
        <f>'Input sheet'!$B$34+5.29%</f>
        <v>0.0986</v>
      </c>
    </row>
    <row r="80" ht="12.75" customHeight="1">
      <c r="A80" s="449" t="s">
        <v>608</v>
      </c>
      <c r="B80" s="125"/>
      <c r="C80" s="125"/>
      <c r="D80" s="125"/>
      <c r="E80" s="125"/>
      <c r="F80" s="125"/>
    </row>
    <row r="81" ht="12.75" customHeight="1"/>
    <row r="82" ht="12.75" customHeight="1"/>
    <row r="83" ht="12.75" customHeight="1"/>
    <row r="84" ht="12.75" customHeight="1">
      <c r="B84" s="450"/>
      <c r="C84" s="451"/>
      <c r="D84" s="451"/>
      <c r="E84" s="451"/>
      <c r="F84" s="451"/>
    </row>
    <row r="85" ht="12.75" customHeight="1">
      <c r="B85" s="452"/>
      <c r="C85" s="452"/>
      <c r="D85" s="452"/>
      <c r="E85" s="452"/>
      <c r="F85" s="452"/>
    </row>
    <row r="86" ht="12.75" customHeight="1">
      <c r="B86" s="452"/>
      <c r="C86" s="452"/>
      <c r="D86" s="452"/>
      <c r="E86" s="452"/>
      <c r="F86" s="452"/>
    </row>
    <row r="87" ht="12.75" customHeight="1">
      <c r="B87" s="452"/>
      <c r="C87" s="452"/>
      <c r="D87" s="452"/>
      <c r="E87" s="452"/>
      <c r="F87" s="452"/>
    </row>
    <row r="88" ht="12.75" customHeight="1">
      <c r="B88" s="452"/>
      <c r="C88" s="452"/>
      <c r="D88" s="452"/>
      <c r="E88" s="452"/>
      <c r="F88" s="452"/>
    </row>
    <row r="89" ht="12.75" customHeight="1">
      <c r="B89" s="452"/>
      <c r="C89" s="452"/>
      <c r="D89" s="452"/>
      <c r="E89" s="452"/>
      <c r="F89" s="452"/>
    </row>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
    <mergeCell ref="A65:F65"/>
    <mergeCell ref="A69:F69"/>
    <mergeCell ref="A80:F81"/>
    <mergeCell ref="A1:K2"/>
    <mergeCell ref="A3:E3"/>
    <mergeCell ref="A4:E9"/>
    <mergeCell ref="M5:Q19"/>
    <mergeCell ref="A15:F15"/>
    <mergeCell ref="M44:O48"/>
    <mergeCell ref="M60:O64"/>
  </mergeCells>
  <dataValidations>
    <dataValidation type="list" allowBlank="1" showErrorMessage="1" sqref="B25">
      <formula1>'Answer keys'!$C$2:$C$5</formula1>
    </dataValidation>
    <dataValidation type="list" allowBlank="1" showErrorMessage="1" sqref="B11">
      <formula1>'Answer keys'!$I$2:$I$5</formula1>
    </dataValidation>
    <dataValidation type="list" allowBlank="1" showErrorMessage="1" sqref="G36:G47">
      <formula1>'Industry Averages(US)'!$A$2:$A$95</formula1>
    </dataValidation>
    <dataValidation type="list" allowBlank="1" showErrorMessage="1" sqref="B66">
      <formula1>'Answer keys'!$F$3:$F$6</formula1>
    </dataValidation>
    <dataValidation type="list" allowBlank="1" showErrorMessage="1" sqref="B21">
      <formula1>'Answer keys'!$F$2:$F$6</formula1>
    </dataValidation>
    <dataValidation type="list" allowBlank="1" showErrorMessage="1" sqref="B71">
      <formula1>'Answer keys'!$H$2:$H$6</formula1>
    </dataValidation>
    <dataValidation type="list" allowBlank="1" showErrorMessage="1" sqref="G52:G63">
      <formula1>'Industry Average Beta (Global)'!$A$2:$A$95</formula1>
    </dataValidation>
    <dataValidation type="list" allowBlank="1" showErrorMessage="1" sqref="B70">
      <formula1>$A$75:$A$79</formula1>
    </dataValidation>
    <dataValidation type="list" allowBlank="1" showErrorMessage="1" sqref="B35">
      <formula1>'Answer keys'!$G$2:$G$16</formula1>
    </dataValidation>
    <dataValidation type="list" allowBlank="1" showErrorMessage="1" sqref="B36">
      <formula1>'Answer keys'!$E$2:$E$3</formula1>
    </dataValidation>
    <dataValidation type="list" allowBlank="1" showErrorMessage="1" sqref="G5:G15">
      <formula1>'Country equity risk premiums'!$A$5:$A$195</formula1>
    </dataValidation>
    <dataValidation type="list" allowBlank="1" showErrorMessage="1" sqref="B33">
      <formula1>'Answer keys'!$D$2:$D$4</formula1>
    </dataValidation>
  </dataValidations>
  <printOptions/>
  <pageMargins bottom="1.0" footer="0.0" header="0.0" left="0.75" right="0.75" top="1.0"/>
  <pageSetup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453" t="s">
        <v>609</v>
      </c>
      <c r="B1" s="453"/>
      <c r="C1" s="453"/>
      <c r="D1" s="453"/>
      <c r="E1" s="453"/>
      <c r="F1" s="453"/>
      <c r="G1" s="453"/>
      <c r="H1" s="453"/>
      <c r="I1" s="453"/>
      <c r="J1" s="453"/>
      <c r="K1" s="453"/>
      <c r="L1" s="453"/>
      <c r="M1" s="453"/>
      <c r="N1" s="453"/>
      <c r="O1" s="453"/>
      <c r="P1" s="453"/>
      <c r="Q1" s="453"/>
      <c r="R1" s="453"/>
      <c r="S1" s="453"/>
      <c r="T1" s="453"/>
      <c r="U1" s="453"/>
      <c r="V1" s="453"/>
      <c r="W1" s="453"/>
      <c r="X1" s="453"/>
      <c r="Y1" s="453"/>
      <c r="Z1" s="453"/>
    </row>
    <row r="2" ht="12.75" customHeight="1">
      <c r="A2" s="454" t="s">
        <v>610</v>
      </c>
      <c r="B2" s="454"/>
      <c r="C2" s="454"/>
      <c r="D2" s="454"/>
      <c r="E2" s="454"/>
      <c r="F2" s="454"/>
      <c r="G2" s="454"/>
      <c r="H2" s="454"/>
      <c r="I2" s="454"/>
      <c r="J2" s="454"/>
      <c r="K2" s="454"/>
      <c r="L2" s="454"/>
      <c r="M2" s="454"/>
      <c r="N2" s="454"/>
      <c r="O2" s="454"/>
      <c r="P2" s="454"/>
      <c r="Q2" s="454"/>
      <c r="R2" s="454"/>
      <c r="S2" s="454"/>
      <c r="T2" s="454"/>
      <c r="U2" s="454"/>
      <c r="V2" s="454"/>
      <c r="W2" s="454"/>
      <c r="X2" s="454"/>
      <c r="Y2" s="454"/>
      <c r="Z2" s="454"/>
    </row>
    <row r="3" ht="12.75" customHeight="1"/>
    <row r="4" ht="12.75" customHeight="1">
      <c r="A4" s="455" t="s">
        <v>343</v>
      </c>
      <c r="B4" s="190"/>
      <c r="C4" s="190"/>
      <c r="D4" s="190"/>
      <c r="E4" s="190"/>
      <c r="F4" s="190"/>
      <c r="G4" s="190"/>
      <c r="H4" s="190"/>
      <c r="I4" s="190"/>
      <c r="J4" s="190"/>
      <c r="K4" s="222"/>
    </row>
    <row r="5" ht="12.75" customHeight="1">
      <c r="A5" s="456" t="s">
        <v>345</v>
      </c>
      <c r="B5" s="457">
        <v>1.0</v>
      </c>
      <c r="C5" s="457">
        <v>2.0</v>
      </c>
      <c r="D5" s="457">
        <v>3.0</v>
      </c>
      <c r="E5" s="457">
        <v>4.0</v>
      </c>
      <c r="F5" s="457">
        <v>5.0</v>
      </c>
      <c r="G5" s="457">
        <v>6.0</v>
      </c>
      <c r="H5" s="457">
        <v>7.0</v>
      </c>
      <c r="I5" s="457">
        <v>8.0</v>
      </c>
      <c r="J5" s="457">
        <v>9.0</v>
      </c>
      <c r="K5" s="457">
        <v>10.0</v>
      </c>
    </row>
    <row r="6" ht="12.75" customHeight="1">
      <c r="A6" s="458" t="s">
        <v>350</v>
      </c>
      <c r="B6" s="459">
        <v>0.0</v>
      </c>
      <c r="C6" s="459">
        <v>3.0E-4</v>
      </c>
      <c r="D6" s="459">
        <v>0.0013</v>
      </c>
      <c r="E6" s="459">
        <v>0.0024</v>
      </c>
      <c r="F6" s="459">
        <v>0.0034999999999999996</v>
      </c>
      <c r="G6" s="459">
        <v>0.0045000000000000005</v>
      </c>
      <c r="H6" s="459">
        <v>0.0051</v>
      </c>
      <c r="I6" s="459">
        <v>0.0059</v>
      </c>
      <c r="J6" s="459">
        <v>0.0064</v>
      </c>
      <c r="K6" s="459">
        <v>0.006999999999999999</v>
      </c>
    </row>
    <row r="7" ht="12.75" customHeight="1">
      <c r="A7" s="458" t="s">
        <v>352</v>
      </c>
      <c r="B7" s="459">
        <v>2.0E-4</v>
      </c>
      <c r="C7" s="459">
        <v>6.0E-4</v>
      </c>
      <c r="D7" s="459">
        <v>0.0012</v>
      </c>
      <c r="E7" s="459">
        <v>0.0021</v>
      </c>
      <c r="F7" s="459">
        <v>0.0031</v>
      </c>
      <c r="G7" s="459">
        <v>0.0042</v>
      </c>
      <c r="H7" s="459">
        <v>0.005</v>
      </c>
      <c r="I7" s="459">
        <v>0.0058</v>
      </c>
      <c r="J7" s="459">
        <v>0.006500000000000001</v>
      </c>
      <c r="K7" s="459">
        <v>0.0072</v>
      </c>
    </row>
    <row r="8" ht="12.75" customHeight="1">
      <c r="A8" s="458" t="s">
        <v>354</v>
      </c>
      <c r="B8" s="459">
        <v>5.0E-4</v>
      </c>
      <c r="C8" s="459">
        <v>0.0014000000000000002</v>
      </c>
      <c r="D8" s="459">
        <v>0.0023</v>
      </c>
      <c r="E8" s="459">
        <v>0.0034999999999999996</v>
      </c>
      <c r="F8" s="459">
        <v>0.004699999999999999</v>
      </c>
      <c r="G8" s="459">
        <v>0.0062</v>
      </c>
      <c r="H8" s="459">
        <v>0.0079</v>
      </c>
      <c r="I8" s="459">
        <v>0.009300000000000001</v>
      </c>
      <c r="J8" s="459">
        <v>0.0108</v>
      </c>
      <c r="K8" s="459">
        <v>0.0124</v>
      </c>
    </row>
    <row r="9" ht="12.75" customHeight="1">
      <c r="A9" s="458" t="s">
        <v>356</v>
      </c>
      <c r="B9" s="459">
        <v>0.0016</v>
      </c>
      <c r="C9" s="459">
        <v>0.0045000000000000005</v>
      </c>
      <c r="D9" s="459">
        <v>0.0078000000000000005</v>
      </c>
      <c r="E9" s="459">
        <v>0.011699999999999999</v>
      </c>
      <c r="F9" s="459">
        <v>0.0158</v>
      </c>
      <c r="G9" s="459">
        <v>0.019799999999999998</v>
      </c>
      <c r="H9" s="459">
        <v>0.0233</v>
      </c>
      <c r="I9" s="459">
        <v>0.026699999999999998</v>
      </c>
      <c r="J9" s="459">
        <v>0.03</v>
      </c>
      <c r="K9" s="459">
        <v>0.0332</v>
      </c>
    </row>
    <row r="10" ht="12.75" customHeight="1">
      <c r="A10" s="458" t="s">
        <v>358</v>
      </c>
      <c r="B10" s="459">
        <v>0.0060999999999999995</v>
      </c>
      <c r="C10" s="459">
        <v>0.0192</v>
      </c>
      <c r="D10" s="459">
        <v>0.0348</v>
      </c>
      <c r="E10" s="459">
        <v>0.050499999999999996</v>
      </c>
      <c r="F10" s="459">
        <v>0.0652</v>
      </c>
      <c r="G10" s="459">
        <v>0.0785</v>
      </c>
      <c r="H10" s="459">
        <v>0.0901</v>
      </c>
      <c r="I10" s="459">
        <v>0.10039999999999999</v>
      </c>
      <c r="J10" s="459">
        <v>0.1097</v>
      </c>
      <c r="K10" s="459">
        <v>0.11779999999999999</v>
      </c>
    </row>
    <row r="11" ht="12.75" customHeight="1">
      <c r="A11" s="458" t="s">
        <v>360</v>
      </c>
      <c r="B11" s="459">
        <v>0.0333</v>
      </c>
      <c r="C11" s="459">
        <v>0.0771</v>
      </c>
      <c r="D11" s="459">
        <v>0.1155</v>
      </c>
      <c r="E11" s="459">
        <v>0.1458</v>
      </c>
      <c r="F11" s="459">
        <v>0.1693</v>
      </c>
      <c r="G11" s="459">
        <v>0.1883</v>
      </c>
      <c r="H11" s="459">
        <v>0.2036</v>
      </c>
      <c r="I11" s="459">
        <v>0.21600000000000003</v>
      </c>
      <c r="J11" s="459">
        <v>0.22699999999999998</v>
      </c>
      <c r="K11" s="459">
        <v>0.23739999999999997</v>
      </c>
    </row>
    <row r="12" ht="12.75" customHeight="1">
      <c r="A12" s="458" t="s">
        <v>362</v>
      </c>
      <c r="B12" s="459">
        <v>0.2708</v>
      </c>
      <c r="C12" s="459">
        <v>0.3664</v>
      </c>
      <c r="D12" s="459">
        <v>0.41409999999999997</v>
      </c>
      <c r="E12" s="459">
        <v>0.441</v>
      </c>
      <c r="F12" s="459">
        <v>0.4619</v>
      </c>
      <c r="G12" s="459">
        <v>0.47090000000000004</v>
      </c>
      <c r="H12" s="459">
        <v>0.4826</v>
      </c>
      <c r="I12" s="459">
        <v>0.4905</v>
      </c>
      <c r="J12" s="459">
        <v>0.4976</v>
      </c>
      <c r="K12" s="459">
        <v>0.5038</v>
      </c>
    </row>
    <row r="13" ht="12.75" customHeight="1"/>
    <row r="14" ht="12.75" customHeight="1">
      <c r="A14" s="460" t="s">
        <v>611</v>
      </c>
    </row>
    <row r="15" ht="12.75" customHeight="1"/>
    <row r="16" ht="12.75" customHeight="1">
      <c r="A16" s="454" t="s">
        <v>612</v>
      </c>
      <c r="B16" s="454"/>
      <c r="C16" s="454"/>
      <c r="D16" s="454"/>
      <c r="E16" s="454"/>
      <c r="F16" s="454"/>
      <c r="G16" s="454"/>
      <c r="H16" s="454"/>
      <c r="I16" s="454"/>
      <c r="J16" s="454"/>
      <c r="K16" s="454"/>
      <c r="L16" s="454"/>
      <c r="M16" s="454"/>
      <c r="N16" s="454"/>
      <c r="O16" s="454"/>
      <c r="P16" s="454"/>
      <c r="Q16" s="454"/>
      <c r="R16" s="454"/>
      <c r="S16" s="454"/>
      <c r="T16" s="454"/>
      <c r="U16" s="454"/>
      <c r="V16" s="454"/>
      <c r="W16" s="454"/>
      <c r="X16" s="454"/>
      <c r="Y16" s="454"/>
      <c r="Z16" s="454"/>
    </row>
    <row r="17" ht="12.75" customHeight="1">
      <c r="O17" s="461" t="s">
        <v>613</v>
      </c>
    </row>
    <row r="18" ht="12.75" customHeight="1">
      <c r="A18" s="100"/>
      <c r="B18" s="110"/>
      <c r="C18" s="98" t="s">
        <v>614</v>
      </c>
      <c r="D18" s="98" t="s">
        <v>615</v>
      </c>
      <c r="E18" s="98" t="s">
        <v>616</v>
      </c>
      <c r="F18" s="98" t="s">
        <v>617</v>
      </c>
      <c r="G18" s="98" t="s">
        <v>618</v>
      </c>
      <c r="H18" s="98" t="s">
        <v>619</v>
      </c>
      <c r="I18" s="98" t="s">
        <v>620</v>
      </c>
      <c r="J18" s="98" t="s">
        <v>621</v>
      </c>
      <c r="K18" s="98" t="s">
        <v>622</v>
      </c>
      <c r="L18" s="98" t="s">
        <v>623</v>
      </c>
      <c r="O18" s="98" t="s">
        <v>614</v>
      </c>
      <c r="P18" s="98" t="s">
        <v>615</v>
      </c>
      <c r="Q18" s="98" t="s">
        <v>616</v>
      </c>
      <c r="R18" s="98" t="s">
        <v>617</v>
      </c>
      <c r="S18" s="98" t="s">
        <v>618</v>
      </c>
      <c r="T18" s="98" t="s">
        <v>619</v>
      </c>
      <c r="U18" s="98" t="s">
        <v>620</v>
      </c>
      <c r="V18" s="98" t="s">
        <v>621</v>
      </c>
      <c r="W18" s="98" t="s">
        <v>622</v>
      </c>
      <c r="X18" s="98" t="s">
        <v>623</v>
      </c>
    </row>
    <row r="19" ht="15.75" customHeight="1">
      <c r="A19" s="462" t="s">
        <v>624</v>
      </c>
      <c r="B19" s="99">
        <v>0.0</v>
      </c>
      <c r="C19" s="463">
        <f t="shared" ref="C19:L19" si="1">1-O28</f>
        <v>0.551</v>
      </c>
      <c r="D19" s="463">
        <f t="shared" si="1"/>
        <v>0.677</v>
      </c>
      <c r="E19" s="463">
        <f t="shared" si="1"/>
        <v>0.551</v>
      </c>
      <c r="F19" s="463">
        <f t="shared" si="1"/>
        <v>0.753</v>
      </c>
      <c r="G19" s="463">
        <f t="shared" si="1"/>
        <v>0.619</v>
      </c>
      <c r="H19" s="463">
        <f t="shared" si="1"/>
        <v>0.61</v>
      </c>
      <c r="I19" s="463">
        <f t="shared" si="1"/>
        <v>0.716</v>
      </c>
      <c r="J19" s="463">
        <f t="shared" si="1"/>
        <v>0.745</v>
      </c>
      <c r="K19" s="463">
        <f t="shared" si="1"/>
        <v>0.575</v>
      </c>
      <c r="L19" s="463">
        <f t="shared" si="1"/>
        <v>0.672</v>
      </c>
      <c r="N19" s="442">
        <v>1.0</v>
      </c>
      <c r="O19" s="464">
        <v>0.823</v>
      </c>
      <c r="P19" s="464">
        <v>0.818</v>
      </c>
      <c r="Q19" s="464">
        <v>0.84</v>
      </c>
      <c r="R19" s="464">
        <v>0.743</v>
      </c>
      <c r="S19" s="464">
        <v>0.828</v>
      </c>
      <c r="T19" s="464">
        <v>0.831</v>
      </c>
      <c r="U19" s="464">
        <v>0.769</v>
      </c>
      <c r="V19" s="464">
        <v>0.752</v>
      </c>
      <c r="W19" s="464">
        <v>0.8140000000000001</v>
      </c>
      <c r="X19" s="464">
        <v>0.7829999999999999</v>
      </c>
    </row>
    <row r="20" ht="12.75" customHeight="1">
      <c r="A20" s="465"/>
      <c r="B20" s="99">
        <v>1.0</v>
      </c>
      <c r="C20" s="463">
        <f t="shared" ref="C20:L20" si="2">O19-O$28</f>
        <v>0.374</v>
      </c>
      <c r="D20" s="463">
        <f t="shared" si="2"/>
        <v>0.495</v>
      </c>
      <c r="E20" s="463">
        <f t="shared" si="2"/>
        <v>0.391</v>
      </c>
      <c r="F20" s="463">
        <f t="shared" si="2"/>
        <v>0.496</v>
      </c>
      <c r="G20" s="463">
        <f t="shared" si="2"/>
        <v>0.447</v>
      </c>
      <c r="H20" s="463">
        <f t="shared" si="2"/>
        <v>0.441</v>
      </c>
      <c r="I20" s="463">
        <f t="shared" si="2"/>
        <v>0.485</v>
      </c>
      <c r="J20" s="463">
        <f t="shared" si="2"/>
        <v>0.497</v>
      </c>
      <c r="K20" s="463">
        <f t="shared" si="2"/>
        <v>0.389</v>
      </c>
      <c r="L20" s="463">
        <f t="shared" si="2"/>
        <v>0.455</v>
      </c>
      <c r="N20" s="442">
        <v>2.0</v>
      </c>
      <c r="O20" s="464">
        <v>0.748</v>
      </c>
      <c r="P20" s="464">
        <v>0.7120000000000001</v>
      </c>
      <c r="Q20" s="464">
        <v>0.735</v>
      </c>
      <c r="R20" s="464">
        <v>0.598</v>
      </c>
      <c r="S20" s="464">
        <v>0.7240000000000001</v>
      </c>
      <c r="T20" s="464">
        <v>0.7240000000000001</v>
      </c>
      <c r="U20" s="464">
        <v>0.636</v>
      </c>
      <c r="V20" s="464">
        <v>0.627</v>
      </c>
      <c r="W20" s="464">
        <v>0.722</v>
      </c>
      <c r="X20" s="464">
        <v>0.662</v>
      </c>
    </row>
    <row r="21" ht="12.75" customHeight="1">
      <c r="A21" s="465"/>
      <c r="B21" s="99">
        <v>2.0</v>
      </c>
      <c r="C21" s="463">
        <f t="shared" ref="C21:L21" si="3">O20-O$28</f>
        <v>0.299</v>
      </c>
      <c r="D21" s="463">
        <f t="shared" si="3"/>
        <v>0.389</v>
      </c>
      <c r="E21" s="463">
        <f t="shared" si="3"/>
        <v>0.286</v>
      </c>
      <c r="F21" s="463">
        <f t="shared" si="3"/>
        <v>0.351</v>
      </c>
      <c r="G21" s="463">
        <f t="shared" si="3"/>
        <v>0.343</v>
      </c>
      <c r="H21" s="463">
        <f t="shared" si="3"/>
        <v>0.334</v>
      </c>
      <c r="I21" s="463">
        <f t="shared" si="3"/>
        <v>0.352</v>
      </c>
      <c r="J21" s="463">
        <f t="shared" si="3"/>
        <v>0.372</v>
      </c>
      <c r="K21" s="463">
        <f t="shared" si="3"/>
        <v>0.297</v>
      </c>
      <c r="L21" s="463">
        <f t="shared" si="3"/>
        <v>0.334</v>
      </c>
      <c r="N21" s="442">
        <v>3.0</v>
      </c>
      <c r="O21" s="464">
        <v>0.6609999999999999</v>
      </c>
      <c r="P21" s="464">
        <v>0.629</v>
      </c>
      <c r="Q21" s="464">
        <v>0.67</v>
      </c>
      <c r="R21" s="464">
        <v>0.456</v>
      </c>
      <c r="S21" s="464">
        <v>0.622</v>
      </c>
      <c r="T21" s="464">
        <v>0.631</v>
      </c>
      <c r="U21" s="464">
        <v>0.523</v>
      </c>
      <c r="V21" s="464">
        <v>0.5329999999999999</v>
      </c>
      <c r="W21" s="464">
        <v>0.674</v>
      </c>
      <c r="X21" s="464">
        <v>0.5660000000000001</v>
      </c>
    </row>
    <row r="22" ht="12.75" customHeight="1">
      <c r="A22" s="465"/>
      <c r="B22" s="99">
        <v>3.0</v>
      </c>
      <c r="C22" s="463">
        <f t="shared" ref="C22:L22" si="4">O21-O$28</f>
        <v>0.212</v>
      </c>
      <c r="D22" s="463">
        <f t="shared" si="4"/>
        <v>0.306</v>
      </c>
      <c r="E22" s="463">
        <f t="shared" si="4"/>
        <v>0.221</v>
      </c>
      <c r="F22" s="463">
        <f t="shared" si="4"/>
        <v>0.209</v>
      </c>
      <c r="G22" s="463">
        <f t="shared" si="4"/>
        <v>0.241</v>
      </c>
      <c r="H22" s="463">
        <f t="shared" si="4"/>
        <v>0.241</v>
      </c>
      <c r="I22" s="463">
        <f t="shared" si="4"/>
        <v>0.239</v>
      </c>
      <c r="J22" s="463">
        <f t="shared" si="4"/>
        <v>0.278</v>
      </c>
      <c r="K22" s="463">
        <f t="shared" si="4"/>
        <v>0.249</v>
      </c>
      <c r="L22" s="463">
        <f t="shared" si="4"/>
        <v>0.238</v>
      </c>
      <c r="N22" s="442">
        <v>4.0</v>
      </c>
      <c r="O22" s="464">
        <v>0.612</v>
      </c>
      <c r="P22" s="464">
        <v>0.5379999999999999</v>
      </c>
      <c r="Q22" s="464">
        <v>0.629</v>
      </c>
      <c r="R22" s="464">
        <v>0.371</v>
      </c>
      <c r="S22" s="464">
        <v>0.541</v>
      </c>
      <c r="T22" s="464">
        <v>0.565</v>
      </c>
      <c r="U22" s="464">
        <v>0.45</v>
      </c>
      <c r="V22" s="464">
        <v>0.46399999999999997</v>
      </c>
      <c r="W22" s="464">
        <v>0.613</v>
      </c>
      <c r="X22" s="464">
        <v>0.498</v>
      </c>
    </row>
    <row r="23" ht="12.75" customHeight="1">
      <c r="A23" s="465"/>
      <c r="B23" s="99">
        <v>4.0</v>
      </c>
      <c r="C23" s="463">
        <f t="shared" ref="C23:L23" si="5">O22-O$28</f>
        <v>0.163</v>
      </c>
      <c r="D23" s="463">
        <f t="shared" si="5"/>
        <v>0.215</v>
      </c>
      <c r="E23" s="463">
        <f t="shared" si="5"/>
        <v>0.18</v>
      </c>
      <c r="F23" s="463">
        <f t="shared" si="5"/>
        <v>0.124</v>
      </c>
      <c r="G23" s="463">
        <f t="shared" si="5"/>
        <v>0.16</v>
      </c>
      <c r="H23" s="463">
        <f t="shared" si="5"/>
        <v>0.175</v>
      </c>
      <c r="I23" s="463">
        <f t="shared" si="5"/>
        <v>0.166</v>
      </c>
      <c r="J23" s="463">
        <f t="shared" si="5"/>
        <v>0.209</v>
      </c>
      <c r="K23" s="463">
        <f t="shared" si="5"/>
        <v>0.188</v>
      </c>
      <c r="L23" s="463">
        <f t="shared" si="5"/>
        <v>0.17</v>
      </c>
      <c r="N23" s="442">
        <v>5.0</v>
      </c>
      <c r="O23" s="464">
        <v>0.574</v>
      </c>
      <c r="P23" s="464">
        <v>0.512</v>
      </c>
      <c r="Q23" s="464">
        <v>0.565</v>
      </c>
      <c r="R23" s="464">
        <v>0.332</v>
      </c>
      <c r="S23" s="464">
        <v>0.494</v>
      </c>
      <c r="T23" s="464">
        <v>0.521</v>
      </c>
      <c r="U23" s="464">
        <v>0.41100000000000003</v>
      </c>
      <c r="V23" s="464">
        <v>0.419</v>
      </c>
      <c r="W23" s="464">
        <v>0.5589999999999999</v>
      </c>
      <c r="X23" s="464">
        <v>0.45399999999999996</v>
      </c>
    </row>
    <row r="24" ht="12.75" customHeight="1">
      <c r="A24" s="465"/>
      <c r="B24" s="99">
        <v>5.0</v>
      </c>
      <c r="C24" s="463">
        <f t="shared" ref="C24:L24" si="6">O23-O$28</f>
        <v>0.125</v>
      </c>
      <c r="D24" s="463">
        <f t="shared" si="6"/>
        <v>0.189</v>
      </c>
      <c r="E24" s="463">
        <f t="shared" si="6"/>
        <v>0.116</v>
      </c>
      <c r="F24" s="463">
        <f t="shared" si="6"/>
        <v>0.085</v>
      </c>
      <c r="G24" s="463">
        <f t="shared" si="6"/>
        <v>0.113</v>
      </c>
      <c r="H24" s="463">
        <f t="shared" si="6"/>
        <v>0.131</v>
      </c>
      <c r="I24" s="463">
        <f t="shared" si="6"/>
        <v>0.127</v>
      </c>
      <c r="J24" s="463">
        <f t="shared" si="6"/>
        <v>0.164</v>
      </c>
      <c r="K24" s="463">
        <f t="shared" si="6"/>
        <v>0.134</v>
      </c>
      <c r="L24" s="463">
        <f t="shared" si="6"/>
        <v>0.126</v>
      </c>
      <c r="N24" s="442">
        <v>6.0</v>
      </c>
      <c r="O24" s="464">
        <v>0.541</v>
      </c>
      <c r="P24" s="464">
        <v>0.47200000000000003</v>
      </c>
      <c r="Q24" s="464">
        <v>0.556</v>
      </c>
      <c r="R24" s="464">
        <v>0.306</v>
      </c>
      <c r="S24" s="464">
        <v>0.46299999999999997</v>
      </c>
      <c r="T24" s="464">
        <v>0.485</v>
      </c>
      <c r="U24" s="464">
        <v>0.377</v>
      </c>
      <c r="V24" s="464">
        <v>0.37200000000000005</v>
      </c>
      <c r="W24" s="464">
        <v>0.5479999999999999</v>
      </c>
      <c r="X24" s="464">
        <v>0.423</v>
      </c>
    </row>
    <row r="25" ht="12.75" customHeight="1">
      <c r="A25" s="465"/>
      <c r="B25" s="99">
        <v>6.0</v>
      </c>
      <c r="C25" s="463">
        <f t="shared" ref="C25:L25" si="7">O24-O$28</f>
        <v>0.092</v>
      </c>
      <c r="D25" s="463">
        <f t="shared" si="7"/>
        <v>0.149</v>
      </c>
      <c r="E25" s="463">
        <f t="shared" si="7"/>
        <v>0.107</v>
      </c>
      <c r="F25" s="463">
        <f t="shared" si="7"/>
        <v>0.059</v>
      </c>
      <c r="G25" s="463">
        <f t="shared" si="7"/>
        <v>0.082</v>
      </c>
      <c r="H25" s="463">
        <f t="shared" si="7"/>
        <v>0.095</v>
      </c>
      <c r="I25" s="463">
        <f t="shared" si="7"/>
        <v>0.093</v>
      </c>
      <c r="J25" s="463">
        <f t="shared" si="7"/>
        <v>0.117</v>
      </c>
      <c r="K25" s="463">
        <f t="shared" si="7"/>
        <v>0.123</v>
      </c>
      <c r="L25" s="463">
        <f t="shared" si="7"/>
        <v>0.095</v>
      </c>
      <c r="N25" s="442">
        <v>7.0</v>
      </c>
      <c r="O25" s="464">
        <v>0.516</v>
      </c>
      <c r="P25" s="464">
        <v>0.429</v>
      </c>
      <c r="Q25" s="464">
        <v>0.516</v>
      </c>
      <c r="R25" s="464">
        <v>0.284</v>
      </c>
      <c r="S25" s="464">
        <v>0.43799999999999994</v>
      </c>
      <c r="T25" s="464">
        <v>0.457</v>
      </c>
      <c r="U25" s="464">
        <v>0.349</v>
      </c>
      <c r="V25" s="464">
        <v>0.34</v>
      </c>
      <c r="W25" s="464">
        <v>0.529</v>
      </c>
      <c r="X25" s="464">
        <v>0.396</v>
      </c>
    </row>
    <row r="26" ht="12.75" customHeight="1">
      <c r="A26" s="465"/>
      <c r="B26" s="99">
        <v>7.0</v>
      </c>
      <c r="C26" s="463">
        <f t="shared" ref="C26:L26" si="8">O25-O$28</f>
        <v>0.067</v>
      </c>
      <c r="D26" s="463">
        <f t="shared" si="8"/>
        <v>0.106</v>
      </c>
      <c r="E26" s="463">
        <f t="shared" si="8"/>
        <v>0.067</v>
      </c>
      <c r="F26" s="463">
        <f t="shared" si="8"/>
        <v>0.037</v>
      </c>
      <c r="G26" s="463">
        <f t="shared" si="8"/>
        <v>0.057</v>
      </c>
      <c r="H26" s="463">
        <f t="shared" si="8"/>
        <v>0.067</v>
      </c>
      <c r="I26" s="463">
        <f t="shared" si="8"/>
        <v>0.065</v>
      </c>
      <c r="J26" s="463">
        <f t="shared" si="8"/>
        <v>0.085</v>
      </c>
      <c r="K26" s="463">
        <f t="shared" si="8"/>
        <v>0.104</v>
      </c>
      <c r="L26" s="463">
        <f t="shared" si="8"/>
        <v>0.068</v>
      </c>
      <c r="N26" s="442">
        <v>8.0</v>
      </c>
      <c r="O26" s="464">
        <v>0.495</v>
      </c>
      <c r="P26" s="464">
        <v>0.405</v>
      </c>
      <c r="Q26" s="464">
        <v>0.503</v>
      </c>
      <c r="R26" s="464">
        <v>0.271</v>
      </c>
      <c r="S26" s="464">
        <v>0.415</v>
      </c>
      <c r="T26" s="464">
        <v>0.433</v>
      </c>
      <c r="U26" s="464">
        <v>0.324</v>
      </c>
      <c r="V26" s="464">
        <v>0.314</v>
      </c>
      <c r="W26" s="464">
        <v>0.484</v>
      </c>
      <c r="X26" s="464">
        <v>0.371</v>
      </c>
    </row>
    <row r="27" ht="12.75" customHeight="1">
      <c r="A27" s="465"/>
      <c r="B27" s="99">
        <v>8.0</v>
      </c>
      <c r="C27" s="463">
        <f t="shared" ref="C27:L27" si="9">O26-O$28</f>
        <v>0.046</v>
      </c>
      <c r="D27" s="463">
        <f t="shared" si="9"/>
        <v>0.082</v>
      </c>
      <c r="E27" s="463">
        <f t="shared" si="9"/>
        <v>0.054</v>
      </c>
      <c r="F27" s="463">
        <f t="shared" si="9"/>
        <v>0.024</v>
      </c>
      <c r="G27" s="463">
        <f t="shared" si="9"/>
        <v>0.034</v>
      </c>
      <c r="H27" s="463">
        <f t="shared" si="9"/>
        <v>0.043</v>
      </c>
      <c r="I27" s="463">
        <f t="shared" si="9"/>
        <v>0.04</v>
      </c>
      <c r="J27" s="463">
        <f t="shared" si="9"/>
        <v>0.059</v>
      </c>
      <c r="K27" s="463">
        <f t="shared" si="9"/>
        <v>0.059</v>
      </c>
      <c r="L27" s="463">
        <f t="shared" si="9"/>
        <v>0.043</v>
      </c>
      <c r="N27" s="442">
        <v>9.0</v>
      </c>
      <c r="O27" s="464">
        <v>0.465</v>
      </c>
      <c r="P27" s="464">
        <v>0.371</v>
      </c>
      <c r="Q27" s="464">
        <v>0.47600000000000003</v>
      </c>
      <c r="R27" s="464">
        <v>0.258</v>
      </c>
      <c r="S27" s="464">
        <v>0.4</v>
      </c>
      <c r="T27" s="464">
        <v>0.41</v>
      </c>
      <c r="U27" s="464">
        <v>0.305</v>
      </c>
      <c r="V27" s="464">
        <v>0.27399999999999997</v>
      </c>
      <c r="W27" s="464">
        <v>0.455</v>
      </c>
      <c r="X27" s="464">
        <v>0.348</v>
      </c>
    </row>
    <row r="28" ht="12.75" customHeight="1">
      <c r="A28" s="466"/>
      <c r="B28" s="99">
        <v>9.0</v>
      </c>
      <c r="C28" s="463">
        <f t="shared" ref="C28:L28" si="10">O27-O$28</f>
        <v>0.016</v>
      </c>
      <c r="D28" s="463">
        <f t="shared" si="10"/>
        <v>0.048</v>
      </c>
      <c r="E28" s="463">
        <f t="shared" si="10"/>
        <v>0.027</v>
      </c>
      <c r="F28" s="463">
        <f t="shared" si="10"/>
        <v>0.011</v>
      </c>
      <c r="G28" s="463">
        <f t="shared" si="10"/>
        <v>0.019</v>
      </c>
      <c r="H28" s="463">
        <f t="shared" si="10"/>
        <v>0.02</v>
      </c>
      <c r="I28" s="463">
        <f t="shared" si="10"/>
        <v>0.021</v>
      </c>
      <c r="J28" s="463">
        <f t="shared" si="10"/>
        <v>0.019</v>
      </c>
      <c r="K28" s="463">
        <f t="shared" si="10"/>
        <v>0.03</v>
      </c>
      <c r="L28" s="463">
        <f t="shared" si="10"/>
        <v>0.02</v>
      </c>
      <c r="N28" s="442">
        <v>10.0</v>
      </c>
      <c r="O28" s="464">
        <v>0.449</v>
      </c>
      <c r="P28" s="464">
        <v>0.32299999999999995</v>
      </c>
      <c r="Q28" s="464">
        <v>0.449</v>
      </c>
      <c r="R28" s="464">
        <v>0.247</v>
      </c>
      <c r="S28" s="464">
        <v>0.381</v>
      </c>
      <c r="T28" s="464">
        <v>0.39</v>
      </c>
      <c r="U28" s="464">
        <v>0.284</v>
      </c>
      <c r="V28" s="464">
        <v>0.255</v>
      </c>
      <c r="W28" s="464">
        <v>0.425</v>
      </c>
      <c r="X28" s="464">
        <v>0.32799999999999996</v>
      </c>
    </row>
    <row r="29" ht="12.75" customHeight="1">
      <c r="B29" s="99">
        <v>10.0</v>
      </c>
      <c r="C29" s="463">
        <f t="shared" ref="C29:L29" si="11">O28-O$28</f>
        <v>0</v>
      </c>
      <c r="D29" s="463">
        <f t="shared" si="11"/>
        <v>0</v>
      </c>
      <c r="E29" s="463">
        <f t="shared" si="11"/>
        <v>0</v>
      </c>
      <c r="F29" s="463">
        <f t="shared" si="11"/>
        <v>0</v>
      </c>
      <c r="G29" s="463">
        <f t="shared" si="11"/>
        <v>0</v>
      </c>
      <c r="H29" s="463">
        <f t="shared" si="11"/>
        <v>0</v>
      </c>
      <c r="I29" s="463">
        <f t="shared" si="11"/>
        <v>0</v>
      </c>
      <c r="J29" s="463">
        <f t="shared" si="11"/>
        <v>0</v>
      </c>
      <c r="K29" s="463">
        <f t="shared" si="11"/>
        <v>0</v>
      </c>
      <c r="L29" s="463">
        <f t="shared" si="11"/>
        <v>0</v>
      </c>
    </row>
    <row r="30" ht="12.75" customHeight="1">
      <c r="A30" s="442" t="s">
        <v>625</v>
      </c>
      <c r="B30" s="109"/>
      <c r="C30" s="467"/>
      <c r="D30" s="467"/>
      <c r="E30" s="467"/>
      <c r="F30" s="467"/>
      <c r="G30" s="467"/>
      <c r="H30" s="467"/>
      <c r="I30" s="467"/>
      <c r="J30" s="467"/>
      <c r="K30" s="467"/>
      <c r="L30" s="467"/>
    </row>
    <row r="31" ht="12.75" customHeight="1">
      <c r="A31" s="1" t="s">
        <v>626</v>
      </c>
      <c r="M31" s="1"/>
      <c r="N31" s="1"/>
      <c r="O31" s="1"/>
      <c r="P31" s="1"/>
      <c r="Q31" s="1"/>
      <c r="R31" s="1"/>
      <c r="S31" s="1"/>
      <c r="T31" s="1"/>
      <c r="U31" s="1"/>
      <c r="V31" s="1"/>
      <c r="W31" s="1"/>
      <c r="X31" s="1"/>
      <c r="Y31" s="1"/>
      <c r="Z31" s="1"/>
    </row>
    <row r="32" ht="12.75" customHeight="1">
      <c r="B32" s="1"/>
      <c r="C32" s="1"/>
      <c r="D32" s="1"/>
      <c r="E32" s="1"/>
      <c r="F32" s="1"/>
      <c r="G32" s="1"/>
      <c r="H32" s="1"/>
      <c r="I32" s="1"/>
      <c r="J32" s="1"/>
      <c r="K32" s="1"/>
      <c r="L32" s="1"/>
    </row>
    <row r="33" ht="12.75" customHeight="1">
      <c r="A33" s="4" t="s">
        <v>627</v>
      </c>
    </row>
    <row r="34" ht="12.75" customHeight="1">
      <c r="A34" s="1" t="s">
        <v>628</v>
      </c>
    </row>
    <row r="35" ht="12.75" customHeight="1">
      <c r="A35" s="1" t="s">
        <v>629</v>
      </c>
    </row>
    <row r="36" ht="12.75" customHeight="1">
      <c r="A36" s="1" t="s">
        <v>630</v>
      </c>
    </row>
    <row r="37" ht="12.75" customHeight="1">
      <c r="A37" s="1" t="s">
        <v>631</v>
      </c>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4:K4"/>
    <mergeCell ref="O17:X17"/>
    <mergeCell ref="A19:A28"/>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43"/>
    <col customWidth="1" min="2" max="2" width="15.0"/>
    <col customWidth="1" min="3" max="3" width="19.29"/>
    <col customWidth="1" min="4" max="4" width="21.0"/>
    <col customWidth="1" min="5" max="5" width="22.0"/>
    <col customWidth="1" min="6" max="6" width="17.71"/>
    <col customWidth="1" min="7" max="26" width="10.71"/>
  </cols>
  <sheetData>
    <row r="1" ht="12.75" customHeight="1">
      <c r="A1" s="442" t="s">
        <v>632</v>
      </c>
      <c r="B1" s="408">
        <v>0.0418</v>
      </c>
      <c r="C1" s="442" t="s">
        <v>633</v>
      </c>
    </row>
    <row r="2" ht="12.75" customHeight="1">
      <c r="A2" s="468" t="s">
        <v>634</v>
      </c>
      <c r="B2" s="468"/>
      <c r="C2" s="468"/>
      <c r="D2" s="468"/>
      <c r="E2" s="468"/>
      <c r="F2" s="468"/>
      <c r="G2" s="468"/>
      <c r="H2" s="468"/>
      <c r="I2" s="468"/>
      <c r="J2" s="468"/>
      <c r="K2" s="468"/>
      <c r="L2" s="468"/>
      <c r="M2" s="468"/>
      <c r="N2" s="468"/>
      <c r="O2" s="468"/>
      <c r="P2" s="468"/>
      <c r="Q2" s="468"/>
      <c r="R2" s="468"/>
      <c r="S2" s="468"/>
      <c r="T2" s="468"/>
      <c r="U2" s="468"/>
      <c r="V2" s="468"/>
      <c r="W2" s="468"/>
      <c r="X2" s="468"/>
      <c r="Y2" s="468"/>
      <c r="Z2" s="468"/>
    </row>
    <row r="3" ht="12.75" customHeight="1"/>
    <row r="4" ht="12.75" customHeight="1">
      <c r="A4" s="469" t="s">
        <v>526</v>
      </c>
      <c r="B4" s="470" t="s">
        <v>635</v>
      </c>
      <c r="C4" s="471" t="s">
        <v>636</v>
      </c>
      <c r="D4" s="471" t="s">
        <v>637</v>
      </c>
      <c r="E4" s="471" t="s">
        <v>638</v>
      </c>
      <c r="F4" s="471" t="s">
        <v>639</v>
      </c>
    </row>
    <row r="5" ht="12.75" customHeight="1">
      <c r="A5" s="472" t="s">
        <v>640</v>
      </c>
      <c r="B5" s="150" t="s">
        <v>641</v>
      </c>
      <c r="C5" s="143">
        <v>0.005377876270766179</v>
      </c>
      <c r="D5" s="143">
        <f t="shared" ref="D5:D195" si="1">$B$1+E5</f>
        <v>0.049019474</v>
      </c>
      <c r="E5" s="143">
        <v>0.007219473999336784</v>
      </c>
      <c r="F5" s="143">
        <v>0.15</v>
      </c>
    </row>
    <row r="6" ht="12.75" customHeight="1">
      <c r="A6" s="472" t="s">
        <v>642</v>
      </c>
      <c r="B6" s="150" t="s">
        <v>643</v>
      </c>
      <c r="C6" s="143">
        <v>0.04904110980246301</v>
      </c>
      <c r="D6" s="143">
        <f t="shared" si="1"/>
        <v>0.1076347272</v>
      </c>
      <c r="E6" s="143">
        <v>0.06583472718442829</v>
      </c>
      <c r="F6" s="143">
        <v>0.15</v>
      </c>
    </row>
    <row r="7" ht="12.75" customHeight="1">
      <c r="A7" s="473" t="s">
        <v>644</v>
      </c>
      <c r="B7" s="150" t="s">
        <v>645</v>
      </c>
      <c r="C7" s="143">
        <v>0.04904110980246301</v>
      </c>
      <c r="D7" s="143">
        <f t="shared" si="1"/>
        <v>0.1076347272</v>
      </c>
      <c r="E7" s="143">
        <v>0.06583472718442829</v>
      </c>
      <c r="F7" s="143">
        <v>0.26</v>
      </c>
    </row>
    <row r="8" ht="12.75" customHeight="1">
      <c r="A8" s="472" t="s">
        <v>646</v>
      </c>
      <c r="B8" s="150" t="s">
        <v>647</v>
      </c>
      <c r="C8" s="143">
        <v>0.020743237044383835</v>
      </c>
      <c r="D8" s="143">
        <f t="shared" si="1"/>
        <v>0.06964654257</v>
      </c>
      <c r="E8" s="143">
        <v>0.027846542568870453</v>
      </c>
      <c r="F8" s="143">
        <v>0.1898</v>
      </c>
    </row>
    <row r="9" ht="12.75" customHeight="1">
      <c r="A9" s="472" t="s">
        <v>648</v>
      </c>
      <c r="B9" s="150" t="s">
        <v>649</v>
      </c>
      <c r="C9" s="143">
        <v>0.07080870423175468</v>
      </c>
      <c r="D9" s="143">
        <f t="shared" si="1"/>
        <v>0.1368564077</v>
      </c>
      <c r="E9" s="143">
        <v>0.09505640765793431</v>
      </c>
      <c r="F9" s="143">
        <v>0.25</v>
      </c>
    </row>
    <row r="10" ht="12.75" customHeight="1">
      <c r="A10" s="472" t="s">
        <v>650</v>
      </c>
      <c r="B10" s="461" t="s">
        <v>645</v>
      </c>
      <c r="C10" s="474">
        <v>0.1054310997313879</v>
      </c>
      <c r="D10" s="143">
        <f t="shared" si="1"/>
        <v>0.229334882</v>
      </c>
      <c r="E10" s="474">
        <v>0.1875348819700155</v>
      </c>
      <c r="F10" s="474">
        <v>0.2724561140242252</v>
      </c>
    </row>
    <row r="11" ht="12.75" customHeight="1">
      <c r="A11" s="472" t="s">
        <v>651</v>
      </c>
      <c r="B11" s="461" t="s">
        <v>645</v>
      </c>
      <c r="C11" s="474">
        <v>0.1054310997313879</v>
      </c>
      <c r="D11" s="143">
        <f t="shared" si="1"/>
        <v>0.229334882</v>
      </c>
      <c r="E11" s="474">
        <v>0.1875348819700155</v>
      </c>
      <c r="F11" s="474">
        <v>0.2724561140242252</v>
      </c>
    </row>
    <row r="12" ht="12.75" customHeight="1">
      <c r="A12" s="472" t="s">
        <v>652</v>
      </c>
      <c r="B12" s="150" t="s">
        <v>653</v>
      </c>
      <c r="C12" s="143">
        <v>0.13073361124886354</v>
      </c>
      <c r="D12" s="143">
        <f t="shared" si="1"/>
        <v>0.2173019751</v>
      </c>
      <c r="E12" s="143">
        <v>0.17550197507911564</v>
      </c>
      <c r="F12" s="143">
        <v>0.35</v>
      </c>
    </row>
    <row r="13" ht="12.75" customHeight="1">
      <c r="A13" s="472" t="s">
        <v>654</v>
      </c>
      <c r="B13" s="150" t="s">
        <v>655</v>
      </c>
      <c r="C13" s="143">
        <v>0.03918166997272502</v>
      </c>
      <c r="D13" s="143">
        <f t="shared" si="1"/>
        <v>0.09439902485</v>
      </c>
      <c r="E13" s="143">
        <v>0.052599024852310855</v>
      </c>
      <c r="F13" s="143">
        <v>0.18</v>
      </c>
    </row>
    <row r="14" ht="12.75" customHeight="1">
      <c r="A14" s="472" t="s">
        <v>656</v>
      </c>
      <c r="B14" s="150" t="s">
        <v>647</v>
      </c>
      <c r="C14" s="143">
        <v>0.020743237044383835</v>
      </c>
      <c r="D14" s="143">
        <f t="shared" si="1"/>
        <v>0.06964654257</v>
      </c>
      <c r="E14" s="143">
        <v>0.027846542568870453</v>
      </c>
      <c r="F14" s="143">
        <v>0.25</v>
      </c>
    </row>
    <row r="15" ht="12.75" customHeight="1">
      <c r="A15" s="472" t="s">
        <v>657</v>
      </c>
      <c r="B15" s="150" t="s">
        <v>658</v>
      </c>
      <c r="C15" s="143">
        <v>0.0</v>
      </c>
      <c r="D15" s="143">
        <f t="shared" si="1"/>
        <v>0.0418</v>
      </c>
      <c r="E15" s="143">
        <v>0.0</v>
      </c>
      <c r="F15" s="143">
        <v>0.3</v>
      </c>
    </row>
    <row r="16" ht="12.75" customHeight="1">
      <c r="A16" s="472" t="s">
        <v>659</v>
      </c>
      <c r="B16" s="150" t="s">
        <v>660</v>
      </c>
      <c r="C16" s="143">
        <v>0.004353518885858335</v>
      </c>
      <c r="D16" s="143">
        <f t="shared" si="1"/>
        <v>0.04764433609</v>
      </c>
      <c r="E16" s="143">
        <v>0.005844336094701204</v>
      </c>
      <c r="F16" s="143">
        <v>0.24</v>
      </c>
    </row>
    <row r="17" ht="12.75" customHeight="1">
      <c r="A17" s="472" t="s">
        <v>661</v>
      </c>
      <c r="B17" s="150" t="s">
        <v>662</v>
      </c>
      <c r="C17" s="143">
        <v>0.027273515373171343</v>
      </c>
      <c r="D17" s="143">
        <f t="shared" si="1"/>
        <v>0.07841304671</v>
      </c>
      <c r="E17" s="143">
        <v>0.03661304671092226</v>
      </c>
      <c r="F17" s="143">
        <v>0.2</v>
      </c>
    </row>
    <row r="18" ht="12.75" customHeight="1">
      <c r="A18" s="472" t="s">
        <v>663</v>
      </c>
      <c r="B18" s="150" t="s">
        <v>643</v>
      </c>
      <c r="C18" s="143">
        <v>0.04904110980246301</v>
      </c>
      <c r="D18" s="143">
        <f t="shared" si="1"/>
        <v>0.1076347272</v>
      </c>
      <c r="E18" s="143">
        <v>0.06583472718442829</v>
      </c>
      <c r="F18" s="143">
        <v>0.0</v>
      </c>
    </row>
    <row r="19" ht="12.75" customHeight="1">
      <c r="A19" s="472" t="s">
        <v>664</v>
      </c>
      <c r="B19" s="150" t="s">
        <v>665</v>
      </c>
      <c r="C19" s="143">
        <v>0.059924907017108855</v>
      </c>
      <c r="D19" s="143">
        <f t="shared" si="1"/>
        <v>0.1222455674</v>
      </c>
      <c r="E19" s="143">
        <v>0.0804455674211813</v>
      </c>
      <c r="F19" s="143">
        <v>0.0</v>
      </c>
    </row>
    <row r="20" ht="12.75" customHeight="1">
      <c r="A20" s="472" t="s">
        <v>666</v>
      </c>
      <c r="B20" s="150" t="s">
        <v>643</v>
      </c>
      <c r="C20" s="143">
        <v>0.04904110980246301</v>
      </c>
      <c r="D20" s="143">
        <f t="shared" si="1"/>
        <v>0.1076347272</v>
      </c>
      <c r="E20" s="143">
        <v>0.06583472718442829</v>
      </c>
      <c r="F20" s="143">
        <v>0.3</v>
      </c>
    </row>
    <row r="21" ht="12.75" customHeight="1">
      <c r="A21" s="472" t="s">
        <v>667</v>
      </c>
      <c r="B21" s="150" t="s">
        <v>649</v>
      </c>
      <c r="C21" s="143">
        <v>0.07080870423175468</v>
      </c>
      <c r="D21" s="143">
        <f t="shared" si="1"/>
        <v>0.1368564077</v>
      </c>
      <c r="E21" s="143">
        <v>0.09505640765793431</v>
      </c>
      <c r="F21" s="143">
        <v>0.055</v>
      </c>
    </row>
    <row r="22" ht="12.75" customHeight="1">
      <c r="A22" s="472" t="s">
        <v>668</v>
      </c>
      <c r="B22" s="150" t="s">
        <v>669</v>
      </c>
      <c r="C22" s="143">
        <v>0.175</v>
      </c>
      <c r="D22" s="143">
        <f t="shared" si="1"/>
        <v>0.2767269277</v>
      </c>
      <c r="E22" s="143">
        <v>0.23492692770782936</v>
      </c>
      <c r="F22" s="143">
        <v>0.18</v>
      </c>
    </row>
    <row r="23" ht="12.75" customHeight="1">
      <c r="A23" s="472" t="s">
        <v>670</v>
      </c>
      <c r="B23" s="150" t="s">
        <v>671</v>
      </c>
      <c r="C23" s="143">
        <v>0.006530278328787503</v>
      </c>
      <c r="D23" s="143">
        <f t="shared" si="1"/>
        <v>0.05056650414</v>
      </c>
      <c r="E23" s="143">
        <v>0.00876650414205181</v>
      </c>
      <c r="F23" s="143">
        <v>0.25</v>
      </c>
    </row>
    <row r="24" ht="12.75" customHeight="1">
      <c r="A24" s="472" t="s">
        <v>672</v>
      </c>
      <c r="B24" s="150" t="s">
        <v>673</v>
      </c>
      <c r="C24" s="143">
        <v>0.09808221960492602</v>
      </c>
      <c r="D24" s="143">
        <f t="shared" si="1"/>
        <v>0.1734694544</v>
      </c>
      <c r="E24" s="143">
        <v>0.13166945436885658</v>
      </c>
      <c r="F24" s="143">
        <v>0.2853</v>
      </c>
    </row>
    <row r="25" ht="12.75" customHeight="1">
      <c r="A25" s="472" t="s">
        <v>674</v>
      </c>
      <c r="B25" s="150" t="s">
        <v>643</v>
      </c>
      <c r="C25" s="143">
        <v>0.04904110980246301</v>
      </c>
      <c r="D25" s="143">
        <f t="shared" si="1"/>
        <v>0.1076347272</v>
      </c>
      <c r="E25" s="143">
        <v>0.06583472718442829</v>
      </c>
      <c r="F25" s="143">
        <v>0.3</v>
      </c>
    </row>
    <row r="26" ht="12.75" customHeight="1">
      <c r="A26" s="472" t="s">
        <v>675</v>
      </c>
      <c r="B26" s="150" t="s">
        <v>676</v>
      </c>
      <c r="C26" s="143">
        <v>0.009219216464170593</v>
      </c>
      <c r="D26" s="143">
        <f t="shared" si="1"/>
        <v>0.05417624114</v>
      </c>
      <c r="E26" s="143">
        <v>0.012376241141720201</v>
      </c>
      <c r="F26" s="143">
        <v>0.0</v>
      </c>
    </row>
    <row r="27" ht="12.75" customHeight="1">
      <c r="A27" s="472" t="s">
        <v>677</v>
      </c>
      <c r="B27" s="150" t="s">
        <v>678</v>
      </c>
      <c r="C27" s="143">
        <v>0.08169250144640053</v>
      </c>
      <c r="D27" s="143">
        <f t="shared" si="1"/>
        <v>0.1514672479</v>
      </c>
      <c r="E27" s="143">
        <v>0.10966724789468733</v>
      </c>
      <c r="F27" s="143">
        <v>0.25</v>
      </c>
    </row>
    <row r="28" ht="12.75" customHeight="1">
      <c r="A28" s="472" t="s">
        <v>679</v>
      </c>
      <c r="B28" s="150" t="s">
        <v>649</v>
      </c>
      <c r="C28" s="143">
        <v>0.07080870423175468</v>
      </c>
      <c r="D28" s="143">
        <f t="shared" si="1"/>
        <v>0.1368564077</v>
      </c>
      <c r="E28" s="143">
        <v>0.09505640765793431</v>
      </c>
      <c r="F28" s="143">
        <v>0.1</v>
      </c>
    </row>
    <row r="29" ht="12.75" customHeight="1">
      <c r="A29" s="472" t="s">
        <v>680</v>
      </c>
      <c r="B29" s="150" t="s">
        <v>681</v>
      </c>
      <c r="C29" s="143">
        <v>0.013060556657575006</v>
      </c>
      <c r="D29" s="143">
        <f t="shared" si="1"/>
        <v>0.05933300828</v>
      </c>
      <c r="E29" s="143">
        <v>0.01753300828410362</v>
      </c>
      <c r="F29" s="143">
        <v>0.22</v>
      </c>
    </row>
    <row r="30" ht="12.75" customHeight="1">
      <c r="A30" s="472" t="s">
        <v>682</v>
      </c>
      <c r="B30" s="150" t="s">
        <v>683</v>
      </c>
      <c r="C30" s="143">
        <v>0.032779436317051</v>
      </c>
      <c r="D30" s="143">
        <f t="shared" si="1"/>
        <v>0.08580441295</v>
      </c>
      <c r="E30" s="143">
        <v>0.0440044129483385</v>
      </c>
      <c r="F30" s="143">
        <v>0.34</v>
      </c>
    </row>
    <row r="31" ht="12.75" customHeight="1">
      <c r="A31" s="472" t="s">
        <v>684</v>
      </c>
      <c r="B31" s="150" t="s">
        <v>683</v>
      </c>
      <c r="C31" s="143">
        <v>0.032779436317051</v>
      </c>
      <c r="D31" s="143">
        <f t="shared" si="1"/>
        <v>0.08580441295</v>
      </c>
      <c r="E31" s="143">
        <v>0.0440044129483385</v>
      </c>
      <c r="F31" s="143">
        <v>0.34</v>
      </c>
    </row>
    <row r="32" ht="12.75" customHeight="1">
      <c r="A32" s="473" t="s">
        <v>685</v>
      </c>
      <c r="B32" s="150" t="s">
        <v>645</v>
      </c>
      <c r="C32" s="143">
        <v>0.006530278328787503</v>
      </c>
      <c r="D32" s="143">
        <f t="shared" si="1"/>
        <v>0.05056650414</v>
      </c>
      <c r="E32" s="143">
        <v>0.00876650414205181</v>
      </c>
      <c r="F32" s="143">
        <v>0.185</v>
      </c>
    </row>
    <row r="33" ht="12.75" customHeight="1">
      <c r="A33" s="472" t="s">
        <v>686</v>
      </c>
      <c r="B33" s="150" t="s">
        <v>687</v>
      </c>
      <c r="C33" s="143">
        <v>0.01741407554343334</v>
      </c>
      <c r="D33" s="143">
        <f t="shared" si="1"/>
        <v>0.06517734438</v>
      </c>
      <c r="E33" s="143">
        <v>0.02337734437880483</v>
      </c>
      <c r="F33" s="143">
        <v>0.1</v>
      </c>
    </row>
    <row r="34" ht="12.75" customHeight="1">
      <c r="A34" s="472" t="s">
        <v>688</v>
      </c>
      <c r="B34" s="150" t="s">
        <v>678</v>
      </c>
      <c r="C34" s="143">
        <v>0.08169250144640053</v>
      </c>
      <c r="D34" s="143">
        <f t="shared" si="1"/>
        <v>0.1514672479</v>
      </c>
      <c r="E34" s="143">
        <v>0.10966724789468733</v>
      </c>
      <c r="F34" s="143">
        <v>0.28</v>
      </c>
    </row>
    <row r="35" ht="12.75" customHeight="1">
      <c r="A35" s="472" t="s">
        <v>689</v>
      </c>
      <c r="B35" s="150" t="s">
        <v>665</v>
      </c>
      <c r="C35" s="143">
        <v>0.059924907017108855</v>
      </c>
      <c r="D35" s="143">
        <f t="shared" si="1"/>
        <v>0.1222455674</v>
      </c>
      <c r="E35" s="143">
        <v>0.0804455674211813</v>
      </c>
      <c r="F35" s="143">
        <v>0.2</v>
      </c>
    </row>
    <row r="36" ht="12.75" customHeight="1">
      <c r="A36" s="472" t="s">
        <v>690</v>
      </c>
      <c r="B36" s="150" t="s">
        <v>678</v>
      </c>
      <c r="C36" s="143">
        <v>0.08169250144640053</v>
      </c>
      <c r="D36" s="143">
        <f t="shared" si="1"/>
        <v>0.1514672479</v>
      </c>
      <c r="E36" s="143">
        <v>0.10966724789468733</v>
      </c>
      <c r="F36" s="143">
        <v>0.33</v>
      </c>
    </row>
    <row r="37" ht="12.75" customHeight="1">
      <c r="A37" s="472" t="s">
        <v>691</v>
      </c>
      <c r="B37" s="150" t="s">
        <v>658</v>
      </c>
      <c r="C37" s="143">
        <v>0.0</v>
      </c>
      <c r="D37" s="143">
        <f t="shared" si="1"/>
        <v>0.0418</v>
      </c>
      <c r="E37" s="143">
        <v>0.0</v>
      </c>
      <c r="F37" s="143">
        <v>0.265</v>
      </c>
    </row>
    <row r="38" ht="12.75" customHeight="1">
      <c r="A38" s="472" t="s">
        <v>692</v>
      </c>
      <c r="B38" s="150" t="s">
        <v>649</v>
      </c>
      <c r="C38" s="143">
        <v>0.07080870423175468</v>
      </c>
      <c r="D38" s="143">
        <f t="shared" si="1"/>
        <v>0.1368564077</v>
      </c>
      <c r="E38" s="143">
        <v>0.09505640765793431</v>
      </c>
      <c r="F38" s="143">
        <v>0.0</v>
      </c>
    </row>
    <row r="39" ht="12.75" customHeight="1">
      <c r="A39" s="472" t="s">
        <v>693</v>
      </c>
      <c r="B39" s="150" t="s">
        <v>671</v>
      </c>
      <c r="C39" s="143">
        <v>0.006530278328787503</v>
      </c>
      <c r="D39" s="143">
        <f t="shared" si="1"/>
        <v>0.05056650414</v>
      </c>
      <c r="E39" s="143">
        <v>0.00876650414205181</v>
      </c>
      <c r="F39" s="143">
        <v>0.0</v>
      </c>
    </row>
    <row r="40" ht="12.75" customHeight="1">
      <c r="A40" s="472" t="s">
        <v>694</v>
      </c>
      <c r="B40" s="461" t="s">
        <v>645</v>
      </c>
      <c r="C40" s="474">
        <v>0.009588220147283357</v>
      </c>
      <c r="D40" s="143">
        <f t="shared" si="1"/>
        <v>0.1006716063</v>
      </c>
      <c r="E40" s="474">
        <v>0.058871606293643367</v>
      </c>
      <c r="F40" s="474">
        <v>0.24707349543413576</v>
      </c>
    </row>
    <row r="41" ht="12.75" customHeight="1">
      <c r="A41" s="472" t="s">
        <v>695</v>
      </c>
      <c r="B41" s="150" t="s">
        <v>676</v>
      </c>
      <c r="C41" s="143">
        <v>0.009219216464170593</v>
      </c>
      <c r="D41" s="143">
        <f t="shared" si="1"/>
        <v>0.05417624114</v>
      </c>
      <c r="E41" s="143">
        <v>0.012376241141720201</v>
      </c>
      <c r="F41" s="143">
        <v>0.27</v>
      </c>
    </row>
    <row r="42" ht="12.75" customHeight="1">
      <c r="A42" s="472" t="s">
        <v>556</v>
      </c>
      <c r="B42" s="150" t="s">
        <v>696</v>
      </c>
      <c r="C42" s="143">
        <v>0.007682680386808828</v>
      </c>
      <c r="D42" s="143">
        <f t="shared" si="1"/>
        <v>0.05211353428</v>
      </c>
      <c r="E42" s="143">
        <v>0.010313534284766834</v>
      </c>
      <c r="F42" s="143">
        <v>0.25</v>
      </c>
    </row>
    <row r="43" ht="12.75" customHeight="1">
      <c r="A43" s="472" t="s">
        <v>697</v>
      </c>
      <c r="B43" s="150" t="s">
        <v>647</v>
      </c>
      <c r="C43" s="143">
        <v>0.020743237044383835</v>
      </c>
      <c r="D43" s="143">
        <f t="shared" si="1"/>
        <v>0.06964654257</v>
      </c>
      <c r="E43" s="143">
        <v>0.027846542568870453</v>
      </c>
      <c r="F43" s="143">
        <v>0.35</v>
      </c>
    </row>
    <row r="44" ht="12.75" customHeight="1">
      <c r="A44" s="472" t="s">
        <v>698</v>
      </c>
      <c r="B44" s="150" t="s">
        <v>649</v>
      </c>
      <c r="C44" s="143">
        <v>0.07080870423175468</v>
      </c>
      <c r="D44" s="143">
        <f t="shared" si="1"/>
        <v>0.1368564077</v>
      </c>
      <c r="E44" s="143">
        <v>0.09505640765793431</v>
      </c>
      <c r="F44" s="143">
        <v>0.3</v>
      </c>
    </row>
    <row r="45" ht="12.75" customHeight="1">
      <c r="A45" s="472" t="s">
        <v>699</v>
      </c>
      <c r="B45" s="150" t="s">
        <v>673</v>
      </c>
      <c r="C45" s="143">
        <v>0.09808221960492602</v>
      </c>
      <c r="D45" s="143">
        <f t="shared" si="1"/>
        <v>0.1734694544</v>
      </c>
      <c r="E45" s="143">
        <v>0.13166945436885658</v>
      </c>
      <c r="F45" s="143">
        <v>0.28</v>
      </c>
    </row>
    <row r="46" ht="12.75" customHeight="1">
      <c r="A46" s="472" t="s">
        <v>700</v>
      </c>
      <c r="B46" s="150" t="s">
        <v>643</v>
      </c>
      <c r="C46" s="143">
        <v>0.04904110980246301</v>
      </c>
      <c r="D46" s="143">
        <f t="shared" si="1"/>
        <v>0.1076347272</v>
      </c>
      <c r="E46" s="143">
        <v>0.06583472718442829</v>
      </c>
      <c r="F46" s="143">
        <v>0.2974</v>
      </c>
    </row>
    <row r="47" ht="12.75" customHeight="1">
      <c r="A47" s="472" t="s">
        <v>701</v>
      </c>
      <c r="B47" s="150" t="s">
        <v>643</v>
      </c>
      <c r="C47" s="143">
        <v>0.04904110980246301</v>
      </c>
      <c r="D47" s="143">
        <f t="shared" si="1"/>
        <v>0.1076347272</v>
      </c>
      <c r="E47" s="143">
        <v>0.06583472718442829</v>
      </c>
      <c r="F47" s="143">
        <v>0.3</v>
      </c>
    </row>
    <row r="48" ht="12.75" customHeight="1">
      <c r="A48" s="472" t="s">
        <v>702</v>
      </c>
      <c r="B48" s="150" t="s">
        <v>647</v>
      </c>
      <c r="C48" s="143">
        <v>0.020743237044383835</v>
      </c>
      <c r="D48" s="143">
        <f t="shared" si="1"/>
        <v>0.06964654257</v>
      </c>
      <c r="E48" s="143">
        <v>0.027846542568870453</v>
      </c>
      <c r="F48" s="143">
        <v>0.18</v>
      </c>
    </row>
    <row r="49" ht="12.75" customHeight="1">
      <c r="A49" s="472" t="s">
        <v>703</v>
      </c>
      <c r="B49" s="150" t="s">
        <v>653</v>
      </c>
      <c r="C49" s="143">
        <v>0.13073361124886354</v>
      </c>
      <c r="D49" s="143">
        <f t="shared" si="1"/>
        <v>0.2173019751</v>
      </c>
      <c r="E49" s="143">
        <v>0.17550197507911564</v>
      </c>
      <c r="F49" s="143">
        <v>0.2853</v>
      </c>
    </row>
    <row r="50" ht="12.75" customHeight="1">
      <c r="A50" s="475" t="s">
        <v>704</v>
      </c>
      <c r="B50" s="150" t="s">
        <v>647</v>
      </c>
      <c r="C50" s="143">
        <v>0.020743237044383835</v>
      </c>
      <c r="D50" s="143">
        <f t="shared" si="1"/>
        <v>0.06964654257</v>
      </c>
      <c r="E50" s="143">
        <v>0.027846542568870453</v>
      </c>
      <c r="F50" s="143">
        <v>0.22</v>
      </c>
    </row>
    <row r="51" ht="12.75" customHeight="1">
      <c r="A51" s="472" t="s">
        <v>705</v>
      </c>
      <c r="B51" s="150" t="s">
        <v>647</v>
      </c>
      <c r="C51" s="143">
        <v>0.020743237044383835</v>
      </c>
      <c r="D51" s="143">
        <f t="shared" si="1"/>
        <v>0.06964654257</v>
      </c>
      <c r="E51" s="143">
        <v>0.027846542568870453</v>
      </c>
      <c r="F51" s="143">
        <v>0.125</v>
      </c>
    </row>
    <row r="52" ht="12.75" customHeight="1">
      <c r="A52" s="472" t="s">
        <v>706</v>
      </c>
      <c r="B52" s="150" t="s">
        <v>671</v>
      </c>
      <c r="C52" s="143">
        <v>0.006530278328787503</v>
      </c>
      <c r="D52" s="143">
        <f t="shared" si="1"/>
        <v>0.05056650414</v>
      </c>
      <c r="E52" s="143">
        <v>0.00876650414205181</v>
      </c>
      <c r="F52" s="143">
        <v>0.19</v>
      </c>
    </row>
    <row r="53" ht="12.75" customHeight="1">
      <c r="A53" s="472" t="s">
        <v>707</v>
      </c>
      <c r="B53" s="150" t="s">
        <v>658</v>
      </c>
      <c r="C53" s="143">
        <v>0.0</v>
      </c>
      <c r="D53" s="143">
        <f t="shared" si="1"/>
        <v>0.0418</v>
      </c>
      <c r="E53" s="143">
        <v>0.0</v>
      </c>
      <c r="F53" s="143">
        <v>0.22</v>
      </c>
    </row>
    <row r="54" ht="12.75" customHeight="1">
      <c r="A54" s="472" t="s">
        <v>708</v>
      </c>
      <c r="B54" s="150" t="s">
        <v>655</v>
      </c>
      <c r="C54" s="143">
        <v>0.03918166997272502</v>
      </c>
      <c r="D54" s="143">
        <f t="shared" si="1"/>
        <v>0.09439902485</v>
      </c>
      <c r="E54" s="143">
        <v>0.052599024852310855</v>
      </c>
      <c r="F54" s="143">
        <v>0.27</v>
      </c>
    </row>
    <row r="55" ht="12.75" customHeight="1">
      <c r="A55" s="472" t="s">
        <v>709</v>
      </c>
      <c r="B55" s="150" t="s">
        <v>710</v>
      </c>
      <c r="C55" s="143">
        <v>0.10896601681957188</v>
      </c>
      <c r="D55" s="143">
        <f t="shared" si="1"/>
        <v>0.1880802946</v>
      </c>
      <c r="E55" s="143">
        <v>0.14628029460560965</v>
      </c>
      <c r="F55" s="143">
        <v>0.25</v>
      </c>
    </row>
    <row r="56" ht="12.75" customHeight="1">
      <c r="A56" s="472" t="s">
        <v>711</v>
      </c>
      <c r="B56" s="150" t="s">
        <v>678</v>
      </c>
      <c r="C56" s="143">
        <v>0.08169250144640053</v>
      </c>
      <c r="D56" s="143">
        <f t="shared" si="1"/>
        <v>0.1514672479</v>
      </c>
      <c r="E56" s="143">
        <v>0.10966724789468733</v>
      </c>
      <c r="F56" s="143">
        <v>0.225</v>
      </c>
    </row>
    <row r="57" ht="12.75" customHeight="1">
      <c r="A57" s="472" t="s">
        <v>712</v>
      </c>
      <c r="B57" s="150" t="s">
        <v>710</v>
      </c>
      <c r="C57" s="143">
        <v>0.10896601681957188</v>
      </c>
      <c r="D57" s="143">
        <f t="shared" si="1"/>
        <v>0.1880802946</v>
      </c>
      <c r="E57" s="143">
        <v>0.14628029460560965</v>
      </c>
      <c r="F57" s="143">
        <v>0.3</v>
      </c>
    </row>
    <row r="58" ht="12.75" customHeight="1">
      <c r="A58" s="472" t="s">
        <v>713</v>
      </c>
      <c r="B58" s="150" t="s">
        <v>696</v>
      </c>
      <c r="C58" s="143">
        <v>0.007682680386808828</v>
      </c>
      <c r="D58" s="143">
        <f t="shared" si="1"/>
        <v>0.05211353428</v>
      </c>
      <c r="E58" s="143">
        <v>0.010313534284766834</v>
      </c>
      <c r="F58" s="143">
        <v>0.2</v>
      </c>
    </row>
    <row r="59" ht="12.75" customHeight="1">
      <c r="A59" s="472" t="s">
        <v>714</v>
      </c>
      <c r="B59" s="150" t="s">
        <v>673</v>
      </c>
      <c r="C59" s="143">
        <v>0.09808221960492602</v>
      </c>
      <c r="D59" s="143">
        <f t="shared" si="1"/>
        <v>0.1734694544</v>
      </c>
      <c r="E59" s="143">
        <v>0.13166945436885658</v>
      </c>
      <c r="F59" s="143">
        <v>0.3</v>
      </c>
    </row>
    <row r="60" ht="12.75" customHeight="1">
      <c r="A60" s="472" t="s">
        <v>715</v>
      </c>
      <c r="B60" s="461" t="s">
        <v>645</v>
      </c>
      <c r="C60" s="474">
        <v>0.04291508619362226</v>
      </c>
      <c r="D60" s="143">
        <f t="shared" si="1"/>
        <v>0.1454109106</v>
      </c>
      <c r="E60" s="474">
        <v>0.10361091058162493</v>
      </c>
      <c r="F60" s="474">
        <v>0.31595749426030023</v>
      </c>
    </row>
    <row r="61" ht="12.75" customHeight="1">
      <c r="A61" s="472" t="s">
        <v>716</v>
      </c>
      <c r="B61" s="150" t="s">
        <v>643</v>
      </c>
      <c r="C61" s="143">
        <v>0.04904110980246301</v>
      </c>
      <c r="D61" s="143">
        <f t="shared" si="1"/>
        <v>0.1076347272</v>
      </c>
      <c r="E61" s="143">
        <v>0.06583472718442829</v>
      </c>
      <c r="F61" s="143">
        <v>0.2</v>
      </c>
    </row>
    <row r="62" ht="12.75" customHeight="1">
      <c r="A62" s="472" t="s">
        <v>717</v>
      </c>
      <c r="B62" s="150" t="s">
        <v>660</v>
      </c>
      <c r="C62" s="143">
        <v>0.004353518885858335</v>
      </c>
      <c r="D62" s="143">
        <f t="shared" si="1"/>
        <v>0.04764433609</v>
      </c>
      <c r="E62" s="143">
        <v>0.005844336094701204</v>
      </c>
      <c r="F62" s="143">
        <v>0.2</v>
      </c>
    </row>
    <row r="63" ht="12.75" customHeight="1">
      <c r="A63" s="472" t="s">
        <v>718</v>
      </c>
      <c r="B63" s="150" t="s">
        <v>641</v>
      </c>
      <c r="C63" s="143">
        <v>0.005377876270766179</v>
      </c>
      <c r="D63" s="143">
        <f t="shared" si="1"/>
        <v>0.049019474</v>
      </c>
      <c r="E63" s="143">
        <v>0.007219473999336784</v>
      </c>
      <c r="F63" s="143">
        <v>0.25</v>
      </c>
    </row>
    <row r="64" ht="12.75" customHeight="1">
      <c r="A64" s="472" t="s">
        <v>719</v>
      </c>
      <c r="B64" s="461" t="s">
        <v>645</v>
      </c>
      <c r="C64" s="474">
        <v>0.04291508619362226</v>
      </c>
      <c r="D64" s="143">
        <f t="shared" si="1"/>
        <v>0.1454109106</v>
      </c>
      <c r="E64" s="474">
        <v>0.10361091058162493</v>
      </c>
      <c r="F64" s="474">
        <v>0.31595749426030023</v>
      </c>
    </row>
    <row r="65" ht="12.75" customHeight="1">
      <c r="A65" s="472" t="s">
        <v>720</v>
      </c>
      <c r="B65" s="150" t="s">
        <v>678</v>
      </c>
      <c r="C65" s="143">
        <v>0.08169250144640053</v>
      </c>
      <c r="D65" s="143">
        <f t="shared" si="1"/>
        <v>0.1514672479</v>
      </c>
      <c r="E65" s="143">
        <v>0.10966724789468733</v>
      </c>
      <c r="F65" s="143">
        <v>0.3</v>
      </c>
    </row>
    <row r="66" ht="12.75" customHeight="1">
      <c r="A66" s="473" t="s">
        <v>721</v>
      </c>
      <c r="B66" s="150" t="s">
        <v>645</v>
      </c>
      <c r="C66" s="143">
        <v>0.04904110980246301</v>
      </c>
      <c r="D66" s="143">
        <f t="shared" si="1"/>
        <v>0.1076347272</v>
      </c>
      <c r="E66" s="143">
        <v>0.06583472718442829</v>
      </c>
      <c r="F66" s="143">
        <v>0.31</v>
      </c>
    </row>
    <row r="67" ht="12.75" customHeight="1">
      <c r="A67" s="472" t="s">
        <v>722</v>
      </c>
      <c r="B67" s="150" t="s">
        <v>683</v>
      </c>
      <c r="C67" s="143">
        <v>0.032779436317051</v>
      </c>
      <c r="D67" s="143">
        <f t="shared" si="1"/>
        <v>0.08580441295</v>
      </c>
      <c r="E67" s="143">
        <v>0.0440044129483385</v>
      </c>
      <c r="F67" s="143">
        <v>0.15</v>
      </c>
    </row>
    <row r="68" ht="12.75" customHeight="1">
      <c r="A68" s="472" t="s">
        <v>723</v>
      </c>
      <c r="B68" s="150" t="s">
        <v>658</v>
      </c>
      <c r="C68" s="143">
        <v>0.0</v>
      </c>
      <c r="D68" s="143">
        <f t="shared" si="1"/>
        <v>0.0418</v>
      </c>
      <c r="E68" s="143">
        <v>0.0</v>
      </c>
      <c r="F68" s="143">
        <v>0.3</v>
      </c>
    </row>
    <row r="69" ht="12.75" customHeight="1">
      <c r="A69" s="472" t="s">
        <v>724</v>
      </c>
      <c r="B69" s="150" t="s">
        <v>710</v>
      </c>
      <c r="C69" s="143">
        <v>0.10896601681957188</v>
      </c>
      <c r="D69" s="143">
        <f t="shared" si="1"/>
        <v>0.1880802946</v>
      </c>
      <c r="E69" s="143">
        <v>0.14628029460560965</v>
      </c>
      <c r="F69" s="143">
        <v>0.25</v>
      </c>
    </row>
    <row r="70" ht="12.75" customHeight="1">
      <c r="A70" s="472" t="s">
        <v>725</v>
      </c>
      <c r="B70" s="461" t="s">
        <v>645</v>
      </c>
      <c r="C70" s="474">
        <v>0.009588220147283357</v>
      </c>
      <c r="D70" s="143">
        <f t="shared" si="1"/>
        <v>0.1006716063</v>
      </c>
      <c r="E70" s="474">
        <v>0.058871606293643367</v>
      </c>
      <c r="F70" s="474">
        <v>0.24707349543413576</v>
      </c>
    </row>
    <row r="71" ht="12.75" customHeight="1">
      <c r="A71" s="472" t="s">
        <v>726</v>
      </c>
      <c r="B71" s="150" t="s">
        <v>662</v>
      </c>
      <c r="C71" s="143">
        <v>0.027273515373171343</v>
      </c>
      <c r="D71" s="143">
        <f t="shared" si="1"/>
        <v>0.07841304671</v>
      </c>
      <c r="E71" s="143">
        <v>0.03661304671092226</v>
      </c>
      <c r="F71" s="143">
        <v>0.22</v>
      </c>
    </row>
    <row r="72" ht="12.75" customHeight="1">
      <c r="A72" s="472" t="s">
        <v>727</v>
      </c>
      <c r="B72" s="461" t="s">
        <v>645</v>
      </c>
      <c r="C72" s="474" t="str">
        <f>J72</f>
        <v/>
      </c>
      <c r="D72" s="143">
        <f t="shared" si="1"/>
        <v>0.0418</v>
      </c>
      <c r="E72" s="474" t="str">
        <f>H72</f>
        <v/>
      </c>
      <c r="F72" s="474" t="str">
        <f>K72</f>
        <v/>
      </c>
    </row>
    <row r="73" ht="12.75" customHeight="1">
      <c r="A73" s="472" t="s">
        <v>728</v>
      </c>
      <c r="B73" s="150" t="s">
        <v>662</v>
      </c>
      <c r="C73" s="143">
        <v>0.027273515373171343</v>
      </c>
      <c r="D73" s="143">
        <f t="shared" si="1"/>
        <v>0.07841304671</v>
      </c>
      <c r="E73" s="143">
        <v>0.03661304671092226</v>
      </c>
      <c r="F73" s="143">
        <v>0.25</v>
      </c>
    </row>
    <row r="74" ht="12.75" customHeight="1">
      <c r="A74" s="472" t="s">
        <v>729</v>
      </c>
      <c r="B74" s="150" t="s">
        <v>696</v>
      </c>
      <c r="C74" s="143">
        <v>0.007682680386808828</v>
      </c>
      <c r="D74" s="143">
        <f t="shared" si="1"/>
        <v>0.05211353428</v>
      </c>
      <c r="E74" s="143">
        <v>0.010313534284766834</v>
      </c>
      <c r="F74" s="143">
        <v>0.0</v>
      </c>
    </row>
    <row r="75" ht="12.75" customHeight="1">
      <c r="A75" s="473" t="s">
        <v>730</v>
      </c>
      <c r="B75" s="150" t="s">
        <v>645</v>
      </c>
      <c r="C75" s="143">
        <v>0.09808221960492602</v>
      </c>
      <c r="D75" s="143">
        <f t="shared" si="1"/>
        <v>0.1734694544</v>
      </c>
      <c r="E75" s="143">
        <v>0.13166945436885658</v>
      </c>
      <c r="F75" s="143">
        <v>0.2915</v>
      </c>
    </row>
    <row r="76" ht="12.75" customHeight="1">
      <c r="A76" s="473" t="s">
        <v>731</v>
      </c>
      <c r="B76" s="150" t="s">
        <v>645</v>
      </c>
      <c r="C76" s="143">
        <v>0.05992490701710884</v>
      </c>
      <c r="D76" s="143">
        <f t="shared" si="1"/>
        <v>0.1222455674</v>
      </c>
      <c r="E76" s="143">
        <v>0.0804455674211813</v>
      </c>
      <c r="F76" s="143">
        <v>0.2915</v>
      </c>
    </row>
    <row r="77" ht="12.75" customHeight="1">
      <c r="A77" s="473" t="s">
        <v>732</v>
      </c>
      <c r="B77" s="150" t="s">
        <v>645</v>
      </c>
      <c r="C77" s="143">
        <v>0.017414075543433345</v>
      </c>
      <c r="D77" s="143">
        <f t="shared" si="1"/>
        <v>0.06517734438</v>
      </c>
      <c r="E77" s="143">
        <v>0.02337734437880483</v>
      </c>
      <c r="F77" s="143">
        <v>0.1864</v>
      </c>
    </row>
    <row r="78" ht="12.75" customHeight="1">
      <c r="A78" s="473" t="s">
        <v>733</v>
      </c>
      <c r="B78" s="150" t="s">
        <v>645</v>
      </c>
      <c r="C78" s="143">
        <v>0.10896601681957191</v>
      </c>
      <c r="D78" s="143">
        <f t="shared" si="1"/>
        <v>0.1880802946</v>
      </c>
      <c r="E78" s="143">
        <v>0.14628029460560965</v>
      </c>
      <c r="F78" s="143">
        <v>0.1864</v>
      </c>
    </row>
    <row r="79" ht="12.75" customHeight="1">
      <c r="A79" s="472" t="s">
        <v>734</v>
      </c>
      <c r="B79" s="150" t="s">
        <v>643</v>
      </c>
      <c r="C79" s="143">
        <v>0.04904110980246301</v>
      </c>
      <c r="D79" s="143">
        <f t="shared" si="1"/>
        <v>0.1076347272</v>
      </c>
      <c r="E79" s="143">
        <v>0.06583472718442829</v>
      </c>
      <c r="F79" s="143">
        <v>0.25</v>
      </c>
    </row>
    <row r="80" ht="12.75" customHeight="1">
      <c r="A80" s="472" t="s">
        <v>735</v>
      </c>
      <c r="B80" s="150" t="s">
        <v>671</v>
      </c>
      <c r="C80" s="143">
        <v>0.006530278328787503</v>
      </c>
      <c r="D80" s="143">
        <f t="shared" si="1"/>
        <v>0.05056650414</v>
      </c>
      <c r="E80" s="143">
        <v>0.00876650414205181</v>
      </c>
      <c r="F80" s="143">
        <v>0.165</v>
      </c>
    </row>
    <row r="81" ht="12.75" customHeight="1">
      <c r="A81" s="472" t="s">
        <v>736</v>
      </c>
      <c r="B81" s="150" t="s">
        <v>647</v>
      </c>
      <c r="C81" s="143">
        <v>0.020743237044383835</v>
      </c>
      <c r="D81" s="143">
        <f t="shared" si="1"/>
        <v>0.06964654257</v>
      </c>
      <c r="E81" s="143">
        <v>0.027846542568870453</v>
      </c>
      <c r="F81" s="143">
        <v>0.09</v>
      </c>
    </row>
    <row r="82" ht="12.75" customHeight="1">
      <c r="A82" s="472" t="s">
        <v>737</v>
      </c>
      <c r="B82" s="150" t="s">
        <v>676</v>
      </c>
      <c r="C82" s="143">
        <v>0.009219216464170593</v>
      </c>
      <c r="D82" s="143">
        <f t="shared" si="1"/>
        <v>0.05417624114</v>
      </c>
      <c r="E82" s="143">
        <v>0.012376241141720201</v>
      </c>
      <c r="F82" s="143">
        <v>0.2</v>
      </c>
    </row>
    <row r="83" ht="12.75" customHeight="1">
      <c r="A83" s="472" t="s">
        <v>8</v>
      </c>
      <c r="B83" s="150" t="s">
        <v>738</v>
      </c>
      <c r="C83" s="143">
        <v>0.023944353872220846</v>
      </c>
      <c r="D83" s="143">
        <f t="shared" si="1"/>
        <v>0.07394384852</v>
      </c>
      <c r="E83" s="143">
        <v>0.032143848520856624</v>
      </c>
      <c r="F83" s="143">
        <v>0.3</v>
      </c>
    </row>
    <row r="84" ht="12.75" customHeight="1">
      <c r="A84" s="472" t="s">
        <v>739</v>
      </c>
      <c r="B84" s="150" t="s">
        <v>647</v>
      </c>
      <c r="C84" s="143">
        <v>0.020743237044383835</v>
      </c>
      <c r="D84" s="143">
        <f t="shared" si="1"/>
        <v>0.06964654257</v>
      </c>
      <c r="E84" s="143">
        <v>0.027846542568870453</v>
      </c>
      <c r="F84" s="143">
        <v>0.22</v>
      </c>
    </row>
    <row r="85" ht="12.75" customHeight="1">
      <c r="A85" s="473" t="s">
        <v>740</v>
      </c>
      <c r="B85" s="150" t="s">
        <v>645</v>
      </c>
      <c r="C85" s="143">
        <v>0.07080870423175468</v>
      </c>
      <c r="D85" s="143">
        <f t="shared" si="1"/>
        <v>0.1368564077</v>
      </c>
      <c r="E85" s="143">
        <v>0.09505640765793431</v>
      </c>
      <c r="F85" s="143">
        <v>0.2023</v>
      </c>
    </row>
    <row r="86" ht="12.75" customHeight="1">
      <c r="A86" s="472" t="s">
        <v>741</v>
      </c>
      <c r="B86" s="150" t="s">
        <v>678</v>
      </c>
      <c r="C86" s="143">
        <v>0.08169250144640053</v>
      </c>
      <c r="D86" s="143">
        <f t="shared" si="1"/>
        <v>0.1514672479</v>
      </c>
      <c r="E86" s="143">
        <v>0.10966724789468733</v>
      </c>
      <c r="F86" s="143">
        <v>0.15</v>
      </c>
    </row>
    <row r="87" ht="12.75" customHeight="1">
      <c r="A87" s="472" t="s">
        <v>742</v>
      </c>
      <c r="B87" s="150" t="s">
        <v>671</v>
      </c>
      <c r="C87" s="143">
        <v>0.006530278328787503</v>
      </c>
      <c r="D87" s="143">
        <f t="shared" si="1"/>
        <v>0.05056650414</v>
      </c>
      <c r="E87" s="143">
        <v>0.00876650414205181</v>
      </c>
      <c r="F87" s="143">
        <v>0.125</v>
      </c>
    </row>
    <row r="88" ht="12.75" customHeight="1">
      <c r="A88" s="472" t="s">
        <v>743</v>
      </c>
      <c r="B88" s="150" t="s">
        <v>671</v>
      </c>
      <c r="C88" s="143">
        <v>0.006530278328787503</v>
      </c>
      <c r="D88" s="143">
        <f t="shared" si="1"/>
        <v>0.05056650414</v>
      </c>
      <c r="E88" s="143">
        <v>0.00876650414205181</v>
      </c>
      <c r="F88" s="143">
        <v>0.0</v>
      </c>
    </row>
    <row r="89" ht="12.75" customHeight="1">
      <c r="A89" s="472" t="s">
        <v>744</v>
      </c>
      <c r="B89" s="150" t="s">
        <v>696</v>
      </c>
      <c r="C89" s="143">
        <v>0.007682680386808828</v>
      </c>
      <c r="D89" s="143">
        <f t="shared" si="1"/>
        <v>0.05211353428</v>
      </c>
      <c r="E89" s="143">
        <v>0.010313534284766834</v>
      </c>
      <c r="F89" s="143">
        <v>0.23</v>
      </c>
    </row>
    <row r="90" ht="12.75" customHeight="1">
      <c r="A90" s="472" t="s">
        <v>745</v>
      </c>
      <c r="B90" s="150" t="s">
        <v>738</v>
      </c>
      <c r="C90" s="143">
        <v>0.023944353872220846</v>
      </c>
      <c r="D90" s="143">
        <f t="shared" si="1"/>
        <v>0.07394384852</v>
      </c>
      <c r="E90" s="143">
        <v>0.032143848520856624</v>
      </c>
      <c r="F90" s="143">
        <v>0.24</v>
      </c>
    </row>
    <row r="91" ht="12.75" customHeight="1">
      <c r="A91" s="472" t="s">
        <v>746</v>
      </c>
      <c r="B91" s="150" t="s">
        <v>655</v>
      </c>
      <c r="C91" s="143">
        <v>0.03918166997272502</v>
      </c>
      <c r="D91" s="143">
        <f t="shared" si="1"/>
        <v>0.09439902485</v>
      </c>
      <c r="E91" s="143">
        <v>0.052599024852310855</v>
      </c>
      <c r="F91" s="143">
        <v>0.25</v>
      </c>
    </row>
    <row r="92" ht="12.75" customHeight="1">
      <c r="A92" s="472" t="s">
        <v>747</v>
      </c>
      <c r="B92" s="150" t="s">
        <v>643</v>
      </c>
      <c r="C92" s="143">
        <v>0.04904110980246301</v>
      </c>
      <c r="D92" s="143">
        <f t="shared" si="1"/>
        <v>0.1076347272</v>
      </c>
      <c r="E92" s="143">
        <v>0.06583472718442829</v>
      </c>
      <c r="F92" s="143">
        <v>0.25</v>
      </c>
    </row>
    <row r="93" ht="12.75" customHeight="1">
      <c r="A93" s="472" t="s">
        <v>607</v>
      </c>
      <c r="B93" s="150" t="s">
        <v>696</v>
      </c>
      <c r="C93" s="143">
        <v>0.007682680386808828</v>
      </c>
      <c r="D93" s="143">
        <f t="shared" si="1"/>
        <v>0.05211353428</v>
      </c>
      <c r="E93" s="143">
        <v>0.010313534284766834</v>
      </c>
      <c r="F93" s="143">
        <v>0.3062</v>
      </c>
    </row>
    <row r="94" ht="12.75" customHeight="1">
      <c r="A94" s="472" t="s">
        <v>748</v>
      </c>
      <c r="B94" s="150" t="s">
        <v>671</v>
      </c>
      <c r="C94" s="143">
        <v>0.006530278328787503</v>
      </c>
      <c r="D94" s="143">
        <f t="shared" si="1"/>
        <v>0.05056650414</v>
      </c>
      <c r="E94" s="143">
        <v>0.00876650414205181</v>
      </c>
      <c r="F94" s="143">
        <v>0.0</v>
      </c>
    </row>
    <row r="95" ht="12.75" customHeight="1">
      <c r="A95" s="472" t="s">
        <v>749</v>
      </c>
      <c r="B95" s="150" t="s">
        <v>643</v>
      </c>
      <c r="C95" s="143">
        <v>0.04904110980246301</v>
      </c>
      <c r="D95" s="143">
        <f t="shared" si="1"/>
        <v>0.1076347272</v>
      </c>
      <c r="E95" s="143">
        <v>0.06583472718442829</v>
      </c>
      <c r="F95" s="143">
        <v>0.2</v>
      </c>
    </row>
    <row r="96" ht="12.75" customHeight="1">
      <c r="A96" s="472" t="s">
        <v>750</v>
      </c>
      <c r="B96" s="150" t="s">
        <v>647</v>
      </c>
      <c r="C96" s="143">
        <v>0.020743237044383835</v>
      </c>
      <c r="D96" s="143">
        <f t="shared" si="1"/>
        <v>0.06964654257</v>
      </c>
      <c r="E96" s="143">
        <v>0.027846542568870453</v>
      </c>
      <c r="F96" s="143">
        <v>0.2</v>
      </c>
    </row>
    <row r="97" ht="12.75" customHeight="1">
      <c r="A97" s="472" t="s">
        <v>751</v>
      </c>
      <c r="B97" s="150" t="s">
        <v>649</v>
      </c>
      <c r="C97" s="143">
        <v>0.07080870423175468</v>
      </c>
      <c r="D97" s="143">
        <f t="shared" si="1"/>
        <v>0.1368564077</v>
      </c>
      <c r="E97" s="143">
        <v>0.09505640765793431</v>
      </c>
      <c r="F97" s="143">
        <v>0.3</v>
      </c>
    </row>
    <row r="98" ht="12.75" customHeight="1">
      <c r="A98" s="473" t="s">
        <v>752</v>
      </c>
      <c r="B98" s="150" t="s">
        <v>645</v>
      </c>
      <c r="C98" s="143">
        <v>0.175</v>
      </c>
      <c r="D98" s="143">
        <f t="shared" si="1"/>
        <v>0.2767269277</v>
      </c>
      <c r="E98" s="143">
        <v>0.23492692770782936</v>
      </c>
      <c r="F98" s="143">
        <v>0.231</v>
      </c>
    </row>
    <row r="99" ht="12.75" customHeight="1">
      <c r="A99" s="472" t="s">
        <v>753</v>
      </c>
      <c r="B99" s="150" t="s">
        <v>696</v>
      </c>
      <c r="C99" s="143">
        <v>0.007682680386808828</v>
      </c>
      <c r="D99" s="143">
        <f t="shared" si="1"/>
        <v>0.05211353428</v>
      </c>
      <c r="E99" s="143">
        <v>0.010313534284766834</v>
      </c>
      <c r="F99" s="143">
        <v>0.15</v>
      </c>
    </row>
    <row r="100" ht="12.75" customHeight="1">
      <c r="A100" s="472" t="s">
        <v>754</v>
      </c>
      <c r="B100" s="150" t="s">
        <v>649</v>
      </c>
      <c r="C100" s="143">
        <v>0.07080870423175468</v>
      </c>
      <c r="D100" s="143">
        <f t="shared" si="1"/>
        <v>0.1368564077</v>
      </c>
      <c r="E100" s="143">
        <v>0.09505640765793431</v>
      </c>
      <c r="F100" s="143">
        <v>0.1</v>
      </c>
    </row>
    <row r="101" ht="12.75" customHeight="1">
      <c r="A101" s="472" t="s">
        <v>755</v>
      </c>
      <c r="B101" s="150" t="s">
        <v>710</v>
      </c>
      <c r="C101" s="143">
        <v>0.10896601681957188</v>
      </c>
      <c r="D101" s="143">
        <f t="shared" si="1"/>
        <v>0.1880802946</v>
      </c>
      <c r="E101" s="143">
        <v>0.14628029460560965</v>
      </c>
      <c r="F101" s="143">
        <v>0.2686</v>
      </c>
    </row>
    <row r="102" ht="12.75" customHeight="1">
      <c r="A102" s="472" t="s">
        <v>756</v>
      </c>
      <c r="B102" s="150" t="s">
        <v>681</v>
      </c>
      <c r="C102" s="143">
        <v>0.013060556657575006</v>
      </c>
      <c r="D102" s="143">
        <f t="shared" si="1"/>
        <v>0.05933300828</v>
      </c>
      <c r="E102" s="143">
        <v>0.01753300828410362</v>
      </c>
      <c r="F102" s="143">
        <v>0.2</v>
      </c>
    </row>
    <row r="103" ht="12.75" customHeight="1">
      <c r="A103" s="472" t="s">
        <v>757</v>
      </c>
      <c r="B103" s="150" t="s">
        <v>669</v>
      </c>
      <c r="C103" s="143">
        <v>0.175</v>
      </c>
      <c r="D103" s="143">
        <f t="shared" si="1"/>
        <v>0.2767269277</v>
      </c>
      <c r="E103" s="143">
        <v>0.23492692770782936</v>
      </c>
      <c r="F103" s="143">
        <v>0.17</v>
      </c>
    </row>
    <row r="104" ht="12.75" customHeight="1">
      <c r="A104" s="473" t="s">
        <v>758</v>
      </c>
      <c r="B104" s="150" t="s">
        <v>645</v>
      </c>
      <c r="C104" s="143">
        <v>0.13073361124886354</v>
      </c>
      <c r="D104" s="143">
        <f t="shared" si="1"/>
        <v>0.2173019751</v>
      </c>
      <c r="E104" s="143">
        <v>0.17550197507911564</v>
      </c>
      <c r="F104" s="143">
        <v>0.2915</v>
      </c>
    </row>
    <row r="105" ht="12.75" customHeight="1">
      <c r="A105" s="473" t="s">
        <v>759</v>
      </c>
      <c r="B105" s="150" t="s">
        <v>645</v>
      </c>
      <c r="C105" s="143">
        <v>0.020743237044383835</v>
      </c>
      <c r="D105" s="143">
        <f t="shared" si="1"/>
        <v>0.06964654257</v>
      </c>
      <c r="E105" s="143">
        <v>0.027846542568870453</v>
      </c>
      <c r="F105" s="143">
        <v>0.2</v>
      </c>
    </row>
    <row r="106" ht="12.75" customHeight="1">
      <c r="A106" s="472" t="s">
        <v>760</v>
      </c>
      <c r="B106" s="150" t="s">
        <v>658</v>
      </c>
      <c r="C106" s="143">
        <v>0.0</v>
      </c>
      <c r="D106" s="143">
        <f t="shared" si="1"/>
        <v>0.0418</v>
      </c>
      <c r="E106" s="143">
        <v>0.0</v>
      </c>
      <c r="F106" s="143">
        <v>0.125</v>
      </c>
    </row>
    <row r="107" ht="12.75" customHeight="1">
      <c r="A107" s="472" t="s">
        <v>761</v>
      </c>
      <c r="B107" s="150" t="s">
        <v>676</v>
      </c>
      <c r="C107" s="143">
        <v>0.009219216464170593</v>
      </c>
      <c r="D107" s="143">
        <f t="shared" si="1"/>
        <v>0.05417624114</v>
      </c>
      <c r="E107" s="143">
        <v>0.012376241141720201</v>
      </c>
      <c r="F107" s="143">
        <v>0.15</v>
      </c>
    </row>
    <row r="108" ht="12.75" customHeight="1">
      <c r="A108" s="472" t="s">
        <v>762</v>
      </c>
      <c r="B108" s="150" t="s">
        <v>658</v>
      </c>
      <c r="C108" s="143">
        <v>0.0</v>
      </c>
      <c r="D108" s="143">
        <f t="shared" si="1"/>
        <v>0.0418</v>
      </c>
      <c r="E108" s="143">
        <v>0.0</v>
      </c>
      <c r="F108" s="143">
        <v>0.2494</v>
      </c>
    </row>
    <row r="109" ht="12.75" customHeight="1">
      <c r="A109" s="472" t="s">
        <v>763</v>
      </c>
      <c r="B109" s="150" t="s">
        <v>671</v>
      </c>
      <c r="C109" s="143">
        <v>0.006530278328787503</v>
      </c>
      <c r="D109" s="143">
        <f t="shared" si="1"/>
        <v>0.05056650414</v>
      </c>
      <c r="E109" s="143">
        <v>0.00876650414205181</v>
      </c>
      <c r="F109" s="143">
        <v>0.2686</v>
      </c>
    </row>
    <row r="110" ht="12.75" customHeight="1">
      <c r="A110" s="472" t="s">
        <v>764</v>
      </c>
      <c r="B110" s="150" t="s">
        <v>655</v>
      </c>
      <c r="C110" s="143">
        <v>0.03918166997272502</v>
      </c>
      <c r="D110" s="143">
        <f t="shared" si="1"/>
        <v>0.09439902485</v>
      </c>
      <c r="E110" s="143">
        <v>0.052599024852310855</v>
      </c>
      <c r="F110" s="143">
        <v>0.1</v>
      </c>
    </row>
    <row r="111" ht="12.75" customHeight="1">
      <c r="A111" s="473" t="s">
        <v>765</v>
      </c>
      <c r="B111" s="150" t="s">
        <v>645</v>
      </c>
      <c r="C111" s="143">
        <v>0.07080870423175468</v>
      </c>
      <c r="D111" s="143">
        <f t="shared" si="1"/>
        <v>0.1368564077</v>
      </c>
      <c r="E111" s="143">
        <v>0.09505640765793431</v>
      </c>
      <c r="F111" s="143">
        <v>0.2</v>
      </c>
    </row>
    <row r="112" ht="12.75" customHeight="1">
      <c r="A112" s="473" t="s">
        <v>766</v>
      </c>
      <c r="B112" s="150" t="s">
        <v>645</v>
      </c>
      <c r="C112" s="143">
        <v>0.13073361124886354</v>
      </c>
      <c r="D112" s="143">
        <f t="shared" si="1"/>
        <v>0.2173019751</v>
      </c>
      <c r="E112" s="143">
        <v>0.17550197507911564</v>
      </c>
      <c r="F112" s="143">
        <v>0.3</v>
      </c>
    </row>
    <row r="113" ht="12.75" customHeight="1">
      <c r="A113" s="472" t="s">
        <v>767</v>
      </c>
      <c r="B113" s="150" t="s">
        <v>681</v>
      </c>
      <c r="C113" s="143">
        <v>0.013060556657575006</v>
      </c>
      <c r="D113" s="143">
        <f t="shared" si="1"/>
        <v>0.05933300828</v>
      </c>
      <c r="E113" s="143">
        <v>0.01753300828410362</v>
      </c>
      <c r="F113" s="143">
        <v>0.24</v>
      </c>
    </row>
    <row r="114" ht="12.75" customHeight="1">
      <c r="A114" s="472" t="s">
        <v>768</v>
      </c>
      <c r="B114" s="150" t="s">
        <v>678</v>
      </c>
      <c r="C114" s="143">
        <v>0.08169250144640053</v>
      </c>
      <c r="D114" s="143">
        <f t="shared" si="1"/>
        <v>0.1514672479</v>
      </c>
      <c r="E114" s="143">
        <v>0.10966724789468733</v>
      </c>
      <c r="F114" s="143">
        <v>0.2686</v>
      </c>
    </row>
    <row r="115" ht="12.75" customHeight="1">
      <c r="A115" s="472" t="s">
        <v>769</v>
      </c>
      <c r="B115" s="150" t="s">
        <v>673</v>
      </c>
      <c r="C115" s="143">
        <v>0.09808221960492602</v>
      </c>
      <c r="D115" s="143">
        <f t="shared" si="1"/>
        <v>0.1734694544</v>
      </c>
      <c r="E115" s="143">
        <v>0.13166945436885658</v>
      </c>
      <c r="F115" s="143">
        <v>0.2686</v>
      </c>
    </row>
    <row r="116" ht="12.75" customHeight="1">
      <c r="A116" s="472" t="s">
        <v>770</v>
      </c>
      <c r="B116" s="150" t="s">
        <v>676</v>
      </c>
      <c r="C116" s="143">
        <v>0.009219216464170593</v>
      </c>
      <c r="D116" s="143">
        <f t="shared" si="1"/>
        <v>0.05417624114</v>
      </c>
      <c r="E116" s="143">
        <v>0.012376241141720201</v>
      </c>
      <c r="F116" s="143">
        <v>0.35</v>
      </c>
    </row>
    <row r="117" ht="12.75" customHeight="1">
      <c r="A117" s="472" t="s">
        <v>771</v>
      </c>
      <c r="B117" s="461" t="s">
        <v>645</v>
      </c>
      <c r="C117" s="474" t="str">
        <f>J117</f>
        <v/>
      </c>
      <c r="D117" s="143">
        <f t="shared" si="1"/>
        <v>0.0418</v>
      </c>
      <c r="E117" s="474" t="str">
        <f>H117</f>
        <v/>
      </c>
      <c r="F117" s="474" t="str">
        <f>K117</f>
        <v/>
      </c>
    </row>
    <row r="118" ht="12.75" customHeight="1">
      <c r="A118" s="472" t="s">
        <v>772</v>
      </c>
      <c r="B118" s="150" t="s">
        <v>738</v>
      </c>
      <c r="C118" s="143">
        <v>0.023944353872220846</v>
      </c>
      <c r="D118" s="143">
        <f t="shared" si="1"/>
        <v>0.07394384852</v>
      </c>
      <c r="E118" s="143">
        <v>0.032143848520856624</v>
      </c>
      <c r="F118" s="143">
        <v>0.15</v>
      </c>
    </row>
    <row r="119" ht="12.75" customHeight="1">
      <c r="A119" s="472" t="s">
        <v>773</v>
      </c>
      <c r="B119" s="150" t="s">
        <v>647</v>
      </c>
      <c r="C119" s="143">
        <v>0.020743237044383835</v>
      </c>
      <c r="D119" s="143">
        <f t="shared" si="1"/>
        <v>0.06964654257</v>
      </c>
      <c r="E119" s="143">
        <v>0.027846542568870453</v>
      </c>
      <c r="F119" s="143">
        <v>0.3</v>
      </c>
    </row>
    <row r="120" ht="12.75" customHeight="1">
      <c r="A120" s="472" t="s">
        <v>774</v>
      </c>
      <c r="B120" s="461" t="s">
        <v>645</v>
      </c>
      <c r="C120" s="474">
        <v>0.009588220147283357</v>
      </c>
      <c r="D120" s="143">
        <f t="shared" si="1"/>
        <v>0.1006716063</v>
      </c>
      <c r="E120" s="474">
        <v>0.058871606293643367</v>
      </c>
      <c r="F120" s="474">
        <v>0.24707349543413576</v>
      </c>
    </row>
    <row r="121" ht="12.75" customHeight="1">
      <c r="A121" s="472" t="s">
        <v>775</v>
      </c>
      <c r="B121" s="150" t="s">
        <v>649</v>
      </c>
      <c r="C121" s="143">
        <v>0.07080870423175468</v>
      </c>
      <c r="D121" s="143">
        <f t="shared" si="1"/>
        <v>0.1368564077</v>
      </c>
      <c r="E121" s="143">
        <v>0.09505640765793431</v>
      </c>
      <c r="F121" s="143">
        <v>0.12</v>
      </c>
    </row>
    <row r="122" ht="12.75" customHeight="1">
      <c r="A122" s="472" t="s">
        <v>776</v>
      </c>
      <c r="B122" s="150" t="s">
        <v>649</v>
      </c>
      <c r="C122" s="143">
        <v>0.07080870423175468</v>
      </c>
      <c r="D122" s="143">
        <f t="shared" si="1"/>
        <v>0.1368564077</v>
      </c>
      <c r="E122" s="143">
        <v>0.09505640765793431</v>
      </c>
      <c r="F122" s="143">
        <v>0.25</v>
      </c>
    </row>
    <row r="123" ht="12.75" customHeight="1">
      <c r="A123" s="472" t="s">
        <v>777</v>
      </c>
      <c r="B123" s="150" t="s">
        <v>643</v>
      </c>
      <c r="C123" s="143">
        <v>0.04904110980246301</v>
      </c>
      <c r="D123" s="143">
        <f t="shared" si="1"/>
        <v>0.1076347272</v>
      </c>
      <c r="E123" s="143">
        <v>0.06583472718442829</v>
      </c>
      <c r="F123" s="143">
        <v>0.15</v>
      </c>
    </row>
    <row r="124" ht="12.75" customHeight="1">
      <c r="A124" s="472" t="s">
        <v>778</v>
      </c>
      <c r="B124" s="150" t="s">
        <v>738</v>
      </c>
      <c r="C124" s="143">
        <v>0.023944353872220846</v>
      </c>
      <c r="D124" s="143">
        <f t="shared" si="1"/>
        <v>0.07394384852</v>
      </c>
      <c r="E124" s="143">
        <v>0.032143848520856624</v>
      </c>
      <c r="F124" s="143">
        <v>0.2853</v>
      </c>
    </row>
    <row r="125" ht="12.75" customHeight="1">
      <c r="A125" s="472" t="s">
        <v>779</v>
      </c>
      <c r="B125" s="150" t="s">
        <v>662</v>
      </c>
      <c r="C125" s="143">
        <v>0.027273515373171343</v>
      </c>
      <c r="D125" s="143">
        <f t="shared" si="1"/>
        <v>0.07841304671</v>
      </c>
      <c r="E125" s="143">
        <v>0.03661304671092226</v>
      </c>
      <c r="F125" s="143">
        <v>0.32</v>
      </c>
    </row>
    <row r="126" ht="12.75" customHeight="1">
      <c r="A126" s="472" t="s">
        <v>780</v>
      </c>
      <c r="B126" s="150" t="s">
        <v>673</v>
      </c>
      <c r="C126" s="143">
        <v>0.09808221960492602</v>
      </c>
      <c r="D126" s="143">
        <f t="shared" si="1"/>
        <v>0.1734694544</v>
      </c>
      <c r="E126" s="143">
        <v>0.13166945436885658</v>
      </c>
      <c r="F126" s="143">
        <v>0.32</v>
      </c>
    </row>
    <row r="127" ht="12.75" customHeight="1">
      <c r="A127" s="473" t="s">
        <v>781</v>
      </c>
      <c r="B127" s="150" t="s">
        <v>645</v>
      </c>
      <c r="C127" s="143">
        <v>0.10896601681957191</v>
      </c>
      <c r="D127" s="143">
        <f t="shared" si="1"/>
        <v>0.1880802946</v>
      </c>
      <c r="E127" s="143">
        <v>0.14628029460560965</v>
      </c>
      <c r="F127" s="143">
        <v>0.25</v>
      </c>
    </row>
    <row r="128" ht="12.75" customHeight="1">
      <c r="A128" s="472" t="s">
        <v>782</v>
      </c>
      <c r="B128" s="150" t="s">
        <v>643</v>
      </c>
      <c r="C128" s="143">
        <v>0.04904110980246301</v>
      </c>
      <c r="D128" s="143">
        <f t="shared" si="1"/>
        <v>0.1076347272</v>
      </c>
      <c r="E128" s="143">
        <v>0.06583472718442829</v>
      </c>
      <c r="F128" s="143">
        <v>0.32</v>
      </c>
    </row>
    <row r="129" ht="12.75" customHeight="1">
      <c r="A129" s="472" t="s">
        <v>783</v>
      </c>
      <c r="B129" s="150" t="s">
        <v>658</v>
      </c>
      <c r="C129" s="143">
        <v>0.0</v>
      </c>
      <c r="D129" s="143">
        <f t="shared" si="1"/>
        <v>0.0418</v>
      </c>
      <c r="E129" s="143">
        <v>0.0</v>
      </c>
      <c r="F129" s="143">
        <v>0.258</v>
      </c>
    </row>
    <row r="130" ht="12.75" customHeight="1">
      <c r="A130" s="472" t="s">
        <v>784</v>
      </c>
      <c r="B130" s="461" t="s">
        <v>645</v>
      </c>
      <c r="C130" s="474">
        <v>0.1054310997313879</v>
      </c>
      <c r="D130" s="143">
        <f t="shared" si="1"/>
        <v>0.229334882</v>
      </c>
      <c r="E130" s="474">
        <v>0.1875348819700155</v>
      </c>
      <c r="F130" s="474">
        <v>0.2724561140242252</v>
      </c>
    </row>
    <row r="131" ht="12.75" customHeight="1">
      <c r="A131" s="472" t="s">
        <v>785</v>
      </c>
      <c r="B131" s="150" t="s">
        <v>658</v>
      </c>
      <c r="C131" s="143">
        <v>0.0</v>
      </c>
      <c r="D131" s="143">
        <f t="shared" si="1"/>
        <v>0.0418</v>
      </c>
      <c r="E131" s="143">
        <v>0.0</v>
      </c>
      <c r="F131" s="143">
        <v>0.28</v>
      </c>
    </row>
    <row r="132" ht="12.75" customHeight="1">
      <c r="A132" s="472" t="s">
        <v>786</v>
      </c>
      <c r="B132" s="150" t="s">
        <v>649</v>
      </c>
      <c r="C132" s="143">
        <v>0.07080870423175468</v>
      </c>
      <c r="D132" s="143">
        <f t="shared" si="1"/>
        <v>0.1368564077</v>
      </c>
      <c r="E132" s="143">
        <v>0.09505640765793431</v>
      </c>
      <c r="F132" s="143">
        <v>0.3</v>
      </c>
    </row>
    <row r="133" ht="12.75" customHeight="1">
      <c r="A133" s="472" t="s">
        <v>787</v>
      </c>
      <c r="B133" s="150" t="s">
        <v>673</v>
      </c>
      <c r="C133" s="143">
        <v>0.09808221960492602</v>
      </c>
      <c r="D133" s="143">
        <f t="shared" si="1"/>
        <v>0.1734694544</v>
      </c>
      <c r="E133" s="143">
        <v>0.13166945436885658</v>
      </c>
      <c r="F133" s="143">
        <v>0.2686</v>
      </c>
    </row>
    <row r="134" ht="12.75" customHeight="1">
      <c r="A134" s="472" t="s">
        <v>788</v>
      </c>
      <c r="B134" s="150" t="s">
        <v>678</v>
      </c>
      <c r="C134" s="143">
        <v>0.08169250144640053</v>
      </c>
      <c r="D134" s="143">
        <f t="shared" si="1"/>
        <v>0.1514672479</v>
      </c>
      <c r="E134" s="143">
        <v>0.10966724789468733</v>
      </c>
      <c r="F134" s="143">
        <v>0.3</v>
      </c>
    </row>
    <row r="135" ht="12.75" customHeight="1">
      <c r="A135" s="472" t="s">
        <v>789</v>
      </c>
      <c r="B135" s="150" t="s">
        <v>658</v>
      </c>
      <c r="C135" s="143">
        <v>0.0</v>
      </c>
      <c r="D135" s="143">
        <f t="shared" si="1"/>
        <v>0.0418</v>
      </c>
      <c r="E135" s="143">
        <v>0.0</v>
      </c>
      <c r="F135" s="143">
        <v>0.22</v>
      </c>
    </row>
    <row r="136" ht="12.75" customHeight="1">
      <c r="A136" s="472" t="s">
        <v>790</v>
      </c>
      <c r="B136" s="150" t="s">
        <v>662</v>
      </c>
      <c r="C136" s="143">
        <v>0.027273515373171343</v>
      </c>
      <c r="D136" s="143">
        <f t="shared" si="1"/>
        <v>0.07841304671</v>
      </c>
      <c r="E136" s="143">
        <v>0.03661304671092226</v>
      </c>
      <c r="F136" s="143">
        <v>0.15</v>
      </c>
    </row>
    <row r="137" ht="12.75" customHeight="1">
      <c r="A137" s="472" t="s">
        <v>791</v>
      </c>
      <c r="B137" s="150" t="s">
        <v>710</v>
      </c>
      <c r="C137" s="143">
        <v>0.10896601681957188</v>
      </c>
      <c r="D137" s="143">
        <f t="shared" si="1"/>
        <v>0.1880802946</v>
      </c>
      <c r="E137" s="143">
        <v>0.14628029460560965</v>
      </c>
      <c r="F137" s="143">
        <v>0.29</v>
      </c>
    </row>
    <row r="138" ht="12.75" customHeight="1">
      <c r="A138" s="472" t="s">
        <v>792</v>
      </c>
      <c r="B138" s="461" t="s">
        <v>645</v>
      </c>
      <c r="C138" s="474">
        <v>0.016082653627874467</v>
      </c>
      <c r="D138" s="143">
        <f t="shared" si="1"/>
        <v>0.1093899909</v>
      </c>
      <c r="E138" s="474">
        <v>0.06758999089248985</v>
      </c>
      <c r="F138" s="474">
        <v>0.18760152153615242</v>
      </c>
    </row>
    <row r="139" ht="12.75" customHeight="1">
      <c r="A139" s="472" t="s">
        <v>793</v>
      </c>
      <c r="B139" s="150" t="s">
        <v>647</v>
      </c>
      <c r="C139" s="143">
        <v>0.020743237044383835</v>
      </c>
      <c r="D139" s="143">
        <f t="shared" si="1"/>
        <v>0.06964654257</v>
      </c>
      <c r="E139" s="143">
        <v>0.027846542568870453</v>
      </c>
      <c r="F139" s="143">
        <v>0.25</v>
      </c>
    </row>
    <row r="140" ht="12.75" customHeight="1">
      <c r="A140" s="472" t="s">
        <v>794</v>
      </c>
      <c r="B140" s="150" t="s">
        <v>665</v>
      </c>
      <c r="C140" s="143">
        <v>0.059924907017108855</v>
      </c>
      <c r="D140" s="143">
        <f t="shared" si="1"/>
        <v>0.1222455674</v>
      </c>
      <c r="E140" s="143">
        <v>0.0804455674211813</v>
      </c>
      <c r="F140" s="143">
        <v>0.3</v>
      </c>
    </row>
    <row r="141" ht="12.75" customHeight="1">
      <c r="A141" s="472" t="s">
        <v>795</v>
      </c>
      <c r="B141" s="150" t="s">
        <v>662</v>
      </c>
      <c r="C141" s="143">
        <v>0.027273515373171343</v>
      </c>
      <c r="D141" s="143">
        <f t="shared" si="1"/>
        <v>0.07841304671</v>
      </c>
      <c r="E141" s="143">
        <v>0.03661304671092226</v>
      </c>
      <c r="F141" s="143">
        <v>0.1</v>
      </c>
    </row>
    <row r="142" ht="12.75" customHeight="1">
      <c r="A142" s="472" t="s">
        <v>796</v>
      </c>
      <c r="B142" s="150" t="s">
        <v>687</v>
      </c>
      <c r="C142" s="143">
        <v>0.01741407554343334</v>
      </c>
      <c r="D142" s="143">
        <f t="shared" si="1"/>
        <v>0.06517734438</v>
      </c>
      <c r="E142" s="143">
        <v>0.02337734437880483</v>
      </c>
      <c r="F142" s="143">
        <v>0.295</v>
      </c>
    </row>
    <row r="143" ht="12.75" customHeight="1">
      <c r="A143" s="472" t="s">
        <v>797</v>
      </c>
      <c r="B143" s="150" t="s">
        <v>647</v>
      </c>
      <c r="C143" s="143">
        <v>0.020743237044383835</v>
      </c>
      <c r="D143" s="143">
        <f t="shared" si="1"/>
        <v>0.06964654257</v>
      </c>
      <c r="E143" s="143">
        <v>0.027846542568870453</v>
      </c>
      <c r="F143" s="143">
        <v>0.25</v>
      </c>
    </row>
    <row r="144" ht="12.75" customHeight="1">
      <c r="A144" s="472" t="s">
        <v>798</v>
      </c>
      <c r="B144" s="150" t="s">
        <v>676</v>
      </c>
      <c r="C144" s="143">
        <v>0.009219216464170593</v>
      </c>
      <c r="D144" s="143">
        <f t="shared" si="1"/>
        <v>0.05417624114</v>
      </c>
      <c r="E144" s="143">
        <v>0.012376241141720201</v>
      </c>
      <c r="F144" s="143">
        <v>0.19</v>
      </c>
    </row>
    <row r="145" ht="12.75" customHeight="1">
      <c r="A145" s="472" t="s">
        <v>799</v>
      </c>
      <c r="B145" s="150" t="s">
        <v>681</v>
      </c>
      <c r="C145" s="143">
        <v>0.013060556657575006</v>
      </c>
      <c r="D145" s="143">
        <f t="shared" si="1"/>
        <v>0.05933300828</v>
      </c>
      <c r="E145" s="143">
        <v>0.01753300828410362</v>
      </c>
      <c r="F145" s="143">
        <v>0.21</v>
      </c>
    </row>
    <row r="146" ht="12.75" customHeight="1">
      <c r="A146" s="472" t="s">
        <v>800</v>
      </c>
      <c r="B146" s="150" t="s">
        <v>671</v>
      </c>
      <c r="C146" s="143">
        <v>0.006530278328787503</v>
      </c>
      <c r="D146" s="143">
        <f t="shared" si="1"/>
        <v>0.05056650414</v>
      </c>
      <c r="E146" s="143">
        <v>0.00876650414205181</v>
      </c>
      <c r="F146" s="143">
        <v>0.1</v>
      </c>
    </row>
    <row r="147" ht="12.75" customHeight="1">
      <c r="A147" s="472" t="s">
        <v>801</v>
      </c>
      <c r="B147" s="150" t="s">
        <v>681</v>
      </c>
      <c r="C147" s="143">
        <v>0.013060556657575006</v>
      </c>
      <c r="D147" s="143">
        <f t="shared" si="1"/>
        <v>0.05933300828</v>
      </c>
      <c r="E147" s="143">
        <v>0.01753300828410362</v>
      </c>
      <c r="F147" s="143">
        <v>0.0</v>
      </c>
    </row>
    <row r="148" ht="12.75" customHeight="1">
      <c r="A148" s="472" t="s">
        <v>802</v>
      </c>
      <c r="B148" s="461" t="s">
        <v>645</v>
      </c>
      <c r="C148" s="474">
        <v>0.012518555898193178</v>
      </c>
      <c r="D148" s="143">
        <f t="shared" si="1"/>
        <v>0.104605405</v>
      </c>
      <c r="E148" s="474">
        <v>0.06280540500857855</v>
      </c>
      <c r="F148" s="474">
        <v>0.2576437502455447</v>
      </c>
    </row>
    <row r="149" ht="12.75" customHeight="1">
      <c r="A149" s="472" t="s">
        <v>803</v>
      </c>
      <c r="B149" s="150" t="s">
        <v>738</v>
      </c>
      <c r="C149" s="143">
        <v>0.023944353872220846</v>
      </c>
      <c r="D149" s="143">
        <f t="shared" si="1"/>
        <v>0.07394384852</v>
      </c>
      <c r="E149" s="143">
        <v>0.032143848520856624</v>
      </c>
      <c r="F149" s="143">
        <v>0.16</v>
      </c>
    </row>
    <row r="150" ht="12.75" customHeight="1">
      <c r="A150" s="472" t="s">
        <v>804</v>
      </c>
      <c r="B150" s="150" t="s">
        <v>645</v>
      </c>
      <c r="C150" s="143">
        <v>0.04904110980246301</v>
      </c>
      <c r="D150" s="143">
        <f t="shared" si="1"/>
        <v>0.1076347272</v>
      </c>
      <c r="E150" s="143">
        <v>0.06583472718442829</v>
      </c>
      <c r="F150" s="143">
        <v>0.25</v>
      </c>
    </row>
    <row r="151" ht="12.75" customHeight="1">
      <c r="A151" s="472" t="s">
        <v>805</v>
      </c>
      <c r="B151" s="150" t="s">
        <v>665</v>
      </c>
      <c r="C151" s="143">
        <v>0.059924907017108855</v>
      </c>
      <c r="D151" s="143">
        <f t="shared" si="1"/>
        <v>0.1222455674</v>
      </c>
      <c r="E151" s="143">
        <v>0.0804455674211813</v>
      </c>
      <c r="F151" s="143">
        <v>0.3</v>
      </c>
    </row>
    <row r="152" ht="12.75" customHeight="1">
      <c r="A152" s="472" t="s">
        <v>806</v>
      </c>
      <c r="B152" s="461" t="s">
        <v>645</v>
      </c>
      <c r="C152" s="474">
        <v>0.1054310997313879</v>
      </c>
      <c r="D152" s="143">
        <f t="shared" si="1"/>
        <v>0.229334882</v>
      </c>
      <c r="E152" s="474">
        <v>0.1875348819700155</v>
      </c>
      <c r="F152" s="474">
        <v>0.2724561140242252</v>
      </c>
    </row>
    <row r="153" ht="12.75" customHeight="1">
      <c r="A153" s="472" t="s">
        <v>807</v>
      </c>
      <c r="B153" s="150" t="s">
        <v>696</v>
      </c>
      <c r="C153" s="143">
        <v>0.007682680386808828</v>
      </c>
      <c r="D153" s="143">
        <f t="shared" si="1"/>
        <v>0.05211353428</v>
      </c>
      <c r="E153" s="143">
        <v>0.010313534284766834</v>
      </c>
      <c r="F153" s="143">
        <v>0.2</v>
      </c>
    </row>
    <row r="154" ht="12.75" customHeight="1">
      <c r="A154" s="472" t="s">
        <v>808</v>
      </c>
      <c r="B154" s="150" t="s">
        <v>655</v>
      </c>
      <c r="C154" s="143">
        <v>0.03918166997272502</v>
      </c>
      <c r="D154" s="143">
        <f t="shared" si="1"/>
        <v>0.09439902485</v>
      </c>
      <c r="E154" s="143">
        <v>0.052599024852310855</v>
      </c>
      <c r="F154" s="143">
        <v>0.3</v>
      </c>
    </row>
    <row r="155" ht="12.75" customHeight="1">
      <c r="A155" s="472" t="s">
        <v>809</v>
      </c>
      <c r="B155" s="150" t="s">
        <v>683</v>
      </c>
      <c r="C155" s="143">
        <v>0.032779436317051</v>
      </c>
      <c r="D155" s="143">
        <f t="shared" si="1"/>
        <v>0.08580441295</v>
      </c>
      <c r="E155" s="143">
        <v>0.0440044129483385</v>
      </c>
      <c r="F155" s="143">
        <v>0.15</v>
      </c>
    </row>
    <row r="156" ht="12.75" customHeight="1">
      <c r="A156" s="472" t="s">
        <v>810</v>
      </c>
      <c r="B156" s="150" t="s">
        <v>662</v>
      </c>
      <c r="C156" s="143">
        <v>0.027273515373171343</v>
      </c>
      <c r="D156" s="143">
        <f t="shared" si="1"/>
        <v>0.07841304671</v>
      </c>
      <c r="E156" s="143">
        <v>0.03661304671092226</v>
      </c>
      <c r="F156" s="143">
        <v>0.0</v>
      </c>
    </row>
    <row r="157" ht="12.75" customHeight="1">
      <c r="A157" s="473" t="s">
        <v>811</v>
      </c>
      <c r="B157" s="150" t="s">
        <v>645</v>
      </c>
      <c r="C157" s="143">
        <v>0.10896601681957191</v>
      </c>
      <c r="D157" s="143">
        <f t="shared" si="1"/>
        <v>0.1880802946</v>
      </c>
      <c r="E157" s="143">
        <v>0.14628029460560965</v>
      </c>
      <c r="F157" s="143">
        <v>0.3</v>
      </c>
    </row>
    <row r="158" ht="12.75" customHeight="1">
      <c r="A158" s="472" t="s">
        <v>812</v>
      </c>
      <c r="B158" s="150" t="s">
        <v>658</v>
      </c>
      <c r="C158" s="143">
        <v>0.0</v>
      </c>
      <c r="D158" s="143">
        <f t="shared" si="1"/>
        <v>0.0418</v>
      </c>
      <c r="E158" s="143">
        <v>0.0</v>
      </c>
      <c r="F158" s="143">
        <v>0.17</v>
      </c>
    </row>
    <row r="159" ht="12.75" customHeight="1">
      <c r="A159" s="472" t="s">
        <v>813</v>
      </c>
      <c r="B159" s="150" t="s">
        <v>676</v>
      </c>
      <c r="C159" s="143">
        <v>0.009219216464170593</v>
      </c>
      <c r="D159" s="143">
        <f t="shared" si="1"/>
        <v>0.05417624114</v>
      </c>
      <c r="E159" s="143">
        <v>0.012376241141720201</v>
      </c>
      <c r="F159" s="143">
        <v>0.21</v>
      </c>
    </row>
    <row r="160" ht="12.75" customHeight="1">
      <c r="A160" s="472" t="s">
        <v>814</v>
      </c>
      <c r="B160" s="150" t="s">
        <v>681</v>
      </c>
      <c r="C160" s="143">
        <v>0.013060556657575006</v>
      </c>
      <c r="D160" s="143">
        <f t="shared" si="1"/>
        <v>0.05933300828</v>
      </c>
      <c r="E160" s="143">
        <v>0.01753300828410362</v>
      </c>
      <c r="F160" s="143">
        <v>0.19</v>
      </c>
    </row>
    <row r="161" ht="12.75" customHeight="1">
      <c r="A161" s="472" t="s">
        <v>815</v>
      </c>
      <c r="B161" s="150" t="s">
        <v>678</v>
      </c>
      <c r="C161" s="143">
        <v>0.08169250144640053</v>
      </c>
      <c r="D161" s="143">
        <f t="shared" si="1"/>
        <v>0.1514672479</v>
      </c>
      <c r="E161" s="143">
        <v>0.10966724789468733</v>
      </c>
      <c r="F161" s="143">
        <v>0.3</v>
      </c>
    </row>
    <row r="162" ht="12.75" customHeight="1">
      <c r="A162" s="473" t="s">
        <v>816</v>
      </c>
      <c r="B162" s="150" t="s">
        <v>645</v>
      </c>
      <c r="C162" s="143">
        <v>0.13073361124886354</v>
      </c>
      <c r="D162" s="143">
        <f t="shared" si="1"/>
        <v>0.2173019751</v>
      </c>
      <c r="E162" s="143">
        <v>0.17550197507911564</v>
      </c>
      <c r="F162" s="143">
        <v>0.2915</v>
      </c>
    </row>
    <row r="163" ht="12.75" customHeight="1">
      <c r="A163" s="472" t="s">
        <v>817</v>
      </c>
      <c r="B163" s="150" t="s">
        <v>683</v>
      </c>
      <c r="C163" s="143">
        <v>0.032779436317051</v>
      </c>
      <c r="D163" s="143">
        <f t="shared" si="1"/>
        <v>0.08580441295</v>
      </c>
      <c r="E163" s="143">
        <v>0.0440044129483385</v>
      </c>
      <c r="F163" s="143">
        <v>0.27</v>
      </c>
    </row>
    <row r="164" ht="12.75" customHeight="1">
      <c r="A164" s="472" t="s">
        <v>818</v>
      </c>
      <c r="B164" s="150" t="s">
        <v>641</v>
      </c>
      <c r="C164" s="143">
        <v>0.005377876270766179</v>
      </c>
      <c r="D164" s="143">
        <f t="shared" si="1"/>
        <v>0.049019474</v>
      </c>
      <c r="E164" s="143">
        <v>0.007219473999336784</v>
      </c>
      <c r="F164" s="143">
        <v>0.25</v>
      </c>
    </row>
    <row r="165" ht="12.75" customHeight="1">
      <c r="A165" s="472" t="s">
        <v>819</v>
      </c>
      <c r="B165" s="150" t="s">
        <v>687</v>
      </c>
      <c r="C165" s="143">
        <v>0.01741407554343334</v>
      </c>
      <c r="D165" s="143">
        <f t="shared" si="1"/>
        <v>0.06517734438</v>
      </c>
      <c r="E165" s="143">
        <v>0.02337734437880483</v>
      </c>
      <c r="F165" s="143">
        <v>0.25</v>
      </c>
    </row>
    <row r="166" ht="12.75" customHeight="1">
      <c r="A166" s="472" t="s">
        <v>820</v>
      </c>
      <c r="B166" s="150" t="s">
        <v>653</v>
      </c>
      <c r="C166" s="143">
        <v>0.13073361124886354</v>
      </c>
      <c r="D166" s="143">
        <f t="shared" si="1"/>
        <v>0.2173019751</v>
      </c>
      <c r="E166" s="143">
        <v>0.17550197507911564</v>
      </c>
      <c r="F166" s="143">
        <v>0.24</v>
      </c>
    </row>
    <row r="167" ht="12.75" customHeight="1">
      <c r="A167" s="472" t="s">
        <v>821</v>
      </c>
      <c r="B167" s="150" t="s">
        <v>683</v>
      </c>
      <c r="C167" s="143">
        <v>0.032779436317051</v>
      </c>
      <c r="D167" s="143">
        <f t="shared" si="1"/>
        <v>0.08580441295</v>
      </c>
      <c r="E167" s="143">
        <v>0.0440044129483385</v>
      </c>
      <c r="F167" s="143">
        <v>0.2853</v>
      </c>
    </row>
    <row r="168" ht="12.75" customHeight="1">
      <c r="A168" s="472" t="s">
        <v>822</v>
      </c>
      <c r="B168" s="150" t="s">
        <v>649</v>
      </c>
      <c r="C168" s="143">
        <v>0.07080870423175468</v>
      </c>
      <c r="D168" s="143">
        <f t="shared" si="1"/>
        <v>0.1368564077</v>
      </c>
      <c r="E168" s="143">
        <v>0.09505640765793431</v>
      </c>
      <c r="F168" s="143">
        <v>0.2853</v>
      </c>
    </row>
    <row r="169" ht="12.75" customHeight="1">
      <c r="A169" s="473" t="s">
        <v>823</v>
      </c>
      <c r="B169" s="150" t="s">
        <v>645</v>
      </c>
      <c r="C169" s="143">
        <v>0.175</v>
      </c>
      <c r="D169" s="143">
        <f t="shared" si="1"/>
        <v>0.2767269277</v>
      </c>
      <c r="E169" s="143">
        <v>0.23492692770782936</v>
      </c>
      <c r="F169" s="143">
        <v>0.35</v>
      </c>
    </row>
    <row r="170" ht="12.75" customHeight="1">
      <c r="A170" s="472" t="s">
        <v>824</v>
      </c>
      <c r="B170" s="150" t="s">
        <v>710</v>
      </c>
      <c r="C170" s="143">
        <v>0.10896601681957188</v>
      </c>
      <c r="D170" s="143">
        <f t="shared" si="1"/>
        <v>0.1880802946</v>
      </c>
      <c r="E170" s="143">
        <v>0.14628029460560965</v>
      </c>
      <c r="F170" s="143">
        <v>0.36</v>
      </c>
    </row>
    <row r="171" ht="12.75" customHeight="1">
      <c r="A171" s="472" t="s">
        <v>825</v>
      </c>
      <c r="B171" s="150" t="s">
        <v>649</v>
      </c>
      <c r="C171" s="143">
        <v>0.07080870423175468</v>
      </c>
      <c r="D171" s="143">
        <f t="shared" si="1"/>
        <v>0.1368564077</v>
      </c>
      <c r="E171" s="143">
        <v>0.09505640765793431</v>
      </c>
      <c r="F171" s="143">
        <v>0.275</v>
      </c>
    </row>
    <row r="172" ht="12.75" customHeight="1">
      <c r="A172" s="472" t="s">
        <v>826</v>
      </c>
      <c r="B172" s="150" t="s">
        <v>658</v>
      </c>
      <c r="C172" s="143">
        <v>0.0</v>
      </c>
      <c r="D172" s="143">
        <f t="shared" si="1"/>
        <v>0.0418</v>
      </c>
      <c r="E172" s="143">
        <v>0.0</v>
      </c>
      <c r="F172" s="143">
        <v>0.20600000000000002</v>
      </c>
    </row>
    <row r="173" ht="12.75" customHeight="1">
      <c r="A173" s="472" t="s">
        <v>827</v>
      </c>
      <c r="B173" s="150" t="s">
        <v>658</v>
      </c>
      <c r="C173" s="143">
        <v>0.0</v>
      </c>
      <c r="D173" s="143">
        <f t="shared" si="1"/>
        <v>0.0418</v>
      </c>
      <c r="E173" s="143">
        <v>0.0</v>
      </c>
      <c r="F173" s="143">
        <v>0.146</v>
      </c>
    </row>
    <row r="174" ht="12.75" customHeight="1">
      <c r="A174" s="473" t="s">
        <v>828</v>
      </c>
      <c r="B174" s="150" t="s">
        <v>645</v>
      </c>
      <c r="C174" s="143">
        <v>0.175</v>
      </c>
      <c r="D174" s="143">
        <f t="shared" si="1"/>
        <v>0.2767269277</v>
      </c>
      <c r="E174" s="143">
        <v>0.23492692770782936</v>
      </c>
      <c r="F174" s="143">
        <v>0.28</v>
      </c>
    </row>
    <row r="175" ht="12.75" customHeight="1">
      <c r="A175" s="472" t="s">
        <v>829</v>
      </c>
      <c r="B175" s="150" t="s">
        <v>671</v>
      </c>
      <c r="C175" s="143">
        <v>0.006530278328787503</v>
      </c>
      <c r="D175" s="143">
        <f t="shared" si="1"/>
        <v>0.05056650414</v>
      </c>
      <c r="E175" s="143">
        <v>0.00876650414205181</v>
      </c>
      <c r="F175" s="143">
        <v>0.2</v>
      </c>
    </row>
    <row r="176" ht="12.75" customHeight="1">
      <c r="A176" s="472" t="s">
        <v>830</v>
      </c>
      <c r="B176" s="150" t="s">
        <v>649</v>
      </c>
      <c r="C176" s="143">
        <v>0.07080870423175468</v>
      </c>
      <c r="D176" s="143">
        <f t="shared" si="1"/>
        <v>0.1368564077</v>
      </c>
      <c r="E176" s="143">
        <v>0.09505640765793431</v>
      </c>
      <c r="F176" s="143">
        <v>0.18</v>
      </c>
    </row>
    <row r="177" ht="12.75" customHeight="1">
      <c r="A177" s="472" t="s">
        <v>831</v>
      </c>
      <c r="B177" s="150" t="s">
        <v>665</v>
      </c>
      <c r="C177" s="143">
        <v>0.059924907017108855</v>
      </c>
      <c r="D177" s="143">
        <f t="shared" si="1"/>
        <v>0.1222455674</v>
      </c>
      <c r="E177" s="143">
        <v>0.0804455674211813</v>
      </c>
      <c r="F177" s="143">
        <v>0.3</v>
      </c>
    </row>
    <row r="178" ht="12.75" customHeight="1">
      <c r="A178" s="472" t="s">
        <v>832</v>
      </c>
      <c r="B178" s="150" t="s">
        <v>687</v>
      </c>
      <c r="C178" s="143">
        <v>0.01741407554343334</v>
      </c>
      <c r="D178" s="143">
        <f t="shared" si="1"/>
        <v>0.06517734438</v>
      </c>
      <c r="E178" s="143">
        <v>0.02337734437880483</v>
      </c>
      <c r="F178" s="143">
        <v>0.2</v>
      </c>
    </row>
    <row r="179" ht="12.75" customHeight="1">
      <c r="A179" s="472" t="s">
        <v>833</v>
      </c>
      <c r="B179" s="150" t="s">
        <v>649</v>
      </c>
      <c r="C179" s="143">
        <v>0.07080870423175468</v>
      </c>
      <c r="D179" s="143">
        <f t="shared" si="1"/>
        <v>0.1368564077</v>
      </c>
      <c r="E179" s="143">
        <v>0.09505640765793431</v>
      </c>
      <c r="F179" s="143">
        <v>0.2686</v>
      </c>
    </row>
    <row r="180" ht="12.75" customHeight="1">
      <c r="A180" s="472" t="s">
        <v>834</v>
      </c>
      <c r="B180" s="150" t="s">
        <v>683</v>
      </c>
      <c r="C180" s="143">
        <v>0.032779436317051</v>
      </c>
      <c r="D180" s="143">
        <f t="shared" si="1"/>
        <v>0.08580441295</v>
      </c>
      <c r="E180" s="143">
        <v>0.0440044129483385</v>
      </c>
      <c r="F180" s="143">
        <v>0.3</v>
      </c>
    </row>
    <row r="181" ht="12.75" customHeight="1">
      <c r="A181" s="472" t="s">
        <v>835</v>
      </c>
      <c r="B181" s="150" t="s">
        <v>673</v>
      </c>
      <c r="C181" s="143">
        <v>0.09808221960492602</v>
      </c>
      <c r="D181" s="143">
        <f t="shared" si="1"/>
        <v>0.1734694544</v>
      </c>
      <c r="E181" s="143">
        <v>0.13166945436885658</v>
      </c>
      <c r="F181" s="143">
        <v>0.15</v>
      </c>
    </row>
    <row r="182" ht="12.75" customHeight="1">
      <c r="A182" s="472" t="s">
        <v>836</v>
      </c>
      <c r="B182" s="150" t="s">
        <v>649</v>
      </c>
      <c r="C182" s="143">
        <v>0.07080870423175468</v>
      </c>
      <c r="D182" s="143">
        <f t="shared" si="1"/>
        <v>0.1368564077</v>
      </c>
      <c r="E182" s="143">
        <v>0.09505640765793431</v>
      </c>
      <c r="F182" s="143">
        <v>0.25</v>
      </c>
    </row>
    <row r="183" ht="12.75" customHeight="1">
      <c r="A183" s="476" t="s">
        <v>837</v>
      </c>
      <c r="B183" s="150" t="s">
        <v>687</v>
      </c>
      <c r="C183" s="143">
        <v>0.01741407554343334</v>
      </c>
      <c r="D183" s="143">
        <f t="shared" si="1"/>
        <v>0.06517734438</v>
      </c>
      <c r="E183" s="143">
        <v>0.02337734437880483</v>
      </c>
      <c r="F183" s="143">
        <v>0.0</v>
      </c>
    </row>
    <row r="184" ht="12.75" customHeight="1">
      <c r="A184" s="472" t="s">
        <v>838</v>
      </c>
      <c r="B184" s="150" t="s">
        <v>665</v>
      </c>
      <c r="C184" s="143">
        <v>0.059924907017108855</v>
      </c>
      <c r="D184" s="143">
        <f t="shared" si="1"/>
        <v>0.1222455674</v>
      </c>
      <c r="E184" s="143">
        <v>0.0804455674211813</v>
      </c>
      <c r="F184" s="143">
        <v>0.3</v>
      </c>
    </row>
    <row r="185" ht="12.75" customHeight="1">
      <c r="A185" s="472" t="s">
        <v>839</v>
      </c>
      <c r="B185" s="150" t="s">
        <v>653</v>
      </c>
      <c r="C185" s="143">
        <v>0.13073361124886354</v>
      </c>
      <c r="D185" s="143">
        <f t="shared" si="1"/>
        <v>0.2173019751</v>
      </c>
      <c r="E185" s="143">
        <v>0.17550197507911564</v>
      </c>
      <c r="F185" s="143">
        <v>0.18</v>
      </c>
    </row>
    <row r="186" ht="12.75" customHeight="1">
      <c r="A186" s="472" t="s">
        <v>840</v>
      </c>
      <c r="B186" s="150" t="s">
        <v>641</v>
      </c>
      <c r="C186" s="143">
        <v>0.005377876270766179</v>
      </c>
      <c r="D186" s="143">
        <f t="shared" si="1"/>
        <v>0.049019474</v>
      </c>
      <c r="E186" s="143">
        <v>0.007219473999336784</v>
      </c>
      <c r="F186" s="143">
        <v>0.25</v>
      </c>
    </row>
    <row r="187" ht="12.75" customHeight="1">
      <c r="A187" s="472" t="s">
        <v>530</v>
      </c>
      <c r="B187" s="150" t="s">
        <v>671</v>
      </c>
      <c r="C187" s="143">
        <v>0.006530278328787503</v>
      </c>
      <c r="D187" s="143">
        <f t="shared" si="1"/>
        <v>0.05056650414</v>
      </c>
      <c r="E187" s="143">
        <v>0.00876650414205181</v>
      </c>
      <c r="F187" s="143">
        <v>0.25</v>
      </c>
    </row>
    <row r="188" ht="12.75" customHeight="1">
      <c r="A188" s="472" t="s">
        <v>841</v>
      </c>
      <c r="B188" s="150" t="s">
        <v>658</v>
      </c>
      <c r="C188" s="143">
        <v>0.0</v>
      </c>
      <c r="D188" s="143">
        <f t="shared" si="1"/>
        <v>0.0418</v>
      </c>
      <c r="E188" s="143">
        <v>0.0</v>
      </c>
      <c r="F188" s="143">
        <v>0.25</v>
      </c>
    </row>
    <row r="189" ht="12.75" customHeight="1">
      <c r="A189" s="472" t="s">
        <v>842</v>
      </c>
      <c r="B189" s="150" t="s">
        <v>647</v>
      </c>
      <c r="C189" s="143">
        <v>0.020743237044383835</v>
      </c>
      <c r="D189" s="143">
        <f t="shared" si="1"/>
        <v>0.06964654257</v>
      </c>
      <c r="E189" s="143">
        <v>0.027846542568870453</v>
      </c>
      <c r="F189" s="143">
        <v>0.25</v>
      </c>
    </row>
    <row r="190" ht="12.75" customHeight="1">
      <c r="A190" s="472" t="s">
        <v>843</v>
      </c>
      <c r="B190" s="150" t="s">
        <v>655</v>
      </c>
      <c r="C190" s="143">
        <v>0.03918166997272502</v>
      </c>
      <c r="D190" s="143">
        <f t="shared" si="1"/>
        <v>0.09439902485</v>
      </c>
      <c r="E190" s="143">
        <v>0.052599024852310855</v>
      </c>
      <c r="F190" s="143">
        <v>0.15</v>
      </c>
    </row>
    <row r="191" ht="12.75" customHeight="1">
      <c r="A191" s="472" t="s">
        <v>844</v>
      </c>
      <c r="B191" s="150" t="s">
        <v>669</v>
      </c>
      <c r="C191" s="143">
        <v>0.175</v>
      </c>
      <c r="D191" s="143">
        <f t="shared" si="1"/>
        <v>0.2767269277</v>
      </c>
      <c r="E191" s="143">
        <v>0.23492692770782936</v>
      </c>
      <c r="F191" s="143">
        <v>0.34</v>
      </c>
    </row>
    <row r="192" ht="12.75" customHeight="1">
      <c r="A192" s="472" t="s">
        <v>845</v>
      </c>
      <c r="B192" s="150" t="s">
        <v>683</v>
      </c>
      <c r="C192" s="143">
        <v>0.032779436317051</v>
      </c>
      <c r="D192" s="143">
        <f t="shared" si="1"/>
        <v>0.08580441295</v>
      </c>
      <c r="E192" s="143">
        <v>0.0440044129483385</v>
      </c>
      <c r="F192" s="143">
        <v>0.2</v>
      </c>
    </row>
    <row r="193" ht="12.75" customHeight="1">
      <c r="A193" s="473" t="s">
        <v>846</v>
      </c>
      <c r="B193" s="150" t="s">
        <v>645</v>
      </c>
      <c r="C193" s="143">
        <v>0.10896601681957191</v>
      </c>
      <c r="D193" s="143">
        <f t="shared" si="1"/>
        <v>0.1880802946</v>
      </c>
      <c r="E193" s="143">
        <v>0.14628029460560965</v>
      </c>
      <c r="F193" s="143">
        <v>0.2</v>
      </c>
    </row>
    <row r="194" ht="12.75" customHeight="1">
      <c r="A194" s="472" t="s">
        <v>847</v>
      </c>
      <c r="B194" s="150" t="s">
        <v>710</v>
      </c>
      <c r="C194" s="143">
        <v>0.10896601681957188</v>
      </c>
      <c r="D194" s="143">
        <f t="shared" si="1"/>
        <v>0.1880802946</v>
      </c>
      <c r="E194" s="143">
        <v>0.14628029460560965</v>
      </c>
      <c r="F194" s="143">
        <v>0.35</v>
      </c>
    </row>
    <row r="195" ht="12.75" customHeight="1">
      <c r="A195" s="473" t="s">
        <v>848</v>
      </c>
      <c r="B195" s="150" t="s">
        <v>645</v>
      </c>
      <c r="C195" s="143">
        <v>0.09808221960492602</v>
      </c>
      <c r="D195" s="143">
        <f t="shared" si="1"/>
        <v>0.1734694544</v>
      </c>
      <c r="E195" s="143">
        <v>0.13166945436885658</v>
      </c>
      <c r="F195" s="143">
        <v>0.25</v>
      </c>
    </row>
    <row r="196" ht="12.75" customHeight="1"/>
    <row r="197" ht="12.75" customHeight="1"/>
    <row r="198" ht="12.75" customHeight="1"/>
    <row r="199" ht="12.75" customHeight="1"/>
    <row r="200" ht="12.75" customHeight="1">
      <c r="A200" s="477" t="s">
        <v>543</v>
      </c>
      <c r="B200" s="478" t="s">
        <v>527</v>
      </c>
      <c r="C200" s="478" t="s">
        <v>849</v>
      </c>
      <c r="D200" s="478" t="s">
        <v>850</v>
      </c>
      <c r="E200" s="478" t="s">
        <v>851</v>
      </c>
    </row>
    <row r="201" ht="12.75" customHeight="1">
      <c r="A201" s="445" t="s">
        <v>852</v>
      </c>
      <c r="B201" s="479">
        <f t="shared" ref="B201:B210" si="2">$B$1+E201</f>
        <v>0.1334385231</v>
      </c>
      <c r="C201" s="479">
        <v>0.06826267935109193</v>
      </c>
      <c r="D201" s="479">
        <v>0.27302836489005694</v>
      </c>
      <c r="E201" s="479">
        <v>0.09163852306889544</v>
      </c>
    </row>
    <row r="202" ht="12.75" customHeight="1">
      <c r="A202" s="445" t="s">
        <v>853</v>
      </c>
      <c r="B202" s="479">
        <f t="shared" si="2"/>
        <v>0.05860540501</v>
      </c>
      <c r="C202" s="479">
        <v>0.012518555898193178</v>
      </c>
      <c r="D202" s="479">
        <v>0.2576437502455447</v>
      </c>
      <c r="E202" s="479">
        <v>0.016805405008578567</v>
      </c>
    </row>
    <row r="203" ht="12.75" customHeight="1">
      <c r="A203" s="445" t="s">
        <v>854</v>
      </c>
      <c r="B203" s="479">
        <f t="shared" si="2"/>
        <v>0.04184792362</v>
      </c>
      <c r="C203" s="479">
        <v>3.5698901544265913E-5</v>
      </c>
      <c r="D203" s="479">
        <v>0.2974436132876228</v>
      </c>
      <c r="E203" s="479">
        <v>4.792361864193529E-5</v>
      </c>
    </row>
    <row r="204" ht="12.75" customHeight="1">
      <c r="A204" s="445" t="s">
        <v>855</v>
      </c>
      <c r="B204" s="479">
        <f t="shared" si="2"/>
        <v>0.183334882</v>
      </c>
      <c r="C204" s="479">
        <v>0.1054310997313879</v>
      </c>
      <c r="D204" s="479">
        <v>0.2724561140242252</v>
      </c>
      <c r="E204" s="479">
        <v>0.14153488197001549</v>
      </c>
    </row>
    <row r="205" ht="12.75" customHeight="1">
      <c r="A205" s="445" t="s">
        <v>856</v>
      </c>
      <c r="B205" s="479">
        <f t="shared" si="2"/>
        <v>0.09941091058</v>
      </c>
      <c r="C205" s="479">
        <v>0.04291508619362226</v>
      </c>
      <c r="D205" s="479">
        <v>0.31595749426030023</v>
      </c>
      <c r="E205" s="479">
        <v>0.05761091058162495</v>
      </c>
    </row>
    <row r="206" ht="12.75" customHeight="1">
      <c r="A206" s="445" t="s">
        <v>857</v>
      </c>
      <c r="B206" s="479">
        <f t="shared" si="2"/>
        <v>0.09237938348</v>
      </c>
      <c r="C206" s="479">
        <v>0.037670398345457844</v>
      </c>
      <c r="D206" s="479">
        <v>0.18485819102180306</v>
      </c>
      <c r="E206" s="479">
        <v>0.05057938347719226</v>
      </c>
    </row>
    <row r="207" ht="12.75" customHeight="1">
      <c r="A207" s="445" t="s">
        <v>858</v>
      </c>
      <c r="B207" s="479">
        <f t="shared" si="2"/>
        <v>0.06338999089</v>
      </c>
      <c r="C207" s="479">
        <v>0.016082653627874467</v>
      </c>
      <c r="D207" s="479">
        <v>0.18760152153615242</v>
      </c>
      <c r="E207" s="479">
        <v>0.021589990892489853</v>
      </c>
    </row>
    <row r="208" ht="12.75" customHeight="1">
      <c r="A208" s="445" t="s">
        <v>859</v>
      </c>
      <c r="B208" s="479">
        <f t="shared" si="2"/>
        <v>0.0418</v>
      </c>
      <c r="C208" s="479">
        <v>0.0</v>
      </c>
      <c r="D208" s="479">
        <v>0.2511628656117083</v>
      </c>
      <c r="E208" s="479">
        <v>0.0</v>
      </c>
    </row>
    <row r="209" ht="12.75" customHeight="1">
      <c r="A209" s="445" t="s">
        <v>860</v>
      </c>
      <c r="B209" s="479">
        <f t="shared" si="2"/>
        <v>0.05467160629</v>
      </c>
      <c r="C209" s="479">
        <v>0.009588220147283357</v>
      </c>
      <c r="D209" s="479">
        <v>0.24707349543413576</v>
      </c>
      <c r="E209" s="479">
        <v>0.01287160629364337</v>
      </c>
    </row>
    <row r="210" ht="12.75" customHeight="1">
      <c r="A210" s="445" t="s">
        <v>606</v>
      </c>
      <c r="B210" s="479">
        <f t="shared" si="2"/>
        <v>0.0599</v>
      </c>
      <c r="C210" s="479">
        <v>0.0135</v>
      </c>
      <c r="D210" s="479">
        <v>0.2522594250976475</v>
      </c>
      <c r="E210" s="479">
        <v>0.0181</v>
      </c>
    </row>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4.71"/>
    <col customWidth="1" min="2" max="2" width="11.43"/>
    <col customWidth="1" min="3" max="3" width="9.43"/>
    <col customWidth="1" min="4" max="4" width="11.86"/>
    <col customWidth="1" min="5" max="5" width="12.43"/>
    <col customWidth="1" min="6" max="6" width="10.43"/>
    <col customWidth="1" min="7" max="7" width="11.43"/>
    <col customWidth="1" min="8" max="8" width="22.43"/>
    <col customWidth="1" min="9" max="23" width="10.86"/>
    <col customWidth="1" min="24" max="27" width="11.43"/>
  </cols>
  <sheetData>
    <row r="1" ht="12.75" customHeight="1">
      <c r="A1" s="480" t="s">
        <v>397</v>
      </c>
      <c r="B1" s="481" t="s">
        <v>861</v>
      </c>
      <c r="C1" s="482" t="s">
        <v>862</v>
      </c>
      <c r="D1" s="482" t="s">
        <v>863</v>
      </c>
      <c r="E1" s="482" t="s">
        <v>864</v>
      </c>
      <c r="F1" s="481" t="s">
        <v>865</v>
      </c>
      <c r="G1" s="481" t="s">
        <v>566</v>
      </c>
      <c r="H1" s="481" t="s">
        <v>866</v>
      </c>
      <c r="I1" s="481" t="s">
        <v>867</v>
      </c>
      <c r="J1" s="481" t="s">
        <v>868</v>
      </c>
      <c r="K1" s="481" t="s">
        <v>869</v>
      </c>
      <c r="L1" s="481" t="s">
        <v>870</v>
      </c>
      <c r="M1" s="481" t="s">
        <v>128</v>
      </c>
      <c r="N1" s="483" t="s">
        <v>871</v>
      </c>
      <c r="O1" s="481" t="s">
        <v>564</v>
      </c>
      <c r="P1" s="481" t="s">
        <v>872</v>
      </c>
      <c r="Q1" s="481" t="s">
        <v>873</v>
      </c>
      <c r="R1" s="481" t="s">
        <v>874</v>
      </c>
      <c r="S1" s="481" t="s">
        <v>875</v>
      </c>
      <c r="T1" s="481" t="s">
        <v>876</v>
      </c>
      <c r="U1" s="481" t="s">
        <v>877</v>
      </c>
      <c r="V1" s="481" t="s">
        <v>878</v>
      </c>
      <c r="W1" s="481" t="s">
        <v>221</v>
      </c>
      <c r="X1" s="480" t="s">
        <v>879</v>
      </c>
      <c r="Y1" s="480" t="s">
        <v>880</v>
      </c>
      <c r="Z1" s="480" t="s">
        <v>881</v>
      </c>
      <c r="AA1" s="481" t="s">
        <v>882</v>
      </c>
    </row>
    <row r="2" ht="12.75" customHeight="1">
      <c r="A2" s="484" t="s">
        <v>399</v>
      </c>
      <c r="B2" s="293">
        <v>57.0</v>
      </c>
      <c r="C2" s="485">
        <v>0.11568399999999998</v>
      </c>
      <c r="D2" s="485">
        <v>0.09613021337246905</v>
      </c>
      <c r="E2" s="485">
        <v>0.3151511149045307</v>
      </c>
      <c r="F2" s="485">
        <v>0.20554353210253967</v>
      </c>
      <c r="G2" s="486">
        <v>1.1806104386629273</v>
      </c>
      <c r="H2" s="486">
        <v>1.3723256229214125</v>
      </c>
      <c r="I2" s="485">
        <v>0.10192697865438498</v>
      </c>
      <c r="J2" s="485">
        <v>0.5641442530150431</v>
      </c>
      <c r="K2" s="485">
        <v>0.053524</v>
      </c>
      <c r="L2" s="485">
        <v>0.25241808479709577</v>
      </c>
      <c r="M2" s="485">
        <v>0.08633158509130047</v>
      </c>
      <c r="N2" s="486">
        <v>3.283403041333076</v>
      </c>
      <c r="O2" s="486">
        <v>2.2595129005604955</v>
      </c>
      <c r="P2" s="486">
        <v>12.940312997421533</v>
      </c>
      <c r="Q2" s="486">
        <v>22.23859403832829</v>
      </c>
      <c r="R2" s="486">
        <v>5.76329812534153</v>
      </c>
      <c r="S2" s="486">
        <v>175.73470187151344</v>
      </c>
      <c r="T2" s="485">
        <v>0.012534141364144605</v>
      </c>
      <c r="U2" s="485">
        <v>0.01834674674697402</v>
      </c>
      <c r="V2" s="485">
        <v>-0.016886086216883787</v>
      </c>
      <c r="W2" s="485">
        <v>-0.00993406001897932</v>
      </c>
      <c r="X2" s="485">
        <v>0.032541006196152036</v>
      </c>
      <c r="Y2" s="485">
        <v>2.828444643801165</v>
      </c>
      <c r="Z2" s="485">
        <v>2.828444643801165</v>
      </c>
      <c r="AA2" s="487">
        <v>0.10140072310597556</v>
      </c>
    </row>
    <row r="3" ht="12.75" customHeight="1">
      <c r="A3" s="484" t="s">
        <v>400</v>
      </c>
      <c r="B3" s="293">
        <v>70.0</v>
      </c>
      <c r="C3" s="485">
        <v>0.07588256410256408</v>
      </c>
      <c r="D3" s="485">
        <v>0.0853938467891159</v>
      </c>
      <c r="E3" s="485">
        <v>0.16167717664340658</v>
      </c>
      <c r="F3" s="485">
        <v>0.15449878451886198</v>
      </c>
      <c r="G3" s="486">
        <v>0.9308535405948443</v>
      </c>
      <c r="H3" s="486">
        <v>1.0764050153356324</v>
      </c>
      <c r="I3" s="485">
        <v>0.08831463070543909</v>
      </c>
      <c r="J3" s="485">
        <v>0.36402149671230677</v>
      </c>
      <c r="K3" s="485">
        <v>0.050855</v>
      </c>
      <c r="L3" s="485">
        <v>0.20291777620162876</v>
      </c>
      <c r="M3" s="485">
        <v>0.07813355986817368</v>
      </c>
      <c r="N3" s="486">
        <v>1.9843395804666923</v>
      </c>
      <c r="O3" s="486">
        <v>2.478314246749687</v>
      </c>
      <c r="P3" s="486">
        <v>18.488711603269998</v>
      </c>
      <c r="Q3" s="486">
        <v>28.310279485536824</v>
      </c>
      <c r="R3" s="486">
        <v>5.077156879683216</v>
      </c>
      <c r="S3" s="486">
        <v>32.517250905909876</v>
      </c>
      <c r="T3" s="485">
        <v>0.45042764203965496</v>
      </c>
      <c r="U3" s="485">
        <v>0.028342846696895605</v>
      </c>
      <c r="V3" s="485">
        <v>0.02282923210385782</v>
      </c>
      <c r="W3" s="485">
        <v>0.3924774302821871</v>
      </c>
      <c r="X3" s="485">
        <v>0.13191483651952815</v>
      </c>
      <c r="Y3" s="485">
        <v>0.5369469719720693</v>
      </c>
      <c r="Z3" s="485">
        <v>0.5369469719720693</v>
      </c>
      <c r="AA3" s="487">
        <v>0.08770115426633238</v>
      </c>
    </row>
    <row r="4" ht="12.75" customHeight="1">
      <c r="A4" s="484" t="s">
        <v>401</v>
      </c>
      <c r="B4" s="293">
        <v>25.0</v>
      </c>
      <c r="C4" s="485">
        <v>0.029028333333333337</v>
      </c>
      <c r="D4" s="485">
        <v>0.06895611482307311</v>
      </c>
      <c r="E4" s="485">
        <v>0.1092325173386668</v>
      </c>
      <c r="F4" s="485">
        <v>0.23528767545229368</v>
      </c>
      <c r="G4" s="486">
        <v>0.6401880468304745</v>
      </c>
      <c r="H4" s="486">
        <v>1.2668401714816373</v>
      </c>
      <c r="I4" s="485">
        <v>0.09707464788815531</v>
      </c>
      <c r="J4" s="485">
        <v>0.4465099892190103</v>
      </c>
      <c r="K4" s="485">
        <v>0.050855</v>
      </c>
      <c r="L4" s="485">
        <v>0.6185403903760626</v>
      </c>
      <c r="M4" s="485">
        <v>0.06062196095222791</v>
      </c>
      <c r="N4" s="486">
        <v>1.7773199625336142</v>
      </c>
      <c r="O4" s="486">
        <v>0.905791803102739</v>
      </c>
      <c r="P4" s="486">
        <v>6.1674965255190735</v>
      </c>
      <c r="Q4" s="486">
        <v>13.02453750133096</v>
      </c>
      <c r="R4" s="486">
        <v>2.2359420389310194</v>
      </c>
      <c r="S4" s="486">
        <v>12.658954105086503</v>
      </c>
      <c r="T4" s="485">
        <v>0.010944385248270856</v>
      </c>
      <c r="U4" s="485">
        <v>0.11159925638117965</v>
      </c>
      <c r="V4" s="485">
        <v>0.06720275462762036</v>
      </c>
      <c r="W4" s="485">
        <v>1.1858967293486484</v>
      </c>
      <c r="X4" s="485">
        <v>0.219363538879951</v>
      </c>
      <c r="Y4" s="485">
        <v>0.0786327190884794</v>
      </c>
      <c r="Z4" s="485">
        <v>0.07863271908847935</v>
      </c>
      <c r="AA4" s="487">
        <v>0.06722710910472822</v>
      </c>
    </row>
    <row r="5" ht="12.75" customHeight="1">
      <c r="A5" s="484" t="s">
        <v>403</v>
      </c>
      <c r="B5" s="293">
        <v>38.0</v>
      </c>
      <c r="C5" s="485">
        <v>0.057186</v>
      </c>
      <c r="D5" s="485">
        <v>0.08757781197777915</v>
      </c>
      <c r="E5" s="485">
        <v>0.15293487788906657</v>
      </c>
      <c r="F5" s="485">
        <v>0.321659193318978</v>
      </c>
      <c r="G5" s="486">
        <v>0.9295756500550167</v>
      </c>
      <c r="H5" s="486">
        <v>1.1946998769689117</v>
      </c>
      <c r="I5" s="485">
        <v>0.09375619434056993</v>
      </c>
      <c r="J5" s="485">
        <v>0.37035509904588476</v>
      </c>
      <c r="K5" s="485">
        <v>0.050855</v>
      </c>
      <c r="L5" s="485">
        <v>0.3277875013609528</v>
      </c>
      <c r="M5" s="485">
        <v>0.07552631069684605</v>
      </c>
      <c r="N5" s="486">
        <v>1.7730762352050577</v>
      </c>
      <c r="O5" s="486">
        <v>1.2013803591525696</v>
      </c>
      <c r="P5" s="486">
        <v>7.918116190218288</v>
      </c>
      <c r="Q5" s="486">
        <v>12.388401308447197</v>
      </c>
      <c r="R5" s="486">
        <v>2.5581525508953336</v>
      </c>
      <c r="S5" s="486">
        <v>18.68854542735665</v>
      </c>
      <c r="T5" s="485">
        <v>0.24650261726088157</v>
      </c>
      <c r="U5" s="485">
        <v>0.0241727298617933</v>
      </c>
      <c r="V5" s="485">
        <v>0.005365083866607844</v>
      </c>
      <c r="W5" s="485">
        <v>-0.07285876271141715</v>
      </c>
      <c r="X5" s="485">
        <v>0.09204171598277805</v>
      </c>
      <c r="Y5" s="485">
        <v>0.7498299827899141</v>
      </c>
      <c r="Z5" s="485">
        <v>0.7498299827899141</v>
      </c>
      <c r="AA5" s="487">
        <v>0.09604206456031172</v>
      </c>
    </row>
    <row r="6" ht="12.75" customHeight="1">
      <c r="A6" s="484" t="s">
        <v>404</v>
      </c>
      <c r="B6" s="293">
        <v>34.0</v>
      </c>
      <c r="C6" s="485">
        <v>0.2194211111111111</v>
      </c>
      <c r="D6" s="485">
        <v>0.04819731976726051</v>
      </c>
      <c r="E6" s="485">
        <v>0.05186632508660861</v>
      </c>
      <c r="F6" s="485">
        <v>0.13206977576521484</v>
      </c>
      <c r="G6" s="486">
        <v>1.3040309184380587</v>
      </c>
      <c r="H6" s="486">
        <v>1.5223779065768546</v>
      </c>
      <c r="I6" s="485">
        <v>0.10882938370253531</v>
      </c>
      <c r="J6" s="485">
        <v>0.59698514250326</v>
      </c>
      <c r="K6" s="485">
        <v>0.053524</v>
      </c>
      <c r="L6" s="485">
        <v>0.23675434053330363</v>
      </c>
      <c r="M6" s="485">
        <v>0.0925675842254241</v>
      </c>
      <c r="N6" s="486">
        <v>1.048731678622114</v>
      </c>
      <c r="O6" s="486">
        <v>2.4924481910179397</v>
      </c>
      <c r="P6" s="486">
        <v>21.649291457975476</v>
      </c>
      <c r="Q6" s="486">
        <v>49.578165599480705</v>
      </c>
      <c r="R6" s="486">
        <v>4.598881244319622</v>
      </c>
      <c r="S6" s="486">
        <v>21.120152874872904</v>
      </c>
      <c r="T6" s="485">
        <v>-0.02199384121059546</v>
      </c>
      <c r="U6" s="485">
        <v>0.06409275484587712</v>
      </c>
      <c r="V6" s="485">
        <v>0.026576673289955756</v>
      </c>
      <c r="W6" s="485">
        <v>0.8147103151259559</v>
      </c>
      <c r="X6" s="485">
        <v>0.09370908108633746</v>
      </c>
      <c r="Y6" s="485">
        <v>0.35459224927693617</v>
      </c>
      <c r="Z6" s="485">
        <v>0.3545922492769362</v>
      </c>
      <c r="AA6" s="487">
        <v>0.05097954162021133</v>
      </c>
    </row>
    <row r="7" ht="12.75" customHeight="1">
      <c r="A7" s="484" t="s">
        <v>883</v>
      </c>
      <c r="B7" s="293">
        <v>39.0</v>
      </c>
      <c r="C7" s="485">
        <v>0.06284695652173916</v>
      </c>
      <c r="D7" s="485">
        <v>0.05306898539439057</v>
      </c>
      <c r="E7" s="485">
        <v>0.10156047044070848</v>
      </c>
      <c r="F7" s="485">
        <v>0.2795040993246159</v>
      </c>
      <c r="G7" s="486">
        <v>1.1211038704345888</v>
      </c>
      <c r="H7" s="486">
        <v>1.3444265903808044</v>
      </c>
      <c r="I7" s="485">
        <v>0.100643623157517</v>
      </c>
      <c r="J7" s="485">
        <v>0.3707196400160045</v>
      </c>
      <c r="K7" s="485">
        <v>0.050855</v>
      </c>
      <c r="L7" s="485">
        <v>0.2776627158727018</v>
      </c>
      <c r="M7" s="485">
        <v>0.08328904447811177</v>
      </c>
      <c r="N7" s="486">
        <v>2.0047909637588615</v>
      </c>
      <c r="O7" s="486">
        <v>0.8166091584007446</v>
      </c>
      <c r="P7" s="486">
        <v>7.05552696054855</v>
      </c>
      <c r="Q7" s="486">
        <v>14.11643631329104</v>
      </c>
      <c r="R7" s="486">
        <v>1.9975303469056522</v>
      </c>
      <c r="S7" s="486">
        <v>39.03342462860953</v>
      </c>
      <c r="T7" s="485">
        <v>0.15450924675978886</v>
      </c>
      <c r="U7" s="485">
        <v>0.03707814807523698</v>
      </c>
      <c r="V7" s="485">
        <v>0.03169360364635347</v>
      </c>
      <c r="W7" s="485">
        <v>0.9518332479515937</v>
      </c>
      <c r="X7" s="485">
        <v>0.05723613672909091</v>
      </c>
      <c r="Y7" s="485">
        <v>0.4536555295436519</v>
      </c>
      <c r="Z7" s="485">
        <v>0.45365552954365196</v>
      </c>
      <c r="AA7" s="487">
        <v>0.058520548536996245</v>
      </c>
    </row>
    <row r="8" ht="12.75" customHeight="1">
      <c r="A8" s="484" t="s">
        <v>884</v>
      </c>
      <c r="B8" s="293">
        <v>15.0</v>
      </c>
      <c r="C8" s="485">
        <v>0.07275384615384616</v>
      </c>
      <c r="D8" s="485">
        <v>0.0</v>
      </c>
      <c r="E8" s="485">
        <v>1.7809965864835952E-4</v>
      </c>
      <c r="F8" s="485">
        <v>0.15860164261163576</v>
      </c>
      <c r="G8" s="486">
        <v>0.644005117845298</v>
      </c>
      <c r="H8" s="486">
        <v>1.0613761697933088</v>
      </c>
      <c r="I8" s="485">
        <v>0.08762330381049221</v>
      </c>
      <c r="J8" s="485">
        <v>0.22510527234137442</v>
      </c>
      <c r="K8" s="485">
        <v>0.045043</v>
      </c>
      <c r="L8" s="485">
        <v>0.6837066086251078</v>
      </c>
      <c r="M8" s="485">
        <v>0.05081181950491864</v>
      </c>
      <c r="N8" s="486">
        <v>0.26645699933051714</v>
      </c>
      <c r="O8" s="486">
        <v>5.265879881670676</v>
      </c>
      <c r="P8" s="486" t="s">
        <v>885</v>
      </c>
      <c r="Q8" s="486" t="s">
        <v>885</v>
      </c>
      <c r="R8" s="486">
        <v>1.0492601893677032</v>
      </c>
      <c r="S8" s="486">
        <v>8.547358658097874</v>
      </c>
      <c r="T8" s="485" t="s">
        <v>885</v>
      </c>
      <c r="U8" s="485">
        <v>0.019731137380717412</v>
      </c>
      <c r="V8" s="485">
        <v>0.012953142452475423</v>
      </c>
      <c r="W8" s="485">
        <v>55.728776313853096</v>
      </c>
      <c r="X8" s="485">
        <v>0.148740347323159</v>
      </c>
      <c r="Y8" s="485">
        <v>0.2433797029883855</v>
      </c>
      <c r="Z8" s="485">
        <v>0.24337970298838552</v>
      </c>
      <c r="AA8" s="487">
        <v>8.120089321794556E-4</v>
      </c>
    </row>
    <row r="9" ht="12.75" customHeight="1">
      <c r="A9" s="484" t="s">
        <v>886</v>
      </c>
      <c r="B9" s="293">
        <v>625.0</v>
      </c>
      <c r="C9" s="485">
        <v>0.0921562422997947</v>
      </c>
      <c r="D9" s="485">
        <v>3.6415348617892096E-8</v>
      </c>
      <c r="E9" s="485">
        <v>-5.337495814512601E-4</v>
      </c>
      <c r="F9" s="485">
        <v>0.2072412923305567</v>
      </c>
      <c r="G9" s="486">
        <v>0.3333666067349679</v>
      </c>
      <c r="H9" s="486">
        <v>0.4611581340936746</v>
      </c>
      <c r="I9" s="485">
        <v>0.06001327416830903</v>
      </c>
      <c r="J9" s="485">
        <v>0.1867735328629955</v>
      </c>
      <c r="K9" s="485">
        <v>0.045043</v>
      </c>
      <c r="L9" s="485">
        <v>0.5048182884466578</v>
      </c>
      <c r="M9" s="485">
        <v>0.04677137344346035</v>
      </c>
      <c r="N9" s="486">
        <v>0.3671924593155293</v>
      </c>
      <c r="O9" s="486">
        <v>4.47375649038584</v>
      </c>
      <c r="P9" s="486" t="s">
        <v>885</v>
      </c>
      <c r="Q9" s="486" t="s">
        <v>885</v>
      </c>
      <c r="R9" s="486">
        <v>1.0188589222331499</v>
      </c>
      <c r="S9" s="486">
        <v>35.96629242038575</v>
      </c>
      <c r="T9" s="485" t="s">
        <v>885</v>
      </c>
      <c r="U9" s="485">
        <v>0.027336820130708508</v>
      </c>
      <c r="V9" s="485">
        <v>-0.10087904726752299</v>
      </c>
      <c r="W9" s="485" t="s">
        <v>885</v>
      </c>
      <c r="X9" s="485">
        <v>0.1214259211695359</v>
      </c>
      <c r="Y9" s="485">
        <v>0.32014617865318346</v>
      </c>
      <c r="Z9" s="485">
        <v>0.3201461786531834</v>
      </c>
      <c r="AA9" s="487">
        <v>-0.0017660881241903206</v>
      </c>
    </row>
    <row r="10" ht="12.75" customHeight="1">
      <c r="A10" s="484" t="s">
        <v>411</v>
      </c>
      <c r="B10" s="293">
        <v>19.0</v>
      </c>
      <c r="C10" s="485">
        <v>0.12062222222222224</v>
      </c>
      <c r="D10" s="485">
        <v>0.20626605729454345</v>
      </c>
      <c r="E10" s="485">
        <v>0.16670846804136458</v>
      </c>
      <c r="F10" s="485">
        <v>0.25595531935006144</v>
      </c>
      <c r="G10" s="486">
        <v>0.9702633521273643</v>
      </c>
      <c r="H10" s="486">
        <v>1.131834912668812</v>
      </c>
      <c r="I10" s="485">
        <v>0.09086440598276535</v>
      </c>
      <c r="J10" s="485">
        <v>0.4970414041193621</v>
      </c>
      <c r="K10" s="485">
        <v>0.050855</v>
      </c>
      <c r="L10" s="485">
        <v>0.19656022020066688</v>
      </c>
      <c r="M10" s="485">
        <v>0.08050113083311888</v>
      </c>
      <c r="N10" s="486">
        <v>0.8968231153352131</v>
      </c>
      <c r="O10" s="486">
        <v>3.891668687686919</v>
      </c>
      <c r="P10" s="486">
        <v>14.84352953298064</v>
      </c>
      <c r="Q10" s="486">
        <v>18.678840886226705</v>
      </c>
      <c r="R10" s="486">
        <v>3.0993348768756093</v>
      </c>
      <c r="S10" s="486">
        <v>35.37590107389537</v>
      </c>
      <c r="T10" s="485">
        <v>0.17116248155736727</v>
      </c>
      <c r="U10" s="485">
        <v>0.07663177615269445</v>
      </c>
      <c r="V10" s="485">
        <v>0.09390305849002889</v>
      </c>
      <c r="W10" s="485">
        <v>0.9081296859580446</v>
      </c>
      <c r="X10" s="485">
        <v>0.0869908980857384</v>
      </c>
      <c r="Y10" s="485">
        <v>0.5463466520815233</v>
      </c>
      <c r="Z10" s="485">
        <v>0.5463466520815233</v>
      </c>
      <c r="AA10" s="487">
        <v>0.20751043151831927</v>
      </c>
    </row>
    <row r="11" ht="12.75" customHeight="1">
      <c r="A11" s="484" t="s">
        <v>887</v>
      </c>
      <c r="B11" s="293">
        <v>29.0</v>
      </c>
      <c r="C11" s="485">
        <v>0.2857907692307692</v>
      </c>
      <c r="D11" s="485">
        <v>0.19303402977387185</v>
      </c>
      <c r="E11" s="485">
        <v>0.3065163030779624</v>
      </c>
      <c r="F11" s="485">
        <v>0.18728623048491203</v>
      </c>
      <c r="G11" s="486">
        <v>0.7018333472111191</v>
      </c>
      <c r="H11" s="486">
        <v>0.7641458754245853</v>
      </c>
      <c r="I11" s="485">
        <v>0.07395071026953093</v>
      </c>
      <c r="J11" s="485">
        <v>0.42961071148670704</v>
      </c>
      <c r="K11" s="485">
        <v>0.050855</v>
      </c>
      <c r="L11" s="485">
        <v>0.1461578752429545</v>
      </c>
      <c r="M11" s="485">
        <v>0.0687168756429393</v>
      </c>
      <c r="N11" s="486">
        <v>1.6931990505110932</v>
      </c>
      <c r="O11" s="486">
        <v>4.164625625009446</v>
      </c>
      <c r="P11" s="486">
        <v>18.067516918352702</v>
      </c>
      <c r="Q11" s="486">
        <v>21.46725363552388</v>
      </c>
      <c r="R11" s="486">
        <v>7.4226028259445</v>
      </c>
      <c r="S11" s="486">
        <v>33.67306525553318</v>
      </c>
      <c r="T11" s="485">
        <v>-0.07141616874567232</v>
      </c>
      <c r="U11" s="485">
        <v>0.0465383125685219</v>
      </c>
      <c r="V11" s="485">
        <v>0.02386992815326883</v>
      </c>
      <c r="W11" s="485">
        <v>0.25676455571759477</v>
      </c>
      <c r="X11" s="485">
        <v>0.30557353679830446</v>
      </c>
      <c r="Y11" s="485">
        <v>0.6638966866591276</v>
      </c>
      <c r="Z11" s="485">
        <v>0.6638966866591276</v>
      </c>
      <c r="AA11" s="487">
        <v>0.1939726828971502</v>
      </c>
    </row>
    <row r="12" ht="12.75" customHeight="1">
      <c r="A12" s="484" t="s">
        <v>888</v>
      </c>
      <c r="B12" s="293">
        <v>22.0</v>
      </c>
      <c r="C12" s="485">
        <v>0.054847058823529415</v>
      </c>
      <c r="D12" s="485">
        <v>0.11778498155713862</v>
      </c>
      <c r="E12" s="485">
        <v>0.12063888924002568</v>
      </c>
      <c r="F12" s="485">
        <v>0.2627114978288718</v>
      </c>
      <c r="G12" s="486">
        <v>0.4997566745248037</v>
      </c>
      <c r="H12" s="486">
        <v>1.0609243999049403</v>
      </c>
      <c r="I12" s="485">
        <v>0.08760252239562726</v>
      </c>
      <c r="J12" s="485">
        <v>0.38457133667076027</v>
      </c>
      <c r="K12" s="485">
        <v>0.050855</v>
      </c>
      <c r="L12" s="485">
        <v>0.6382079868292138</v>
      </c>
      <c r="M12" s="485">
        <v>0.05603594331400262</v>
      </c>
      <c r="N12" s="486">
        <v>1.1159893806472496</v>
      </c>
      <c r="O12" s="486">
        <v>1.2533019633843616</v>
      </c>
      <c r="P12" s="486">
        <v>7.309829643836126</v>
      </c>
      <c r="Q12" s="486">
        <v>10.673057550494407</v>
      </c>
      <c r="R12" s="486">
        <v>0.8010135128715571</v>
      </c>
      <c r="S12" s="486">
        <v>7.816781173533133</v>
      </c>
      <c r="T12" s="485">
        <v>0.10922957427443249</v>
      </c>
      <c r="U12" s="485">
        <v>0.025150013344556445</v>
      </c>
      <c r="V12" s="485">
        <v>-0.020612152442738167</v>
      </c>
      <c r="W12" s="485">
        <v>2.1143668601085928</v>
      </c>
      <c r="X12" s="485">
        <v>-0.021565149058570276</v>
      </c>
      <c r="Y12" s="485">
        <v>0.0021958759739129407</v>
      </c>
      <c r="Z12" s="485">
        <v>0.0021958759739129086</v>
      </c>
      <c r="AA12" s="487">
        <v>0.11731512451023196</v>
      </c>
    </row>
    <row r="13" ht="12.75" customHeight="1">
      <c r="A13" s="484" t="s">
        <v>889</v>
      </c>
      <c r="B13" s="293">
        <v>27.0</v>
      </c>
      <c r="C13" s="485">
        <v>0.12787473684210526</v>
      </c>
      <c r="D13" s="485">
        <v>0.007705853109232633</v>
      </c>
      <c r="E13" s="485">
        <v>0.001307446941021954</v>
      </c>
      <c r="F13" s="485">
        <v>0.21046665127451775</v>
      </c>
      <c r="G13" s="486">
        <v>0.550778221499521</v>
      </c>
      <c r="H13" s="486">
        <v>1.120326193984736</v>
      </c>
      <c r="I13" s="485">
        <v>0.09033500492329785</v>
      </c>
      <c r="J13" s="485">
        <v>0.25213732428210645</v>
      </c>
      <c r="K13" s="485">
        <v>0.050855</v>
      </c>
      <c r="L13" s="485">
        <v>0.6933076588770894</v>
      </c>
      <c r="M13" s="485">
        <v>0.054148674889421655</v>
      </c>
      <c r="N13" s="486">
        <v>0.27949922437037333</v>
      </c>
      <c r="O13" s="486">
        <v>5.609753546935761</v>
      </c>
      <c r="P13" s="486" t="s">
        <v>885</v>
      </c>
      <c r="Q13" s="486" t="s">
        <v>885</v>
      </c>
      <c r="R13" s="486">
        <v>1.6565413108416178</v>
      </c>
      <c r="S13" s="486">
        <v>222.18514648652769</v>
      </c>
      <c r="T13" s="485" t="s">
        <v>885</v>
      </c>
      <c r="U13" s="485">
        <v>0.03412584763467917</v>
      </c>
      <c r="V13" s="485">
        <v>0.016766162791348155</v>
      </c>
      <c r="W13" s="485">
        <v>56.43365588996486</v>
      </c>
      <c r="X13" s="485">
        <v>0.10413110832014963</v>
      </c>
      <c r="Y13" s="485">
        <v>0.4352511082051424</v>
      </c>
      <c r="Z13" s="485">
        <v>0.43525110820514246</v>
      </c>
      <c r="AA13" s="487">
        <v>0.0057932474418426055</v>
      </c>
    </row>
    <row r="14" ht="12.75" customHeight="1">
      <c r="A14" s="484" t="s">
        <v>413</v>
      </c>
      <c r="B14" s="293">
        <v>44.0</v>
      </c>
      <c r="C14" s="485">
        <v>0.06407764705882352</v>
      </c>
      <c r="D14" s="485">
        <v>0.13549668839875367</v>
      </c>
      <c r="E14" s="485">
        <v>0.252670574449478</v>
      </c>
      <c r="F14" s="485">
        <v>0.24749103744997217</v>
      </c>
      <c r="G14" s="486">
        <v>1.2090471865786552</v>
      </c>
      <c r="H14" s="486">
        <v>1.3177985305249351</v>
      </c>
      <c r="I14" s="485">
        <v>0.09941873240414702</v>
      </c>
      <c r="J14" s="485">
        <v>0.28715879840268466</v>
      </c>
      <c r="K14" s="485">
        <v>0.050855</v>
      </c>
      <c r="L14" s="485">
        <v>0.15361123144803443</v>
      </c>
      <c r="M14" s="485">
        <v>0.09000582287201073</v>
      </c>
      <c r="N14" s="486">
        <v>2.288218658680442</v>
      </c>
      <c r="O14" s="486">
        <v>2.110936521592126</v>
      </c>
      <c r="P14" s="486">
        <v>12.010468803767779</v>
      </c>
      <c r="Q14" s="486">
        <v>15.39424362371289</v>
      </c>
      <c r="R14" s="486">
        <v>4.735200284670956</v>
      </c>
      <c r="S14" s="486">
        <v>24.84788931563107</v>
      </c>
      <c r="T14" s="485">
        <v>0.1835621131134187</v>
      </c>
      <c r="U14" s="485">
        <v>0.03251273384820363</v>
      </c>
      <c r="V14" s="485">
        <v>0.02451312577392343</v>
      </c>
      <c r="W14" s="485">
        <v>-0.00761665449252251</v>
      </c>
      <c r="X14" s="485">
        <v>0.21354650605206582</v>
      </c>
      <c r="Y14" s="485">
        <v>0.2901940579761685</v>
      </c>
      <c r="Z14" s="485">
        <v>0.2901940579761685</v>
      </c>
      <c r="AA14" s="487">
        <v>0.13773258950466172</v>
      </c>
    </row>
    <row r="15" ht="12.75" customHeight="1">
      <c r="A15" s="484" t="s">
        <v>890</v>
      </c>
      <c r="B15" s="293">
        <v>162.0</v>
      </c>
      <c r="C15" s="485">
        <v>0.06692426966292138</v>
      </c>
      <c r="D15" s="485">
        <v>0.11098788170854047</v>
      </c>
      <c r="E15" s="485">
        <v>0.27452359974428153</v>
      </c>
      <c r="F15" s="485">
        <v>0.24242512766060723</v>
      </c>
      <c r="G15" s="486">
        <v>0.9296426574330118</v>
      </c>
      <c r="H15" s="486">
        <v>1.022101721640971</v>
      </c>
      <c r="I15" s="485">
        <v>0.08581667919548466</v>
      </c>
      <c r="J15" s="485">
        <v>0.41290054994468384</v>
      </c>
      <c r="K15" s="485">
        <v>0.050855</v>
      </c>
      <c r="L15" s="485">
        <v>0.15210606535531057</v>
      </c>
      <c r="M15" s="485">
        <v>0.07856495724643378</v>
      </c>
      <c r="N15" s="486">
        <v>2.721892729960434</v>
      </c>
      <c r="O15" s="486">
        <v>2.681998782938528</v>
      </c>
      <c r="P15" s="486">
        <v>16.123377912677118</v>
      </c>
      <c r="Q15" s="486">
        <v>23.493439699858502</v>
      </c>
      <c r="R15" s="486">
        <v>5.535512057561694</v>
      </c>
      <c r="S15" s="486">
        <v>86.89938236196181</v>
      </c>
      <c r="T15" s="485">
        <v>0.1348442517919118</v>
      </c>
      <c r="U15" s="485">
        <v>0.029848449272908677</v>
      </c>
      <c r="V15" s="485">
        <v>0.016940121240038436</v>
      </c>
      <c r="W15" s="485">
        <v>0.2544682103316714</v>
      </c>
      <c r="X15" s="485">
        <v>0.1399754737551486</v>
      </c>
      <c r="Y15" s="485">
        <v>0.5978300778071928</v>
      </c>
      <c r="Z15" s="485">
        <v>0.5978300778071928</v>
      </c>
      <c r="AA15" s="487">
        <v>0.11307358791595411</v>
      </c>
    </row>
    <row r="16" ht="12.75" customHeight="1">
      <c r="A16" s="484" t="s">
        <v>414</v>
      </c>
      <c r="B16" s="293">
        <v>10.0</v>
      </c>
      <c r="C16" s="485">
        <v>0.1623166666666667</v>
      </c>
      <c r="D16" s="485">
        <v>0.19465081924755748</v>
      </c>
      <c r="E16" s="485">
        <v>0.11311872163563386</v>
      </c>
      <c r="F16" s="485">
        <v>0.2555517666975476</v>
      </c>
      <c r="G16" s="486">
        <v>0.7356295403207628</v>
      </c>
      <c r="H16" s="486">
        <v>1.2767983158980267</v>
      </c>
      <c r="I16" s="485">
        <v>0.09753272253130923</v>
      </c>
      <c r="J16" s="485">
        <v>0.3300530419558696</v>
      </c>
      <c r="K16" s="485">
        <v>0.050855</v>
      </c>
      <c r="L16" s="485">
        <v>0.5042600346325823</v>
      </c>
      <c r="M16" s="485">
        <v>0.06758397653579118</v>
      </c>
      <c r="N16" s="486">
        <v>0.7767223693225921</v>
      </c>
      <c r="O16" s="486">
        <v>2.546585383581608</v>
      </c>
      <c r="P16" s="486">
        <v>7.80087236104986</v>
      </c>
      <c r="Q16" s="486">
        <v>13.348955942597875</v>
      </c>
      <c r="R16" s="486">
        <v>2.063094529414669</v>
      </c>
      <c r="S16" s="486">
        <v>16.12065991866249</v>
      </c>
      <c r="T16" s="485">
        <v>-9.77411923104362E-4</v>
      </c>
      <c r="U16" s="485">
        <v>0.14079353806475833</v>
      </c>
      <c r="V16" s="485">
        <v>0.016512641327761278</v>
      </c>
      <c r="W16" s="485">
        <v>0.15767366778442643</v>
      </c>
      <c r="X16" s="485">
        <v>0.19466771140821634</v>
      </c>
      <c r="Y16" s="485">
        <v>0.21927067291667543</v>
      </c>
      <c r="Z16" s="485">
        <v>0.21927067291667546</v>
      </c>
      <c r="AA16" s="487">
        <v>0.19087795085663556</v>
      </c>
    </row>
    <row r="17" ht="12.75" customHeight="1">
      <c r="A17" s="484" t="s">
        <v>417</v>
      </c>
      <c r="B17" s="293">
        <v>32.0</v>
      </c>
      <c r="C17" s="485">
        <v>0.11316100000000001</v>
      </c>
      <c r="D17" s="485">
        <v>0.07880938244885832</v>
      </c>
      <c r="E17" s="485">
        <v>0.11808931523559212</v>
      </c>
      <c r="F17" s="485">
        <v>0.23971308008564993</v>
      </c>
      <c r="G17" s="486">
        <v>0.8746907847879827</v>
      </c>
      <c r="H17" s="486">
        <v>1.096267077331708</v>
      </c>
      <c r="I17" s="485">
        <v>0.08922828555725856</v>
      </c>
      <c r="J17" s="485">
        <v>0.389245235426506</v>
      </c>
      <c r="K17" s="485">
        <v>0.050855</v>
      </c>
      <c r="L17" s="485">
        <v>0.31354657676699077</v>
      </c>
      <c r="M17" s="485">
        <v>0.07321012044110661</v>
      </c>
      <c r="N17" s="486">
        <v>1.6175128141587387</v>
      </c>
      <c r="O17" s="486">
        <v>1.14999857052991</v>
      </c>
      <c r="P17" s="486">
        <v>8.09953226998328</v>
      </c>
      <c r="Q17" s="486">
        <v>14.05606834124257</v>
      </c>
      <c r="R17" s="486">
        <v>1.9757813391316583</v>
      </c>
      <c r="S17" s="486">
        <v>12.407994201775024</v>
      </c>
      <c r="T17" s="485">
        <v>0.14739172149447363</v>
      </c>
      <c r="U17" s="485">
        <v>0.05507532358895694</v>
      </c>
      <c r="V17" s="485">
        <v>0.030793498175279994</v>
      </c>
      <c r="W17" s="485">
        <v>0.173667004732125</v>
      </c>
      <c r="X17" s="485">
        <v>0.08894604157698592</v>
      </c>
      <c r="Y17" s="485">
        <v>1.3126657214952435</v>
      </c>
      <c r="Z17" s="485">
        <v>1.3126657214952435</v>
      </c>
      <c r="AA17" s="487">
        <v>0.08017253592667842</v>
      </c>
    </row>
    <row r="18" ht="12.75" customHeight="1">
      <c r="A18" s="484" t="s">
        <v>418</v>
      </c>
      <c r="B18" s="293">
        <v>4.0</v>
      </c>
      <c r="C18" s="485">
        <v>-0.007550000000000004</v>
      </c>
      <c r="D18" s="485">
        <v>0.015232688891083214</v>
      </c>
      <c r="E18" s="485">
        <v>0.015720852535763625</v>
      </c>
      <c r="F18" s="485">
        <v>0.4429336629583849</v>
      </c>
      <c r="G18" s="486">
        <v>0.8134608576935285</v>
      </c>
      <c r="H18" s="486">
        <v>1.133279731139076</v>
      </c>
      <c r="I18" s="485">
        <v>0.0909308676323975</v>
      </c>
      <c r="J18" s="485">
        <v>0.37242278384437877</v>
      </c>
      <c r="K18" s="485">
        <v>0.050855</v>
      </c>
      <c r="L18" s="485">
        <v>0.4101286201966363</v>
      </c>
      <c r="M18" s="485">
        <v>0.06928033459211429</v>
      </c>
      <c r="N18" s="486">
        <v>1.2786447256557913</v>
      </c>
      <c r="O18" s="486">
        <v>1.1597139266470613</v>
      </c>
      <c r="P18" s="486">
        <v>15.396063877133198</v>
      </c>
      <c r="Q18" s="486">
        <v>73.61515917157838</v>
      </c>
      <c r="R18" s="486">
        <v>1.9746042510627253</v>
      </c>
      <c r="S18" s="486">
        <v>30.527729815250837</v>
      </c>
      <c r="T18" s="485">
        <v>0.17621388838496</v>
      </c>
      <c r="U18" s="485">
        <v>0.04511777011805717</v>
      </c>
      <c r="V18" s="485">
        <v>-0.005790335432994922</v>
      </c>
      <c r="W18" s="485">
        <v>-5.556514170837235</v>
      </c>
      <c r="X18" s="485">
        <v>-0.02360500422508987</v>
      </c>
      <c r="Y18" s="485">
        <v>0.01037037037037037</v>
      </c>
      <c r="Z18" s="485">
        <v>0.010370370370370363</v>
      </c>
      <c r="AA18" s="487">
        <v>0.014639496833568348</v>
      </c>
    </row>
    <row r="19" ht="12.75" customHeight="1">
      <c r="A19" s="484" t="s">
        <v>419</v>
      </c>
      <c r="B19" s="293">
        <v>68.0</v>
      </c>
      <c r="C19" s="485">
        <v>0.07331875000000002</v>
      </c>
      <c r="D19" s="485">
        <v>0.13090390749762712</v>
      </c>
      <c r="E19" s="485">
        <v>0.13505275648152232</v>
      </c>
      <c r="F19" s="485">
        <v>0.18266700211687126</v>
      </c>
      <c r="G19" s="486">
        <v>0.9381357434291198</v>
      </c>
      <c r="H19" s="486">
        <v>1.0873832852797658</v>
      </c>
      <c r="I19" s="485">
        <v>0.08881963112286922</v>
      </c>
      <c r="J19" s="485">
        <v>0.36600539277751015</v>
      </c>
      <c r="K19" s="485">
        <v>0.050855</v>
      </c>
      <c r="L19" s="485">
        <v>0.21148852013848732</v>
      </c>
      <c r="M19" s="485">
        <v>0.07810173529617936</v>
      </c>
      <c r="N19" s="486">
        <v>1.15732408251221</v>
      </c>
      <c r="O19" s="486">
        <v>2.6791416225374163</v>
      </c>
      <c r="P19" s="486">
        <v>12.84967814786451</v>
      </c>
      <c r="Q19" s="486">
        <v>19.995555424351952</v>
      </c>
      <c r="R19" s="486">
        <v>2.67276074057165</v>
      </c>
      <c r="S19" s="486">
        <v>60.901134435897625</v>
      </c>
      <c r="T19" s="485">
        <v>0.22747765886505658</v>
      </c>
      <c r="U19" s="485">
        <v>0.08458782491964281</v>
      </c>
      <c r="V19" s="485">
        <v>0.09811517277754803</v>
      </c>
      <c r="W19" s="485">
        <v>1.0348496791866486</v>
      </c>
      <c r="X19" s="485">
        <v>0.1494327338476946</v>
      </c>
      <c r="Y19" s="485">
        <v>0.33249927210754887</v>
      </c>
      <c r="Z19" s="485">
        <v>0.3324992721075488</v>
      </c>
      <c r="AA19" s="487">
        <v>0.1304736636407548</v>
      </c>
    </row>
    <row r="20" ht="12.75" customHeight="1">
      <c r="A20" s="484" t="s">
        <v>891</v>
      </c>
      <c r="B20" s="293">
        <v>18.0</v>
      </c>
      <c r="C20" s="485">
        <v>0.05559999999999999</v>
      </c>
      <c r="D20" s="485">
        <v>0.20509759118732937</v>
      </c>
      <c r="E20" s="485">
        <v>0.29497550992564786</v>
      </c>
      <c r="F20" s="485">
        <v>0.13126063867339174</v>
      </c>
      <c r="G20" s="486">
        <v>1.2427250283125129</v>
      </c>
      <c r="H20" s="486">
        <v>1.2707580825145446</v>
      </c>
      <c r="I20" s="485">
        <v>0.09725487179566905</v>
      </c>
      <c r="J20" s="485">
        <v>0.5569225989970031</v>
      </c>
      <c r="K20" s="485">
        <v>0.053524</v>
      </c>
      <c r="L20" s="485">
        <v>0.18396815851589854</v>
      </c>
      <c r="M20" s="485">
        <v>0.08674810591202373</v>
      </c>
      <c r="N20" s="486">
        <v>1.4739520943470472</v>
      </c>
      <c r="O20" s="486">
        <v>1.329263856564374</v>
      </c>
      <c r="P20" s="486">
        <v>2.752899093023886</v>
      </c>
      <c r="Q20" s="486">
        <v>4.036828154446029</v>
      </c>
      <c r="R20" s="486">
        <v>1.7901440274639588</v>
      </c>
      <c r="S20" s="486">
        <v>91.91242298375973</v>
      </c>
      <c r="T20" s="485">
        <v>0.061300782894183045</v>
      </c>
      <c r="U20" s="485">
        <v>0.09304611980325424</v>
      </c>
      <c r="V20" s="485">
        <v>0.015940120019722653</v>
      </c>
      <c r="W20" s="485">
        <v>0.13283664539899678</v>
      </c>
      <c r="X20" s="485">
        <v>0.29069215958320355</v>
      </c>
      <c r="Y20" s="485">
        <v>0.15155665948302102</v>
      </c>
      <c r="Z20" s="485">
        <v>0.151556659483021</v>
      </c>
      <c r="AA20" s="487">
        <v>0.2055288408959451</v>
      </c>
    </row>
    <row r="21" ht="12.75" customHeight="1">
      <c r="A21" s="484" t="s">
        <v>892</v>
      </c>
      <c r="B21" s="293">
        <v>72.0</v>
      </c>
      <c r="C21" s="485">
        <v>0.10926473684210528</v>
      </c>
      <c r="D21" s="485">
        <v>0.06978175075516928</v>
      </c>
      <c r="E21" s="485">
        <v>0.24167411086330845</v>
      </c>
      <c r="F21" s="485">
        <v>0.18859681218443272</v>
      </c>
      <c r="G21" s="486">
        <v>0.8586975071173775</v>
      </c>
      <c r="H21" s="486">
        <v>0.9973235378280684</v>
      </c>
      <c r="I21" s="485">
        <v>0.08467688274009114</v>
      </c>
      <c r="J21" s="485">
        <v>0.49612772702274627</v>
      </c>
      <c r="K21" s="485">
        <v>0.050855</v>
      </c>
      <c r="L21" s="485">
        <v>0.22566035729965525</v>
      </c>
      <c r="M21" s="485">
        <v>0.07417563522879664</v>
      </c>
      <c r="N21" s="486">
        <v>3.586752140343538</v>
      </c>
      <c r="O21" s="486">
        <v>1.374220668174326</v>
      </c>
      <c r="P21" s="486">
        <v>12.610910959671749</v>
      </c>
      <c r="Q21" s="486">
        <v>18.86294317155709</v>
      </c>
      <c r="R21" s="486">
        <v>4.374578039057352</v>
      </c>
      <c r="S21" s="486">
        <v>76.13219981553276</v>
      </c>
      <c r="T21" s="485">
        <v>0.1385312172798853</v>
      </c>
      <c r="U21" s="485">
        <v>0.012325750009423415</v>
      </c>
      <c r="V21" s="485">
        <v>0.008234391003302918</v>
      </c>
      <c r="W21" s="485">
        <v>0.23795588571918946</v>
      </c>
      <c r="X21" s="485">
        <v>0.18772570752648005</v>
      </c>
      <c r="Y21" s="485">
        <v>0.5707264443402909</v>
      </c>
      <c r="Z21" s="485">
        <v>0.5707264443402909</v>
      </c>
      <c r="AA21" s="487">
        <v>0.07303438673884674</v>
      </c>
    </row>
    <row r="22" ht="12.75" customHeight="1">
      <c r="A22" s="484" t="s">
        <v>893</v>
      </c>
      <c r="B22" s="293">
        <v>36.0</v>
      </c>
      <c r="C22" s="485">
        <v>0.023118148148148145</v>
      </c>
      <c r="D22" s="485">
        <v>0.21063899949335566</v>
      </c>
      <c r="E22" s="485">
        <v>0.37798197124632166</v>
      </c>
      <c r="F22" s="485">
        <v>0.146118607992441</v>
      </c>
      <c r="G22" s="486">
        <v>1.1003543807483607</v>
      </c>
      <c r="H22" s="486">
        <v>1.1329223650294353</v>
      </c>
      <c r="I22" s="485">
        <v>0.09091442879135403</v>
      </c>
      <c r="J22" s="485">
        <v>0.38898164531276785</v>
      </c>
      <c r="K22" s="485">
        <v>0.050855</v>
      </c>
      <c r="L22" s="485">
        <v>0.05741744674704877</v>
      </c>
      <c r="M22" s="485">
        <v>0.08788432760842899</v>
      </c>
      <c r="N22" s="486">
        <v>1.922787109314276</v>
      </c>
      <c r="O22" s="486">
        <v>5.51173057328121</v>
      </c>
      <c r="P22" s="486">
        <v>21.831632280697495</v>
      </c>
      <c r="Q22" s="486">
        <v>25.971419409717786</v>
      </c>
      <c r="R22" s="486">
        <v>30.982880033408666</v>
      </c>
      <c r="S22" s="486">
        <v>31.833390779893396</v>
      </c>
      <c r="T22" s="485">
        <v>-0.09869344487486884</v>
      </c>
      <c r="U22" s="485">
        <v>0.0305976596426454</v>
      </c>
      <c r="V22" s="485">
        <v>0.00900470133952177</v>
      </c>
      <c r="W22" s="485">
        <v>0.092441186690531</v>
      </c>
      <c r="X22" s="485">
        <v>-1.234289008499134E-5</v>
      </c>
      <c r="Y22" s="485">
        <v>0.17443899392066986</v>
      </c>
      <c r="Z22" s="485">
        <v>0.17443899392066986</v>
      </c>
      <c r="AA22" s="487">
        <v>0.2148311734272625</v>
      </c>
    </row>
    <row r="23" ht="12.75" customHeight="1">
      <c r="A23" s="484" t="s">
        <v>894</v>
      </c>
      <c r="B23" s="293">
        <v>11.0</v>
      </c>
      <c r="C23" s="485">
        <v>0.09321428571428571</v>
      </c>
      <c r="D23" s="485">
        <v>0.19042805922763226</v>
      </c>
      <c r="E23" s="485">
        <v>0.16917184600449708</v>
      </c>
      <c r="F23" s="485">
        <v>0.2058765471603728</v>
      </c>
      <c r="G23" s="486">
        <v>0.8504570207061257</v>
      </c>
      <c r="H23" s="486">
        <v>0.937816218287774</v>
      </c>
      <c r="I23" s="485">
        <v>0.0819395460412376</v>
      </c>
      <c r="J23" s="485">
        <v>0.3029708367740568</v>
      </c>
      <c r="K23" s="485">
        <v>0.050855</v>
      </c>
      <c r="L23" s="485">
        <v>0.13984162501138236</v>
      </c>
      <c r="M23" s="485">
        <v>0.07581472115010134</v>
      </c>
      <c r="N23" s="486">
        <v>1.0504344600135633</v>
      </c>
      <c r="O23" s="486">
        <v>4.0960651964189765</v>
      </c>
      <c r="P23" s="486">
        <v>14.937131868626217</v>
      </c>
      <c r="Q23" s="486">
        <v>21.867430131104488</v>
      </c>
      <c r="R23" s="486">
        <v>3.7678129120418093</v>
      </c>
      <c r="S23" s="486">
        <v>63.09784889917769</v>
      </c>
      <c r="T23" s="485">
        <v>0.22904316172646905</v>
      </c>
      <c r="U23" s="485">
        <v>0.09466841831568</v>
      </c>
      <c r="V23" s="485">
        <v>0.03454452564067476</v>
      </c>
      <c r="W23" s="485">
        <v>0.39648111433244615</v>
      </c>
      <c r="X23" s="485">
        <v>0.1720397075859865</v>
      </c>
      <c r="Y23" s="485">
        <v>0.15193309779614278</v>
      </c>
      <c r="Z23" s="485">
        <v>0.15193309779614284</v>
      </c>
      <c r="AA23" s="487">
        <v>0.18714102189619572</v>
      </c>
    </row>
    <row r="24" ht="12.75" customHeight="1">
      <c r="A24" s="484" t="s">
        <v>895</v>
      </c>
      <c r="B24" s="293">
        <v>23.0</v>
      </c>
      <c r="C24" s="485">
        <v>0.06940636363636364</v>
      </c>
      <c r="D24" s="485">
        <v>0.22931748516386233</v>
      </c>
      <c r="E24" s="485">
        <v>0.20395197737613438</v>
      </c>
      <c r="F24" s="485">
        <v>0.17651836241260768</v>
      </c>
      <c r="G24" s="486">
        <v>1.0923486152033832</v>
      </c>
      <c r="H24" s="486">
        <v>1.1948544445210565</v>
      </c>
      <c r="I24" s="485">
        <v>0.0937633044479686</v>
      </c>
      <c r="J24" s="485">
        <v>0.5225050340018127</v>
      </c>
      <c r="K24" s="485">
        <v>0.053524</v>
      </c>
      <c r="L24" s="485">
        <v>0.1607420785589129</v>
      </c>
      <c r="M24" s="485">
        <v>0.0851442652580404</v>
      </c>
      <c r="N24" s="486">
        <v>0.9331386227471588</v>
      </c>
      <c r="O24" s="486">
        <v>2.4285333531334716</v>
      </c>
      <c r="P24" s="486">
        <v>8.934637168196366</v>
      </c>
      <c r="Q24" s="486">
        <v>10.510496860016763</v>
      </c>
      <c r="R24" s="486">
        <v>1.8732585871718974</v>
      </c>
      <c r="S24" s="486">
        <v>13.800008820068092</v>
      </c>
      <c r="T24" s="485">
        <v>0.05002077101846478</v>
      </c>
      <c r="U24" s="485">
        <v>0.04483024892964029</v>
      </c>
      <c r="V24" s="485">
        <v>0.046101030377602686</v>
      </c>
      <c r="W24" s="485">
        <v>0.25080420620828026</v>
      </c>
      <c r="X24" s="485">
        <v>0.15867710900985088</v>
      </c>
      <c r="Y24" s="485">
        <v>0.08160540712757532</v>
      </c>
      <c r="Z24" s="485">
        <v>0.08160540712757536</v>
      </c>
      <c r="AA24" s="487">
        <v>0.23068357288812125</v>
      </c>
    </row>
    <row r="25" ht="12.75" customHeight="1">
      <c r="A25" s="484" t="s">
        <v>896</v>
      </c>
      <c r="B25" s="293">
        <v>572.0</v>
      </c>
      <c r="C25" s="485">
        <v>0.18950851190476192</v>
      </c>
      <c r="D25" s="485">
        <v>0.010772125793898567</v>
      </c>
      <c r="E25" s="485">
        <v>0.015551579144381567</v>
      </c>
      <c r="F25" s="485">
        <v>0.16414119075344816</v>
      </c>
      <c r="G25" s="486">
        <v>1.089096469625617</v>
      </c>
      <c r="H25" s="486">
        <v>1.1233547439492362</v>
      </c>
      <c r="I25" s="485">
        <v>0.09047431822166487</v>
      </c>
      <c r="J25" s="485">
        <v>0.6198094773831897</v>
      </c>
      <c r="K25" s="485">
        <v>0.053524</v>
      </c>
      <c r="L25" s="485">
        <v>0.14082267604024337</v>
      </c>
      <c r="M25" s="485">
        <v>0.08338652730105696</v>
      </c>
      <c r="N25" s="486">
        <v>0.40681193428310364</v>
      </c>
      <c r="O25" s="486">
        <v>6.888047035213811</v>
      </c>
      <c r="P25" s="486">
        <v>13.519816800069261</v>
      </c>
      <c r="Q25" s="486" t="s">
        <v>885</v>
      </c>
      <c r="R25" s="486">
        <v>6.135291677851848</v>
      </c>
      <c r="S25" s="486">
        <v>30.391605386786914</v>
      </c>
      <c r="T25" s="485">
        <v>0.09981041747914851</v>
      </c>
      <c r="U25" s="485">
        <v>0.03823100547201804</v>
      </c>
      <c r="V25" s="485">
        <v>0.03468871974612317</v>
      </c>
      <c r="W25" s="485" t="s">
        <v>885</v>
      </c>
      <c r="X25" s="485">
        <v>-0.11590040227481527</v>
      </c>
      <c r="Y25" s="485">
        <v>8.849667367975925E-4</v>
      </c>
      <c r="Z25" s="485">
        <v>8.8496673679761E-4</v>
      </c>
      <c r="AA25" s="487">
        <v>0.03830299416528875</v>
      </c>
    </row>
    <row r="26" ht="12.75" customHeight="1">
      <c r="A26" s="484" t="s">
        <v>897</v>
      </c>
      <c r="B26" s="293">
        <v>245.0</v>
      </c>
      <c r="C26" s="485">
        <v>0.41537666666666667</v>
      </c>
      <c r="D26" s="485">
        <v>0.1816047184019137</v>
      </c>
      <c r="E26" s="485">
        <v>0.1337527062215693</v>
      </c>
      <c r="F26" s="485">
        <v>0.14924679402968208</v>
      </c>
      <c r="G26" s="486">
        <v>0.9439976867785511</v>
      </c>
      <c r="H26" s="486">
        <v>1.0269619624933468</v>
      </c>
      <c r="I26" s="485">
        <v>0.08604025027469395</v>
      </c>
      <c r="J26" s="485">
        <v>0.6530341383257241</v>
      </c>
      <c r="K26" s="485">
        <v>0.060879</v>
      </c>
      <c r="L26" s="485">
        <v>0.1382882750021232</v>
      </c>
      <c r="M26" s="485">
        <v>0.08045603140384625</v>
      </c>
      <c r="N26" s="486">
        <v>0.6429618194294369</v>
      </c>
      <c r="O26" s="486">
        <v>5.079239809938446</v>
      </c>
      <c r="P26" s="486">
        <v>16.617974116905632</v>
      </c>
      <c r="Q26" s="486">
        <v>27.428480363585575</v>
      </c>
      <c r="R26" s="486">
        <v>5.1951082931130115</v>
      </c>
      <c r="S26" s="486">
        <v>57.62587734954958</v>
      </c>
      <c r="T26" s="485">
        <v>0.22369121415285234</v>
      </c>
      <c r="U26" s="485">
        <v>0.05305346359441335</v>
      </c>
      <c r="V26" s="485">
        <v>0.1297351632612678</v>
      </c>
      <c r="W26" s="485">
        <v>0.8539263175436763</v>
      </c>
      <c r="X26" s="485">
        <v>0.17320808107952249</v>
      </c>
      <c r="Y26" s="485">
        <v>0.6995836180254923</v>
      </c>
      <c r="Z26" s="485">
        <v>0.6995836180254923</v>
      </c>
      <c r="AA26" s="487">
        <v>0.21327300590991013</v>
      </c>
    </row>
    <row r="27" ht="12.75" customHeight="1">
      <c r="A27" s="484" t="s">
        <v>898</v>
      </c>
      <c r="B27" s="293">
        <v>31.0</v>
      </c>
      <c r="C27" s="485">
        <v>0.04118187499999999</v>
      </c>
      <c r="D27" s="485">
        <v>0.05815213773071442</v>
      </c>
      <c r="E27" s="485">
        <v>0.05928030828162614</v>
      </c>
      <c r="F27" s="485">
        <v>0.3215618737875887</v>
      </c>
      <c r="G27" s="486">
        <v>1.146739430936378</v>
      </c>
      <c r="H27" s="486">
        <v>1.2251855531141391</v>
      </c>
      <c r="I27" s="485">
        <v>0.0951585354432504</v>
      </c>
      <c r="J27" s="485">
        <v>0.43781301036597053</v>
      </c>
      <c r="K27" s="485">
        <v>0.050855</v>
      </c>
      <c r="L27" s="485">
        <v>0.16383109786985448</v>
      </c>
      <c r="M27" s="485">
        <v>0.0858173309715238</v>
      </c>
      <c r="N27" s="486">
        <v>1.2894168928698895</v>
      </c>
      <c r="O27" s="486">
        <v>2.3038717172014334</v>
      </c>
      <c r="P27" s="486">
        <v>10.79885515422891</v>
      </c>
      <c r="Q27" s="486">
        <v>31.74120806131489</v>
      </c>
      <c r="R27" s="486">
        <v>2.71602884918073</v>
      </c>
      <c r="S27" s="486">
        <v>34.57346986093771</v>
      </c>
      <c r="T27" s="485">
        <v>0.09076833645533934</v>
      </c>
      <c r="U27" s="485">
        <v>0.02924050168157691</v>
      </c>
      <c r="V27" s="485">
        <v>0.003324528881953833</v>
      </c>
      <c r="W27" s="485">
        <v>0.9750398020735855</v>
      </c>
      <c r="X27" s="485">
        <v>0.016746880536467494</v>
      </c>
      <c r="Y27" s="485">
        <v>0.38078808076847676</v>
      </c>
      <c r="Z27" s="485">
        <v>0.3807880807684767</v>
      </c>
      <c r="AA27" s="487">
        <v>0.05162998984685171</v>
      </c>
    </row>
    <row r="28" ht="12.75" customHeight="1">
      <c r="A28" s="484" t="s">
        <v>431</v>
      </c>
      <c r="B28" s="293">
        <v>103.0</v>
      </c>
      <c r="C28" s="485">
        <v>0.14907829787234042</v>
      </c>
      <c r="D28" s="485">
        <v>0.09001062757621153</v>
      </c>
      <c r="E28" s="485">
        <v>0.13265964322266596</v>
      </c>
      <c r="F28" s="485">
        <v>0.21670554463683422</v>
      </c>
      <c r="G28" s="486">
        <v>1.145843471951508</v>
      </c>
      <c r="H28" s="486">
        <v>1.2410543592858396</v>
      </c>
      <c r="I28" s="485">
        <v>0.09588850052714862</v>
      </c>
      <c r="J28" s="485">
        <v>0.5442389893824032</v>
      </c>
      <c r="K28" s="485">
        <v>0.053524</v>
      </c>
      <c r="L28" s="485">
        <v>0.17619594793469248</v>
      </c>
      <c r="M28" s="485">
        <v>0.08606636921867376</v>
      </c>
      <c r="N28" s="486">
        <v>1.4659763013390332</v>
      </c>
      <c r="O28" s="486">
        <v>2.975717978432906</v>
      </c>
      <c r="P28" s="486">
        <v>14.654554784871266</v>
      </c>
      <c r="Q28" s="486">
        <v>28.89201617695047</v>
      </c>
      <c r="R28" s="486">
        <v>2.9236490003601276</v>
      </c>
      <c r="S28" s="486">
        <v>24.68870614432407</v>
      </c>
      <c r="T28" s="485">
        <v>0.28273149237543</v>
      </c>
      <c r="U28" s="485">
        <v>0.06163253029040514</v>
      </c>
      <c r="V28" s="485">
        <v>0.09817923934367007</v>
      </c>
      <c r="W28" s="485">
        <v>2.1463997544763114</v>
      </c>
      <c r="X28" s="485">
        <v>0.23703235618633814</v>
      </c>
      <c r="Y28" s="485">
        <v>0.17177866341194353</v>
      </c>
      <c r="Z28" s="485">
        <v>0.1717786634119436</v>
      </c>
      <c r="AA28" s="487">
        <v>0.09571467640528439</v>
      </c>
    </row>
    <row r="29" ht="12.75" customHeight="1">
      <c r="A29" s="484" t="s">
        <v>899</v>
      </c>
      <c r="B29" s="293">
        <v>13.0</v>
      </c>
      <c r="C29" s="485">
        <v>-0.06321</v>
      </c>
      <c r="D29" s="485">
        <v>-7.643401586021315E-4</v>
      </c>
      <c r="E29" s="485">
        <v>0.009542635546224023</v>
      </c>
      <c r="F29" s="485">
        <v>0.6944234404536862</v>
      </c>
      <c r="G29" s="486">
        <v>1.3029636093516688</v>
      </c>
      <c r="H29" s="486">
        <v>1.29517877665579</v>
      </c>
      <c r="I29" s="485">
        <v>0.09837822372616634</v>
      </c>
      <c r="J29" s="485">
        <v>0.3942415498208712</v>
      </c>
      <c r="K29" s="485">
        <v>0.050855</v>
      </c>
      <c r="L29" s="485">
        <v>0.15486981955971799</v>
      </c>
      <c r="M29" s="485">
        <v>0.08904933447437148</v>
      </c>
      <c r="N29" s="486">
        <v>1.6732153737167332</v>
      </c>
      <c r="O29" s="486">
        <v>0.8460734447976122</v>
      </c>
      <c r="P29" s="486">
        <v>19.14394169874833</v>
      </c>
      <c r="Q29" s="486" t="s">
        <v>885</v>
      </c>
      <c r="R29" s="486">
        <v>1.9031490452094928</v>
      </c>
      <c r="S29" s="486">
        <v>38.63288320991239</v>
      </c>
      <c r="T29" s="485">
        <v>0.15533542696520905</v>
      </c>
      <c r="U29" s="485">
        <v>0.015568092728386464</v>
      </c>
      <c r="V29" s="485">
        <v>-0.0022079528200980025</v>
      </c>
      <c r="W29" s="485" t="s">
        <v>885</v>
      </c>
      <c r="X29" s="485">
        <v>-0.06626800138724744</v>
      </c>
      <c r="Y29" s="485">
        <v>0.0</v>
      </c>
      <c r="Z29" s="485">
        <v>0.0</v>
      </c>
      <c r="AA29" s="487">
        <v>0.005672435482946352</v>
      </c>
    </row>
    <row r="30" ht="12.75" customHeight="1">
      <c r="A30" s="484" t="s">
        <v>900</v>
      </c>
      <c r="B30" s="293">
        <v>129.0</v>
      </c>
      <c r="C30" s="485">
        <v>0.1582396511627907</v>
      </c>
      <c r="D30" s="485">
        <v>0.09481660558440742</v>
      </c>
      <c r="E30" s="485">
        <v>0.15114383953059968</v>
      </c>
      <c r="F30" s="485">
        <v>0.22613287894821063</v>
      </c>
      <c r="G30" s="486">
        <v>0.8772051743933108</v>
      </c>
      <c r="H30" s="486">
        <v>0.9339545990672654</v>
      </c>
      <c r="I30" s="485">
        <v>0.08176191155709421</v>
      </c>
      <c r="J30" s="485">
        <v>0.4294264362055603</v>
      </c>
      <c r="K30" s="485">
        <v>0.050855</v>
      </c>
      <c r="L30" s="485">
        <v>0.14673840734826454</v>
      </c>
      <c r="M30" s="485">
        <v>0.07536108515272853</v>
      </c>
      <c r="N30" s="486">
        <v>1.6768879249052682</v>
      </c>
      <c r="O30" s="486">
        <v>2.1770119295764263</v>
      </c>
      <c r="P30" s="486">
        <v>13.589599841576854</v>
      </c>
      <c r="Q30" s="486">
        <v>22.109356359942485</v>
      </c>
      <c r="R30" s="486">
        <v>3.279017675641514</v>
      </c>
      <c r="S30" s="486">
        <v>102.2602762874735</v>
      </c>
      <c r="T30" s="485">
        <v>0.24013986599713918</v>
      </c>
      <c r="U30" s="485">
        <v>0.04063467322550578</v>
      </c>
      <c r="V30" s="485">
        <v>0.04116813973531535</v>
      </c>
      <c r="W30" s="485">
        <v>0.7043164107310471</v>
      </c>
      <c r="X30" s="485">
        <v>0.08797660106927524</v>
      </c>
      <c r="Y30" s="485">
        <v>0.2852688403156121</v>
      </c>
      <c r="Z30" s="485">
        <v>0.28526884031561206</v>
      </c>
      <c r="AA30" s="487">
        <v>0.09797018507091383</v>
      </c>
    </row>
    <row r="31" ht="12.75" customHeight="1">
      <c r="A31" s="484" t="s">
        <v>901</v>
      </c>
      <c r="B31" s="293">
        <v>77.0</v>
      </c>
      <c r="C31" s="485">
        <v>0.06553666666666663</v>
      </c>
      <c r="D31" s="485">
        <v>0.10360185076313747</v>
      </c>
      <c r="E31" s="485">
        <v>0.18528356431084828</v>
      </c>
      <c r="F31" s="485">
        <v>0.2368733194672781</v>
      </c>
      <c r="G31" s="486">
        <v>0.9240395937027334</v>
      </c>
      <c r="H31" s="486">
        <v>1.0580761393416174</v>
      </c>
      <c r="I31" s="485">
        <v>0.08747150240971441</v>
      </c>
      <c r="J31" s="485">
        <v>0.3658909364697781</v>
      </c>
      <c r="K31" s="485">
        <v>0.050855</v>
      </c>
      <c r="L31" s="485">
        <v>0.21102553579017477</v>
      </c>
      <c r="M31" s="485">
        <v>0.07706155946428986</v>
      </c>
      <c r="N31" s="486">
        <v>2.037850068990315</v>
      </c>
      <c r="O31" s="486">
        <v>1.5719288338742232</v>
      </c>
      <c r="P31" s="486">
        <v>11.036891379802853</v>
      </c>
      <c r="Q31" s="486">
        <v>14.820564347673916</v>
      </c>
      <c r="R31" s="486">
        <v>3.746042941871613</v>
      </c>
      <c r="S31" s="486">
        <v>36.1424526688146</v>
      </c>
      <c r="T31" s="485">
        <v>0.1894488945698595</v>
      </c>
      <c r="U31" s="485">
        <v>0.03742076909590676</v>
      </c>
      <c r="V31" s="485">
        <v>0.02843340179394129</v>
      </c>
      <c r="W31" s="485">
        <v>0.666235510168566</v>
      </c>
      <c r="X31" s="485">
        <v>0.21241763392703947</v>
      </c>
      <c r="Y31" s="485">
        <v>0.2474936008483172</v>
      </c>
      <c r="Z31" s="485">
        <v>0.24749360084831717</v>
      </c>
      <c r="AA31" s="487">
        <v>0.10638181139347136</v>
      </c>
    </row>
    <row r="32" ht="12.75" customHeight="1">
      <c r="A32" s="484" t="s">
        <v>433</v>
      </c>
      <c r="B32" s="293">
        <v>98.0</v>
      </c>
      <c r="C32" s="485">
        <v>0.15469137931034482</v>
      </c>
      <c r="D32" s="485">
        <v>0.07006793583532164</v>
      </c>
      <c r="E32" s="485">
        <v>0.07557891173918209</v>
      </c>
      <c r="F32" s="485">
        <v>0.19997160037162454</v>
      </c>
      <c r="G32" s="486">
        <v>0.8657191928039559</v>
      </c>
      <c r="H32" s="486">
        <v>0.9945594291517039</v>
      </c>
      <c r="I32" s="485">
        <v>0.08454973374097838</v>
      </c>
      <c r="J32" s="485">
        <v>0.6118583017241714</v>
      </c>
      <c r="K32" s="485">
        <v>0.053524</v>
      </c>
      <c r="L32" s="485">
        <v>0.22327359258810395</v>
      </c>
      <c r="M32" s="485">
        <v>0.07463488276352676</v>
      </c>
      <c r="N32" s="486">
        <v>1.105934104413193</v>
      </c>
      <c r="O32" s="486">
        <v>3.0674272548861663</v>
      </c>
      <c r="P32" s="486">
        <v>16.3723272692034</v>
      </c>
      <c r="Q32" s="486">
        <v>42.533399418877075</v>
      </c>
      <c r="R32" s="486">
        <v>2.592969156186322</v>
      </c>
      <c r="S32" s="486">
        <v>31.168325364687774</v>
      </c>
      <c r="T32" s="485">
        <v>0.038054347095575536</v>
      </c>
      <c r="U32" s="485">
        <v>0.043745016460205635</v>
      </c>
      <c r="V32" s="485">
        <v>-0.02257591732057464</v>
      </c>
      <c r="W32" s="485">
        <v>-0.20650613209517016</v>
      </c>
      <c r="X32" s="485">
        <v>-0.0027275543810870717</v>
      </c>
      <c r="Y32" s="485">
        <v>0.0034346522556140007</v>
      </c>
      <c r="Z32" s="485">
        <v>0.0034346522556140124</v>
      </c>
      <c r="AA32" s="487">
        <v>0.07052565436421813</v>
      </c>
    </row>
    <row r="33" ht="12.75" customHeight="1">
      <c r="A33" s="484" t="s">
        <v>902</v>
      </c>
      <c r="B33" s="293">
        <v>57.0</v>
      </c>
      <c r="C33" s="485">
        <v>0.13381230769230767</v>
      </c>
      <c r="D33" s="485">
        <v>0.13553472241576553</v>
      </c>
      <c r="E33" s="485">
        <v>0.2994248396119106</v>
      </c>
      <c r="F33" s="485">
        <v>0.24029481031348</v>
      </c>
      <c r="G33" s="486">
        <v>0.7857301954805603</v>
      </c>
      <c r="H33" s="486">
        <v>0.9069990344697701</v>
      </c>
      <c r="I33" s="485">
        <v>0.08052195558560943</v>
      </c>
      <c r="J33" s="485">
        <v>0.4606641855124769</v>
      </c>
      <c r="K33" s="485">
        <v>0.050855</v>
      </c>
      <c r="L33" s="485">
        <v>0.17996903176435833</v>
      </c>
      <c r="M33" s="485">
        <v>0.07289474103587697</v>
      </c>
      <c r="N33" s="486">
        <v>2.2902044972728537</v>
      </c>
      <c r="O33" s="486">
        <v>3.3833883540504326</v>
      </c>
      <c r="P33" s="486">
        <v>15.00034560192311</v>
      </c>
      <c r="Q33" s="486">
        <v>24.256339038064446</v>
      </c>
      <c r="R33" s="486">
        <v>6.247640228043101</v>
      </c>
      <c r="S33" s="486">
        <v>31.275191037772736</v>
      </c>
      <c r="T33" s="485">
        <v>0.10180591590590521</v>
      </c>
      <c r="U33" s="485">
        <v>0.07838174216179752</v>
      </c>
      <c r="V33" s="485">
        <v>0.06484591372588196</v>
      </c>
      <c r="W33" s="485">
        <v>0.7009982439901342</v>
      </c>
      <c r="X33" s="485">
        <v>0.2101163487107984</v>
      </c>
      <c r="Y33" s="485">
        <v>0.3634221878468773</v>
      </c>
      <c r="Z33" s="485">
        <v>0.3634221878468773</v>
      </c>
      <c r="AA33" s="487">
        <v>0.13822317401919318</v>
      </c>
    </row>
    <row r="34" ht="12.75" customHeight="1">
      <c r="A34" s="484" t="s">
        <v>903</v>
      </c>
      <c r="B34" s="293">
        <v>42.0</v>
      </c>
      <c r="C34" s="485">
        <v>0.21383809523809522</v>
      </c>
      <c r="D34" s="485">
        <v>0.1017867183533354</v>
      </c>
      <c r="E34" s="485">
        <v>0.17930588293067248</v>
      </c>
      <c r="F34" s="485">
        <v>0.20906218860773967</v>
      </c>
      <c r="G34" s="486">
        <v>0.7692133353509856</v>
      </c>
      <c r="H34" s="486">
        <v>0.9916245080726602</v>
      </c>
      <c r="I34" s="485">
        <v>0.08441472737134237</v>
      </c>
      <c r="J34" s="485">
        <v>0.5413972223878111</v>
      </c>
      <c r="K34" s="485">
        <v>0.053524</v>
      </c>
      <c r="L34" s="485">
        <v>0.3117833507573673</v>
      </c>
      <c r="M34" s="485">
        <v>0.07061153986768859</v>
      </c>
      <c r="N34" s="486">
        <v>1.8306605351728302</v>
      </c>
      <c r="O34" s="486">
        <v>1.1055363962241</v>
      </c>
      <c r="P34" s="486">
        <v>8.972844558455247</v>
      </c>
      <c r="Q34" s="486">
        <v>10.564710180101258</v>
      </c>
      <c r="R34" s="486">
        <v>2.733036754860097</v>
      </c>
      <c r="S34" s="486">
        <v>21.61187500533381</v>
      </c>
      <c r="T34" s="485">
        <v>0.14722500458801463</v>
      </c>
      <c r="U34" s="485">
        <v>0.033959385963758186</v>
      </c>
      <c r="V34" s="485">
        <v>0.026989790167118995</v>
      </c>
      <c r="W34" s="485">
        <v>0.5301203584239703</v>
      </c>
      <c r="X34" s="485">
        <v>0.2751209698375531</v>
      </c>
      <c r="Y34" s="485">
        <v>0.17330466660689933</v>
      </c>
      <c r="Z34" s="485">
        <v>0.17330466660689936</v>
      </c>
      <c r="AA34" s="487">
        <v>0.10487455135329483</v>
      </c>
    </row>
    <row r="35" ht="12.75" customHeight="1">
      <c r="A35" s="484" t="s">
        <v>904</v>
      </c>
      <c r="B35" s="293">
        <v>192.0</v>
      </c>
      <c r="C35" s="485">
        <v>0.19123907563025216</v>
      </c>
      <c r="D35" s="485">
        <v>0.15992933926673833</v>
      </c>
      <c r="E35" s="485">
        <v>0.009633008620958703</v>
      </c>
      <c r="F35" s="485">
        <v>0.18997827291193156</v>
      </c>
      <c r="G35" s="486">
        <v>0.3285146958052981</v>
      </c>
      <c r="H35" s="486">
        <v>1.1400490933846248</v>
      </c>
      <c r="I35" s="485">
        <v>0.09124225829569274</v>
      </c>
      <c r="J35" s="485">
        <v>0.3810213497605191</v>
      </c>
      <c r="K35" s="485">
        <v>0.050855</v>
      </c>
      <c r="L35" s="485">
        <v>0.7741508529111514</v>
      </c>
      <c r="M35" s="485">
        <v>0.050134067433140084</v>
      </c>
      <c r="N35" s="486">
        <v>0.06711914980886977</v>
      </c>
      <c r="O35" s="486">
        <v>18.642987157381903</v>
      </c>
      <c r="P35" s="486">
        <v>57.68053887705874</v>
      </c>
      <c r="Q35" s="486">
        <v>77.49458222836256</v>
      </c>
      <c r="R35" s="486">
        <v>3.380815208699703</v>
      </c>
      <c r="S35" s="486">
        <v>25.80604422143343</v>
      </c>
      <c r="T35" s="485">
        <v>12.604428612688091</v>
      </c>
      <c r="U35" s="485">
        <v>0.028409763229394477</v>
      </c>
      <c r="V35" s="485">
        <v>0.027841238176068952</v>
      </c>
      <c r="W35" s="485">
        <v>0.20105976764142242</v>
      </c>
      <c r="X35" s="485">
        <v>0.21311643829434393</v>
      </c>
      <c r="Y35" s="485">
        <v>0.31700384210797466</v>
      </c>
      <c r="Z35" s="485">
        <v>0.3170038421079746</v>
      </c>
      <c r="AA35" s="487">
        <v>0.16014177442862765</v>
      </c>
    </row>
    <row r="36" ht="12.75" customHeight="1">
      <c r="A36" s="484" t="s">
        <v>436</v>
      </c>
      <c r="B36" s="293">
        <v>93.0</v>
      </c>
      <c r="C36" s="485">
        <v>0.06452666666666666</v>
      </c>
      <c r="D36" s="485">
        <v>0.10491049844080848</v>
      </c>
      <c r="E36" s="485">
        <v>0.16632787981640612</v>
      </c>
      <c r="F36" s="485">
        <v>0.22335961513857117</v>
      </c>
      <c r="G36" s="486">
        <v>0.5690899800241147</v>
      </c>
      <c r="H36" s="486">
        <v>0.7075053366756089</v>
      </c>
      <c r="I36" s="485">
        <v>0.07134524548707802</v>
      </c>
      <c r="J36" s="485">
        <v>0.355210168252529</v>
      </c>
      <c r="K36" s="485">
        <v>0.050855</v>
      </c>
      <c r="L36" s="485">
        <v>0.2689285723195291</v>
      </c>
      <c r="M36" s="485">
        <v>0.062415742385434035</v>
      </c>
      <c r="N36" s="486">
        <v>1.7135538990520314</v>
      </c>
      <c r="O36" s="486">
        <v>1.728213437108065</v>
      </c>
      <c r="P36" s="486">
        <v>11.437949138986205</v>
      </c>
      <c r="Q36" s="486">
        <v>16.118698126776067</v>
      </c>
      <c r="R36" s="486">
        <v>2.3044996770005595</v>
      </c>
      <c r="S36" s="486">
        <v>30.03172173237634</v>
      </c>
      <c r="T36" s="485">
        <v>0.07750013705375972</v>
      </c>
      <c r="U36" s="485">
        <v>0.04469492651895738</v>
      </c>
      <c r="V36" s="485">
        <v>0.033044851127673275</v>
      </c>
      <c r="W36" s="485">
        <v>0.46455600027816707</v>
      </c>
      <c r="X36" s="485">
        <v>0.0897749034288678</v>
      </c>
      <c r="Y36" s="485">
        <v>0.7642213779357058</v>
      </c>
      <c r="Z36" s="485">
        <v>0.7642213779357058</v>
      </c>
      <c r="AA36" s="487">
        <v>0.10671025642607875</v>
      </c>
    </row>
    <row r="37" ht="12.75" customHeight="1">
      <c r="A37" s="484" t="s">
        <v>437</v>
      </c>
      <c r="B37" s="293">
        <v>14.0</v>
      </c>
      <c r="C37" s="485">
        <v>0.18654000000000004</v>
      </c>
      <c r="D37" s="485">
        <v>0.022317777961135557</v>
      </c>
      <c r="E37" s="485">
        <v>0.14961754390226162</v>
      </c>
      <c r="F37" s="485">
        <v>0.2440190000210877</v>
      </c>
      <c r="G37" s="486">
        <v>0.735070446558385</v>
      </c>
      <c r="H37" s="486">
        <v>0.9657109707728366</v>
      </c>
      <c r="I37" s="485">
        <v>0.08322270465555048</v>
      </c>
      <c r="J37" s="485">
        <v>0.2730341205580487</v>
      </c>
      <c r="K37" s="485">
        <v>0.050855</v>
      </c>
      <c r="L37" s="485">
        <v>0.3086032140951128</v>
      </c>
      <c r="M37" s="485">
        <v>0.06931042285276451</v>
      </c>
      <c r="N37" s="486">
        <v>8.019146001382584</v>
      </c>
      <c r="O37" s="486">
        <v>0.4004885022763874</v>
      </c>
      <c r="P37" s="486">
        <v>11.256367425384894</v>
      </c>
      <c r="Q37" s="486">
        <v>18.0515417386402</v>
      </c>
      <c r="R37" s="486">
        <v>4.102757035965513</v>
      </c>
      <c r="S37" s="486">
        <v>26.10422435346539</v>
      </c>
      <c r="T37" s="485">
        <v>0.05775676283002207</v>
      </c>
      <c r="U37" s="485">
        <v>0.009305647965928221</v>
      </c>
      <c r="V37" s="485">
        <v>0.008990082879669114</v>
      </c>
      <c r="W37" s="485">
        <v>0.47194525861898456</v>
      </c>
      <c r="X37" s="485">
        <v>0.21114375328629606</v>
      </c>
      <c r="Y37" s="485">
        <v>0.3816139050363045</v>
      </c>
      <c r="Z37" s="485">
        <v>0.38161390503630455</v>
      </c>
      <c r="AA37" s="487">
        <v>0.022183644509181345</v>
      </c>
    </row>
    <row r="38" ht="12.75" customHeight="1">
      <c r="A38" s="484" t="s">
        <v>905</v>
      </c>
      <c r="B38" s="293">
        <v>31.0</v>
      </c>
      <c r="C38" s="485">
        <v>0.031330476190476186</v>
      </c>
      <c r="D38" s="485">
        <v>0.05863342094918943</v>
      </c>
      <c r="E38" s="485">
        <v>0.1031461588962982</v>
      </c>
      <c r="F38" s="485">
        <v>0.3449147774663963</v>
      </c>
      <c r="G38" s="486">
        <v>0.8611874852176121</v>
      </c>
      <c r="H38" s="486">
        <v>1.1071062452097284</v>
      </c>
      <c r="I38" s="485">
        <v>0.0897268872796475</v>
      </c>
      <c r="J38" s="485">
        <v>0.46652480430214993</v>
      </c>
      <c r="K38" s="485">
        <v>0.050855</v>
      </c>
      <c r="L38" s="485">
        <v>0.3222606162357703</v>
      </c>
      <c r="M38" s="485">
        <v>0.07310286802099338</v>
      </c>
      <c r="N38" s="486">
        <v>1.960874135947077</v>
      </c>
      <c r="O38" s="486">
        <v>1.0479459257763848</v>
      </c>
      <c r="P38" s="486">
        <v>9.365153315056007</v>
      </c>
      <c r="Q38" s="486">
        <v>16.699225224322326</v>
      </c>
      <c r="R38" s="486">
        <v>2.2525462393242712</v>
      </c>
      <c r="S38" s="486">
        <v>19.58001711865685</v>
      </c>
      <c r="T38" s="485">
        <v>0.13973769506770378</v>
      </c>
      <c r="U38" s="485">
        <v>0.03244916758319206</v>
      </c>
      <c r="V38" s="485">
        <v>0.07215518793071732</v>
      </c>
      <c r="W38" s="485">
        <v>0.9731455119346809</v>
      </c>
      <c r="X38" s="485">
        <v>-0.06526279080199633</v>
      </c>
      <c r="Y38" s="485">
        <v>0.008561710778602603</v>
      </c>
      <c r="Z38" s="485">
        <v>0.008561710778602571</v>
      </c>
      <c r="AA38" s="487">
        <v>0.06111385929719684</v>
      </c>
    </row>
    <row r="39" ht="12.75" customHeight="1">
      <c r="A39" s="484" t="s">
        <v>906</v>
      </c>
      <c r="B39" s="293">
        <v>17.0</v>
      </c>
      <c r="C39" s="485">
        <v>0.03735</v>
      </c>
      <c r="D39" s="485">
        <v>0.23439691972396948</v>
      </c>
      <c r="E39" s="485">
        <v>0.041502730750869</v>
      </c>
      <c r="F39" s="485">
        <v>0.07057255807755519</v>
      </c>
      <c r="G39" s="486">
        <v>0.5560860191551688</v>
      </c>
      <c r="H39" s="486">
        <v>1.1067077196296322</v>
      </c>
      <c r="I39" s="485">
        <v>0.08970855510296308</v>
      </c>
      <c r="J39" s="485">
        <v>0.5733620520250774</v>
      </c>
      <c r="K39" s="485">
        <v>0.053524</v>
      </c>
      <c r="L39" s="485">
        <v>0.5857606197878946</v>
      </c>
      <c r="M39" s="485">
        <v>0.060675004825720386</v>
      </c>
      <c r="N39" s="486">
        <v>0.19933188854202233</v>
      </c>
      <c r="O39" s="486">
        <v>7.471964571566294</v>
      </c>
      <c r="P39" s="486">
        <v>12.631994561427968</v>
      </c>
      <c r="Q39" s="486">
        <v>33.57877466889787</v>
      </c>
      <c r="R39" s="486">
        <v>0.8544222894141614</v>
      </c>
      <c r="S39" s="486">
        <v>39.87241810854294</v>
      </c>
      <c r="T39" s="485">
        <v>-0.2798162545898892</v>
      </c>
      <c r="U39" s="485">
        <v>0.4431677167628508</v>
      </c>
      <c r="V39" s="485">
        <v>0.20460875674779533</v>
      </c>
      <c r="W39" s="485">
        <v>1.159019820796266</v>
      </c>
      <c r="X39" s="485">
        <v>0.10675101428653834</v>
      </c>
      <c r="Y39" s="485">
        <v>0.2559530242443892</v>
      </c>
      <c r="Z39" s="485">
        <v>0.25595302424438926</v>
      </c>
      <c r="AA39" s="487">
        <v>0.21775570853782217</v>
      </c>
    </row>
    <row r="40" ht="12.75" customHeight="1">
      <c r="A40" s="484" t="s">
        <v>907</v>
      </c>
      <c r="B40" s="293">
        <v>230.0</v>
      </c>
      <c r="C40" s="485">
        <v>0.1794840000000001</v>
      </c>
      <c r="D40" s="485">
        <v>0.13294967540797936</v>
      </c>
      <c r="E40" s="485">
        <v>0.13081181602888342</v>
      </c>
      <c r="F40" s="485">
        <v>0.2058016276197557</v>
      </c>
      <c r="G40" s="486">
        <v>1.0054180718910262</v>
      </c>
      <c r="H40" s="486">
        <v>1.062079895442844</v>
      </c>
      <c r="I40" s="485">
        <v>0.08765567519037082</v>
      </c>
      <c r="J40" s="485">
        <v>0.5220553450431473</v>
      </c>
      <c r="K40" s="485">
        <v>0.053524</v>
      </c>
      <c r="L40" s="485">
        <v>0.11239729750559911</v>
      </c>
      <c r="M40" s="485">
        <v>0.08231537890171181</v>
      </c>
      <c r="N40" s="486">
        <v>0.9916960692418304</v>
      </c>
      <c r="O40" s="486">
        <v>5.16106566472784</v>
      </c>
      <c r="P40" s="486">
        <v>21.511372797591477</v>
      </c>
      <c r="Q40" s="486">
        <v>36.992220884124826</v>
      </c>
      <c r="R40" s="486">
        <v>4.629146961325782</v>
      </c>
      <c r="S40" s="486">
        <v>61.89156213874568</v>
      </c>
      <c r="T40" s="485">
        <v>0.25574201971953897</v>
      </c>
      <c r="U40" s="485">
        <v>0.049018238448480196</v>
      </c>
      <c r="V40" s="485">
        <v>0.020771729298397056</v>
      </c>
      <c r="W40" s="485">
        <v>0.49512455251752285</v>
      </c>
      <c r="X40" s="485">
        <v>0.08305797928561881</v>
      </c>
      <c r="Y40" s="485">
        <v>0.4176547855320923</v>
      </c>
      <c r="Z40" s="485">
        <v>0.41765478553209223</v>
      </c>
      <c r="AA40" s="487">
        <v>0.13835739605834813</v>
      </c>
    </row>
    <row r="41" ht="12.75" customHeight="1">
      <c r="A41" s="484" t="s">
        <v>908</v>
      </c>
      <c r="B41" s="293">
        <v>119.0</v>
      </c>
      <c r="C41" s="485">
        <v>0.12421877192982453</v>
      </c>
      <c r="D41" s="485">
        <v>0.039183419890367124</v>
      </c>
      <c r="E41" s="485">
        <v>0.45741028306204884</v>
      </c>
      <c r="F41" s="485">
        <v>0.22529394737980976</v>
      </c>
      <c r="G41" s="486">
        <v>0.9403062489496928</v>
      </c>
      <c r="H41" s="486">
        <v>1.0326229061406076</v>
      </c>
      <c r="I41" s="485">
        <v>0.08630065368246795</v>
      </c>
      <c r="J41" s="485">
        <v>0.495257334489641</v>
      </c>
      <c r="K41" s="485">
        <v>0.050855</v>
      </c>
      <c r="L41" s="485">
        <v>0.2117523051840508</v>
      </c>
      <c r="M41" s="485">
        <v>0.07610278893641609</v>
      </c>
      <c r="N41" s="486">
        <v>12.880997802478152</v>
      </c>
      <c r="O41" s="486">
        <v>0.6094709713815003</v>
      </c>
      <c r="P41" s="486">
        <v>11.29245433490106</v>
      </c>
      <c r="Q41" s="486">
        <v>15.455594645482641</v>
      </c>
      <c r="R41" s="486">
        <v>3.337712803480082</v>
      </c>
      <c r="S41" s="486">
        <v>80.16828730486425</v>
      </c>
      <c r="T41" s="485">
        <v>-0.06525413741565193</v>
      </c>
      <c r="U41" s="485">
        <v>0.007054822379833121</v>
      </c>
      <c r="V41" s="485">
        <v>0.019151402871181444</v>
      </c>
      <c r="W41" s="485">
        <v>0.6275372045055494</v>
      </c>
      <c r="X41" s="485">
        <v>0.15620310034184115</v>
      </c>
      <c r="Y41" s="485">
        <v>0.2962592112192362</v>
      </c>
      <c r="Z41" s="485">
        <v>0.29625921121923615</v>
      </c>
      <c r="AA41" s="487">
        <v>0.03863510174300033</v>
      </c>
    </row>
    <row r="42" ht="12.75" customHeight="1">
      <c r="A42" s="484" t="s">
        <v>909</v>
      </c>
      <c r="B42" s="293">
        <v>128.0</v>
      </c>
      <c r="C42" s="485">
        <v>0.1966670689655173</v>
      </c>
      <c r="D42" s="485">
        <v>0.14008066391084326</v>
      </c>
      <c r="E42" s="485">
        <v>0.14281217248637942</v>
      </c>
      <c r="F42" s="485">
        <v>0.11691985958691149</v>
      </c>
      <c r="G42" s="486">
        <v>1.1875339477983193</v>
      </c>
      <c r="H42" s="486">
        <v>1.2747542568245518</v>
      </c>
      <c r="I42" s="485">
        <v>0.09743869581392939</v>
      </c>
      <c r="J42" s="485">
        <v>0.5415316524692178</v>
      </c>
      <c r="K42" s="485">
        <v>0.053524</v>
      </c>
      <c r="L42" s="485">
        <v>0.13845034763183783</v>
      </c>
      <c r="M42" s="485">
        <v>0.08950608681068283</v>
      </c>
      <c r="N42" s="486">
        <v>1.0414718449585996</v>
      </c>
      <c r="O42" s="486">
        <v>5.28889573407126</v>
      </c>
      <c r="P42" s="486">
        <v>21.43557654642684</v>
      </c>
      <c r="Q42" s="486">
        <v>36.52953122117682</v>
      </c>
      <c r="R42" s="486">
        <v>4.088727827705521</v>
      </c>
      <c r="S42" s="486">
        <v>44.43644387862758</v>
      </c>
      <c r="T42" s="485">
        <v>0.22945875273735597</v>
      </c>
      <c r="U42" s="485">
        <v>0.045108188895623375</v>
      </c>
      <c r="V42" s="485">
        <v>0.026677271844225636</v>
      </c>
      <c r="W42" s="485">
        <v>0.31339455513224623</v>
      </c>
      <c r="X42" s="485">
        <v>0.0517765805634577</v>
      </c>
      <c r="Y42" s="485">
        <v>0.19727330771004128</v>
      </c>
      <c r="Z42" s="485">
        <v>0.19727330771004126</v>
      </c>
      <c r="AA42" s="487">
        <v>0.14149228552648924</v>
      </c>
    </row>
    <row r="43" ht="12.75" customHeight="1">
      <c r="A43" s="484" t="s">
        <v>445</v>
      </c>
      <c r="B43" s="293">
        <v>32.0</v>
      </c>
      <c r="C43" s="485">
        <v>0.11040782608695648</v>
      </c>
      <c r="D43" s="485">
        <v>0.16243511385197026</v>
      </c>
      <c r="E43" s="485">
        <v>0.20906182388989658</v>
      </c>
      <c r="F43" s="485">
        <v>0.23441748751073238</v>
      </c>
      <c r="G43" s="486">
        <v>1.3535915929813263</v>
      </c>
      <c r="H43" s="486">
        <v>1.3695349346617718</v>
      </c>
      <c r="I43" s="485">
        <v>0.1017986069944415</v>
      </c>
      <c r="J43" s="485">
        <v>0.3231388378117894</v>
      </c>
      <c r="K43" s="485">
        <v>0.050855</v>
      </c>
      <c r="L43" s="485">
        <v>0.14104057563334713</v>
      </c>
      <c r="M43" s="485">
        <v>0.09282033672064799</v>
      </c>
      <c r="N43" s="486">
        <v>1.5490492448976174</v>
      </c>
      <c r="O43" s="486">
        <v>1.322751156524132</v>
      </c>
      <c r="P43" s="486">
        <v>7.792651325795131</v>
      </c>
      <c r="Q43" s="486">
        <v>8.106886452741305</v>
      </c>
      <c r="R43" s="486">
        <v>2.0034988997912557</v>
      </c>
      <c r="S43" s="486">
        <v>10.663226208304753</v>
      </c>
      <c r="T43" s="485">
        <v>0.5851080967899663</v>
      </c>
      <c r="U43" s="485">
        <v>0.005136223478795905</v>
      </c>
      <c r="V43" s="485">
        <v>0.003627956840827162</v>
      </c>
      <c r="W43" s="485">
        <v>-0.04996220070411062</v>
      </c>
      <c r="X43" s="485">
        <v>0.2288315257494398</v>
      </c>
      <c r="Y43" s="485">
        <v>0.06433100516498451</v>
      </c>
      <c r="Z43" s="485">
        <v>0.06433100516498447</v>
      </c>
      <c r="AA43" s="487">
        <v>0.16303748138534604</v>
      </c>
    </row>
    <row r="44" ht="12.75" customHeight="1">
      <c r="A44" s="484" t="s">
        <v>910</v>
      </c>
      <c r="B44" s="293">
        <v>32.0</v>
      </c>
      <c r="C44" s="485">
        <v>0.18106894736842105</v>
      </c>
      <c r="D44" s="485">
        <v>0.11569354150132667</v>
      </c>
      <c r="E44" s="485">
        <v>0.20156640226109454</v>
      </c>
      <c r="F44" s="485">
        <v>0.2029553064378943</v>
      </c>
      <c r="G44" s="486">
        <v>0.5599961069519285</v>
      </c>
      <c r="H44" s="486">
        <v>0.879576324903561</v>
      </c>
      <c r="I44" s="485">
        <v>0.0792605109455638</v>
      </c>
      <c r="J44" s="485">
        <v>0.46328064944317854</v>
      </c>
      <c r="K44" s="485">
        <v>0.050855</v>
      </c>
      <c r="L44" s="485">
        <v>0.44365037194401546</v>
      </c>
      <c r="M44" s="485">
        <v>0.06101793553300139</v>
      </c>
      <c r="N44" s="486">
        <v>1.8739472690562888</v>
      </c>
      <c r="O44" s="486">
        <v>1.5597693131250068</v>
      </c>
      <c r="P44" s="486">
        <v>8.752615756037349</v>
      </c>
      <c r="Q44" s="486">
        <v>13.412731417361721</v>
      </c>
      <c r="R44" s="486">
        <v>5.116820380350496</v>
      </c>
      <c r="S44" s="486">
        <v>22.866077429053238</v>
      </c>
      <c r="T44" s="485">
        <v>0.11173413334158254</v>
      </c>
      <c r="U44" s="485">
        <v>0.06248242818478106</v>
      </c>
      <c r="V44" s="485">
        <v>0.022041129079390705</v>
      </c>
      <c r="W44" s="485">
        <v>0.3491979818825059</v>
      </c>
      <c r="X44" s="485">
        <v>0.6196567951123925</v>
      </c>
      <c r="Y44" s="485">
        <v>0.12781126030710444</v>
      </c>
      <c r="Z44" s="485">
        <v>0.12781126030710444</v>
      </c>
      <c r="AA44" s="487">
        <v>0.11548052103864387</v>
      </c>
    </row>
    <row r="45" ht="12.75" customHeight="1">
      <c r="A45" s="484" t="s">
        <v>446</v>
      </c>
      <c r="B45" s="293">
        <v>68.0</v>
      </c>
      <c r="C45" s="485">
        <v>0.10244649999999998</v>
      </c>
      <c r="D45" s="485">
        <v>0.17139569325713905</v>
      </c>
      <c r="E45" s="485">
        <v>0.09988621756233888</v>
      </c>
      <c r="F45" s="485">
        <v>0.1926500388336529</v>
      </c>
      <c r="G45" s="486">
        <v>1.048189773353677</v>
      </c>
      <c r="H45" s="486">
        <v>1.3434280675321946</v>
      </c>
      <c r="I45" s="485">
        <v>0.10059769110648095</v>
      </c>
      <c r="J45" s="485">
        <v>0.4079972106407317</v>
      </c>
      <c r="K45" s="485">
        <v>0.050855</v>
      </c>
      <c r="L45" s="485">
        <v>0.32736720549245807</v>
      </c>
      <c r="M45" s="485">
        <v>0.080151500516448</v>
      </c>
      <c r="N45" s="486">
        <v>0.8068226577495352</v>
      </c>
      <c r="O45" s="486">
        <v>4.225278800410454</v>
      </c>
      <c r="P45" s="486">
        <v>14.975440441167427</v>
      </c>
      <c r="Q45" s="486">
        <v>30.72977186409063</v>
      </c>
      <c r="R45" s="486">
        <v>11.056315096413167</v>
      </c>
      <c r="S45" s="486">
        <v>32.22143792065357</v>
      </c>
      <c r="T45" s="485">
        <v>0.02991513267185368</v>
      </c>
      <c r="U45" s="485">
        <v>0.0671217870013804</v>
      </c>
      <c r="V45" s="485">
        <v>0.011171667233667715</v>
      </c>
      <c r="W45" s="485">
        <v>0.2181007264159746</v>
      </c>
      <c r="X45" s="485">
        <v>0.3586909891606898</v>
      </c>
      <c r="Y45" s="485">
        <v>0.08431271586945352</v>
      </c>
      <c r="Z45" s="485">
        <v>0.08431271586945355</v>
      </c>
      <c r="AA45" s="487">
        <v>0.13535100750457585</v>
      </c>
    </row>
    <row r="46" ht="12.75" customHeight="1">
      <c r="A46" s="484" t="s">
        <v>447</v>
      </c>
      <c r="B46" s="293">
        <v>19.0</v>
      </c>
      <c r="C46" s="485">
        <v>0.012966000000000004</v>
      </c>
      <c r="D46" s="485">
        <v>0.18741354888420905</v>
      </c>
      <c r="E46" s="485">
        <v>0.346430446444822</v>
      </c>
      <c r="F46" s="485">
        <v>0.2127545379067196</v>
      </c>
      <c r="G46" s="486">
        <v>0.7201736270372189</v>
      </c>
      <c r="H46" s="486">
        <v>0.7800305694073295</v>
      </c>
      <c r="I46" s="485">
        <v>0.07468140619273717</v>
      </c>
      <c r="J46" s="485">
        <v>0.3017460946597821</v>
      </c>
      <c r="K46" s="485">
        <v>0.050855</v>
      </c>
      <c r="L46" s="485">
        <v>0.12885250541972054</v>
      </c>
      <c r="M46" s="485">
        <v>0.06997311551887506</v>
      </c>
      <c r="N46" s="486">
        <v>2.0853364698894605</v>
      </c>
      <c r="O46" s="486">
        <v>3.5947530981601123</v>
      </c>
      <c r="P46" s="486">
        <v>15.882966794732814</v>
      </c>
      <c r="Q46" s="486">
        <v>19.029316891424514</v>
      </c>
      <c r="R46" s="486">
        <v>8.177869717597908</v>
      </c>
      <c r="S46" s="486">
        <v>42.51674324522073</v>
      </c>
      <c r="T46" s="485">
        <v>0.05114449416600107</v>
      </c>
      <c r="U46" s="485">
        <v>0.035230919372632036</v>
      </c>
      <c r="V46" s="485">
        <v>0.011090429343845635</v>
      </c>
      <c r="W46" s="485">
        <v>0.020432115095575496</v>
      </c>
      <c r="X46" s="485">
        <v>0.3641117785082732</v>
      </c>
      <c r="Y46" s="485">
        <v>0.6655586538270595</v>
      </c>
      <c r="Z46" s="485">
        <v>0.6655586538270595</v>
      </c>
      <c r="AA46" s="487">
        <v>0.18897485799818362</v>
      </c>
    </row>
    <row r="47" ht="12.75" customHeight="1">
      <c r="A47" s="484" t="s">
        <v>911</v>
      </c>
      <c r="B47" s="293">
        <v>18.0</v>
      </c>
      <c r="C47" s="485">
        <v>0.04717</v>
      </c>
      <c r="D47" s="485">
        <v>0.11632760029506121</v>
      </c>
      <c r="E47" s="485">
        <v>0.22740740434639165</v>
      </c>
      <c r="F47" s="485">
        <v>0.25775980471928395</v>
      </c>
      <c r="G47" s="486">
        <v>0.7723824914378383</v>
      </c>
      <c r="H47" s="486">
        <v>0.9307433698849299</v>
      </c>
      <c r="I47" s="485">
        <v>0.08161419501470678</v>
      </c>
      <c r="J47" s="485">
        <v>0.3382873796265951</v>
      </c>
      <c r="K47" s="485">
        <v>0.050855</v>
      </c>
      <c r="L47" s="485">
        <v>0.26289829475513876</v>
      </c>
      <c r="M47" s="485">
        <v>0.07018523190235645</v>
      </c>
      <c r="N47" s="486">
        <v>2.1851130805639345</v>
      </c>
      <c r="O47" s="486">
        <v>2.332933091341277</v>
      </c>
      <c r="P47" s="486">
        <v>12.153718575448424</v>
      </c>
      <c r="Q47" s="486">
        <v>19.061250080564882</v>
      </c>
      <c r="R47" s="486">
        <v>4.057632214426638</v>
      </c>
      <c r="S47" s="486">
        <v>24.757228147387533</v>
      </c>
      <c r="T47" s="485">
        <v>0.15732336315134232</v>
      </c>
      <c r="U47" s="485">
        <v>0.019033801691390826</v>
      </c>
      <c r="V47" s="485">
        <v>-0.03625119576829269</v>
      </c>
      <c r="W47" s="485">
        <v>-0.2631403524056768</v>
      </c>
      <c r="X47" s="485">
        <v>0.08428916780703317</v>
      </c>
      <c r="Y47" s="485">
        <v>0.6070397140714504</v>
      </c>
      <c r="Z47" s="485">
        <v>0.6070397140714504</v>
      </c>
      <c r="AA47" s="487">
        <v>0.1233982054939375</v>
      </c>
    </row>
    <row r="48" ht="12.75" customHeight="1">
      <c r="A48" s="484" t="s">
        <v>912</v>
      </c>
      <c r="B48" s="293">
        <v>21.0</v>
      </c>
      <c r="C48" s="485">
        <v>0.07763727272727272</v>
      </c>
      <c r="D48" s="485">
        <v>0.15227330392370475</v>
      </c>
      <c r="E48" s="485">
        <v>0.15653546538570912</v>
      </c>
      <c r="F48" s="485">
        <v>0.20671990280364713</v>
      </c>
      <c r="G48" s="486">
        <v>0.8946178159376359</v>
      </c>
      <c r="H48" s="486">
        <v>1.0331486323510635</v>
      </c>
      <c r="I48" s="485">
        <v>0.08632483708814892</v>
      </c>
      <c r="J48" s="485">
        <v>0.40381703602170393</v>
      </c>
      <c r="K48" s="485">
        <v>0.050855</v>
      </c>
      <c r="L48" s="485">
        <v>0.20592429100406523</v>
      </c>
      <c r="M48" s="485">
        <v>0.07640266607898921</v>
      </c>
      <c r="N48" s="486">
        <v>1.187979918303592</v>
      </c>
      <c r="O48" s="486">
        <v>2.6563933238175803</v>
      </c>
      <c r="P48" s="486">
        <v>11.47931425966219</v>
      </c>
      <c r="Q48" s="486">
        <v>17.340883842855348</v>
      </c>
      <c r="R48" s="486">
        <v>2.855054505130747</v>
      </c>
      <c r="S48" s="486">
        <v>92.17728773965159</v>
      </c>
      <c r="T48" s="485">
        <v>-9.32562533189817E-5</v>
      </c>
      <c r="U48" s="485">
        <v>0.00927886987041088</v>
      </c>
      <c r="V48" s="485">
        <v>-0.02599849839227991</v>
      </c>
      <c r="W48" s="485">
        <v>0.3789687523388437</v>
      </c>
      <c r="X48" s="485">
        <v>0.13524697097521135</v>
      </c>
      <c r="Y48" s="485">
        <v>0.32753059692538994</v>
      </c>
      <c r="Z48" s="485">
        <v>0.3275305969253899</v>
      </c>
      <c r="AA48" s="487">
        <v>0.1526705842911407</v>
      </c>
    </row>
    <row r="49" ht="12.75" customHeight="1">
      <c r="A49" s="484" t="s">
        <v>450</v>
      </c>
      <c r="B49" s="293">
        <v>23.0</v>
      </c>
      <c r="C49" s="485">
        <v>-6.250000000000012E-4</v>
      </c>
      <c r="D49" s="485">
        <v>6.561673843832166E-4</v>
      </c>
      <c r="E49" s="485">
        <v>0.0010816809572142688</v>
      </c>
      <c r="F49" s="485">
        <v>0.1773493298381602</v>
      </c>
      <c r="G49" s="486">
        <v>0.5398311188838629</v>
      </c>
      <c r="H49" s="486">
        <v>0.7657608653274894</v>
      </c>
      <c r="I49" s="485">
        <v>0.07402499980506452</v>
      </c>
      <c r="J49" s="485">
        <v>0.30849684925039994</v>
      </c>
      <c r="K49" s="485">
        <v>0.050855</v>
      </c>
      <c r="L49" s="485">
        <v>0.47983380623416055</v>
      </c>
      <c r="M49" s="485">
        <v>0.0568067635541461</v>
      </c>
      <c r="N49" s="486">
        <v>0.9369712840702341</v>
      </c>
      <c r="O49" s="486">
        <v>1.5653336469693586</v>
      </c>
      <c r="P49" s="486">
        <v>17.24492070332478</v>
      </c>
      <c r="Q49" s="486" t="s">
        <v>885</v>
      </c>
      <c r="R49" s="486">
        <v>1.6173451473258358</v>
      </c>
      <c r="S49" s="486">
        <v>176.3786320021675</v>
      </c>
      <c r="T49" s="485">
        <v>0.286158812471161</v>
      </c>
      <c r="U49" s="485">
        <v>0.001812242761727661</v>
      </c>
      <c r="V49" s="485">
        <v>-0.025614435950617652</v>
      </c>
      <c r="W49" s="485" t="s">
        <v>885</v>
      </c>
      <c r="X49" s="485">
        <v>0.013240127450855269</v>
      </c>
      <c r="Y49" s="485">
        <v>3.812072472103254</v>
      </c>
      <c r="Z49" s="485">
        <v>3.812072472103254</v>
      </c>
      <c r="AA49" s="487">
        <v>0.0012852923105425914</v>
      </c>
    </row>
    <row r="50" ht="12.75" customHeight="1">
      <c r="A50" s="484" t="s">
        <v>913</v>
      </c>
      <c r="B50" s="293">
        <v>50.0</v>
      </c>
      <c r="C50" s="485">
        <v>0.061676590909090896</v>
      </c>
      <c r="D50" s="485">
        <v>0.0741210434078295</v>
      </c>
      <c r="E50" s="485">
        <v>0.11118635097908262</v>
      </c>
      <c r="F50" s="485">
        <v>0.18944213157737264</v>
      </c>
      <c r="G50" s="486">
        <v>0.6752076172747652</v>
      </c>
      <c r="H50" s="486">
        <v>0.7387577603373708</v>
      </c>
      <c r="I50" s="485">
        <v>0.07278285697551906</v>
      </c>
      <c r="J50" s="485">
        <v>0.2740417784199851</v>
      </c>
      <c r="K50" s="485">
        <v>0.050855</v>
      </c>
      <c r="L50" s="485">
        <v>0.1623541698682306</v>
      </c>
      <c r="M50" s="485">
        <v>0.06715864763210716</v>
      </c>
      <c r="N50" s="486">
        <v>1.6945936593477595</v>
      </c>
      <c r="O50" s="486">
        <v>1.3577625752259637</v>
      </c>
      <c r="P50" s="486">
        <v>11.773604889791214</v>
      </c>
      <c r="Q50" s="486">
        <v>15.658885816047809</v>
      </c>
      <c r="R50" s="486">
        <v>2.2989008715036703</v>
      </c>
      <c r="S50" s="486">
        <v>20.722521356503638</v>
      </c>
      <c r="T50" s="485">
        <v>-0.40937489754024503</v>
      </c>
      <c r="U50" s="485">
        <v>0.007798282092746183</v>
      </c>
      <c r="V50" s="485">
        <v>-0.0013016926116446899</v>
      </c>
      <c r="W50" s="485">
        <v>0.2866229380931067</v>
      </c>
      <c r="X50" s="485">
        <v>0.10356883343367865</v>
      </c>
      <c r="Y50" s="485">
        <v>0.3513343235075974</v>
      </c>
      <c r="Z50" s="485">
        <v>0.3513343235075974</v>
      </c>
      <c r="AA50" s="487">
        <v>0.07491728052428294</v>
      </c>
    </row>
    <row r="51" ht="12.75" customHeight="1">
      <c r="A51" s="484" t="s">
        <v>914</v>
      </c>
      <c r="B51" s="293">
        <v>334.0</v>
      </c>
      <c r="C51" s="485">
        <v>0.04603686274509802</v>
      </c>
      <c r="D51" s="485">
        <v>0.1499916403489553</v>
      </c>
      <c r="E51" s="485">
        <v>0.061639717527291187</v>
      </c>
      <c r="F51" s="485">
        <v>0.18978292304498715</v>
      </c>
      <c r="G51" s="486">
        <v>0.39129392968006665</v>
      </c>
      <c r="H51" s="486">
        <v>0.45700546948270204</v>
      </c>
      <c r="I51" s="485">
        <v>0.059822251596204294</v>
      </c>
      <c r="J51" s="485">
        <v>0.15150889761067693</v>
      </c>
      <c r="K51" s="485">
        <v>0.045043</v>
      </c>
      <c r="L51" s="485">
        <v>0.28742573556682555</v>
      </c>
      <c r="M51" s="485">
        <v>0.05233768498325397</v>
      </c>
      <c r="N51" s="486">
        <v>0.47398717524974837</v>
      </c>
      <c r="O51" s="486">
        <v>5.415454683531844</v>
      </c>
      <c r="P51" s="486">
        <v>34.84525131380541</v>
      </c>
      <c r="Q51" s="486">
        <v>34.89604066216606</v>
      </c>
      <c r="R51" s="486">
        <v>2.0039088032674184</v>
      </c>
      <c r="S51" s="486">
        <v>69.37883307856436</v>
      </c>
      <c r="T51" s="485" t="s">
        <v>885</v>
      </c>
      <c r="U51" s="485">
        <v>0.029725746882996038</v>
      </c>
      <c r="V51" s="485">
        <v>0.0613614718892364</v>
      </c>
      <c r="W51" s="485">
        <v>0.5466968323096587</v>
      </c>
      <c r="X51" s="485">
        <v>0.13783634813168708</v>
      </c>
      <c r="Y51" s="485">
        <v>0.4210565068467859</v>
      </c>
      <c r="Z51" s="485">
        <v>0.42105650684678597</v>
      </c>
      <c r="AA51" s="487">
        <v>0.14670723243602463</v>
      </c>
    </row>
    <row r="52" ht="12.75" customHeight="1">
      <c r="A52" s="484" t="s">
        <v>456</v>
      </c>
      <c r="B52" s="293">
        <v>103.0</v>
      </c>
      <c r="C52" s="485">
        <v>0.04712599999999998</v>
      </c>
      <c r="D52" s="485">
        <v>0.147792130725919</v>
      </c>
      <c r="E52" s="485">
        <v>0.24909385325604075</v>
      </c>
      <c r="F52" s="485">
        <v>0.21716795174857764</v>
      </c>
      <c r="G52" s="486">
        <v>0.9376095544061418</v>
      </c>
      <c r="H52" s="486">
        <v>1.0260564286029479</v>
      </c>
      <c r="I52" s="485">
        <v>0.08599859571573559</v>
      </c>
      <c r="J52" s="485">
        <v>0.3344421407862324</v>
      </c>
      <c r="K52" s="485">
        <v>0.050855</v>
      </c>
      <c r="L52" s="485">
        <v>0.14430985657050793</v>
      </c>
      <c r="M52" s="485">
        <v>0.07909230901965258</v>
      </c>
      <c r="N52" s="486">
        <v>1.8716132403381998</v>
      </c>
      <c r="O52" s="486">
        <v>3.0699195050801884</v>
      </c>
      <c r="P52" s="486">
        <v>15.461408447841649</v>
      </c>
      <c r="Q52" s="486">
        <v>20.31238382156512</v>
      </c>
      <c r="R52" s="486">
        <v>4.343824750041772</v>
      </c>
      <c r="S52" s="486">
        <v>26.951754964203868</v>
      </c>
      <c r="T52" s="485">
        <v>0.25173396431408457</v>
      </c>
      <c r="U52" s="485">
        <v>0.024425884717957834</v>
      </c>
      <c r="V52" s="485">
        <v>0.06427958072207628</v>
      </c>
      <c r="W52" s="485">
        <v>0.6676806488145169</v>
      </c>
      <c r="X52" s="485">
        <v>0.19022656097823037</v>
      </c>
      <c r="Y52" s="485">
        <v>0.3626998107382271</v>
      </c>
      <c r="Z52" s="485">
        <v>0.3626998107382271</v>
      </c>
      <c r="AA52" s="487">
        <v>0.150614656789397</v>
      </c>
    </row>
    <row r="53" ht="12.75" customHeight="1">
      <c r="A53" s="484" t="s">
        <v>915</v>
      </c>
      <c r="B53" s="293">
        <v>68.0</v>
      </c>
      <c r="C53" s="485">
        <v>-0.013133333333333325</v>
      </c>
      <c r="D53" s="485">
        <v>0.19621084093017843</v>
      </c>
      <c r="E53" s="485">
        <v>0.2402669710602103</v>
      </c>
      <c r="F53" s="485">
        <v>0.352864128291061</v>
      </c>
      <c r="G53" s="486">
        <v>0.9121243548326187</v>
      </c>
      <c r="H53" s="486">
        <v>0.962478409539915</v>
      </c>
      <c r="I53" s="485">
        <v>0.08307400683883609</v>
      </c>
      <c r="J53" s="485">
        <v>0.605593652790272</v>
      </c>
      <c r="K53" s="485">
        <v>0.053524</v>
      </c>
      <c r="L53" s="485">
        <v>0.1365935261422664</v>
      </c>
      <c r="M53" s="485">
        <v>0.07720990923388173</v>
      </c>
      <c r="N53" s="486">
        <v>1.2535014116480827</v>
      </c>
      <c r="O53" s="486">
        <v>2.937914549631262</v>
      </c>
      <c r="P53" s="486">
        <v>10.355846578641355</v>
      </c>
      <c r="Q53" s="486">
        <v>14.873774197012049</v>
      </c>
      <c r="R53" s="486">
        <v>3.222491992809813</v>
      </c>
      <c r="S53" s="486">
        <v>33.132597557421676</v>
      </c>
      <c r="T53" s="485">
        <v>0.1532155838029568</v>
      </c>
      <c r="U53" s="485">
        <v>0.13030144622632117</v>
      </c>
      <c r="V53" s="485">
        <v>0.05911404921719728</v>
      </c>
      <c r="W53" s="485">
        <v>0.631496293074419</v>
      </c>
      <c r="X53" s="485">
        <v>0.12165895420384185</v>
      </c>
      <c r="Y53" s="485">
        <v>0.9547059514867223</v>
      </c>
      <c r="Z53" s="485">
        <v>0.9547059514867223</v>
      </c>
      <c r="AA53" s="487">
        <v>0.19557867619586258</v>
      </c>
    </row>
    <row r="54" ht="12.75" customHeight="1">
      <c r="A54" s="484" t="s">
        <v>916</v>
      </c>
      <c r="B54" s="293">
        <v>17.0</v>
      </c>
      <c r="C54" s="485">
        <v>0.15850384615384616</v>
      </c>
      <c r="D54" s="485">
        <v>0.07292311757505164</v>
      </c>
      <c r="E54" s="485">
        <v>0.12926389341779917</v>
      </c>
      <c r="F54" s="485">
        <v>0.443225574589701</v>
      </c>
      <c r="G54" s="486">
        <v>0.8764328079953049</v>
      </c>
      <c r="H54" s="486">
        <v>1.1394185236914496</v>
      </c>
      <c r="I54" s="485">
        <v>0.09121325208980668</v>
      </c>
      <c r="J54" s="485">
        <v>0.3028006279393898</v>
      </c>
      <c r="K54" s="485">
        <v>0.050855</v>
      </c>
      <c r="L54" s="485">
        <v>0.34456840647253745</v>
      </c>
      <c r="M54" s="485">
        <v>0.07292631690141482</v>
      </c>
      <c r="N54" s="486">
        <v>2.070408564827314</v>
      </c>
      <c r="O54" s="486">
        <v>1.1711022809028628</v>
      </c>
      <c r="P54" s="486">
        <v>9.34264860122093</v>
      </c>
      <c r="Q54" s="486">
        <v>15.610563143808655</v>
      </c>
      <c r="R54" s="486">
        <v>2.5364199127790323</v>
      </c>
      <c r="S54" s="486">
        <v>249.1565502380709</v>
      </c>
      <c r="T54" s="485">
        <v>0.09126079195854167</v>
      </c>
      <c r="U54" s="485">
        <v>0.022936760875543978</v>
      </c>
      <c r="V54" s="485">
        <v>0.01983353016355783</v>
      </c>
      <c r="W54" s="485">
        <v>0.1658016014045215</v>
      </c>
      <c r="X54" s="485">
        <v>0.026638000470444</v>
      </c>
      <c r="Y54" s="485">
        <v>2.251690805097501</v>
      </c>
      <c r="Z54" s="485">
        <v>2.251690805097501</v>
      </c>
      <c r="AA54" s="487">
        <v>0.07526993149408069</v>
      </c>
    </row>
    <row r="55" ht="12.75" customHeight="1">
      <c r="A55" s="484" t="s">
        <v>917</v>
      </c>
      <c r="B55" s="293">
        <v>4.0</v>
      </c>
      <c r="C55" s="485">
        <v>0.0176</v>
      </c>
      <c r="D55" s="485">
        <v>0.155957937510296</v>
      </c>
      <c r="E55" s="485">
        <v>0.17039770081786265</v>
      </c>
      <c r="F55" s="485">
        <v>0.2951241851606302</v>
      </c>
      <c r="G55" s="486">
        <v>0.6440450138393521</v>
      </c>
      <c r="H55" s="486">
        <v>0.6706515844468459</v>
      </c>
      <c r="I55" s="485">
        <v>0.0696499728845549</v>
      </c>
      <c r="J55" s="485">
        <v>0.26444809223182186</v>
      </c>
      <c r="K55" s="485">
        <v>0.050855</v>
      </c>
      <c r="L55" s="485">
        <v>0.11113222576377609</v>
      </c>
      <c r="M55" s="485">
        <v>0.06614833837942029</v>
      </c>
      <c r="N55" s="486">
        <v>1.3700896826288935</v>
      </c>
      <c r="O55" s="486">
        <v>1.3474820849008362</v>
      </c>
      <c r="P55" s="486">
        <v>6.238126514870909</v>
      </c>
      <c r="Q55" s="486">
        <v>8.538840720552136</v>
      </c>
      <c r="R55" s="486">
        <v>1.816944677335053</v>
      </c>
      <c r="S55" s="486">
        <v>8.018212897016301</v>
      </c>
      <c r="T55" s="485">
        <v>0.03369649525012355</v>
      </c>
      <c r="U55" s="485">
        <v>0.07386778595354455</v>
      </c>
      <c r="V55" s="485">
        <v>-2.148426775026158E-4</v>
      </c>
      <c r="W55" s="485">
        <v>-0.01671215236463339</v>
      </c>
      <c r="X55" s="485">
        <v>0.19851813516763073</v>
      </c>
      <c r="Y55" s="485">
        <v>0.37142296537371583</v>
      </c>
      <c r="Z55" s="485">
        <v>0.3714229653737158</v>
      </c>
      <c r="AA55" s="487">
        <v>0.15779316761156298</v>
      </c>
    </row>
    <row r="56" ht="12.75" customHeight="1">
      <c r="A56" s="484" t="s">
        <v>918</v>
      </c>
      <c r="B56" s="293">
        <v>166.0</v>
      </c>
      <c r="C56" s="485">
        <v>0.2328005882352942</v>
      </c>
      <c r="D56" s="485">
        <v>0.37265839691067637</v>
      </c>
      <c r="E56" s="485">
        <v>0.28405709355869363</v>
      </c>
      <c r="F56" s="485">
        <v>0.20342463510697406</v>
      </c>
      <c r="G56" s="486">
        <v>0.8214204967594376</v>
      </c>
      <c r="H56" s="486">
        <v>0.9298987386959587</v>
      </c>
      <c r="I56" s="485">
        <v>0.0815753419800141</v>
      </c>
      <c r="J56" s="485">
        <v>0.46310335310672146</v>
      </c>
      <c r="K56" s="485">
        <v>0.050855</v>
      </c>
      <c r="L56" s="485">
        <v>0.18884246603997282</v>
      </c>
      <c r="M56" s="485">
        <v>0.07337314094030123</v>
      </c>
      <c r="N56" s="486">
        <v>0.7985632978346455</v>
      </c>
      <c r="O56" s="486">
        <v>2.650004308645573</v>
      </c>
      <c r="P56" s="486">
        <v>4.668377817514971</v>
      </c>
      <c r="Q56" s="486">
        <v>6.982567340901188</v>
      </c>
      <c r="R56" s="486">
        <v>1.9431230096211636</v>
      </c>
      <c r="S56" s="486">
        <v>16.325943214834</v>
      </c>
      <c r="T56" s="485">
        <v>0.009995128861736279</v>
      </c>
      <c r="U56" s="485">
        <v>0.30047596852821296</v>
      </c>
      <c r="V56" s="485">
        <v>0.16046402665504775</v>
      </c>
      <c r="W56" s="485">
        <v>0.5039504893607293</v>
      </c>
      <c r="X56" s="485">
        <v>0.31094799857184063</v>
      </c>
      <c r="Y56" s="485">
        <v>0.3127231610769736</v>
      </c>
      <c r="Z56" s="485">
        <v>0.3127231610769736</v>
      </c>
      <c r="AA56" s="487">
        <v>0.37686234244190675</v>
      </c>
    </row>
    <row r="57" ht="12.75" customHeight="1">
      <c r="A57" s="484" t="s">
        <v>919</v>
      </c>
      <c r="B57" s="293">
        <v>24.0</v>
      </c>
      <c r="C57" s="485">
        <v>0.2745153333333334</v>
      </c>
      <c r="D57" s="485">
        <v>0.37953024273539593</v>
      </c>
      <c r="E57" s="485">
        <v>0.20602082553480802</v>
      </c>
      <c r="F57" s="485">
        <v>0.18244447623517368</v>
      </c>
      <c r="G57" s="486">
        <v>0.529121571269841</v>
      </c>
      <c r="H57" s="486">
        <v>0.790752151008787</v>
      </c>
      <c r="I57" s="485">
        <v>0.07517459894640421</v>
      </c>
      <c r="J57" s="485">
        <v>0.3254754733249822</v>
      </c>
      <c r="K57" s="485">
        <v>0.050855</v>
      </c>
      <c r="L57" s="485">
        <v>0.4125209705549901</v>
      </c>
      <c r="M57" s="485">
        <v>0.05989756589613192</v>
      </c>
      <c r="N57" s="486">
        <v>0.5941367718527</v>
      </c>
      <c r="O57" s="486">
        <v>3.5771916018946355</v>
      </c>
      <c r="P57" s="486">
        <v>7.311766844085146</v>
      </c>
      <c r="Q57" s="486">
        <v>9.292319764938465</v>
      </c>
      <c r="R57" s="486">
        <v>2.316973847830998</v>
      </c>
      <c r="S57" s="486">
        <v>18.41284012023769</v>
      </c>
      <c r="T57" s="485">
        <v>0.025338522415672818</v>
      </c>
      <c r="U57" s="485">
        <v>0.1653134380456791</v>
      </c>
      <c r="V57" s="485">
        <v>0.13121071073961837</v>
      </c>
      <c r="W57" s="485">
        <v>0.4028456796383902</v>
      </c>
      <c r="X57" s="485">
        <v>0.42406084058617804</v>
      </c>
      <c r="Y57" s="485">
        <v>0.39844096378722926</v>
      </c>
      <c r="Z57" s="485">
        <v>0.39844096378722926</v>
      </c>
      <c r="AA57" s="487">
        <v>0.38210569457340066</v>
      </c>
    </row>
    <row r="58" ht="12.75" customHeight="1">
      <c r="A58" s="484" t="s">
        <v>920</v>
      </c>
      <c r="B58" s="293">
        <v>100.0</v>
      </c>
      <c r="C58" s="485">
        <v>0.07737212121212124</v>
      </c>
      <c r="D58" s="485">
        <v>0.0872091490275141</v>
      </c>
      <c r="E58" s="485">
        <v>0.2802140695692729</v>
      </c>
      <c r="F58" s="485">
        <v>0.2183798745548326</v>
      </c>
      <c r="G58" s="486">
        <v>0.8529017381494012</v>
      </c>
      <c r="H58" s="486">
        <v>0.9795500315745983</v>
      </c>
      <c r="I58" s="485">
        <v>0.08385930145243152</v>
      </c>
      <c r="J58" s="485">
        <v>0.43728736432048126</v>
      </c>
      <c r="K58" s="485">
        <v>0.050855</v>
      </c>
      <c r="L58" s="485">
        <v>0.2432269507930905</v>
      </c>
      <c r="M58" s="485">
        <v>0.07273943920145498</v>
      </c>
      <c r="N58" s="486">
        <v>3.553462668606814</v>
      </c>
      <c r="O58" s="486">
        <v>0.6282383014519446</v>
      </c>
      <c r="P58" s="486">
        <v>5.424130388035158</v>
      </c>
      <c r="Q58" s="486">
        <v>7.0794352962597635</v>
      </c>
      <c r="R58" s="486">
        <v>1.9840962070304522</v>
      </c>
      <c r="S58" s="486">
        <v>70.29822817770717</v>
      </c>
      <c r="T58" s="485">
        <v>0.06341844706124501</v>
      </c>
      <c r="U58" s="485">
        <v>0.023634819010543238</v>
      </c>
      <c r="V58" s="485">
        <v>0.005762949509121732</v>
      </c>
      <c r="W58" s="485">
        <v>0.15485672710250106</v>
      </c>
      <c r="X58" s="485">
        <v>0.296469137164352</v>
      </c>
      <c r="Y58" s="485">
        <v>0.1880872531115289</v>
      </c>
      <c r="Z58" s="485">
        <v>0.18808725311152896</v>
      </c>
      <c r="AA58" s="487">
        <v>0.08846245675775162</v>
      </c>
    </row>
    <row r="59" ht="12.75" customHeight="1">
      <c r="A59" s="484" t="s">
        <v>468</v>
      </c>
      <c r="B59" s="293">
        <v>11.0</v>
      </c>
      <c r="C59" s="485">
        <v>0.046280999999999996</v>
      </c>
      <c r="D59" s="485">
        <v>0.1013634411396929</v>
      </c>
      <c r="E59" s="485">
        <v>0.14468950470501363</v>
      </c>
      <c r="F59" s="485">
        <v>0.2143667790493376</v>
      </c>
      <c r="G59" s="486">
        <v>0.5940144554982604</v>
      </c>
      <c r="H59" s="486">
        <v>0.8675896783395352</v>
      </c>
      <c r="I59" s="485">
        <v>0.07870912520361861</v>
      </c>
      <c r="J59" s="485">
        <v>0.2279740263451205</v>
      </c>
      <c r="K59" s="485">
        <v>0.045043</v>
      </c>
      <c r="L59" s="485">
        <v>0.41684587791945077</v>
      </c>
      <c r="M59" s="485">
        <v>0.059981542467188606</v>
      </c>
      <c r="N59" s="486">
        <v>1.807098113064369</v>
      </c>
      <c r="O59" s="486">
        <v>1.4851151918346988</v>
      </c>
      <c r="P59" s="486">
        <v>9.281527820103811</v>
      </c>
      <c r="Q59" s="486">
        <v>14.548466635999445</v>
      </c>
      <c r="R59" s="486">
        <v>2.9619162642561543</v>
      </c>
      <c r="S59" s="486">
        <v>17.370818385055024</v>
      </c>
      <c r="T59" s="485">
        <v>0.07671587078451353</v>
      </c>
      <c r="U59" s="485">
        <v>0.06763321008531213</v>
      </c>
      <c r="V59" s="485">
        <v>0.03860039272429897</v>
      </c>
      <c r="W59" s="485">
        <v>0.7032126453291387</v>
      </c>
      <c r="X59" s="485">
        <v>0.19622775667533635</v>
      </c>
      <c r="Y59" s="485">
        <v>0.258488287085598</v>
      </c>
      <c r="Z59" s="485">
        <v>0.258488287085598</v>
      </c>
      <c r="AA59" s="487">
        <v>0.10208646007753597</v>
      </c>
    </row>
    <row r="60" ht="12.75" customHeight="1">
      <c r="A60" s="484" t="s">
        <v>921</v>
      </c>
      <c r="B60" s="293">
        <v>7.0</v>
      </c>
      <c r="C60" s="485">
        <v>0.038425</v>
      </c>
      <c r="D60" s="485">
        <v>0.099619899214932</v>
      </c>
      <c r="E60" s="485">
        <v>0.18901373691463047</v>
      </c>
      <c r="F60" s="485">
        <v>0.30911701363962674</v>
      </c>
      <c r="G60" s="486">
        <v>1.5902925666995296</v>
      </c>
      <c r="H60" s="486">
        <v>1.9382231536190784</v>
      </c>
      <c r="I60" s="485">
        <v>0.12795826506647762</v>
      </c>
      <c r="J60" s="485">
        <v>0.43036486711913036</v>
      </c>
      <c r="K60" s="485">
        <v>0.050855</v>
      </c>
      <c r="L60" s="485">
        <v>0.27203680189153673</v>
      </c>
      <c r="M60" s="485">
        <v>0.10352473153234908</v>
      </c>
      <c r="N60" s="486">
        <v>2.1382237014668712</v>
      </c>
      <c r="O60" s="486">
        <v>1.039978868393705</v>
      </c>
      <c r="P60" s="486">
        <v>7.063368657012814</v>
      </c>
      <c r="Q60" s="486">
        <v>10.309929699692999</v>
      </c>
      <c r="R60" s="486">
        <v>2.420835985244048</v>
      </c>
      <c r="S60" s="486">
        <v>19.990268135629133</v>
      </c>
      <c r="T60" s="485">
        <v>0.12896672468828177</v>
      </c>
      <c r="U60" s="485">
        <v>0.07590810594104122</v>
      </c>
      <c r="V60" s="485">
        <v>0.050747159393665635</v>
      </c>
      <c r="W60" s="485">
        <v>0.9970294005799266</v>
      </c>
      <c r="X60" s="485">
        <v>0.1516544447144206</v>
      </c>
      <c r="Y60" s="485">
        <v>0.27578599007170435</v>
      </c>
      <c r="Z60" s="485">
        <v>0.27578599007170435</v>
      </c>
      <c r="AA60" s="487">
        <v>0.10140987860769964</v>
      </c>
    </row>
    <row r="61" ht="12.75" customHeight="1">
      <c r="A61" s="484" t="s">
        <v>922</v>
      </c>
      <c r="B61" s="293">
        <v>50.0</v>
      </c>
      <c r="C61" s="485">
        <v>0.05327999999999999</v>
      </c>
      <c r="D61" s="485">
        <v>0.16292988851641926</v>
      </c>
      <c r="E61" s="485">
        <v>0.05783880879545163</v>
      </c>
      <c r="F61" s="485">
        <v>0.16140322753814085</v>
      </c>
      <c r="G61" s="486">
        <v>0.3885061927976376</v>
      </c>
      <c r="H61" s="486">
        <v>0.6506274182981785</v>
      </c>
      <c r="I61" s="485">
        <v>0.0687288612417162</v>
      </c>
      <c r="J61" s="485">
        <v>0.20394370124554315</v>
      </c>
      <c r="K61" s="485">
        <v>0.045043</v>
      </c>
      <c r="L61" s="485">
        <v>0.48166097793207796</v>
      </c>
      <c r="M61" s="485">
        <v>0.05189644229561903</v>
      </c>
      <c r="N61" s="486">
        <v>0.4114319764618295</v>
      </c>
      <c r="O61" s="486">
        <v>3.7153854274683433</v>
      </c>
      <c r="P61" s="486">
        <v>11.691846058595218</v>
      </c>
      <c r="Q61" s="486">
        <v>22.33991040176153</v>
      </c>
      <c r="R61" s="486">
        <v>1.7113225687107074</v>
      </c>
      <c r="S61" s="486">
        <v>23.19158205893271</v>
      </c>
      <c r="T61" s="485">
        <v>0.08255159354511177</v>
      </c>
      <c r="U61" s="485">
        <v>0.33954089511344704</v>
      </c>
      <c r="V61" s="485">
        <v>0.22702951827873996</v>
      </c>
      <c r="W61" s="485">
        <v>1.7342755771524554</v>
      </c>
      <c r="X61" s="485">
        <v>0.08603363410590081</v>
      </c>
      <c r="Y61" s="485">
        <v>0.7667440694022755</v>
      </c>
      <c r="Z61" s="485">
        <v>0.7667440694022755</v>
      </c>
      <c r="AA61" s="487">
        <v>0.16287010099737925</v>
      </c>
    </row>
    <row r="62" ht="12.75" customHeight="1">
      <c r="A62" s="484" t="s">
        <v>923</v>
      </c>
      <c r="B62" s="293">
        <v>61.0</v>
      </c>
      <c r="C62" s="485">
        <v>0.116358</v>
      </c>
      <c r="D62" s="485">
        <v>0.09481534785916063</v>
      </c>
      <c r="E62" s="485">
        <v>0.04692969329686256</v>
      </c>
      <c r="F62" s="485">
        <v>0.22878493646304626</v>
      </c>
      <c r="G62" s="486">
        <v>0.8300839147546547</v>
      </c>
      <c r="H62" s="486">
        <v>0.8689509398150602</v>
      </c>
      <c r="I62" s="485">
        <v>0.07877174323149277</v>
      </c>
      <c r="J62" s="485">
        <v>0.6360947392798966</v>
      </c>
      <c r="K62" s="485">
        <v>0.053524</v>
      </c>
      <c r="L62" s="485">
        <v>0.13198988940179562</v>
      </c>
      <c r="M62" s="485">
        <v>0.07367313968463768</v>
      </c>
      <c r="N62" s="486">
        <v>0.5050530432733019</v>
      </c>
      <c r="O62" s="486">
        <v>3.955802095084481</v>
      </c>
      <c r="P62" s="486">
        <v>13.009572620028603</v>
      </c>
      <c r="Q62" s="486">
        <v>40.05647773739665</v>
      </c>
      <c r="R62" s="486">
        <v>2.0363465513114485</v>
      </c>
      <c r="S62" s="486">
        <v>34.232639448888236</v>
      </c>
      <c r="T62" s="485">
        <v>0.09832505200986535</v>
      </c>
      <c r="U62" s="485">
        <v>0.254079702395255</v>
      </c>
      <c r="V62" s="485">
        <v>0.09540597574989443</v>
      </c>
      <c r="W62" s="485">
        <v>1.462623173547346</v>
      </c>
      <c r="X62" s="485">
        <v>-0.023341970007055318</v>
      </c>
      <c r="Y62" s="485">
        <v>0.008835121692908373</v>
      </c>
      <c r="Z62" s="485">
        <v>0.008835121692908343</v>
      </c>
      <c r="AA62" s="487">
        <v>0.0948174324372014</v>
      </c>
    </row>
    <row r="63" ht="12.75" customHeight="1">
      <c r="A63" s="484" t="s">
        <v>924</v>
      </c>
      <c r="B63" s="293">
        <v>13.0</v>
      </c>
      <c r="C63" s="485">
        <v>0.01886888888888889</v>
      </c>
      <c r="D63" s="485">
        <v>0.07586053639846746</v>
      </c>
      <c r="E63" s="485">
        <v>0.11743909189085758</v>
      </c>
      <c r="F63" s="485">
        <v>0.3349672725147566</v>
      </c>
      <c r="G63" s="486">
        <v>0.8070543748839435</v>
      </c>
      <c r="H63" s="486">
        <v>0.918223924342923</v>
      </c>
      <c r="I63" s="485">
        <v>0.08103830051977445</v>
      </c>
      <c r="J63" s="485">
        <v>0.31017152439390305</v>
      </c>
      <c r="K63" s="485">
        <v>0.050855</v>
      </c>
      <c r="L63" s="485">
        <v>0.2232048400352676</v>
      </c>
      <c r="M63" s="485">
        <v>0.07146347122052339</v>
      </c>
      <c r="N63" s="486">
        <v>1.8067191265961897</v>
      </c>
      <c r="O63" s="486">
        <v>1.6155964877241813</v>
      </c>
      <c r="P63" s="486">
        <v>11.874911514750378</v>
      </c>
      <c r="Q63" s="486">
        <v>22.46069224710181</v>
      </c>
      <c r="R63" s="486">
        <v>2.0327328801923263</v>
      </c>
      <c r="S63" s="486">
        <v>33.96660963797377</v>
      </c>
      <c r="T63" s="485">
        <v>0.11799856960408685</v>
      </c>
      <c r="U63" s="485">
        <v>0.03784362707535122</v>
      </c>
      <c r="V63" s="485">
        <v>-0.014497011494252865</v>
      </c>
      <c r="W63" s="485">
        <v>-0.12400404330731554</v>
      </c>
      <c r="X63" s="485">
        <v>0.025384759683220643</v>
      </c>
      <c r="Y63" s="485">
        <v>0.9608662125690787</v>
      </c>
      <c r="Z63" s="485">
        <v>0.9608662125690787</v>
      </c>
      <c r="AA63" s="487">
        <v>0.07262824779360572</v>
      </c>
    </row>
    <row r="64" ht="12.75" customHeight="1">
      <c r="A64" s="484" t="s">
        <v>474</v>
      </c>
      <c r="B64" s="293">
        <v>181.0</v>
      </c>
      <c r="C64" s="485">
        <v>0.07950618421052631</v>
      </c>
      <c r="D64" s="485">
        <v>0.22306419369090053</v>
      </c>
      <c r="E64" s="485">
        <v>0.02604602253380742</v>
      </c>
      <c r="F64" s="485">
        <v>0.03423555993824276</v>
      </c>
      <c r="G64" s="486">
        <v>0.6536490727288407</v>
      </c>
      <c r="H64" s="486">
        <v>1.024170262880998</v>
      </c>
      <c r="I64" s="485">
        <v>0.08591183209252591</v>
      </c>
      <c r="J64" s="485">
        <v>0.23590766129106594</v>
      </c>
      <c r="K64" s="485">
        <v>0.045043</v>
      </c>
      <c r="L64" s="485">
        <v>0.4437436539441254</v>
      </c>
      <c r="M64" s="485">
        <v>0.06277966085620822</v>
      </c>
      <c r="N64" s="486">
        <v>0.13519492153145526</v>
      </c>
      <c r="O64" s="486">
        <v>11.736514441111494</v>
      </c>
      <c r="P64" s="486">
        <v>21.912087518157193</v>
      </c>
      <c r="Q64" s="486">
        <v>53.47915962719974</v>
      </c>
      <c r="R64" s="486">
        <v>1.9827496103359104</v>
      </c>
      <c r="S64" s="486">
        <v>123.35864097594961</v>
      </c>
      <c r="T64" s="485">
        <v>1.1777065426859592</v>
      </c>
      <c r="U64" s="485">
        <v>0.020877749230665748</v>
      </c>
      <c r="V64" s="485">
        <v>-0.16888406313044227</v>
      </c>
      <c r="W64" s="485">
        <v>-0.8295756076867706</v>
      </c>
      <c r="X64" s="485">
        <v>0.04154719300739349</v>
      </c>
      <c r="Y64" s="485">
        <v>2.320757535648835</v>
      </c>
      <c r="Z64" s="485">
        <v>2.320757535648835</v>
      </c>
      <c r="AA64" s="487">
        <v>0.19653209531683402</v>
      </c>
    </row>
    <row r="65" ht="12.75" customHeight="1">
      <c r="A65" s="484" t="s">
        <v>925</v>
      </c>
      <c r="B65" s="293">
        <v>17.0</v>
      </c>
      <c r="C65" s="485">
        <v>0.5556166666666666</v>
      </c>
      <c r="D65" s="485">
        <v>0.1260895802230371</v>
      </c>
      <c r="E65" s="485">
        <v>0.029287042485061747</v>
      </c>
      <c r="F65" s="485">
        <v>0.24259357814440308</v>
      </c>
      <c r="G65" s="486">
        <v>0.4314363177605709</v>
      </c>
      <c r="H65" s="486">
        <v>0.6685940614079962</v>
      </c>
      <c r="I65" s="485">
        <v>0.06955532682476782</v>
      </c>
      <c r="J65" s="485">
        <v>0.3424003701471713</v>
      </c>
      <c r="K65" s="485">
        <v>0.050855</v>
      </c>
      <c r="L65" s="485">
        <v>0.484795077605791</v>
      </c>
      <c r="M65" s="485">
        <v>0.054325937012590225</v>
      </c>
      <c r="N65" s="486">
        <v>0.26632691318970303</v>
      </c>
      <c r="O65" s="486">
        <v>4.382629372614688</v>
      </c>
      <c r="P65" s="486">
        <v>17.93205737756681</v>
      </c>
      <c r="Q65" s="486">
        <v>36.271131152719285</v>
      </c>
      <c r="R65" s="486">
        <v>1.3514347597641898</v>
      </c>
      <c r="S65" s="486">
        <v>8.022117698323951</v>
      </c>
      <c r="T65" s="485">
        <v>0.04078481886311249</v>
      </c>
      <c r="U65" s="485">
        <v>0.02541914029412253</v>
      </c>
      <c r="V65" s="485">
        <v>-0.05928807510108271</v>
      </c>
      <c r="W65" s="485">
        <v>-0.9727120811775142</v>
      </c>
      <c r="X65" s="485">
        <v>-0.08538037893418758</v>
      </c>
      <c r="Y65" s="485">
        <v>0.0</v>
      </c>
      <c r="Z65" s="485">
        <v>0.0</v>
      </c>
      <c r="AA65" s="487">
        <v>0.11158676233778687</v>
      </c>
    </row>
    <row r="66" ht="12.75" customHeight="1">
      <c r="A66" s="484" t="s">
        <v>926</v>
      </c>
      <c r="B66" s="293">
        <v>11.0</v>
      </c>
      <c r="C66" s="485">
        <v>0.09080400000000001</v>
      </c>
      <c r="D66" s="485">
        <v>0.16131826431281968</v>
      </c>
      <c r="E66" s="485">
        <v>0.05312220372276945</v>
      </c>
      <c r="F66" s="485">
        <v>0.17400095021907827</v>
      </c>
      <c r="G66" s="486">
        <v>0.5125267518181463</v>
      </c>
      <c r="H66" s="486">
        <v>0.5635722376636395</v>
      </c>
      <c r="I66" s="485">
        <v>0.06472432293252742</v>
      </c>
      <c r="J66" s="485">
        <v>0.35907096541478567</v>
      </c>
      <c r="K66" s="485">
        <v>0.050855</v>
      </c>
      <c r="L66" s="485">
        <v>0.24171470192446345</v>
      </c>
      <c r="M66" s="485">
        <v>0.05829880338240528</v>
      </c>
      <c r="N66" s="486">
        <v>0.37242041233481304</v>
      </c>
      <c r="O66" s="486">
        <v>4.778840644215548</v>
      </c>
      <c r="P66" s="486">
        <v>18.009159397595386</v>
      </c>
      <c r="Q66" s="486">
        <v>28.438668024742345</v>
      </c>
      <c r="R66" s="486">
        <v>1.2470691827068427</v>
      </c>
      <c r="S66" s="486">
        <v>33.2262308257929</v>
      </c>
      <c r="T66" s="485">
        <v>2.012999505032173</v>
      </c>
      <c r="U66" s="485">
        <v>0.02840372875763075</v>
      </c>
      <c r="V66" s="485">
        <v>-0.051359511631743945</v>
      </c>
      <c r="W66" s="485">
        <v>-0.5941237825780336</v>
      </c>
      <c r="X66" s="485">
        <v>0.09109205615781056</v>
      </c>
      <c r="Y66" s="485">
        <v>0.2492318197336975</v>
      </c>
      <c r="Z66" s="485">
        <v>0.24923181973369757</v>
      </c>
      <c r="AA66" s="487">
        <v>0.1643542931994576</v>
      </c>
    </row>
    <row r="67" ht="12.75" customHeight="1">
      <c r="A67" s="484" t="s">
        <v>927</v>
      </c>
      <c r="B67" s="293">
        <v>60.0</v>
      </c>
      <c r="C67" s="485">
        <v>0.054392666666666666</v>
      </c>
      <c r="D67" s="485">
        <v>-0.0028357035717595817</v>
      </c>
      <c r="E67" s="485">
        <v>6.711915964746503E-4</v>
      </c>
      <c r="F67" s="485">
        <v>0.18035278243626368</v>
      </c>
      <c r="G67" s="486">
        <v>0.8828463853207577</v>
      </c>
      <c r="H67" s="486">
        <v>1.0801188936162607</v>
      </c>
      <c r="I67" s="485">
        <v>0.088485469106348</v>
      </c>
      <c r="J67" s="485">
        <v>0.4419222889349552</v>
      </c>
      <c r="K67" s="485">
        <v>0.050855</v>
      </c>
      <c r="L67" s="485">
        <v>0.3082714813242523</v>
      </c>
      <c r="M67" s="485">
        <v>0.07296578210632138</v>
      </c>
      <c r="N67" s="486">
        <v>1.44524314073108</v>
      </c>
      <c r="O67" s="486">
        <v>1.5074220348746605</v>
      </c>
      <c r="P67" s="486">
        <v>14.981930532197556</v>
      </c>
      <c r="Q67" s="486" t="s">
        <v>885</v>
      </c>
      <c r="R67" s="486">
        <v>2.8721502379113324</v>
      </c>
      <c r="S67" s="486">
        <v>104.23604792269977</v>
      </c>
      <c r="T67" s="485">
        <v>0.09693828006851661</v>
      </c>
      <c r="U67" s="485">
        <v>0.013030956034781528</v>
      </c>
      <c r="V67" s="485">
        <v>-0.01166064844331973</v>
      </c>
      <c r="W67" s="485" t="s">
        <v>885</v>
      </c>
      <c r="X67" s="485">
        <v>-0.08269945359431624</v>
      </c>
      <c r="Y67" s="485">
        <v>0.007618846133805902</v>
      </c>
      <c r="Z67" s="485">
        <v>0.007618846133805923</v>
      </c>
      <c r="AA67" s="487">
        <v>4.8652777182227547E-4</v>
      </c>
    </row>
    <row r="68" ht="12.75" customHeight="1">
      <c r="A68" s="484" t="s">
        <v>476</v>
      </c>
      <c r="B68" s="293">
        <v>55.0</v>
      </c>
      <c r="C68" s="485">
        <v>0.10951862068965518</v>
      </c>
      <c r="D68" s="485">
        <v>0.09659043658909008</v>
      </c>
      <c r="E68" s="485">
        <v>0.09536754171130633</v>
      </c>
      <c r="F68" s="485">
        <v>0.2790897385078625</v>
      </c>
      <c r="G68" s="486">
        <v>0.8488780060557483</v>
      </c>
      <c r="H68" s="486">
        <v>1.17128693009822</v>
      </c>
      <c r="I68" s="485">
        <v>0.09267919878451812</v>
      </c>
      <c r="J68" s="485">
        <v>0.4429522114939097</v>
      </c>
      <c r="K68" s="485">
        <v>0.050855</v>
      </c>
      <c r="L68" s="485">
        <v>0.3693821811903066</v>
      </c>
      <c r="M68" s="485">
        <v>0.07253385230484759</v>
      </c>
      <c r="N68" s="486">
        <v>1.28318501683349</v>
      </c>
      <c r="O68" s="486">
        <v>1.8421118883204324</v>
      </c>
      <c r="P68" s="486">
        <v>9.98738944984403</v>
      </c>
      <c r="Q68" s="486">
        <v>21.71796210872423</v>
      </c>
      <c r="R68" s="486">
        <v>3.4596231451635577</v>
      </c>
      <c r="S68" s="486">
        <v>27.700115574206265</v>
      </c>
      <c r="T68" s="485">
        <v>0.18037794033907653</v>
      </c>
      <c r="U68" s="485">
        <v>0.07111560994338362</v>
      </c>
      <c r="V68" s="485">
        <v>0.032100923079553575</v>
      </c>
      <c r="W68" s="485">
        <v>0.5615834278229958</v>
      </c>
      <c r="X68" s="485">
        <v>0.025626629604530146</v>
      </c>
      <c r="Y68" s="485">
        <v>1.9958513365724233</v>
      </c>
      <c r="Z68" s="485">
        <v>1.9958513365724233</v>
      </c>
      <c r="AA68" s="487">
        <v>0.0810090946051851</v>
      </c>
    </row>
    <row r="69" ht="12.75" customHeight="1">
      <c r="A69" s="484" t="s">
        <v>928</v>
      </c>
      <c r="B69" s="293">
        <v>1.0</v>
      </c>
      <c r="C69" s="485">
        <v>0.0695</v>
      </c>
      <c r="D69" s="485">
        <v>0.0965567194116336</v>
      </c>
      <c r="E69" s="485">
        <v>0.30116910073399067</v>
      </c>
      <c r="F69" s="485">
        <v>0.2295302013422819</v>
      </c>
      <c r="G69" s="486">
        <v>0.6098509183978317</v>
      </c>
      <c r="H69" s="486">
        <v>0.6551440260520247</v>
      </c>
      <c r="I69" s="485">
        <v>0.06893662519839314</v>
      </c>
      <c r="J69" s="485">
        <v>0.17094029032718663</v>
      </c>
      <c r="K69" s="485">
        <v>0.045043</v>
      </c>
      <c r="L69" s="485">
        <v>0.2984245857127374</v>
      </c>
      <c r="M69" s="485">
        <v>0.05844569534382253</v>
      </c>
      <c r="N69" s="486">
        <v>4.048441545907466</v>
      </c>
      <c r="O69" s="486">
        <v>0.6896317635240171</v>
      </c>
      <c r="P69" s="486">
        <v>7.283030827731133</v>
      </c>
      <c r="Q69" s="486">
        <v>7.142501442962344</v>
      </c>
      <c r="R69" s="486">
        <v>1.3077640132466577</v>
      </c>
      <c r="S69" s="486">
        <v>9.344609991235759</v>
      </c>
      <c r="T69" s="485">
        <v>0.17093826610207266</v>
      </c>
      <c r="U69" s="485">
        <v>0.0014486293737463784</v>
      </c>
      <c r="V69" s="485">
        <v>0.04326387341207934</v>
      </c>
      <c r="W69" s="485">
        <v>0.7560799531674074</v>
      </c>
      <c r="X69" s="485">
        <v>0.3123460169723515</v>
      </c>
      <c r="Y69" s="485">
        <v>0.18930762489044697</v>
      </c>
      <c r="Z69" s="485">
        <v>0.18930762489044695</v>
      </c>
      <c r="AA69" s="487">
        <v>0.09655325505093537</v>
      </c>
    </row>
    <row r="70" ht="12.75" customHeight="1">
      <c r="A70" s="484" t="s">
        <v>929</v>
      </c>
      <c r="B70" s="293">
        <v>64.0</v>
      </c>
      <c r="C70" s="485">
        <v>0.06796</v>
      </c>
      <c r="D70" s="485">
        <v>0.1580022591623619</v>
      </c>
      <c r="E70" s="485">
        <v>0.19557552942837814</v>
      </c>
      <c r="F70" s="485">
        <v>0.19967846424718289</v>
      </c>
      <c r="G70" s="486">
        <v>1.0243276951296387</v>
      </c>
      <c r="H70" s="486">
        <v>1.194577320424228</v>
      </c>
      <c r="I70" s="485">
        <v>0.09375055673951449</v>
      </c>
      <c r="J70" s="485">
        <v>0.35372310643077254</v>
      </c>
      <c r="K70" s="485">
        <v>0.050855</v>
      </c>
      <c r="L70" s="485">
        <v>0.20462608516509845</v>
      </c>
      <c r="M70" s="485">
        <v>0.08237144200266251</v>
      </c>
      <c r="N70" s="486">
        <v>1.6196890156518917</v>
      </c>
      <c r="O70" s="486">
        <v>4.194361595858457</v>
      </c>
      <c r="P70" s="486">
        <v>16.598910443571427</v>
      </c>
      <c r="Q70" s="486">
        <v>29.333020694460565</v>
      </c>
      <c r="R70" s="486" t="s">
        <v>885</v>
      </c>
      <c r="S70" s="486">
        <v>94.18909813240215</v>
      </c>
      <c r="T70" s="485">
        <v>0.00860428879008023</v>
      </c>
      <c r="U70" s="485">
        <v>0.057944026102845256</v>
      </c>
      <c r="V70" s="485">
        <v>0.03572268537099506</v>
      </c>
      <c r="W70" s="485">
        <v>0.3451108324184372</v>
      </c>
      <c r="X70" s="485" t="s">
        <v>885</v>
      </c>
      <c r="Y70" s="485">
        <v>0.5307559895574028</v>
      </c>
      <c r="Z70" s="485">
        <v>0.5307559895574028</v>
      </c>
      <c r="AA70" s="487">
        <v>0.13614064338279905</v>
      </c>
    </row>
    <row r="71" ht="12.75" customHeight="1">
      <c r="A71" s="484" t="s">
        <v>930</v>
      </c>
      <c r="B71" s="293">
        <v>30.0</v>
      </c>
      <c r="C71" s="485">
        <v>0.17498636363636366</v>
      </c>
      <c r="D71" s="485">
        <v>0.06175620642981021</v>
      </c>
      <c r="E71" s="485">
        <v>0.13195481158300898</v>
      </c>
      <c r="F71" s="485">
        <v>0.23751485780163534</v>
      </c>
      <c r="G71" s="486">
        <v>1.0587643053346871</v>
      </c>
      <c r="H71" s="486">
        <v>1.4944959500823904</v>
      </c>
      <c r="I71" s="485">
        <v>0.10754681370378996</v>
      </c>
      <c r="J71" s="485">
        <v>0.46787574959813977</v>
      </c>
      <c r="K71" s="485">
        <v>0.050855</v>
      </c>
      <c r="L71" s="485">
        <v>0.3651324749998421</v>
      </c>
      <c r="M71" s="485">
        <v>0.08220458844986592</v>
      </c>
      <c r="N71" s="486">
        <v>2.669833787404534</v>
      </c>
      <c r="O71" s="486">
        <v>1.049476016950808</v>
      </c>
      <c r="P71" s="486">
        <v>11.625721407059311</v>
      </c>
      <c r="Q71" s="486">
        <v>17.424466432833757</v>
      </c>
      <c r="R71" s="486">
        <v>6.9701147308624885</v>
      </c>
      <c r="S71" s="486">
        <v>17.88872792375451</v>
      </c>
      <c r="T71" s="485">
        <v>0.09983369799408429</v>
      </c>
      <c r="U71" s="485">
        <v>0.019066371040589995</v>
      </c>
      <c r="V71" s="485">
        <v>0.021762603098834987</v>
      </c>
      <c r="W71" s="485">
        <v>0.7134611678555867</v>
      </c>
      <c r="X71" s="485">
        <v>0.4732854552615435</v>
      </c>
      <c r="Y71" s="485">
        <v>0.05794159749803761</v>
      </c>
      <c r="Z71" s="485">
        <v>0.05794159749803762</v>
      </c>
      <c r="AA71" s="487">
        <v>0.057130049786012285</v>
      </c>
    </row>
    <row r="72" ht="12.75" customHeight="1">
      <c r="A72" s="484" t="s">
        <v>931</v>
      </c>
      <c r="B72" s="293">
        <v>16.0</v>
      </c>
      <c r="C72" s="485">
        <v>0.08905384615384616</v>
      </c>
      <c r="D72" s="485">
        <v>0.12513815577176424</v>
      </c>
      <c r="E72" s="485">
        <v>0.39426101011063314</v>
      </c>
      <c r="F72" s="485">
        <v>0.24040748843756385</v>
      </c>
      <c r="G72" s="486">
        <v>1.704153179546406</v>
      </c>
      <c r="H72" s="486">
        <v>1.9381785697071496</v>
      </c>
      <c r="I72" s="485">
        <v>0.12795621420652886</v>
      </c>
      <c r="J72" s="485">
        <v>0.4521058266464563</v>
      </c>
      <c r="K72" s="485">
        <v>0.050855</v>
      </c>
      <c r="L72" s="485">
        <v>0.16613035370375878</v>
      </c>
      <c r="M72" s="485">
        <v>0.11303522243500778</v>
      </c>
      <c r="N72" s="486">
        <v>3.641816586745592</v>
      </c>
      <c r="O72" s="486">
        <v>2.169932476442798</v>
      </c>
      <c r="P72" s="486">
        <v>13.331901910729169</v>
      </c>
      <c r="Q72" s="486">
        <v>17.19076108032302</v>
      </c>
      <c r="R72" s="486" t="s">
        <v>885</v>
      </c>
      <c r="S72" s="486">
        <v>27.87080707923468</v>
      </c>
      <c r="T72" s="485">
        <v>0.08469682764457319</v>
      </c>
      <c r="U72" s="485">
        <v>0.024278467792407967</v>
      </c>
      <c r="V72" s="485">
        <v>0.008484963589781638</v>
      </c>
      <c r="W72" s="485">
        <v>0.023337337560001278</v>
      </c>
      <c r="X72" s="485" t="s">
        <v>885</v>
      </c>
      <c r="Y72" s="485">
        <v>0.46644741818218693</v>
      </c>
      <c r="Z72" s="485">
        <v>0.46644741818218693</v>
      </c>
      <c r="AA72" s="487">
        <v>0.1238432505090802</v>
      </c>
    </row>
    <row r="73" ht="12.75" customHeight="1">
      <c r="A73" s="484" t="s">
        <v>932</v>
      </c>
      <c r="B73" s="293">
        <v>62.0</v>
      </c>
      <c r="C73" s="485">
        <v>0.05805459459459458</v>
      </c>
      <c r="D73" s="485">
        <v>0.11953213688630857</v>
      </c>
      <c r="E73" s="485">
        <v>0.186085879254954</v>
      </c>
      <c r="F73" s="485">
        <v>0.23449866940082945</v>
      </c>
      <c r="G73" s="486">
        <v>0.9093255538405173</v>
      </c>
      <c r="H73" s="486">
        <v>1.106042693037566</v>
      </c>
      <c r="I73" s="485">
        <v>0.08967796387972804</v>
      </c>
      <c r="J73" s="485">
        <v>0.37735750438183585</v>
      </c>
      <c r="K73" s="485">
        <v>0.050855</v>
      </c>
      <c r="L73" s="485">
        <v>0.24408909195893314</v>
      </c>
      <c r="M73" s="485">
        <v>0.07709841418627789</v>
      </c>
      <c r="N73" s="486">
        <v>1.8156573835628624</v>
      </c>
      <c r="O73" s="486">
        <v>1.813078112372955</v>
      </c>
      <c r="P73" s="486">
        <v>11.632873296385332</v>
      </c>
      <c r="Q73" s="486">
        <v>13.822749735595126</v>
      </c>
      <c r="R73" s="486">
        <v>4.030387228576006</v>
      </c>
      <c r="S73" s="486">
        <v>28.908314358128138</v>
      </c>
      <c r="T73" s="485">
        <v>0.17415504658831088</v>
      </c>
      <c r="U73" s="485">
        <v>0.0625565357934217</v>
      </c>
      <c r="V73" s="485">
        <v>0.0921510641035311</v>
      </c>
      <c r="W73" s="485">
        <v>1.0375036244575058</v>
      </c>
      <c r="X73" s="485">
        <v>0.2545162298582571</v>
      </c>
      <c r="Y73" s="485">
        <v>0.2522053106672775</v>
      </c>
      <c r="Z73" s="485">
        <v>0.25220531066727747</v>
      </c>
      <c r="AA73" s="487">
        <v>0.121685531334811</v>
      </c>
    </row>
    <row r="74" ht="12.75" customHeight="1">
      <c r="A74" s="484" t="s">
        <v>933</v>
      </c>
      <c r="B74" s="293">
        <v>26.0</v>
      </c>
      <c r="C74" s="485">
        <v>0.18063052631578944</v>
      </c>
      <c r="D74" s="485">
        <v>0.044133968058007046</v>
      </c>
      <c r="E74" s="485">
        <v>0.0989299380525086</v>
      </c>
      <c r="F74" s="485">
        <v>0.21721237165566823</v>
      </c>
      <c r="G74" s="486">
        <v>1.171062908717729</v>
      </c>
      <c r="H74" s="486">
        <v>1.2466770513434235</v>
      </c>
      <c r="I74" s="485">
        <v>0.09614714436179748</v>
      </c>
      <c r="J74" s="485">
        <v>0.38283198873816127</v>
      </c>
      <c r="K74" s="485">
        <v>0.050855</v>
      </c>
      <c r="L74" s="485">
        <v>0.1183525185747442</v>
      </c>
      <c r="M74" s="485">
        <v>0.0892820006718982</v>
      </c>
      <c r="N74" s="486">
        <v>2.411559428998697</v>
      </c>
      <c r="O74" s="486">
        <v>1.5688483400026725</v>
      </c>
      <c r="P74" s="486">
        <v>16.63129575259254</v>
      </c>
      <c r="Q74" s="486">
        <v>38.46582980994355</v>
      </c>
      <c r="R74" s="486">
        <v>7.24228550393011</v>
      </c>
      <c r="S74" s="486">
        <v>29.84401634296881</v>
      </c>
      <c r="T74" s="485">
        <v>0.007687613623918548</v>
      </c>
      <c r="U74" s="485">
        <v>0.05200966480677357</v>
      </c>
      <c r="V74" s="485">
        <v>0.022820227937652104</v>
      </c>
      <c r="W74" s="485">
        <v>0.794478336472149</v>
      </c>
      <c r="X74" s="485">
        <v>0.1955014547502191</v>
      </c>
      <c r="Y74" s="485">
        <v>0.21744723060022958</v>
      </c>
      <c r="Z74" s="485">
        <v>0.21744723060022952</v>
      </c>
      <c r="AA74" s="487">
        <v>0.04696703491105394</v>
      </c>
    </row>
    <row r="75" ht="12.75" customHeight="1">
      <c r="A75" s="484" t="s">
        <v>934</v>
      </c>
      <c r="B75" s="293">
        <v>14.0</v>
      </c>
      <c r="C75" s="485">
        <v>0.0659125</v>
      </c>
      <c r="D75" s="485">
        <v>0.024225596853965255</v>
      </c>
      <c r="E75" s="485">
        <v>0.10989245466725754</v>
      </c>
      <c r="F75" s="485">
        <v>0.22911929074099627</v>
      </c>
      <c r="G75" s="486">
        <v>0.364761149065977</v>
      </c>
      <c r="H75" s="486">
        <v>0.4936080595618046</v>
      </c>
      <c r="I75" s="485">
        <v>0.06150597073984301</v>
      </c>
      <c r="J75" s="485">
        <v>0.25647926947712857</v>
      </c>
      <c r="K75" s="485">
        <v>0.050855</v>
      </c>
      <c r="L75" s="485">
        <v>0.35831710070912415</v>
      </c>
      <c r="M75" s="485">
        <v>0.05313399174546412</v>
      </c>
      <c r="N75" s="486">
        <v>4.75644637935626</v>
      </c>
      <c r="O75" s="486">
        <v>0.4125213111332912</v>
      </c>
      <c r="P75" s="486">
        <v>6.379804822101389</v>
      </c>
      <c r="Q75" s="486">
        <v>19.804920951092498</v>
      </c>
      <c r="R75" s="486">
        <v>2.903171334143174</v>
      </c>
      <c r="S75" s="486">
        <v>16.757683247241964</v>
      </c>
      <c r="T75" s="485">
        <v>-0.00243238992810026</v>
      </c>
      <c r="U75" s="485">
        <v>0.026633515324994268</v>
      </c>
      <c r="V75" s="485">
        <v>0.01326060238245387</v>
      </c>
      <c r="W75" s="485">
        <v>1.1428223096616057</v>
      </c>
      <c r="X75" s="485">
        <v>0.14777603490447422</v>
      </c>
      <c r="Y75" s="485">
        <v>0.3692401555065788</v>
      </c>
      <c r="Z75" s="485">
        <v>0.36924015550657874</v>
      </c>
      <c r="AA75" s="487">
        <v>0.026473632076435664</v>
      </c>
    </row>
    <row r="76" ht="12.75" customHeight="1">
      <c r="A76" s="484" t="s">
        <v>935</v>
      </c>
      <c r="B76" s="293">
        <v>28.0</v>
      </c>
      <c r="C76" s="485">
        <v>0.04110185185185184</v>
      </c>
      <c r="D76" s="485">
        <v>0.36745097043843167</v>
      </c>
      <c r="E76" s="485">
        <v>0.04458562834006221</v>
      </c>
      <c r="F76" s="485">
        <v>0.04201930358888443</v>
      </c>
      <c r="G76" s="486">
        <v>0.7866747019034875</v>
      </c>
      <c r="H76" s="486">
        <v>1.120867766031394</v>
      </c>
      <c r="I76" s="485">
        <v>0.09035991723744412</v>
      </c>
      <c r="J76" s="485">
        <v>0.20718002005434216</v>
      </c>
      <c r="K76" s="485">
        <v>0.045043</v>
      </c>
      <c r="L76" s="485">
        <v>0.37042376508860575</v>
      </c>
      <c r="M76" s="485">
        <v>0.06940220471941981</v>
      </c>
      <c r="N76" s="486">
        <v>0.13065981426778428</v>
      </c>
      <c r="O76" s="486">
        <v>12.151988991799444</v>
      </c>
      <c r="P76" s="486">
        <v>17.431873861346652</v>
      </c>
      <c r="Q76" s="486">
        <v>34.711010000762485</v>
      </c>
      <c r="R76" s="486">
        <v>1.9356719923817578</v>
      </c>
      <c r="S76" s="486">
        <v>74.0905042250849</v>
      </c>
      <c r="T76" s="485">
        <v>-0.09870898691980977</v>
      </c>
      <c r="U76" s="485">
        <v>0.05167863850956901</v>
      </c>
      <c r="V76" s="485">
        <v>-0.2652596155473204</v>
      </c>
      <c r="W76" s="485">
        <v>-0.8180364327949872</v>
      </c>
      <c r="X76" s="485">
        <v>0.06523063162826355</v>
      </c>
      <c r="Y76" s="485">
        <v>1.5557235045106812</v>
      </c>
      <c r="Z76" s="485">
        <v>1.5557235045106812</v>
      </c>
      <c r="AA76" s="487">
        <v>0.3500970998582947</v>
      </c>
    </row>
    <row r="77" ht="12.75" customHeight="1">
      <c r="A77" s="484" t="s">
        <v>478</v>
      </c>
      <c r="B77" s="293">
        <v>105.0</v>
      </c>
      <c r="C77" s="485">
        <v>0.12071967741935487</v>
      </c>
      <c r="D77" s="485">
        <v>0.04617263081820448</v>
      </c>
      <c r="E77" s="485">
        <v>0.13499345989584943</v>
      </c>
      <c r="F77" s="485">
        <v>0.24714983147031147</v>
      </c>
      <c r="G77" s="486">
        <v>0.9730692183120843</v>
      </c>
      <c r="H77" s="486">
        <v>1.1814057462278666</v>
      </c>
      <c r="I77" s="485">
        <v>0.09314466432648186</v>
      </c>
      <c r="J77" s="485">
        <v>0.4400785368755131</v>
      </c>
      <c r="K77" s="485">
        <v>0.050855</v>
      </c>
      <c r="L77" s="485">
        <v>0.2655200484001674</v>
      </c>
      <c r="M77" s="485">
        <v>0.07854015509233994</v>
      </c>
      <c r="N77" s="486">
        <v>3.1090000638677036</v>
      </c>
      <c r="O77" s="486">
        <v>0.983570844924985</v>
      </c>
      <c r="P77" s="486">
        <v>9.341548558904895</v>
      </c>
      <c r="Q77" s="486">
        <v>20.317569846397642</v>
      </c>
      <c r="R77" s="486">
        <v>4.778606562878069</v>
      </c>
      <c r="S77" s="486">
        <v>48.78837652846057</v>
      </c>
      <c r="T77" s="485">
        <v>0.050599261894710514</v>
      </c>
      <c r="U77" s="485">
        <v>0.02588926922351027</v>
      </c>
      <c r="V77" s="485">
        <v>0.026622349307585433</v>
      </c>
      <c r="W77" s="485">
        <v>0.5523015624992001</v>
      </c>
      <c r="X77" s="485">
        <v>0.09643878418310899</v>
      </c>
      <c r="Y77" s="485">
        <v>0.8704265485497078</v>
      </c>
      <c r="Z77" s="485">
        <v>0.8704265485497078</v>
      </c>
      <c r="AA77" s="487">
        <v>0.0479816113263796</v>
      </c>
    </row>
    <row r="78" ht="12.75" customHeight="1">
      <c r="A78" s="484" t="s">
        <v>936</v>
      </c>
      <c r="B78" s="293">
        <v>3.0</v>
      </c>
      <c r="C78" s="485">
        <v>0.0902</v>
      </c>
      <c r="D78" s="485">
        <v>0.018445123448906007</v>
      </c>
      <c r="E78" s="485">
        <v>0.03124092719979871</v>
      </c>
      <c r="F78" s="485" t="e">
        <v>#DIV/0!</v>
      </c>
      <c r="G78" s="486">
        <v>0.26316933125019143</v>
      </c>
      <c r="H78" s="486">
        <v>0.674519769567508</v>
      </c>
      <c r="I78" s="485">
        <v>0.06982790940010537</v>
      </c>
      <c r="J78" s="485">
        <v>0.4077252655256018</v>
      </c>
      <c r="K78" s="485">
        <v>0.050855</v>
      </c>
      <c r="L78" s="485">
        <v>0.7017405533587942</v>
      </c>
      <c r="M78" s="485">
        <v>0.04759209549858379</v>
      </c>
      <c r="N78" s="486">
        <v>1.4484047693844369</v>
      </c>
      <c r="O78" s="486">
        <v>0.6282869174808124</v>
      </c>
      <c r="P78" s="486">
        <v>7.94758657142281</v>
      </c>
      <c r="Q78" s="486">
        <v>29.777572649378406</v>
      </c>
      <c r="R78" s="486">
        <v>0.78946449471402</v>
      </c>
      <c r="S78" s="486" t="e">
        <v>#DIV/0!</v>
      </c>
      <c r="T78" s="485">
        <v>0.10694212196535768</v>
      </c>
      <c r="U78" s="485">
        <v>0.05418679936728137</v>
      </c>
      <c r="V78" s="485">
        <v>0.00706289851939911</v>
      </c>
      <c r="W78" s="485">
        <v>-0.3200268060602408</v>
      </c>
      <c r="X78" s="485">
        <v>-0.0999805523142746</v>
      </c>
      <c r="Y78" s="485" t="e">
        <v>#DIV/0!</v>
      </c>
      <c r="Z78" s="485" t="e">
        <v>#DIV/0!</v>
      </c>
      <c r="AA78" s="487">
        <v>0.021569196581060632</v>
      </c>
    </row>
    <row r="79" ht="12.75" customHeight="1">
      <c r="A79" s="484" t="s">
        <v>482</v>
      </c>
      <c r="B79" s="293">
        <v>63.0</v>
      </c>
      <c r="C79" s="485">
        <v>0.06441162790697674</v>
      </c>
      <c r="D79" s="485">
        <v>0.19711975635060902</v>
      </c>
      <c r="E79" s="485">
        <v>0.11368358391768708</v>
      </c>
      <c r="F79" s="485">
        <v>0.0930926705083394</v>
      </c>
      <c r="G79" s="486">
        <v>1.460244593924559</v>
      </c>
      <c r="H79" s="486">
        <v>1.4952411850835359</v>
      </c>
      <c r="I79" s="485">
        <v>0.10758109451384265</v>
      </c>
      <c r="J79" s="485">
        <v>0.4147143445700453</v>
      </c>
      <c r="K79" s="485">
        <v>0.050855</v>
      </c>
      <c r="L79" s="485">
        <v>0.05700810294721246</v>
      </c>
      <c r="M79" s="485">
        <v>0.10362246070915908</v>
      </c>
      <c r="N79" s="486">
        <v>0.5807292092301813</v>
      </c>
      <c r="O79" s="486">
        <v>10.596722932093094</v>
      </c>
      <c r="P79" s="486">
        <v>31.594447138361602</v>
      </c>
      <c r="Q79" s="486">
        <v>53.315004182229046</v>
      </c>
      <c r="R79" s="486">
        <v>7.38179145503603</v>
      </c>
      <c r="S79" s="486">
        <v>82.75051639049542</v>
      </c>
      <c r="T79" s="485">
        <v>0.22403022878237655</v>
      </c>
      <c r="U79" s="485">
        <v>0.1700086447636025</v>
      </c>
      <c r="V79" s="485">
        <v>0.06898697577847278</v>
      </c>
      <c r="W79" s="485">
        <v>0.498632244773038</v>
      </c>
      <c r="X79" s="485">
        <v>0.12611876313091647</v>
      </c>
      <c r="Y79" s="485">
        <v>0.48873979408723345</v>
      </c>
      <c r="Z79" s="485">
        <v>0.48873979408723345</v>
      </c>
      <c r="AA79" s="487">
        <v>0.2053985135441381</v>
      </c>
    </row>
    <row r="80" ht="12.75" customHeight="1">
      <c r="A80" s="484" t="s">
        <v>937</v>
      </c>
      <c r="B80" s="293">
        <v>30.0</v>
      </c>
      <c r="C80" s="485">
        <v>0.09925749999999998</v>
      </c>
      <c r="D80" s="485">
        <v>0.2418675138617241</v>
      </c>
      <c r="E80" s="485">
        <v>0.25683632466511935</v>
      </c>
      <c r="F80" s="485">
        <v>0.12268560712932465</v>
      </c>
      <c r="G80" s="486">
        <v>1.5077650793777069</v>
      </c>
      <c r="H80" s="486">
        <v>1.5279822074255314</v>
      </c>
      <c r="I80" s="485">
        <v>0.10908718154157444</v>
      </c>
      <c r="J80" s="485">
        <v>0.3704014298865129</v>
      </c>
      <c r="K80" s="485">
        <v>0.050855</v>
      </c>
      <c r="L80" s="485">
        <v>0.0721657639254397</v>
      </c>
      <c r="M80" s="485">
        <v>0.10396731419447477</v>
      </c>
      <c r="N80" s="486">
        <v>1.1649954029158387</v>
      </c>
      <c r="O80" s="486">
        <v>5.244258173215728</v>
      </c>
      <c r="P80" s="486">
        <v>18.178195157648474</v>
      </c>
      <c r="Q80" s="486">
        <v>21.529732735448246</v>
      </c>
      <c r="R80" s="486">
        <v>8.100975890903412</v>
      </c>
      <c r="S80" s="486">
        <v>163.51842013025154</v>
      </c>
      <c r="T80" s="485">
        <v>0.34562808268522127</v>
      </c>
      <c r="U80" s="485">
        <v>0.050796555474868554</v>
      </c>
      <c r="V80" s="485">
        <v>0.026035463292282256</v>
      </c>
      <c r="W80" s="485">
        <v>0.13881169088914808</v>
      </c>
      <c r="X80" s="485">
        <v>0.3289066823779071</v>
      </c>
      <c r="Y80" s="485">
        <v>0.20089988720666727</v>
      </c>
      <c r="Z80" s="485">
        <v>0.2008998872066673</v>
      </c>
      <c r="AA80" s="487">
        <v>0.2500123642381983</v>
      </c>
    </row>
    <row r="81" ht="12.75" customHeight="1">
      <c r="A81" s="484" t="s">
        <v>938</v>
      </c>
      <c r="B81" s="293">
        <v>8.0</v>
      </c>
      <c r="C81" s="485">
        <v>-0.006803333333333335</v>
      </c>
      <c r="D81" s="485">
        <v>0.10650740465993001</v>
      </c>
      <c r="E81" s="485">
        <v>0.09235139499766344</v>
      </c>
      <c r="F81" s="485">
        <v>0.18850960892353175</v>
      </c>
      <c r="G81" s="486">
        <v>0.686594972052408</v>
      </c>
      <c r="H81" s="486">
        <v>0.8108361418109077</v>
      </c>
      <c r="I81" s="485">
        <v>0.07609846252330175</v>
      </c>
      <c r="J81" s="485">
        <v>0.4507472470693009</v>
      </c>
      <c r="K81" s="485">
        <v>0.050855</v>
      </c>
      <c r="L81" s="485">
        <v>0.22942151889413903</v>
      </c>
      <c r="M81" s="485">
        <v>0.06739026117321822</v>
      </c>
      <c r="N81" s="486">
        <v>0.8293396370887708</v>
      </c>
      <c r="O81" s="486">
        <v>1.7047396816839095</v>
      </c>
      <c r="P81" s="486">
        <v>8.384720595362964</v>
      </c>
      <c r="Q81" s="486">
        <v>14.228088437354392</v>
      </c>
      <c r="R81" s="486">
        <v>1.3642629613319885</v>
      </c>
      <c r="S81" s="486">
        <v>24.757087703228514</v>
      </c>
      <c r="T81" s="485">
        <v>0.11299865486721869</v>
      </c>
      <c r="U81" s="485">
        <v>0.10241614888029281</v>
      </c>
      <c r="V81" s="485">
        <v>0.0402991976086052</v>
      </c>
      <c r="W81" s="485">
        <v>0.5027071202632976</v>
      </c>
      <c r="X81" s="485">
        <v>0.07817317702121597</v>
      </c>
      <c r="Y81" s="485">
        <v>0.29337528524998274</v>
      </c>
      <c r="Z81" s="485">
        <v>0.2933752852499827</v>
      </c>
      <c r="AA81" s="487">
        <v>0.11940027650657051</v>
      </c>
    </row>
    <row r="82" ht="12.75" customHeight="1">
      <c r="A82" s="484" t="s">
        <v>484</v>
      </c>
      <c r="B82" s="293">
        <v>13.0</v>
      </c>
      <c r="C82" s="485">
        <v>0.11491250000000001</v>
      </c>
      <c r="D82" s="485">
        <v>0.12199139215361694</v>
      </c>
      <c r="E82" s="485">
        <v>0.24043080830071734</v>
      </c>
      <c r="F82" s="485">
        <v>0.1746054567339842</v>
      </c>
      <c r="G82" s="486">
        <v>1.2730955389810585</v>
      </c>
      <c r="H82" s="486">
        <v>1.2915789442240697</v>
      </c>
      <c r="I82" s="485">
        <v>0.09821263143430721</v>
      </c>
      <c r="J82" s="485">
        <v>0.3627990889011926</v>
      </c>
      <c r="K82" s="485">
        <v>0.050855</v>
      </c>
      <c r="L82" s="485">
        <v>0.08011440800391599</v>
      </c>
      <c r="M82" s="485">
        <v>0.09340004827272026</v>
      </c>
      <c r="N82" s="486">
        <v>2.2253944893651223</v>
      </c>
      <c r="O82" s="486">
        <v>2.886304484269497</v>
      </c>
      <c r="P82" s="486">
        <v>18.953733947779405</v>
      </c>
      <c r="Q82" s="486">
        <v>23.682872304836216</v>
      </c>
      <c r="R82" s="486">
        <v>8.710769065002456</v>
      </c>
      <c r="S82" s="486">
        <v>19.768872194714948</v>
      </c>
      <c r="T82" s="485">
        <v>0.19614445731942837</v>
      </c>
      <c r="U82" s="485">
        <v>0.008576270485019038</v>
      </c>
      <c r="V82" s="485">
        <v>-0.005201249793080597</v>
      </c>
      <c r="W82" s="485">
        <v>-0.20182594713277416</v>
      </c>
      <c r="X82" s="485">
        <v>0.29903214866474775</v>
      </c>
      <c r="Y82" s="485">
        <v>0.3226131069739849</v>
      </c>
      <c r="Z82" s="485">
        <v>0.3226131069739848</v>
      </c>
      <c r="AA82" s="487">
        <v>0.12180719617705567</v>
      </c>
    </row>
    <row r="83" ht="12.75" customHeight="1">
      <c r="A83" s="484" t="s">
        <v>939</v>
      </c>
      <c r="B83" s="293">
        <v>84.0</v>
      </c>
      <c r="C83" s="485">
        <v>0.17412533333333333</v>
      </c>
      <c r="D83" s="485">
        <v>0.2680484859792075</v>
      </c>
      <c r="E83" s="485">
        <v>0.19944873406255512</v>
      </c>
      <c r="F83" s="485">
        <v>0.16568125122952723</v>
      </c>
      <c r="G83" s="486">
        <v>1.1136804709373258</v>
      </c>
      <c r="H83" s="486">
        <v>1.1083305740238332</v>
      </c>
      <c r="I83" s="485">
        <v>0.08978320640509632</v>
      </c>
      <c r="J83" s="485">
        <v>0.5278932207822914</v>
      </c>
      <c r="K83" s="485">
        <v>0.053524</v>
      </c>
      <c r="L83" s="485">
        <v>0.030561494934367585</v>
      </c>
      <c r="M83" s="485">
        <v>0.08826612748850601</v>
      </c>
      <c r="N83" s="486">
        <v>0.7438484984853133</v>
      </c>
      <c r="O83" s="486">
        <v>6.025017719108312</v>
      </c>
      <c r="P83" s="486">
        <v>17.157815859353224</v>
      </c>
      <c r="Q83" s="486">
        <v>22.22174441209462</v>
      </c>
      <c r="R83" s="486">
        <v>6.243054731624327</v>
      </c>
      <c r="S83" s="486">
        <v>30.818070198150206</v>
      </c>
      <c r="T83" s="485">
        <v>0.04776324767882057</v>
      </c>
      <c r="U83" s="485">
        <v>0.12672459193901217</v>
      </c>
      <c r="V83" s="485">
        <v>0.08703914407040002</v>
      </c>
      <c r="W83" s="485">
        <v>0.4679443076693403</v>
      </c>
      <c r="X83" s="485">
        <v>0.2325593855621183</v>
      </c>
      <c r="Y83" s="485">
        <v>0.0025063968697220758</v>
      </c>
      <c r="Z83" s="485">
        <v>0.002506396869722094</v>
      </c>
      <c r="AA83" s="487">
        <v>0.2816776939314963</v>
      </c>
    </row>
    <row r="84" ht="12.75" customHeight="1">
      <c r="A84" s="484" t="s">
        <v>940</v>
      </c>
      <c r="B84" s="293">
        <v>35.0</v>
      </c>
      <c r="C84" s="485">
        <v>0.22244545454545456</v>
      </c>
      <c r="D84" s="485">
        <v>-0.03359481657046853</v>
      </c>
      <c r="E84" s="485">
        <v>-0.004810953262445776</v>
      </c>
      <c r="F84" s="485">
        <v>0.17878408264897386</v>
      </c>
      <c r="G84" s="486">
        <v>1.5117563379021286</v>
      </c>
      <c r="H84" s="486">
        <v>1.6160843271745926</v>
      </c>
      <c r="I84" s="485">
        <v>0.11313987905003126</v>
      </c>
      <c r="J84" s="485">
        <v>0.65221602599035</v>
      </c>
      <c r="K84" s="485">
        <v>0.060879</v>
      </c>
      <c r="L84" s="485">
        <v>0.10698653549795539</v>
      </c>
      <c r="M84" s="485">
        <v>0.10592036033474572</v>
      </c>
      <c r="N84" s="486">
        <v>0.6361233556563813</v>
      </c>
      <c r="O84" s="486">
        <v>8.382873685172553</v>
      </c>
      <c r="P84" s="486">
        <v>19.329878727497675</v>
      </c>
      <c r="Q84" s="486" t="s">
        <v>885</v>
      </c>
      <c r="R84" s="486">
        <v>9.00211413022916</v>
      </c>
      <c r="S84" s="486">
        <v>35.177442964143594</v>
      </c>
      <c r="T84" s="485">
        <v>0.09669575439393442</v>
      </c>
      <c r="U84" s="485">
        <v>0.05577807792135737</v>
      </c>
      <c r="V84" s="485">
        <v>0.028310083379424048</v>
      </c>
      <c r="W84" s="485" t="s">
        <v>885</v>
      </c>
      <c r="X84" s="485">
        <v>-0.1454065112919735</v>
      </c>
      <c r="Y84" s="485">
        <v>0.0</v>
      </c>
      <c r="Z84" s="485">
        <v>0.0</v>
      </c>
      <c r="AA84" s="487">
        <v>-0.008317507436808912</v>
      </c>
    </row>
    <row r="85" ht="12.75" customHeight="1">
      <c r="A85" s="484" t="s">
        <v>10</v>
      </c>
      <c r="B85" s="293">
        <v>351.0</v>
      </c>
      <c r="C85" s="485">
        <v>0.15903337837837828</v>
      </c>
      <c r="D85" s="485">
        <v>0.25298655593299035</v>
      </c>
      <c r="E85" s="485">
        <v>0.23224389866710615</v>
      </c>
      <c r="F85" s="485">
        <v>0.1785326176172911</v>
      </c>
      <c r="G85" s="486">
        <v>1.2724589938133573</v>
      </c>
      <c r="H85" s="486">
        <v>1.2939647291542515</v>
      </c>
      <c r="I85" s="485">
        <v>0.09832237754109557</v>
      </c>
      <c r="J85" s="485">
        <v>0.5208648982480728</v>
      </c>
      <c r="K85" s="485">
        <v>0.053524</v>
      </c>
      <c r="L85" s="485">
        <v>0.05841338019643433</v>
      </c>
      <c r="M85" s="485">
        <v>0.09492392344119566</v>
      </c>
      <c r="N85" s="486">
        <v>0.920355645703261</v>
      </c>
      <c r="O85" s="486">
        <v>10.72155166283089</v>
      </c>
      <c r="P85" s="486">
        <v>28.433138742544646</v>
      </c>
      <c r="Q85" s="486">
        <v>39.48199090418876</v>
      </c>
      <c r="R85" s="486">
        <v>11.028707841031288</v>
      </c>
      <c r="S85" s="486">
        <v>88.72457294882238</v>
      </c>
      <c r="T85" s="485">
        <v>0.112044526586602</v>
      </c>
      <c r="U85" s="485">
        <v>0.0867464101497983</v>
      </c>
      <c r="V85" s="485">
        <v>0.059162106791780016</v>
      </c>
      <c r="W85" s="485">
        <v>0.3638023142592327</v>
      </c>
      <c r="X85" s="485">
        <v>0.24441835382299518</v>
      </c>
      <c r="Y85" s="485">
        <v>0.27220590606666156</v>
      </c>
      <c r="Z85" s="485">
        <v>0.2722059060666615</v>
      </c>
      <c r="AA85" s="487">
        <v>0.2629596189730837</v>
      </c>
    </row>
    <row r="86" ht="12.75" customHeight="1">
      <c r="A86" s="484" t="s">
        <v>941</v>
      </c>
      <c r="B86" s="293">
        <v>29.0</v>
      </c>
      <c r="C86" s="485">
        <v>0.0787332</v>
      </c>
      <c r="D86" s="485">
        <v>0.12104448776971048</v>
      </c>
      <c r="E86" s="485">
        <v>0.2218083633357043</v>
      </c>
      <c r="F86" s="485">
        <v>0.19962963225553462</v>
      </c>
      <c r="G86" s="486">
        <v>1.0774711199709137</v>
      </c>
      <c r="H86" s="486">
        <v>1.126371725263511</v>
      </c>
      <c r="I86" s="485">
        <v>0.0906130993621215</v>
      </c>
      <c r="J86" s="485">
        <v>0.3810220503199221</v>
      </c>
      <c r="K86" s="485">
        <v>0.050855</v>
      </c>
      <c r="L86" s="485">
        <v>0.1679434941873973</v>
      </c>
      <c r="M86" s="485">
        <v>0.08180079363377206</v>
      </c>
      <c r="N86" s="486">
        <v>2.1668462373578015</v>
      </c>
      <c r="O86" s="486">
        <v>0.9413469942673617</v>
      </c>
      <c r="P86" s="486">
        <v>5.931545531851561</v>
      </c>
      <c r="Q86" s="486">
        <v>7.726201556222234</v>
      </c>
      <c r="R86" s="486">
        <v>1.7639737558457758</v>
      </c>
      <c r="S86" s="486">
        <v>14.541699757518971</v>
      </c>
      <c r="T86" s="485">
        <v>0.19023869959969508</v>
      </c>
      <c r="U86" s="485">
        <v>0.06201549106073591</v>
      </c>
      <c r="V86" s="485">
        <v>0.042105106814159125</v>
      </c>
      <c r="W86" s="485">
        <v>0.1569878341429413</v>
      </c>
      <c r="X86" s="485">
        <v>0.22194709191501236</v>
      </c>
      <c r="Y86" s="485">
        <v>0.12471207785733139</v>
      </c>
      <c r="Z86" s="485">
        <v>0.1247120778573314</v>
      </c>
      <c r="AA86" s="487">
        <v>0.12145781664117886</v>
      </c>
    </row>
    <row r="87" ht="12.75" customHeight="1">
      <c r="A87" s="484" t="s">
        <v>942</v>
      </c>
      <c r="B87" s="293">
        <v>13.0</v>
      </c>
      <c r="C87" s="485">
        <v>0.09297714285714287</v>
      </c>
      <c r="D87" s="485">
        <v>0.16792801039724245</v>
      </c>
      <c r="E87" s="485">
        <v>0.06548378425028921</v>
      </c>
      <c r="F87" s="485">
        <v>0.2465243485527615</v>
      </c>
      <c r="G87" s="486">
        <v>0.7473117190554889</v>
      </c>
      <c r="H87" s="486">
        <v>1.087361359035153</v>
      </c>
      <c r="I87" s="485">
        <v>0.08881862251561704</v>
      </c>
      <c r="J87" s="485">
        <v>0.6030586941268392</v>
      </c>
      <c r="K87" s="485">
        <v>0.053524</v>
      </c>
      <c r="L87" s="485">
        <v>0.3908431811819875</v>
      </c>
      <c r="M87" s="485">
        <v>0.0697940873655997</v>
      </c>
      <c r="N87" s="486">
        <v>0.4844121348561745</v>
      </c>
      <c r="O87" s="486">
        <v>3.514710160984272</v>
      </c>
      <c r="P87" s="486">
        <v>9.00951389360519</v>
      </c>
      <c r="Q87" s="486">
        <v>23.51266092863578</v>
      </c>
      <c r="R87" s="486">
        <v>2.532248003346641</v>
      </c>
      <c r="S87" s="486">
        <v>67.85383293004256</v>
      </c>
      <c r="T87" s="485">
        <v>0.0626805786291462</v>
      </c>
      <c r="U87" s="485">
        <v>0.15310947618240378</v>
      </c>
      <c r="V87" s="485">
        <v>-0.0029960671300220164</v>
      </c>
      <c r="W87" s="485">
        <v>0.5510450483030811</v>
      </c>
      <c r="X87" s="485">
        <v>0.09739597751390545</v>
      </c>
      <c r="Y87" s="485">
        <v>0.1104528008925427</v>
      </c>
      <c r="Z87" s="485">
        <v>0.11045280089254272</v>
      </c>
      <c r="AA87" s="487">
        <v>0.1494776231119549</v>
      </c>
    </row>
    <row r="88" ht="12.75" customHeight="1">
      <c r="A88" s="484" t="s">
        <v>487</v>
      </c>
      <c r="B88" s="293">
        <v>66.0</v>
      </c>
      <c r="C88" s="485">
        <v>0.09616448979591839</v>
      </c>
      <c r="D88" s="485">
        <v>0.19578373512751376</v>
      </c>
      <c r="E88" s="485">
        <v>0.2818216189274289</v>
      </c>
      <c r="F88" s="485">
        <v>0.1690647820001858</v>
      </c>
      <c r="G88" s="486">
        <v>1.045647985265377</v>
      </c>
      <c r="H88" s="486">
        <v>1.0805072059156025</v>
      </c>
      <c r="I88" s="485">
        <v>0.08850333147211771</v>
      </c>
      <c r="J88" s="485">
        <v>0.4662214509006452</v>
      </c>
      <c r="K88" s="485">
        <v>0.050855</v>
      </c>
      <c r="L88" s="485">
        <v>0.10245104955940504</v>
      </c>
      <c r="M88" s="485">
        <v>0.08334368336730298</v>
      </c>
      <c r="N88" s="486">
        <v>1.4464269754607526</v>
      </c>
      <c r="O88" s="486">
        <v>3.606781499774281</v>
      </c>
      <c r="P88" s="486">
        <v>13.979069158223247</v>
      </c>
      <c r="Q88" s="486">
        <v>17.645248189217565</v>
      </c>
      <c r="R88" s="486">
        <v>5.1449679404665405</v>
      </c>
      <c r="S88" s="486">
        <v>70.49127690111283</v>
      </c>
      <c r="T88" s="485">
        <v>0.23092380701323104</v>
      </c>
      <c r="U88" s="485">
        <v>0.027789568604778662</v>
      </c>
      <c r="V88" s="485">
        <v>0.03979962341125538</v>
      </c>
      <c r="W88" s="485">
        <v>0.36669384113949066</v>
      </c>
      <c r="X88" s="485">
        <v>0.2455054145923156</v>
      </c>
      <c r="Y88" s="485">
        <v>0.46084832909856577</v>
      </c>
      <c r="Z88" s="485">
        <v>0.46084832909856577</v>
      </c>
      <c r="AA88" s="487">
        <v>0.2071352516666671</v>
      </c>
    </row>
    <row r="89" ht="12.75" customHeight="1">
      <c r="A89" s="484" t="s">
        <v>488</v>
      </c>
      <c r="B89" s="293">
        <v>42.0</v>
      </c>
      <c r="C89" s="485">
        <v>0.1316995652173913</v>
      </c>
      <c r="D89" s="485">
        <v>0.2086157899836036</v>
      </c>
      <c r="E89" s="485">
        <v>0.11796482606061286</v>
      </c>
      <c r="F89" s="485">
        <v>0.21774220884735582</v>
      </c>
      <c r="G89" s="486">
        <v>0.4141115560097563</v>
      </c>
      <c r="H89" s="486">
        <v>0.7845047112872219</v>
      </c>
      <c r="I89" s="485">
        <v>0.07488721671921221</v>
      </c>
      <c r="J89" s="485">
        <v>0.5041671435022144</v>
      </c>
      <c r="K89" s="485">
        <v>0.053524</v>
      </c>
      <c r="L89" s="485">
        <v>0.555383790159887</v>
      </c>
      <c r="M89" s="485">
        <v>0.05559084195155961</v>
      </c>
      <c r="N89" s="486">
        <v>0.6020033791062319</v>
      </c>
      <c r="O89" s="486">
        <v>2.3574881101650598</v>
      </c>
      <c r="P89" s="486">
        <v>6.178012041794295</v>
      </c>
      <c r="Q89" s="486">
        <v>11.212869716340027</v>
      </c>
      <c r="R89" s="486">
        <v>1.2986532244972615</v>
      </c>
      <c r="S89" s="486">
        <v>77.10240124570124</v>
      </c>
      <c r="T89" s="485">
        <v>-0.03223536165247942</v>
      </c>
      <c r="U89" s="485">
        <v>0.16715169820304818</v>
      </c>
      <c r="V89" s="485">
        <v>0.024292121675182632</v>
      </c>
      <c r="W89" s="485">
        <v>0.2012230524472249</v>
      </c>
      <c r="X89" s="485">
        <v>-0.0034470942023052953</v>
      </c>
      <c r="Y89" s="485">
        <v>0.0016337690728598522</v>
      </c>
      <c r="Z89" s="485">
        <v>0.0016337690728598364</v>
      </c>
      <c r="AA89" s="487">
        <v>0.20983808679246463</v>
      </c>
    </row>
    <row r="90" ht="12.75" customHeight="1">
      <c r="A90" s="484" t="s">
        <v>492</v>
      </c>
      <c r="B90" s="293">
        <v>16.0</v>
      </c>
      <c r="C90" s="485">
        <v>0.34968888888888894</v>
      </c>
      <c r="D90" s="485">
        <v>0.4081835064651061</v>
      </c>
      <c r="E90" s="485">
        <v>0.8036055993679144</v>
      </c>
      <c r="F90" s="485">
        <v>0.21139682210925856</v>
      </c>
      <c r="G90" s="486">
        <v>0.9870802250148996</v>
      </c>
      <c r="H90" s="486">
        <v>1.2232908278447494</v>
      </c>
      <c r="I90" s="485">
        <v>0.09507137808085847</v>
      </c>
      <c r="J90" s="485">
        <v>0.4800026780389306</v>
      </c>
      <c r="K90" s="485">
        <v>0.050855</v>
      </c>
      <c r="L90" s="485">
        <v>0.25873063108247973</v>
      </c>
      <c r="M90" s="485">
        <v>0.08034181011489157</v>
      </c>
      <c r="N90" s="486">
        <v>2.1763696274457</v>
      </c>
      <c r="O90" s="486">
        <v>4.79530494511946</v>
      </c>
      <c r="P90" s="486">
        <v>10.84266449583115</v>
      </c>
      <c r="Q90" s="486">
        <v>11.674129778938338</v>
      </c>
      <c r="R90" s="486" t="s">
        <v>885</v>
      </c>
      <c r="S90" s="486">
        <v>17.746085416091766</v>
      </c>
      <c r="T90" s="485">
        <v>0.15300181101471985</v>
      </c>
      <c r="U90" s="485">
        <v>0.027084958732519204</v>
      </c>
      <c r="V90" s="485">
        <v>0.33428394436606595</v>
      </c>
      <c r="W90" s="485">
        <v>1.17639869037906</v>
      </c>
      <c r="X90" s="485" t="s">
        <v>885</v>
      </c>
      <c r="Y90" s="485">
        <v>0.8798405961040541</v>
      </c>
      <c r="Z90" s="485">
        <v>0.8798405961040541</v>
      </c>
      <c r="AA90" s="487">
        <v>0.4100225199058006</v>
      </c>
    </row>
    <row r="91" ht="12.75" customHeight="1">
      <c r="A91" s="484" t="s">
        <v>620</v>
      </c>
      <c r="B91" s="293">
        <v>110.0</v>
      </c>
      <c r="C91" s="485">
        <v>0.07392585365853657</v>
      </c>
      <c r="D91" s="485">
        <v>0.08507618841862717</v>
      </c>
      <c r="E91" s="485">
        <v>0.16088390207704553</v>
      </c>
      <c r="F91" s="485">
        <v>0.22120376468677894</v>
      </c>
      <c r="G91" s="486">
        <v>0.8446387025231892</v>
      </c>
      <c r="H91" s="486">
        <v>0.9978072903208907</v>
      </c>
      <c r="I91" s="485">
        <v>0.08469913535476098</v>
      </c>
      <c r="J91" s="485">
        <v>0.5620392839791557</v>
      </c>
      <c r="K91" s="485">
        <v>0.053524</v>
      </c>
      <c r="L91" s="485">
        <v>0.2357445340104283</v>
      </c>
      <c r="M91" s="485">
        <v>0.07419526998824728</v>
      </c>
      <c r="N91" s="486">
        <v>2.0142048675663617</v>
      </c>
      <c r="O91" s="486">
        <v>1.8733601251795011</v>
      </c>
      <c r="P91" s="486">
        <v>12.825656312770354</v>
      </c>
      <c r="Q91" s="486">
        <v>21.70709502050369</v>
      </c>
      <c r="R91" s="486">
        <v>5.35118842038193</v>
      </c>
      <c r="S91" s="486">
        <v>26.994751512111506</v>
      </c>
      <c r="T91" s="485">
        <v>0.07714682344201211</v>
      </c>
      <c r="U91" s="485">
        <v>0.07933247776468781</v>
      </c>
      <c r="V91" s="485">
        <v>0.0479194798616072</v>
      </c>
      <c r="W91" s="485">
        <v>0.7206476559583577</v>
      </c>
      <c r="X91" s="485">
        <v>0.22056294610433705</v>
      </c>
      <c r="Y91" s="485">
        <v>1.0930209138910143</v>
      </c>
      <c r="Z91" s="485">
        <v>1.0930209138910143</v>
      </c>
      <c r="AA91" s="487">
        <v>0.0858107667709768</v>
      </c>
    </row>
    <row r="92" ht="12.75" customHeight="1">
      <c r="A92" s="484" t="s">
        <v>943</v>
      </c>
      <c r="B92" s="293">
        <v>4.0</v>
      </c>
      <c r="C92" s="485">
        <v>0.0249</v>
      </c>
      <c r="D92" s="485">
        <v>0.35113467269131693</v>
      </c>
      <c r="E92" s="485">
        <v>0.142619533616312</v>
      </c>
      <c r="F92" s="485">
        <v>0.22982533024478807</v>
      </c>
      <c r="G92" s="486">
        <v>0.8559978059315445</v>
      </c>
      <c r="H92" s="486">
        <v>1.0172723923008653</v>
      </c>
      <c r="I92" s="485">
        <v>0.0855945300458398</v>
      </c>
      <c r="J92" s="485">
        <v>0.2227735820416239</v>
      </c>
      <c r="K92" s="485">
        <v>0.045043</v>
      </c>
      <c r="L92" s="485">
        <v>0.21142467310039645</v>
      </c>
      <c r="M92" s="485">
        <v>0.07464013567456193</v>
      </c>
      <c r="N92" s="486">
        <v>0.49324628388749064</v>
      </c>
      <c r="O92" s="486">
        <v>6.629559697290431</v>
      </c>
      <c r="P92" s="486">
        <v>14.3196804838998</v>
      </c>
      <c r="Q92" s="486">
        <v>18.966125677741278</v>
      </c>
      <c r="R92" s="486">
        <v>6.911381082942223</v>
      </c>
      <c r="S92" s="486">
        <v>22.28825335650561</v>
      </c>
      <c r="T92" s="485">
        <v>0.022557471822586217</v>
      </c>
      <c r="U92" s="485">
        <v>0.1570320179340837</v>
      </c>
      <c r="V92" s="485">
        <v>0.05598864744528668</v>
      </c>
      <c r="W92" s="485">
        <v>0.22178443078565843</v>
      </c>
      <c r="X92" s="485">
        <v>0.3167794507858253</v>
      </c>
      <c r="Y92" s="485">
        <v>0.4351952815226011</v>
      </c>
      <c r="Z92" s="485">
        <v>0.4351952815226011</v>
      </c>
      <c r="AA92" s="487">
        <v>0.34954738832459115</v>
      </c>
    </row>
    <row r="93" ht="12.75" customHeight="1">
      <c r="A93" s="484" t="s">
        <v>944</v>
      </c>
      <c r="B93" s="293">
        <v>22.0</v>
      </c>
      <c r="C93" s="485">
        <v>0.06190722222222224</v>
      </c>
      <c r="D93" s="485">
        <v>0.08493405229389801</v>
      </c>
      <c r="E93" s="485">
        <v>0.12748742307030905</v>
      </c>
      <c r="F93" s="485">
        <v>0.2556493406176706</v>
      </c>
      <c r="G93" s="486">
        <v>1.029154942745124</v>
      </c>
      <c r="H93" s="486">
        <v>1.1484074577647394</v>
      </c>
      <c r="I93" s="485">
        <v>0.09162674305717802</v>
      </c>
      <c r="J93" s="485">
        <v>0.28328548955431604</v>
      </c>
      <c r="K93" s="485">
        <v>0.050855</v>
      </c>
      <c r="L93" s="485">
        <v>0.16632304812803944</v>
      </c>
      <c r="M93" s="485">
        <v>0.08273087282127708</v>
      </c>
      <c r="N93" s="486">
        <v>1.8424099749470806</v>
      </c>
      <c r="O93" s="486">
        <v>1.8055802361025481</v>
      </c>
      <c r="P93" s="486">
        <v>10.57224029827716</v>
      </c>
      <c r="Q93" s="486">
        <v>20.589002549993637</v>
      </c>
      <c r="R93" s="486">
        <v>3.5846942504030093</v>
      </c>
      <c r="S93" s="486">
        <v>36.07946277619434</v>
      </c>
      <c r="T93" s="485">
        <v>0.06748020749652663</v>
      </c>
      <c r="U93" s="485">
        <v>0.14934250443095923</v>
      </c>
      <c r="V93" s="485">
        <v>0.09098037027775313</v>
      </c>
      <c r="W93" s="485">
        <v>1.217807517047936</v>
      </c>
      <c r="X93" s="485">
        <v>0.12974692001389668</v>
      </c>
      <c r="Y93" s="485">
        <v>0.1736271884654995</v>
      </c>
      <c r="Z93" s="485">
        <v>0.17362718846549952</v>
      </c>
      <c r="AA93" s="487">
        <v>0.0869108373084328</v>
      </c>
    </row>
    <row r="94" ht="12.75" customHeight="1">
      <c r="A94" s="484" t="s">
        <v>945</v>
      </c>
      <c r="B94" s="293">
        <v>14.0</v>
      </c>
      <c r="C94" s="485">
        <v>0.043405</v>
      </c>
      <c r="D94" s="485">
        <v>0.2180508078273298</v>
      </c>
      <c r="E94" s="485">
        <v>0.06473139954433985</v>
      </c>
      <c r="F94" s="485">
        <v>0.1601620397950673</v>
      </c>
      <c r="G94" s="486">
        <v>0.3567951929109757</v>
      </c>
      <c r="H94" s="486">
        <v>0.5804323081687388</v>
      </c>
      <c r="I94" s="485">
        <v>0.06549988617576198</v>
      </c>
      <c r="J94" s="485">
        <v>0.1492727509573606</v>
      </c>
      <c r="K94" s="485">
        <v>0.045043</v>
      </c>
      <c r="L94" s="485">
        <v>0.4589770332002346</v>
      </c>
      <c r="M94" s="485">
        <v>0.050942219623686315</v>
      </c>
      <c r="N94" s="486">
        <v>0.3479906108434517</v>
      </c>
      <c r="O94" s="486">
        <v>4.128817283340104</v>
      </c>
      <c r="P94" s="486">
        <v>11.69639755876778</v>
      </c>
      <c r="Q94" s="486">
        <v>19.078266611364857</v>
      </c>
      <c r="R94" s="486">
        <v>1.6473566371259394</v>
      </c>
      <c r="S94" s="486">
        <v>17.483750732416834</v>
      </c>
      <c r="T94" s="485">
        <v>0.13370151554071408</v>
      </c>
      <c r="U94" s="485">
        <v>0.38606604885824003</v>
      </c>
      <c r="V94" s="485">
        <v>0.25906870978152774</v>
      </c>
      <c r="W94" s="485">
        <v>1.5052569708950143</v>
      </c>
      <c r="X94" s="485">
        <v>0.11153676746474966</v>
      </c>
      <c r="Y94" s="485">
        <v>0.5888282183165542</v>
      </c>
      <c r="Z94" s="485">
        <v>0.5888282183165542</v>
      </c>
      <c r="AA94" s="487">
        <v>0.21642128320038204</v>
      </c>
    </row>
    <row r="95" ht="12.75" customHeight="1">
      <c r="A95" s="484" t="s">
        <v>946</v>
      </c>
      <c r="B95" s="293">
        <v>13.0</v>
      </c>
      <c r="C95" s="485">
        <v>0.1084909090909091</v>
      </c>
      <c r="D95" s="485">
        <v>0.3079161579620825</v>
      </c>
      <c r="E95" s="485">
        <v>0.06798956612265145</v>
      </c>
      <c r="F95" s="485">
        <v>0.1491899144854105</v>
      </c>
      <c r="G95" s="486">
        <v>0.5223114719862922</v>
      </c>
      <c r="H95" s="486">
        <v>0.7139634340794939</v>
      </c>
      <c r="I95" s="485">
        <v>0.07164231796765672</v>
      </c>
      <c r="J95" s="485">
        <v>0.28198719816416</v>
      </c>
      <c r="K95" s="485">
        <v>0.050855</v>
      </c>
      <c r="L95" s="485">
        <v>0.33727313092901634</v>
      </c>
      <c r="M95" s="485">
        <v>0.06034330788473936</v>
      </c>
      <c r="N95" s="486">
        <v>0.24924739614341856</v>
      </c>
      <c r="O95" s="486">
        <v>7.895573764246353</v>
      </c>
      <c r="P95" s="486">
        <v>16.861059231983642</v>
      </c>
      <c r="Q95" s="486">
        <v>25.637409477526273</v>
      </c>
      <c r="R95" s="486">
        <v>2.3031518241417506</v>
      </c>
      <c r="S95" s="486">
        <v>34.88450544421217</v>
      </c>
      <c r="T95" s="485">
        <v>0.11350573999309437</v>
      </c>
      <c r="U95" s="485">
        <v>0.5390843091810553</v>
      </c>
      <c r="V95" s="485">
        <v>0.4017509969105366</v>
      </c>
      <c r="W95" s="485">
        <v>1.4950509635847589</v>
      </c>
      <c r="X95" s="485">
        <v>0.15979158800682633</v>
      </c>
      <c r="Y95" s="485">
        <v>0.6058549621884045</v>
      </c>
      <c r="Z95" s="485">
        <v>0.3924497264677397</v>
      </c>
      <c r="AA95" s="487">
        <v>0.30680997617385836</v>
      </c>
    </row>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4.71"/>
    <col customWidth="1" min="2" max="2" width="11.43"/>
    <col customWidth="1" min="3" max="3" width="9.43"/>
    <col customWidth="1" min="4" max="4" width="11.86"/>
    <col customWidth="1" min="5" max="5" width="12.43"/>
    <col customWidth="1" min="6" max="6" width="10.43"/>
    <col customWidth="1" min="7" max="7" width="11.43"/>
    <col customWidth="1" min="8" max="8" width="22.43"/>
    <col customWidth="1" min="9" max="27" width="10.71"/>
  </cols>
  <sheetData>
    <row r="1" ht="12.75" customHeight="1">
      <c r="A1" s="480" t="s">
        <v>397</v>
      </c>
      <c r="B1" s="481" t="s">
        <v>861</v>
      </c>
      <c r="C1" s="482" t="s">
        <v>862</v>
      </c>
      <c r="D1" s="482" t="s">
        <v>863</v>
      </c>
      <c r="E1" s="482" t="s">
        <v>864</v>
      </c>
      <c r="F1" s="481" t="s">
        <v>865</v>
      </c>
      <c r="G1" s="481" t="s">
        <v>566</v>
      </c>
      <c r="H1" s="481" t="s">
        <v>866</v>
      </c>
      <c r="I1" s="481" t="s">
        <v>867</v>
      </c>
      <c r="J1" s="481" t="s">
        <v>868</v>
      </c>
      <c r="K1" s="481" t="s">
        <v>869</v>
      </c>
      <c r="L1" s="481" t="s">
        <v>870</v>
      </c>
      <c r="M1" s="481" t="s">
        <v>128</v>
      </c>
      <c r="N1" s="483" t="s">
        <v>871</v>
      </c>
      <c r="O1" s="481" t="s">
        <v>564</v>
      </c>
      <c r="P1" s="481" t="s">
        <v>872</v>
      </c>
      <c r="Q1" s="481" t="s">
        <v>873</v>
      </c>
      <c r="R1" s="481" t="s">
        <v>874</v>
      </c>
      <c r="S1" s="481" t="s">
        <v>875</v>
      </c>
      <c r="T1" s="481" t="s">
        <v>876</v>
      </c>
      <c r="U1" s="481" t="s">
        <v>877</v>
      </c>
      <c r="V1" s="481" t="s">
        <v>878</v>
      </c>
      <c r="W1" s="481" t="s">
        <v>221</v>
      </c>
      <c r="X1" s="480" t="s">
        <v>879</v>
      </c>
      <c r="Y1" s="480" t="s">
        <v>880</v>
      </c>
      <c r="Z1" s="480" t="s">
        <v>881</v>
      </c>
      <c r="AA1" s="481" t="s">
        <v>882</v>
      </c>
    </row>
    <row r="2" ht="12.75" customHeight="1">
      <c r="A2" s="484" t="s">
        <v>399</v>
      </c>
      <c r="B2" s="293">
        <v>391.0</v>
      </c>
      <c r="C2" s="485">
        <v>0.06067873303167419</v>
      </c>
      <c r="D2" s="485">
        <v>0.07893289015217178</v>
      </c>
      <c r="E2" s="485">
        <v>0.22318415384806262</v>
      </c>
      <c r="F2" s="485">
        <v>0.246718624697842</v>
      </c>
      <c r="G2" s="486">
        <v>1.230922708614234</v>
      </c>
      <c r="H2" s="486">
        <v>1.3525261181448862</v>
      </c>
      <c r="I2" s="485">
        <v>0.12549692417308722</v>
      </c>
      <c r="J2" s="485">
        <v>0.38891117906224903</v>
      </c>
      <c r="K2" s="485">
        <v>0.064355</v>
      </c>
      <c r="L2" s="485">
        <v>0.23971065900192118</v>
      </c>
      <c r="M2" s="485">
        <v>0.10693454331762162</v>
      </c>
      <c r="N2" s="486">
        <v>3.2269278158581134</v>
      </c>
      <c r="O2" s="486">
        <v>1.559758183059845</v>
      </c>
      <c r="P2" s="486">
        <v>11.94145760510109</v>
      </c>
      <c r="Q2" s="486">
        <v>18.46819835441859</v>
      </c>
      <c r="R2" s="486">
        <v>2.5969840766685515</v>
      </c>
      <c r="S2" s="486">
        <v>53.67686365127594</v>
      </c>
      <c r="T2" s="485">
        <v>-0.025138144517558653</v>
      </c>
      <c r="U2" s="485">
        <v>0.017243189100700846</v>
      </c>
      <c r="V2" s="485">
        <v>0.0017319182249018784</v>
      </c>
      <c r="W2" s="485">
        <v>0.25114078027496484</v>
      </c>
      <c r="X2" s="485">
        <v>0.07535654969050509</v>
      </c>
      <c r="Y2" s="485">
        <v>0.7601358005112612</v>
      </c>
      <c r="Z2" s="485">
        <v>0.7601358005112612</v>
      </c>
      <c r="AA2" s="487">
        <v>0.08065983706407709</v>
      </c>
    </row>
    <row r="3" ht="12.75" customHeight="1">
      <c r="A3" s="484" t="s">
        <v>400</v>
      </c>
      <c r="B3" s="293">
        <v>289.0</v>
      </c>
      <c r="C3" s="485">
        <v>0.0930956804733728</v>
      </c>
      <c r="D3" s="485">
        <v>0.07992361762235561</v>
      </c>
      <c r="E3" s="485">
        <v>0.13938187028979596</v>
      </c>
      <c r="F3" s="485">
        <v>0.16177288034464532</v>
      </c>
      <c r="G3" s="486">
        <v>0.9033832599921978</v>
      </c>
      <c r="H3" s="486">
        <v>0.9843030741457366</v>
      </c>
      <c r="I3" s="485">
        <v>0.10189382705274172</v>
      </c>
      <c r="J3" s="485">
        <v>0.35101018860014016</v>
      </c>
      <c r="K3" s="485">
        <v>0.064355</v>
      </c>
      <c r="L3" s="485">
        <v>0.17197348630021456</v>
      </c>
      <c r="M3" s="485">
        <v>0.09263589013327361</v>
      </c>
      <c r="N3" s="486">
        <v>1.832261980772774</v>
      </c>
      <c r="O3" s="486">
        <v>2.2616278665454335</v>
      </c>
      <c r="P3" s="486">
        <v>17.907632080275885</v>
      </c>
      <c r="Q3" s="486">
        <v>27.40985380310168</v>
      </c>
      <c r="R3" s="486">
        <v>4.4675789858150114</v>
      </c>
      <c r="S3" s="486">
        <v>77.14560185913516</v>
      </c>
      <c r="T3" s="485">
        <v>0.38805333617951365</v>
      </c>
      <c r="U3" s="485">
        <v>0.03540472169202086</v>
      </c>
      <c r="V3" s="485">
        <v>0.02153622728477042</v>
      </c>
      <c r="W3" s="485">
        <v>0.40167246380722366</v>
      </c>
      <c r="X3" s="485">
        <v>0.14143383047792696</v>
      </c>
      <c r="Y3" s="485">
        <v>0.44958156371112074</v>
      </c>
      <c r="Z3" s="485">
        <v>0.4495815637111207</v>
      </c>
      <c r="AA3" s="487">
        <v>0.08359700918676137</v>
      </c>
    </row>
    <row r="4" ht="12.75" customHeight="1">
      <c r="A4" s="484" t="s">
        <v>401</v>
      </c>
      <c r="B4" s="293">
        <v>155.0</v>
      </c>
      <c r="C4" s="485">
        <v>0.024834959999999993</v>
      </c>
      <c r="D4" s="485">
        <v>0.07283278618645275</v>
      </c>
      <c r="E4" s="485">
        <v>0.07609043946784129</v>
      </c>
      <c r="F4" s="485">
        <v>0.1807932286202501</v>
      </c>
      <c r="G4" s="486">
        <v>0.8104034085122022</v>
      </c>
      <c r="H4" s="486">
        <v>1.2872127648104197</v>
      </c>
      <c r="I4" s="485">
        <v>0.1213103382243479</v>
      </c>
      <c r="J4" s="485">
        <v>0.3006179426998994</v>
      </c>
      <c r="K4" s="485">
        <v>0.064355</v>
      </c>
      <c r="L4" s="485">
        <v>0.5098168184151185</v>
      </c>
      <c r="M4" s="485">
        <v>0.0839662439254605</v>
      </c>
      <c r="N4" s="486">
        <v>1.1974037614368913</v>
      </c>
      <c r="O4" s="486">
        <v>1.4160606754934064</v>
      </c>
      <c r="P4" s="486">
        <v>8.421065533779592</v>
      </c>
      <c r="Q4" s="486">
        <v>18.088756940528786</v>
      </c>
      <c r="R4" s="486">
        <v>2.400035814568292</v>
      </c>
      <c r="S4" s="486">
        <v>96.63158394397243</v>
      </c>
      <c r="T4" s="485">
        <v>-0.028523145438302533</v>
      </c>
      <c r="U4" s="485">
        <v>0.0987285904360671</v>
      </c>
      <c r="V4" s="485">
        <v>0.03460650247583546</v>
      </c>
      <c r="W4" s="485">
        <v>0.3036030119027146</v>
      </c>
      <c r="X4" s="485">
        <v>0.1964629445846179</v>
      </c>
      <c r="Y4" s="485">
        <v>0.2520957459568711</v>
      </c>
      <c r="Z4" s="485">
        <v>0.2520957459568711</v>
      </c>
      <c r="AA4" s="487">
        <v>0.07233687669860593</v>
      </c>
    </row>
    <row r="5" ht="12.75" customHeight="1">
      <c r="A5" s="484" t="s">
        <v>403</v>
      </c>
      <c r="B5" s="293">
        <v>1152.0</v>
      </c>
      <c r="C5" s="485">
        <v>0.029902592592592647</v>
      </c>
      <c r="D5" s="485">
        <v>0.1463955100280765</v>
      </c>
      <c r="E5" s="485">
        <v>0.2131479985821287</v>
      </c>
      <c r="F5" s="485">
        <v>0.2530654600393104</v>
      </c>
      <c r="G5" s="486">
        <v>0.7794657334292335</v>
      </c>
      <c r="H5" s="486">
        <v>0.8327732999954236</v>
      </c>
      <c r="I5" s="485">
        <v>0.09218076852970666</v>
      </c>
      <c r="J5" s="485">
        <v>0.32723668608398665</v>
      </c>
      <c r="K5" s="485">
        <v>0.064355</v>
      </c>
      <c r="L5" s="485">
        <v>0.14561415127969835</v>
      </c>
      <c r="M5" s="485">
        <v>0.0857562059892889</v>
      </c>
      <c r="N5" s="486">
        <v>1.6689116104178496</v>
      </c>
      <c r="O5" s="486">
        <v>2.4393038474523534</v>
      </c>
      <c r="P5" s="486">
        <v>13.192840233095488</v>
      </c>
      <c r="Q5" s="486">
        <v>16.125324871999986</v>
      </c>
      <c r="R5" s="486">
        <v>3.6292338849372463</v>
      </c>
      <c r="S5" s="486">
        <v>42.488215468913204</v>
      </c>
      <c r="T5" s="485">
        <v>0.22428068163286738</v>
      </c>
      <c r="U5" s="485">
        <v>0.05163412076682671</v>
      </c>
      <c r="V5" s="485">
        <v>0.03426756271231746</v>
      </c>
      <c r="W5" s="485">
        <v>0.5214723064236186</v>
      </c>
      <c r="X5" s="485">
        <v>0.17062717492423177</v>
      </c>
      <c r="Y5" s="485">
        <v>0.42378359803405485</v>
      </c>
      <c r="Z5" s="485">
        <v>0.42378359803405485</v>
      </c>
      <c r="AA5" s="487">
        <v>0.1480413804203404</v>
      </c>
    </row>
    <row r="6" ht="12.75" customHeight="1">
      <c r="A6" s="484" t="s">
        <v>404</v>
      </c>
      <c r="B6" s="293">
        <v>165.0</v>
      </c>
      <c r="C6" s="485">
        <v>0.081321568627451</v>
      </c>
      <c r="D6" s="485">
        <v>0.07559460879664</v>
      </c>
      <c r="E6" s="485">
        <v>0.08616757062954443</v>
      </c>
      <c r="F6" s="485">
        <v>0.21881134556526194</v>
      </c>
      <c r="G6" s="486">
        <v>1.1030216126379662</v>
      </c>
      <c r="H6" s="486">
        <v>1.3606863499868866</v>
      </c>
      <c r="I6" s="485">
        <v>0.12601999503415945</v>
      </c>
      <c r="J6" s="485">
        <v>0.364637234321081</v>
      </c>
      <c r="K6" s="485">
        <v>0.064355</v>
      </c>
      <c r="L6" s="485">
        <v>0.3560974076196419</v>
      </c>
      <c r="M6" s="485">
        <v>0.09825875471904111</v>
      </c>
      <c r="N6" s="486">
        <v>1.2339366809197057</v>
      </c>
      <c r="O6" s="486">
        <v>1.2010454020784698</v>
      </c>
      <c r="P6" s="486">
        <v>9.842284210252918</v>
      </c>
      <c r="Q6" s="486">
        <v>15.278938923875362</v>
      </c>
      <c r="R6" s="486">
        <v>1.6673634307963558</v>
      </c>
      <c r="S6" s="486">
        <v>42.264064058692334</v>
      </c>
      <c r="T6" s="485">
        <v>0.021279099706557173</v>
      </c>
      <c r="U6" s="485">
        <v>0.06066018448661875</v>
      </c>
      <c r="V6" s="485">
        <v>0.034611750465439226</v>
      </c>
      <c r="W6" s="485">
        <v>0.7038213344566231</v>
      </c>
      <c r="X6" s="485">
        <v>0.14502972145556844</v>
      </c>
      <c r="Y6" s="485">
        <v>0.265520111842919</v>
      </c>
      <c r="Z6" s="485">
        <v>0.265520111842919</v>
      </c>
      <c r="AA6" s="487">
        <v>0.07738371255941771</v>
      </c>
    </row>
    <row r="7" ht="12.75" customHeight="1">
      <c r="A7" s="484" t="s">
        <v>883</v>
      </c>
      <c r="B7" s="293">
        <v>761.0</v>
      </c>
      <c r="C7" s="485">
        <v>0.06871993174061446</v>
      </c>
      <c r="D7" s="485">
        <v>0.0501128648978648</v>
      </c>
      <c r="E7" s="485">
        <v>0.06951342691934617</v>
      </c>
      <c r="F7" s="485">
        <v>0.24077430357322982</v>
      </c>
      <c r="G7" s="486">
        <v>1.2090551528976201</v>
      </c>
      <c r="H7" s="486">
        <v>1.3055576462563983</v>
      </c>
      <c r="I7" s="485">
        <v>0.12248624512503513</v>
      </c>
      <c r="J7" s="485">
        <v>0.3038933613736106</v>
      </c>
      <c r="K7" s="485">
        <v>0.064355</v>
      </c>
      <c r="L7" s="485">
        <v>0.23444226966537252</v>
      </c>
      <c r="M7" s="485">
        <v>0.10503766091012319</v>
      </c>
      <c r="N7" s="486">
        <v>1.7302940449169695</v>
      </c>
      <c r="O7" s="486">
        <v>0.8265548243886169</v>
      </c>
      <c r="P7" s="486">
        <v>8.553999746202313</v>
      </c>
      <c r="Q7" s="486">
        <v>15.807321844185415</v>
      </c>
      <c r="R7" s="486">
        <v>1.4984185462279598</v>
      </c>
      <c r="S7" s="486">
        <v>130.48897980538902</v>
      </c>
      <c r="T7" s="485">
        <v>0.1176466103229517</v>
      </c>
      <c r="U7" s="485">
        <v>0.05368852065849373</v>
      </c>
      <c r="V7" s="485">
        <v>0.03847388809441331</v>
      </c>
      <c r="W7" s="485">
        <v>1.161358931096731</v>
      </c>
      <c r="X7" s="485">
        <v>0.07578820040942487</v>
      </c>
      <c r="Y7" s="485">
        <v>0.4165823913292755</v>
      </c>
      <c r="Z7" s="485">
        <v>0.41658239132927544</v>
      </c>
      <c r="AA7" s="487">
        <v>0.048274277955413517</v>
      </c>
    </row>
    <row r="8" ht="12.75" customHeight="1">
      <c r="A8" s="484" t="s">
        <v>884</v>
      </c>
      <c r="B8" s="293">
        <v>607.0</v>
      </c>
      <c r="C8" s="485">
        <v>0.12026280219780222</v>
      </c>
      <c r="D8" s="485">
        <v>0.002836437566956165</v>
      </c>
      <c r="E8" s="485">
        <v>3.871060093336952E-4</v>
      </c>
      <c r="F8" s="485">
        <v>0.1859046415913589</v>
      </c>
      <c r="G8" s="486">
        <v>0.42062215883943554</v>
      </c>
      <c r="H8" s="486">
        <v>0.876612225938487</v>
      </c>
      <c r="I8" s="485">
        <v>0.09499084368265702</v>
      </c>
      <c r="J8" s="485">
        <v>0.21280779215491177</v>
      </c>
      <c r="K8" s="485">
        <v>0.058543</v>
      </c>
      <c r="L8" s="485">
        <v>0.7442254790211423</v>
      </c>
      <c r="M8" s="485">
        <v>0.05683371028896153</v>
      </c>
      <c r="N8" s="486">
        <v>0.1591156761958457</v>
      </c>
      <c r="O8" s="486">
        <v>6.769919336252969</v>
      </c>
      <c r="P8" s="486">
        <v>189.89899252176048</v>
      </c>
      <c r="Q8" s="486" t="s">
        <v>885</v>
      </c>
      <c r="R8" s="486">
        <v>0.8423495689751938</v>
      </c>
      <c r="S8" s="486">
        <v>14.729077831666997</v>
      </c>
      <c r="T8" s="485" t="s">
        <v>885</v>
      </c>
      <c r="U8" s="485">
        <v>0.033254363502624396</v>
      </c>
      <c r="V8" s="485">
        <v>0.050798671170112046</v>
      </c>
      <c r="W8" s="485">
        <v>19.575019416478412</v>
      </c>
      <c r="X8" s="485">
        <v>0.12654306384811947</v>
      </c>
      <c r="Y8" s="485">
        <v>0.3069542161513743</v>
      </c>
      <c r="Z8" s="485">
        <v>0.3069542161513743</v>
      </c>
      <c r="AA8" s="487">
        <v>0.0031046482550396858</v>
      </c>
    </row>
    <row r="9" ht="12.75" customHeight="1">
      <c r="A9" s="484" t="s">
        <v>886</v>
      </c>
      <c r="B9" s="293">
        <v>881.0</v>
      </c>
      <c r="C9" s="485">
        <v>0.08400441828254859</v>
      </c>
      <c r="D9" s="485">
        <v>-1.0767472807027948E-4</v>
      </c>
      <c r="E9" s="485">
        <v>-1.4741659961087388E-4</v>
      </c>
      <c r="F9" s="485">
        <v>0.1917830954076467</v>
      </c>
      <c r="G9" s="486">
        <v>0.2839122386246412</v>
      </c>
      <c r="H9" s="486">
        <v>0.5230836051597128</v>
      </c>
      <c r="I9" s="485">
        <v>0.07232965909073759</v>
      </c>
      <c r="J9" s="485">
        <v>0.1829555737562317</v>
      </c>
      <c r="K9" s="485">
        <v>0.058543</v>
      </c>
      <c r="L9" s="485">
        <v>0.7175653123942998</v>
      </c>
      <c r="M9" s="485">
        <v>0.05180029726907669</v>
      </c>
      <c r="N9" s="486">
        <v>0.17196644382490753</v>
      </c>
      <c r="O9" s="486">
        <v>5.83712023750268</v>
      </c>
      <c r="P9" s="486" t="s">
        <v>885</v>
      </c>
      <c r="Q9" s="486" t="s">
        <v>885</v>
      </c>
      <c r="R9" s="486">
        <v>0.7449859762005423</v>
      </c>
      <c r="S9" s="486">
        <v>28.980754193617013</v>
      </c>
      <c r="T9" s="485" t="s">
        <v>885</v>
      </c>
      <c r="U9" s="485">
        <v>0.02958498139413368</v>
      </c>
      <c r="V9" s="485">
        <v>-0.042662562656123115</v>
      </c>
      <c r="W9" s="485" t="s">
        <v>885</v>
      </c>
      <c r="X9" s="485">
        <v>0.09826683499231498</v>
      </c>
      <c r="Y9" s="485">
        <v>0.29089509088479176</v>
      </c>
      <c r="Z9" s="485">
        <v>0.2908950908847918</v>
      </c>
      <c r="AA9" s="487">
        <v>-0.0010386505223670634</v>
      </c>
    </row>
    <row r="10" ht="12.75" customHeight="1">
      <c r="A10" s="484" t="s">
        <v>411</v>
      </c>
      <c r="B10" s="293">
        <v>220.0</v>
      </c>
      <c r="C10" s="485">
        <v>0.08247847457627115</v>
      </c>
      <c r="D10" s="485">
        <v>0.21689011757613924</v>
      </c>
      <c r="E10" s="485">
        <v>0.16067497723977506</v>
      </c>
      <c r="F10" s="485">
        <v>0.21945068244758553</v>
      </c>
      <c r="G10" s="486">
        <v>0.6865821100681193</v>
      </c>
      <c r="H10" s="486">
        <v>0.7455633619248503</v>
      </c>
      <c r="I10" s="485">
        <v>0.08659061149938291</v>
      </c>
      <c r="J10" s="485">
        <v>0.2748939825628717</v>
      </c>
      <c r="K10" s="485">
        <v>0.064355</v>
      </c>
      <c r="L10" s="485">
        <v>0.15736771820899165</v>
      </c>
      <c r="M10" s="485">
        <v>0.08052718649999141</v>
      </c>
      <c r="N10" s="486">
        <v>0.8820905961381756</v>
      </c>
      <c r="O10" s="486">
        <v>3.645519486097817</v>
      </c>
      <c r="P10" s="486">
        <v>13.890019429473542</v>
      </c>
      <c r="Q10" s="486">
        <v>16.682460386274574</v>
      </c>
      <c r="R10" s="486">
        <v>3.176189348594515</v>
      </c>
      <c r="S10" s="486">
        <v>49.80614468426518</v>
      </c>
      <c r="T10" s="485">
        <v>0.10799586197824766</v>
      </c>
      <c r="U10" s="485">
        <v>0.05108051295184851</v>
      </c>
      <c r="V10" s="485">
        <v>0.02917893619654361</v>
      </c>
      <c r="W10" s="485">
        <v>0.3967491242448903</v>
      </c>
      <c r="X10" s="485">
        <v>0.16528003825197413</v>
      </c>
      <c r="Y10" s="485">
        <v>0.44614569767062995</v>
      </c>
      <c r="Z10" s="485">
        <v>0.44614569767062995</v>
      </c>
      <c r="AA10" s="487">
        <v>0.21737063325584272</v>
      </c>
    </row>
    <row r="11" ht="12.75" customHeight="1">
      <c r="A11" s="484" t="s">
        <v>887</v>
      </c>
      <c r="B11" s="293">
        <v>100.0</v>
      </c>
      <c r="C11" s="485">
        <v>0.1310644444444445</v>
      </c>
      <c r="D11" s="485">
        <v>0.16712851609847532</v>
      </c>
      <c r="E11" s="485">
        <v>0.2608297340208956</v>
      </c>
      <c r="F11" s="485">
        <v>0.20408115504017885</v>
      </c>
      <c r="G11" s="486">
        <v>0.6563336098512859</v>
      </c>
      <c r="H11" s="486">
        <v>0.7071161596851042</v>
      </c>
      <c r="I11" s="485">
        <v>0.08412614583581518</v>
      </c>
      <c r="J11" s="485">
        <v>0.3223807318866916</v>
      </c>
      <c r="K11" s="485">
        <v>0.064355</v>
      </c>
      <c r="L11" s="485">
        <v>0.14148944903633848</v>
      </c>
      <c r="M11" s="485">
        <v>0.07902321116032845</v>
      </c>
      <c r="N11" s="486">
        <v>1.7627547191775155</v>
      </c>
      <c r="O11" s="486">
        <v>3.5378584257458057</v>
      </c>
      <c r="P11" s="486">
        <v>17.269454444972265</v>
      </c>
      <c r="Q11" s="486">
        <v>21.066831643634497</v>
      </c>
      <c r="R11" s="486">
        <v>6.221247733454318</v>
      </c>
      <c r="S11" s="486">
        <v>34.11006197729769</v>
      </c>
      <c r="T11" s="485">
        <v>-0.04622299752478169</v>
      </c>
      <c r="U11" s="485">
        <v>0.04667917031350403</v>
      </c>
      <c r="V11" s="485">
        <v>0.022693158799400592</v>
      </c>
      <c r="W11" s="485">
        <v>0.28353809683457926</v>
      </c>
      <c r="X11" s="485">
        <v>0.2576342081193243</v>
      </c>
      <c r="Y11" s="485">
        <v>0.6310879304066657</v>
      </c>
      <c r="Z11" s="485">
        <v>0.6310879304066657</v>
      </c>
      <c r="AA11" s="487">
        <v>0.16780765336144987</v>
      </c>
    </row>
    <row r="12" ht="12.75" customHeight="1">
      <c r="A12" s="484" t="s">
        <v>888</v>
      </c>
      <c r="B12" s="293">
        <v>130.0</v>
      </c>
      <c r="C12" s="485">
        <v>0.04030675925925923</v>
      </c>
      <c r="D12" s="485">
        <v>0.09912960810652856</v>
      </c>
      <c r="E12" s="485">
        <v>0.08815285332158258</v>
      </c>
      <c r="F12" s="485">
        <v>0.25292769638038876</v>
      </c>
      <c r="G12" s="486">
        <v>0.6637382391378941</v>
      </c>
      <c r="H12" s="486">
        <v>0.9819685709875657</v>
      </c>
      <c r="I12" s="485">
        <v>0.10174418540030297</v>
      </c>
      <c r="J12" s="485">
        <v>0.3153963293006044</v>
      </c>
      <c r="K12" s="485">
        <v>0.064355</v>
      </c>
      <c r="L12" s="485">
        <v>0.46662626831965853</v>
      </c>
      <c r="M12" s="485">
        <v>0.07669388081982716</v>
      </c>
      <c r="N12" s="486">
        <v>1.0482622756377238</v>
      </c>
      <c r="O12" s="486">
        <v>1.1859945658791715</v>
      </c>
      <c r="P12" s="486">
        <v>7.8705781500574945</v>
      </c>
      <c r="Q12" s="486">
        <v>11.666819517509953</v>
      </c>
      <c r="R12" s="486">
        <v>0.747092012010053</v>
      </c>
      <c r="S12" s="486">
        <v>45.3362314766247</v>
      </c>
      <c r="T12" s="485">
        <v>0.12358975266083913</v>
      </c>
      <c r="U12" s="485">
        <v>0.0376881229824983</v>
      </c>
      <c r="V12" s="485">
        <v>-0.002745963089018547</v>
      </c>
      <c r="W12" s="485">
        <v>1.536797306304446</v>
      </c>
      <c r="X12" s="485">
        <v>-0.003556752650027849</v>
      </c>
      <c r="Y12" s="485">
        <v>0.004708516540728867</v>
      </c>
      <c r="Z12" s="485">
        <v>0.004708516540728902</v>
      </c>
      <c r="AA12" s="487">
        <v>0.09876314296512265</v>
      </c>
    </row>
    <row r="13" ht="12.75" customHeight="1">
      <c r="A13" s="484" t="s">
        <v>889</v>
      </c>
      <c r="B13" s="293">
        <v>590.0</v>
      </c>
      <c r="C13" s="485">
        <v>0.10416122249388746</v>
      </c>
      <c r="D13" s="485">
        <v>0.011775589724179554</v>
      </c>
      <c r="E13" s="485">
        <v>0.0018058244106970486</v>
      </c>
      <c r="F13" s="485">
        <v>0.18959734608836737</v>
      </c>
      <c r="G13" s="486">
        <v>0.39976610514833744</v>
      </c>
      <c r="H13" s="486">
        <v>0.9286781655866339</v>
      </c>
      <c r="I13" s="485">
        <v>0.09832827041410323</v>
      </c>
      <c r="J13" s="485">
        <v>0.31951733900502816</v>
      </c>
      <c r="K13" s="485">
        <v>0.064355</v>
      </c>
      <c r="L13" s="485">
        <v>0.7123160909430237</v>
      </c>
      <c r="M13" s="485">
        <v>0.06252159620151493</v>
      </c>
      <c r="N13" s="486">
        <v>0.183748120935801</v>
      </c>
      <c r="O13" s="486">
        <v>6.822798379397692</v>
      </c>
      <c r="P13" s="486">
        <v>189.17464263492164</v>
      </c>
      <c r="Q13" s="486" t="s">
        <v>885</v>
      </c>
      <c r="R13" s="486">
        <v>1.2584232975164984</v>
      </c>
      <c r="S13" s="486">
        <v>115.17713682796492</v>
      </c>
      <c r="T13" s="485" t="s">
        <v>885</v>
      </c>
      <c r="U13" s="485">
        <v>0.03214726780705559</v>
      </c>
      <c r="V13" s="485">
        <v>0.01784038062272536</v>
      </c>
      <c r="W13" s="485">
        <v>8.460207121086022</v>
      </c>
      <c r="X13" s="485">
        <v>0.07664517748653683</v>
      </c>
      <c r="Y13" s="485">
        <v>0.5963023526064821</v>
      </c>
      <c r="Z13" s="485">
        <v>0.5963023526064821</v>
      </c>
      <c r="AA13" s="487">
        <v>0.011347044853309701</v>
      </c>
    </row>
    <row r="14" ht="12.75" customHeight="1">
      <c r="A14" s="484" t="s">
        <v>413</v>
      </c>
      <c r="B14" s="293">
        <v>457.0</v>
      </c>
      <c r="C14" s="485">
        <v>0.060341779661016975</v>
      </c>
      <c r="D14" s="485">
        <v>0.10639298425330174</v>
      </c>
      <c r="E14" s="485">
        <v>0.16730290380377014</v>
      </c>
      <c r="F14" s="485">
        <v>0.22838372211226882</v>
      </c>
      <c r="G14" s="486">
        <v>0.9404913910737814</v>
      </c>
      <c r="H14" s="486">
        <v>1.0314797894224859</v>
      </c>
      <c r="I14" s="485">
        <v>0.10491785450198135</v>
      </c>
      <c r="J14" s="485">
        <v>0.280013037605348</v>
      </c>
      <c r="K14" s="485">
        <v>0.064355</v>
      </c>
      <c r="L14" s="485">
        <v>0.17800859680469788</v>
      </c>
      <c r="M14" s="485">
        <v>0.09479672349945738</v>
      </c>
      <c r="N14" s="486">
        <v>1.8434295701551509</v>
      </c>
      <c r="O14" s="486">
        <v>1.714268242592185</v>
      </c>
      <c r="P14" s="486">
        <v>11.505961873812181</v>
      </c>
      <c r="Q14" s="486">
        <v>15.69030727820343</v>
      </c>
      <c r="R14" s="486">
        <v>2.820740030819999</v>
      </c>
      <c r="S14" s="486">
        <v>28.790076883849167</v>
      </c>
      <c r="T14" s="485">
        <v>0.17489299179969522</v>
      </c>
      <c r="U14" s="485">
        <v>0.0435110599577894</v>
      </c>
      <c r="V14" s="485">
        <v>0.051551982456434026</v>
      </c>
      <c r="W14" s="485">
        <v>0.6799932681628211</v>
      </c>
      <c r="X14" s="485">
        <v>0.13388147527037284</v>
      </c>
      <c r="Y14" s="485">
        <v>0.388872338450932</v>
      </c>
      <c r="Z14" s="485">
        <v>0.38887233845093205</v>
      </c>
      <c r="AA14" s="487">
        <v>0.10786546811677485</v>
      </c>
    </row>
    <row r="15" ht="12.75" customHeight="1">
      <c r="A15" s="484" t="s">
        <v>890</v>
      </c>
      <c r="B15" s="293">
        <v>980.0</v>
      </c>
      <c r="C15" s="485">
        <v>0.0747518865030675</v>
      </c>
      <c r="D15" s="485">
        <v>0.09154535040510697</v>
      </c>
      <c r="E15" s="485">
        <v>0.21051840184826312</v>
      </c>
      <c r="F15" s="485">
        <v>0.24712005235110177</v>
      </c>
      <c r="G15" s="486">
        <v>0.9640724752866631</v>
      </c>
      <c r="H15" s="486">
        <v>1.0420886881980234</v>
      </c>
      <c r="I15" s="485">
        <v>0.1055978849134933</v>
      </c>
      <c r="J15" s="485">
        <v>0.33306409769419965</v>
      </c>
      <c r="K15" s="485">
        <v>0.064355</v>
      </c>
      <c r="L15" s="485">
        <v>0.16018506974822763</v>
      </c>
      <c r="M15" s="485">
        <v>0.09638122510357179</v>
      </c>
      <c r="N15" s="486">
        <v>2.715334288051404</v>
      </c>
      <c r="O15" s="486">
        <v>2.0557335896830184</v>
      </c>
      <c r="P15" s="486">
        <v>15.444300197282416</v>
      </c>
      <c r="Q15" s="486">
        <v>21.523989925145624</v>
      </c>
      <c r="R15" s="486">
        <v>4.425380484914044</v>
      </c>
      <c r="S15" s="486">
        <v>215.34905421682527</v>
      </c>
      <c r="T15" s="485">
        <v>0.10538724930811728</v>
      </c>
      <c r="U15" s="485">
        <v>0.02710004729962024</v>
      </c>
      <c r="V15" s="485">
        <v>0.014473205088458613</v>
      </c>
      <c r="W15" s="485">
        <v>0.30416219191382826</v>
      </c>
      <c r="X15" s="485">
        <v>0.135889117077326</v>
      </c>
      <c r="Y15" s="485">
        <v>0.5437955896475364</v>
      </c>
      <c r="Z15" s="485">
        <v>0.5437955896475364</v>
      </c>
      <c r="AA15" s="487">
        <v>0.09307970415006389</v>
      </c>
    </row>
    <row r="16" ht="12.75" customHeight="1">
      <c r="A16" s="484" t="s">
        <v>414</v>
      </c>
      <c r="B16" s="293">
        <v>48.0</v>
      </c>
      <c r="C16" s="485">
        <v>0.04194268292682929</v>
      </c>
      <c r="D16" s="485">
        <v>0.18608743617896145</v>
      </c>
      <c r="E16" s="485">
        <v>0.12004314941711695</v>
      </c>
      <c r="F16" s="485">
        <v>0.25003543339469997</v>
      </c>
      <c r="G16" s="486">
        <v>0.6075774591759452</v>
      </c>
      <c r="H16" s="486">
        <v>1.0211435017770623</v>
      </c>
      <c r="I16" s="485">
        <v>0.1042552984639097</v>
      </c>
      <c r="J16" s="485">
        <v>0.3091067406758943</v>
      </c>
      <c r="K16" s="485">
        <v>0.064355</v>
      </c>
      <c r="L16" s="485">
        <v>0.4922968022619932</v>
      </c>
      <c r="M16" s="485">
        <v>0.07659068730916457</v>
      </c>
      <c r="N16" s="486">
        <v>0.7593723043146429</v>
      </c>
      <c r="O16" s="486">
        <v>2.5412604191516617</v>
      </c>
      <c r="P16" s="486">
        <v>7.875476369514115</v>
      </c>
      <c r="Q16" s="486">
        <v>13.842133335680833</v>
      </c>
      <c r="R16" s="486">
        <v>1.8679221543730586</v>
      </c>
      <c r="S16" s="486">
        <v>34.87596597057485</v>
      </c>
      <c r="T16" s="485">
        <v>0.007530629820232431</v>
      </c>
      <c r="U16" s="485">
        <v>0.1415524622155138</v>
      </c>
      <c r="V16" s="485">
        <v>0.014127987573296598</v>
      </c>
      <c r="W16" s="485">
        <v>0.18025282473487292</v>
      </c>
      <c r="X16" s="485">
        <v>0.15882582093501948</v>
      </c>
      <c r="Y16" s="485">
        <v>0.24726748870441223</v>
      </c>
      <c r="Z16" s="485">
        <v>0.24726748870441217</v>
      </c>
      <c r="AA16" s="487">
        <v>0.18267772317044448</v>
      </c>
    </row>
    <row r="17" ht="12.75" customHeight="1">
      <c r="A17" s="484" t="s">
        <v>417</v>
      </c>
      <c r="B17" s="293">
        <v>888.0</v>
      </c>
      <c r="C17" s="485">
        <v>0.08587208708708725</v>
      </c>
      <c r="D17" s="485">
        <v>0.04654223591776669</v>
      </c>
      <c r="E17" s="485">
        <v>0.046390050897023735</v>
      </c>
      <c r="F17" s="485">
        <v>0.19898679373546302</v>
      </c>
      <c r="G17" s="486">
        <v>0.9019272865434663</v>
      </c>
      <c r="H17" s="486">
        <v>1.0727320656318433</v>
      </c>
      <c r="I17" s="485">
        <v>0.10756212540700116</v>
      </c>
      <c r="J17" s="485">
        <v>0.2887733872844873</v>
      </c>
      <c r="K17" s="485">
        <v>0.064355</v>
      </c>
      <c r="L17" s="485">
        <v>0.300600281667864</v>
      </c>
      <c r="M17" s="485">
        <v>0.08967586413830848</v>
      </c>
      <c r="N17" s="486">
        <v>1.142331199467975</v>
      </c>
      <c r="O17" s="486">
        <v>1.326768088106094</v>
      </c>
      <c r="P17" s="486">
        <v>12.709580510846019</v>
      </c>
      <c r="Q17" s="486">
        <v>26.906774069294407</v>
      </c>
      <c r="R17" s="486">
        <v>1.464762566663048</v>
      </c>
      <c r="S17" s="486">
        <v>113.95451115517619</v>
      </c>
      <c r="T17" s="485">
        <v>0.13109121704272025</v>
      </c>
      <c r="U17" s="485">
        <v>0.0934087419402236</v>
      </c>
      <c r="V17" s="485">
        <v>0.06648192201506165</v>
      </c>
      <c r="W17" s="485">
        <v>1.9459032804024459</v>
      </c>
      <c r="X17" s="485">
        <v>0.038401073053239365</v>
      </c>
      <c r="Y17" s="485">
        <v>1.4179036744594127</v>
      </c>
      <c r="Z17" s="485">
        <v>1.4179036744594127</v>
      </c>
      <c r="AA17" s="487">
        <v>0.047045768741900654</v>
      </c>
    </row>
    <row r="18" ht="12.75" customHeight="1">
      <c r="A18" s="484" t="s">
        <v>418</v>
      </c>
      <c r="B18" s="293">
        <v>64.0</v>
      </c>
      <c r="C18" s="485">
        <v>0.08104345454545453</v>
      </c>
      <c r="D18" s="485">
        <v>0.06623860123534521</v>
      </c>
      <c r="E18" s="485">
        <v>0.05445441866355513</v>
      </c>
      <c r="F18" s="485">
        <v>0.22367776062870592</v>
      </c>
      <c r="G18" s="486">
        <v>0.8463670076042942</v>
      </c>
      <c r="H18" s="486">
        <v>1.0926752561445319</v>
      </c>
      <c r="I18" s="485">
        <v>0.1088404839188645</v>
      </c>
      <c r="J18" s="485">
        <v>0.22362857363875668</v>
      </c>
      <c r="K18" s="485">
        <v>0.058543</v>
      </c>
      <c r="L18" s="485">
        <v>0.35776016912734643</v>
      </c>
      <c r="M18" s="485">
        <v>0.08554293723860608</v>
      </c>
      <c r="N18" s="486">
        <v>1.081726331904877</v>
      </c>
      <c r="O18" s="486">
        <v>1.0157982256985356</v>
      </c>
      <c r="P18" s="486">
        <v>7.980261546645112</v>
      </c>
      <c r="Q18" s="486">
        <v>14.42353398816341</v>
      </c>
      <c r="R18" s="486">
        <v>1.1205497743065977</v>
      </c>
      <c r="S18" s="486">
        <v>82.99145393349532</v>
      </c>
      <c r="T18" s="485">
        <v>0.19327838179916976</v>
      </c>
      <c r="U18" s="485">
        <v>0.07257792118322362</v>
      </c>
      <c r="V18" s="485">
        <v>0.029991930051235523</v>
      </c>
      <c r="W18" s="485">
        <v>0.49016869584410516</v>
      </c>
      <c r="X18" s="485">
        <v>0.02914422276252033</v>
      </c>
      <c r="Y18" s="485">
        <v>1.7073693515687167</v>
      </c>
      <c r="Z18" s="485">
        <v>1.7073693515687167</v>
      </c>
      <c r="AA18" s="487">
        <v>0.0652882972299422</v>
      </c>
    </row>
    <row r="19" ht="12.75" customHeight="1">
      <c r="A19" s="484" t="s">
        <v>419</v>
      </c>
      <c r="B19" s="293">
        <v>949.0</v>
      </c>
      <c r="C19" s="485">
        <v>0.09484867187499994</v>
      </c>
      <c r="D19" s="485">
        <v>0.11947289608979775</v>
      </c>
      <c r="E19" s="485">
        <v>0.12380681994346758</v>
      </c>
      <c r="F19" s="485">
        <v>0.20888360954709173</v>
      </c>
      <c r="G19" s="486">
        <v>0.9409530206448726</v>
      </c>
      <c r="H19" s="486">
        <v>1.0268135146120052</v>
      </c>
      <c r="I19" s="485">
        <v>0.10461874628662954</v>
      </c>
      <c r="J19" s="485">
        <v>0.3121796391835974</v>
      </c>
      <c r="K19" s="485">
        <v>0.064355</v>
      </c>
      <c r="L19" s="485">
        <v>0.17874753360855916</v>
      </c>
      <c r="M19" s="485">
        <v>0.0945090660106278</v>
      </c>
      <c r="N19" s="486">
        <v>1.2093762157449224</v>
      </c>
      <c r="O19" s="486">
        <v>2.252178902194354</v>
      </c>
      <c r="P19" s="486">
        <v>12.46623304629339</v>
      </c>
      <c r="Q19" s="486">
        <v>18.48818072353752</v>
      </c>
      <c r="R19" s="486">
        <v>2.45031773236886</v>
      </c>
      <c r="S19" s="486">
        <v>46.34969033804829</v>
      </c>
      <c r="T19" s="485">
        <v>0.18241924623939815</v>
      </c>
      <c r="U19" s="485">
        <v>0.0883311163300687</v>
      </c>
      <c r="V19" s="485">
        <v>0.06737714083011974</v>
      </c>
      <c r="W19" s="485">
        <v>0.7886187208447869</v>
      </c>
      <c r="X19" s="485">
        <v>0.12070412277404113</v>
      </c>
      <c r="Y19" s="485">
        <v>0.5171976243077383</v>
      </c>
      <c r="Z19" s="485">
        <v>0.5171976243077383</v>
      </c>
      <c r="AA19" s="487">
        <v>0.11942987979894916</v>
      </c>
    </row>
    <row r="20" ht="12.75" customHeight="1">
      <c r="A20" s="484" t="s">
        <v>891</v>
      </c>
      <c r="B20" s="293">
        <v>215.0</v>
      </c>
      <c r="C20" s="485">
        <v>0.14781403669724769</v>
      </c>
      <c r="D20" s="485">
        <v>0.24031355444243951</v>
      </c>
      <c r="E20" s="485">
        <v>0.32220933558353676</v>
      </c>
      <c r="F20" s="485">
        <v>0.22559346242492304</v>
      </c>
      <c r="G20" s="486">
        <v>1.0773641639143725</v>
      </c>
      <c r="H20" s="486">
        <v>1.006257019762833</v>
      </c>
      <c r="I20" s="485">
        <v>0.1033010749667976</v>
      </c>
      <c r="J20" s="485">
        <v>0.5042147298228632</v>
      </c>
      <c r="K20" s="485">
        <v>0.067024</v>
      </c>
      <c r="L20" s="485">
        <v>0.16520601635212578</v>
      </c>
      <c r="M20" s="485">
        <v>0.09450425905890138</v>
      </c>
      <c r="N20" s="486">
        <v>1.4921479319729078</v>
      </c>
      <c r="O20" s="486">
        <v>1.307114805453607</v>
      </c>
      <c r="P20" s="486">
        <v>4.0711931172113465</v>
      </c>
      <c r="Q20" s="486">
        <v>5.173591267456976</v>
      </c>
      <c r="R20" s="486">
        <v>1.5046538096423796</v>
      </c>
      <c r="S20" s="486">
        <v>25.29555706903644</v>
      </c>
      <c r="T20" s="485">
        <v>-0.030186938808872188</v>
      </c>
      <c r="U20" s="485">
        <v>0.0904879921874929</v>
      </c>
      <c r="V20" s="485">
        <v>0.051223276068080345</v>
      </c>
      <c r="W20" s="485">
        <v>0.24945089536313925</v>
      </c>
      <c r="X20" s="485">
        <v>0.21362534829389418</v>
      </c>
      <c r="Y20" s="485">
        <v>0.7643344174950246</v>
      </c>
      <c r="Z20" s="485">
        <v>0.7643344174950246</v>
      </c>
      <c r="AA20" s="487">
        <v>0.2407923047427524</v>
      </c>
    </row>
    <row r="21" ht="12.75" customHeight="1">
      <c r="A21" s="484" t="s">
        <v>892</v>
      </c>
      <c r="B21" s="293">
        <v>1164.0</v>
      </c>
      <c r="C21" s="485">
        <v>0.10303601552393267</v>
      </c>
      <c r="D21" s="485">
        <v>0.07557906617878256</v>
      </c>
      <c r="E21" s="485">
        <v>0.21094949668920507</v>
      </c>
      <c r="F21" s="485">
        <v>0.23628691375717</v>
      </c>
      <c r="G21" s="486">
        <v>1.001453208627515</v>
      </c>
      <c r="H21" s="486">
        <v>1.0414842742265753</v>
      </c>
      <c r="I21" s="485">
        <v>0.10555914197792349</v>
      </c>
      <c r="J21" s="485">
        <v>0.32895362923180793</v>
      </c>
      <c r="K21" s="485">
        <v>0.064355</v>
      </c>
      <c r="L21" s="485">
        <v>0.12391040167313523</v>
      </c>
      <c r="M21" s="485">
        <v>0.09843443910744448</v>
      </c>
      <c r="N21" s="486">
        <v>3.286120517768366</v>
      </c>
      <c r="O21" s="486">
        <v>1.5245898873969437</v>
      </c>
      <c r="P21" s="486">
        <v>14.677564171647038</v>
      </c>
      <c r="Q21" s="486">
        <v>19.463101367592586</v>
      </c>
      <c r="R21" s="486">
        <v>3.9981872658666</v>
      </c>
      <c r="S21" s="486">
        <v>64.47124345561164</v>
      </c>
      <c r="T21" s="485">
        <v>0.15358638268892377</v>
      </c>
      <c r="U21" s="485">
        <v>0.015317632718716551</v>
      </c>
      <c r="V21" s="485">
        <v>0.011342015868972563</v>
      </c>
      <c r="W21" s="485">
        <v>0.2766352009390598</v>
      </c>
      <c r="X21" s="485">
        <v>0.16017730806734773</v>
      </c>
      <c r="Y21" s="485">
        <v>0.5307109222033555</v>
      </c>
      <c r="Z21" s="485">
        <v>0.5307109222033555</v>
      </c>
      <c r="AA21" s="487">
        <v>0.07681953889911772</v>
      </c>
    </row>
    <row r="22" ht="12.75" customHeight="1">
      <c r="A22" s="484" t="s">
        <v>893</v>
      </c>
      <c r="B22" s="293">
        <v>338.0</v>
      </c>
      <c r="C22" s="485">
        <v>0.005776498054474725</v>
      </c>
      <c r="D22" s="485">
        <v>0.11390914392035245</v>
      </c>
      <c r="E22" s="485">
        <v>0.15747684459567854</v>
      </c>
      <c r="F22" s="485">
        <v>0.150965347853491</v>
      </c>
      <c r="G22" s="486">
        <v>1.2534021480264679</v>
      </c>
      <c r="H22" s="486">
        <v>1.2665979213694358</v>
      </c>
      <c r="I22" s="485">
        <v>0.11998892675978085</v>
      </c>
      <c r="J22" s="485">
        <v>0.32935741174104016</v>
      </c>
      <c r="K22" s="485">
        <v>0.064355</v>
      </c>
      <c r="L22" s="485">
        <v>0.07029824234814785</v>
      </c>
      <c r="M22" s="485">
        <v>0.1149324717082277</v>
      </c>
      <c r="N22" s="486">
        <v>1.6364958004251178</v>
      </c>
      <c r="O22" s="486">
        <v>3.0481583211129686</v>
      </c>
      <c r="P22" s="486">
        <v>18.661505715430845</v>
      </c>
      <c r="Q22" s="486">
        <v>26.4426629923273</v>
      </c>
      <c r="R22" s="486">
        <v>6.798948105569137</v>
      </c>
      <c r="S22" s="486">
        <v>54.682422056511975</v>
      </c>
      <c r="T22" s="485">
        <v>0.020955925405338062</v>
      </c>
      <c r="U22" s="485">
        <v>0.05684993206583066</v>
      </c>
      <c r="V22" s="485">
        <v>0.03459362497160209</v>
      </c>
      <c r="W22" s="485">
        <v>0.3894336567926732</v>
      </c>
      <c r="X22" s="485">
        <v>0.284475772341917</v>
      </c>
      <c r="Y22" s="485">
        <v>0.2486775722668821</v>
      </c>
      <c r="Z22" s="485">
        <v>0.24867757226688214</v>
      </c>
      <c r="AA22" s="487">
        <v>0.11013239847595391</v>
      </c>
    </row>
    <row r="23" ht="12.75" customHeight="1">
      <c r="A23" s="484" t="s">
        <v>894</v>
      </c>
      <c r="B23" s="293">
        <v>453.0</v>
      </c>
      <c r="C23" s="485">
        <v>0.0947587535410766</v>
      </c>
      <c r="D23" s="485">
        <v>0.09885472966974512</v>
      </c>
      <c r="E23" s="485">
        <v>0.07751342687221313</v>
      </c>
      <c r="F23" s="485">
        <v>0.22830902130589892</v>
      </c>
      <c r="G23" s="486">
        <v>0.7370042774165693</v>
      </c>
      <c r="H23" s="486">
        <v>0.895001901863798</v>
      </c>
      <c r="I23" s="485">
        <v>0.09616962190946945</v>
      </c>
      <c r="J23" s="485">
        <v>0.26865017026949123</v>
      </c>
      <c r="K23" s="485">
        <v>0.064355</v>
      </c>
      <c r="L23" s="485">
        <v>0.299224391808635</v>
      </c>
      <c r="M23" s="485">
        <v>0.0817741435099241</v>
      </c>
      <c r="N23" s="486">
        <v>0.9489478758270179</v>
      </c>
      <c r="O23" s="486">
        <v>1.6529551905702238</v>
      </c>
      <c r="P23" s="486">
        <v>10.165000157653116</v>
      </c>
      <c r="Q23" s="486">
        <v>16.387287224486034</v>
      </c>
      <c r="R23" s="486">
        <v>1.3202122622121673</v>
      </c>
      <c r="S23" s="486">
        <v>82.49117055020066</v>
      </c>
      <c r="T23" s="485">
        <v>0.1329862764554581</v>
      </c>
      <c r="U23" s="485">
        <v>0.07872167872039537</v>
      </c>
      <c r="V23" s="485">
        <v>0.04200794563938072</v>
      </c>
      <c r="W23" s="485">
        <v>0.7819342931226485</v>
      </c>
      <c r="X23" s="485">
        <v>0.08367748568543604</v>
      </c>
      <c r="Y23" s="485">
        <v>0.4649157952623415</v>
      </c>
      <c r="Z23" s="485">
        <v>0.4649157952623415</v>
      </c>
      <c r="AA23" s="487">
        <v>0.09853962250230687</v>
      </c>
    </row>
    <row r="24" ht="12.75" customHeight="1">
      <c r="A24" s="484" t="s">
        <v>895</v>
      </c>
      <c r="B24" s="293">
        <v>326.0</v>
      </c>
      <c r="C24" s="485">
        <v>0.0809149397590361</v>
      </c>
      <c r="D24" s="485">
        <v>0.15638955743055635</v>
      </c>
      <c r="E24" s="485">
        <v>0.11943531860178909</v>
      </c>
      <c r="F24" s="485">
        <v>0.17383650907577233</v>
      </c>
      <c r="G24" s="486">
        <v>0.7447055221431194</v>
      </c>
      <c r="H24" s="486">
        <v>0.9535674979014129</v>
      </c>
      <c r="I24" s="485">
        <v>0.09992367661548057</v>
      </c>
      <c r="J24" s="485">
        <v>0.27139035177107124</v>
      </c>
      <c r="K24" s="485">
        <v>0.064355</v>
      </c>
      <c r="L24" s="485">
        <v>0.3400614823470114</v>
      </c>
      <c r="M24" s="485">
        <v>0.08228694464495967</v>
      </c>
      <c r="N24" s="486">
        <v>0.8544472236675212</v>
      </c>
      <c r="O24" s="486">
        <v>1.8308485319739563</v>
      </c>
      <c r="P24" s="486">
        <v>8.93183424031537</v>
      </c>
      <c r="Q24" s="486">
        <v>11.141035054865846</v>
      </c>
      <c r="R24" s="486">
        <v>1.2240143580284992</v>
      </c>
      <c r="S24" s="486">
        <v>18.171079196107403</v>
      </c>
      <c r="T24" s="485">
        <v>-0.09452790124570304</v>
      </c>
      <c r="U24" s="485">
        <v>0.048969042848116234</v>
      </c>
      <c r="V24" s="485">
        <v>0.03612372317675382</v>
      </c>
      <c r="W24" s="485">
        <v>0.37089583397223813</v>
      </c>
      <c r="X24" s="485">
        <v>0.1309759974200245</v>
      </c>
      <c r="Y24" s="485">
        <v>0.20065345310626242</v>
      </c>
      <c r="Z24" s="485">
        <v>0.20065345310626248</v>
      </c>
      <c r="AA24" s="487">
        <v>0.16233635937033883</v>
      </c>
    </row>
    <row r="25" ht="12.75" customHeight="1">
      <c r="A25" s="484" t="s">
        <v>896</v>
      </c>
      <c r="B25" s="293">
        <v>1259.0</v>
      </c>
      <c r="C25" s="485">
        <v>0.2020550624999999</v>
      </c>
      <c r="D25" s="485">
        <v>-0.004349654165448907</v>
      </c>
      <c r="E25" s="485">
        <v>0.006930262546204215</v>
      </c>
      <c r="F25" s="485">
        <v>0.16290318362799447</v>
      </c>
      <c r="G25" s="486">
        <v>1.1499580759492702</v>
      </c>
      <c r="H25" s="486">
        <v>1.1735861272458452</v>
      </c>
      <c r="I25" s="485">
        <v>0.11402687075645869</v>
      </c>
      <c r="J25" s="485">
        <v>0.5327835684030338</v>
      </c>
      <c r="K25" s="485">
        <v>0.067024</v>
      </c>
      <c r="L25" s="485">
        <v>0.1253938861785375</v>
      </c>
      <c r="M25" s="485">
        <v>0.10600500409450409</v>
      </c>
      <c r="N25" s="486">
        <v>0.4224018531621076</v>
      </c>
      <c r="O25" s="486">
        <v>6.964534970809306</v>
      </c>
      <c r="P25" s="486">
        <v>15.315541154043329</v>
      </c>
      <c r="Q25" s="486" t="s">
        <v>885</v>
      </c>
      <c r="R25" s="486">
        <v>5.1098850921129495</v>
      </c>
      <c r="S25" s="486">
        <v>127.8356537479798</v>
      </c>
      <c r="T25" s="485">
        <v>0.17156984512745332</v>
      </c>
      <c r="U25" s="485">
        <v>0.05670880114214901</v>
      </c>
      <c r="V25" s="485">
        <v>0.09623601001085437</v>
      </c>
      <c r="W25" s="485" t="s">
        <v>885</v>
      </c>
      <c r="X25" s="485">
        <v>-0.08826768540176429</v>
      </c>
      <c r="Y25" s="485">
        <v>0.004660050948575847</v>
      </c>
      <c r="Z25" s="485">
        <v>0.0046600509485758</v>
      </c>
      <c r="AA25" s="487">
        <v>0.016293477284612508</v>
      </c>
    </row>
    <row r="26" ht="12.75" customHeight="1">
      <c r="A26" s="484" t="s">
        <v>897</v>
      </c>
      <c r="B26" s="293">
        <v>1299.0</v>
      </c>
      <c r="C26" s="485">
        <v>0.18011462915601037</v>
      </c>
      <c r="D26" s="485">
        <v>0.18171077589188137</v>
      </c>
      <c r="E26" s="485">
        <v>0.1286808812517202</v>
      </c>
      <c r="F26" s="485">
        <v>0.1660934161318864</v>
      </c>
      <c r="G26" s="486">
        <v>0.8857751370446862</v>
      </c>
      <c r="H26" s="486">
        <v>0.9463176964388154</v>
      </c>
      <c r="I26" s="485">
        <v>0.09945896434172807</v>
      </c>
      <c r="J26" s="485">
        <v>0.41512557065255307</v>
      </c>
      <c r="K26" s="485">
        <v>0.064355</v>
      </c>
      <c r="L26" s="485">
        <v>0.13356717205915372</v>
      </c>
      <c r="M26" s="485">
        <v>0.09259379196792619</v>
      </c>
      <c r="N26" s="486">
        <v>0.7133575578287207</v>
      </c>
      <c r="O26" s="486">
        <v>4.0501862957271095</v>
      </c>
      <c r="P26" s="486">
        <v>14.601133383339445</v>
      </c>
      <c r="Q26" s="486">
        <v>21.710340042553305</v>
      </c>
      <c r="R26" s="486">
        <v>3.88053287841363</v>
      </c>
      <c r="S26" s="486">
        <v>41.50646703224002</v>
      </c>
      <c r="T26" s="485">
        <v>0.15494978149385577</v>
      </c>
      <c r="U26" s="485">
        <v>0.05012617690621863</v>
      </c>
      <c r="V26" s="485">
        <v>0.0570923035248683</v>
      </c>
      <c r="W26" s="485">
        <v>0.44219808615144085</v>
      </c>
      <c r="X26" s="485">
        <v>0.13204955368081195</v>
      </c>
      <c r="Y26" s="485">
        <v>0.6354262724578483</v>
      </c>
      <c r="Z26" s="485">
        <v>0.6354262724578483</v>
      </c>
      <c r="AA26" s="487">
        <v>0.19790654724473056</v>
      </c>
    </row>
    <row r="27" ht="12.75" customHeight="1">
      <c r="A27" s="484" t="s">
        <v>898</v>
      </c>
      <c r="B27" s="293">
        <v>260.0</v>
      </c>
      <c r="C27" s="485">
        <v>0.10492715231788083</v>
      </c>
      <c r="D27" s="485">
        <v>0.11068501831140405</v>
      </c>
      <c r="E27" s="485">
        <v>0.09268476409209106</v>
      </c>
      <c r="F27" s="485">
        <v>0.20115514479499433</v>
      </c>
      <c r="G27" s="486">
        <v>0.7600481938472526</v>
      </c>
      <c r="H27" s="486">
        <v>0.8310438951693125</v>
      </c>
      <c r="I27" s="485">
        <v>0.09206991368035294</v>
      </c>
      <c r="J27" s="485">
        <v>0.3452563908096794</v>
      </c>
      <c r="K27" s="485">
        <v>0.064355</v>
      </c>
      <c r="L27" s="485">
        <v>0.22381750152516147</v>
      </c>
      <c r="M27" s="485">
        <v>0.08221979503677379</v>
      </c>
      <c r="N27" s="486">
        <v>0.9700013526960019</v>
      </c>
      <c r="O27" s="486">
        <v>2.2863341200289162</v>
      </c>
      <c r="P27" s="486">
        <v>10.920841334368044</v>
      </c>
      <c r="Q27" s="486">
        <v>18.170084325962243</v>
      </c>
      <c r="R27" s="486">
        <v>1.945981275121725</v>
      </c>
      <c r="S27" s="486">
        <v>125.42376482692572</v>
      </c>
      <c r="T27" s="485">
        <v>0.03476184054372254</v>
      </c>
      <c r="U27" s="485">
        <v>0.05720212904410806</v>
      </c>
      <c r="V27" s="485">
        <v>0.030121776656189984</v>
      </c>
      <c r="W27" s="485">
        <v>0.5759498657784392</v>
      </c>
      <c r="X27" s="485">
        <v>0.0511818713887653</v>
      </c>
      <c r="Y27" s="485">
        <v>0.5770804164162725</v>
      </c>
      <c r="Z27" s="485">
        <v>0.5770804164162725</v>
      </c>
      <c r="AA27" s="487">
        <v>0.1089354913518312</v>
      </c>
    </row>
    <row r="28" ht="12.75" customHeight="1">
      <c r="A28" s="484" t="s">
        <v>431</v>
      </c>
      <c r="B28" s="293">
        <v>1072.0</v>
      </c>
      <c r="C28" s="485">
        <v>0.1064847262247839</v>
      </c>
      <c r="D28" s="485">
        <v>0.0712566703729978</v>
      </c>
      <c r="E28" s="485">
        <v>0.10900312865728087</v>
      </c>
      <c r="F28" s="485">
        <v>0.18776405697688758</v>
      </c>
      <c r="G28" s="486">
        <v>1.1038380140290214</v>
      </c>
      <c r="H28" s="486">
        <v>1.1304437779998269</v>
      </c>
      <c r="I28" s="485">
        <v>0.1112614461697889</v>
      </c>
      <c r="J28" s="485">
        <v>0.35113385118094476</v>
      </c>
      <c r="K28" s="485">
        <v>0.064355</v>
      </c>
      <c r="L28" s="485">
        <v>0.14982261726599735</v>
      </c>
      <c r="M28" s="485">
        <v>0.10179248713393692</v>
      </c>
      <c r="N28" s="486">
        <v>1.665499126878827</v>
      </c>
      <c r="O28" s="486">
        <v>1.9374739155908258</v>
      </c>
      <c r="P28" s="486">
        <v>15.546386961505632</v>
      </c>
      <c r="Q28" s="486">
        <v>24.885788764738365</v>
      </c>
      <c r="R28" s="486">
        <v>2.8201040669778954</v>
      </c>
      <c r="S28" s="486">
        <v>97.34873031868192</v>
      </c>
      <c r="T28" s="485">
        <v>0.21724570207617155</v>
      </c>
      <c r="U28" s="485">
        <v>0.06886198879542427</v>
      </c>
      <c r="V28" s="485">
        <v>0.060263839932513705</v>
      </c>
      <c r="W28" s="485">
        <v>1.6223760120244064</v>
      </c>
      <c r="X28" s="485">
        <v>0.10855337528235151</v>
      </c>
      <c r="Y28" s="485">
        <v>0.3938315660428016</v>
      </c>
      <c r="Z28" s="485">
        <v>0.39383156604280156</v>
      </c>
      <c r="AA28" s="487">
        <v>0.07392852706932726</v>
      </c>
    </row>
    <row r="29" ht="12.75" customHeight="1">
      <c r="A29" s="484" t="s">
        <v>899</v>
      </c>
      <c r="B29" s="293">
        <v>127.0</v>
      </c>
      <c r="C29" s="485">
        <v>0.03044886597938143</v>
      </c>
      <c r="D29" s="485">
        <v>0.046753507335938</v>
      </c>
      <c r="E29" s="485">
        <v>0.062281608986361356</v>
      </c>
      <c r="F29" s="485">
        <v>0.1451118884594938</v>
      </c>
      <c r="G29" s="486">
        <v>1.1252477543580408</v>
      </c>
      <c r="H29" s="486">
        <v>1.2272209019035958</v>
      </c>
      <c r="I29" s="485">
        <v>0.1174648598120205</v>
      </c>
      <c r="J29" s="485">
        <v>0.33860993934953365</v>
      </c>
      <c r="K29" s="485">
        <v>0.064355</v>
      </c>
      <c r="L29" s="485">
        <v>0.2324042985755658</v>
      </c>
      <c r="M29" s="485">
        <v>0.10133494502462215</v>
      </c>
      <c r="N29" s="486">
        <v>1.4795010697699906</v>
      </c>
      <c r="O29" s="486">
        <v>0.9372307095413654</v>
      </c>
      <c r="P29" s="486">
        <v>11.435556560776211</v>
      </c>
      <c r="Q29" s="486">
        <v>19.485953759181267</v>
      </c>
      <c r="R29" s="486">
        <v>1.7221991828297827</v>
      </c>
      <c r="S29" s="486">
        <v>40.793477581559046</v>
      </c>
      <c r="T29" s="485">
        <v>0.06626061355356103</v>
      </c>
      <c r="U29" s="485">
        <v>0.04199658621982045</v>
      </c>
      <c r="V29" s="485">
        <v>0.026957624809844108</v>
      </c>
      <c r="W29" s="485">
        <v>0.8712160994984535</v>
      </c>
      <c r="X29" s="485">
        <v>0.07310350523512295</v>
      </c>
      <c r="Y29" s="485">
        <v>0.32240989273865533</v>
      </c>
      <c r="Z29" s="485">
        <v>0.3224098927386554</v>
      </c>
      <c r="AA29" s="487">
        <v>0.04747583867372249</v>
      </c>
    </row>
    <row r="30" ht="12.75" customHeight="1">
      <c r="A30" s="484" t="s">
        <v>900</v>
      </c>
      <c r="B30" s="293">
        <v>1486.0</v>
      </c>
      <c r="C30" s="485">
        <v>0.058386102941176465</v>
      </c>
      <c r="D30" s="485">
        <v>0.052816362664381306</v>
      </c>
      <c r="E30" s="485">
        <v>0.06442013008104083</v>
      </c>
      <c r="F30" s="485">
        <v>0.1836337303776496</v>
      </c>
      <c r="G30" s="486">
        <v>1.2783308812571212</v>
      </c>
      <c r="H30" s="486">
        <v>1.2819639249630848</v>
      </c>
      <c r="I30" s="485">
        <v>0.12097388759013374</v>
      </c>
      <c r="J30" s="485">
        <v>0.32533098524566445</v>
      </c>
      <c r="K30" s="485">
        <v>0.064355</v>
      </c>
      <c r="L30" s="485">
        <v>0.15707809396113118</v>
      </c>
      <c r="M30" s="485">
        <v>0.10952076242670086</v>
      </c>
      <c r="N30" s="486">
        <v>1.3596420054060323</v>
      </c>
      <c r="O30" s="486">
        <v>1.5902472235868723</v>
      </c>
      <c r="P30" s="486">
        <v>14.162266281966454</v>
      </c>
      <c r="Q30" s="486">
        <v>28.293547866055913</v>
      </c>
      <c r="R30" s="486">
        <v>2.2713680154060274</v>
      </c>
      <c r="S30" s="486">
        <v>102.00098657127523</v>
      </c>
      <c r="T30" s="485">
        <v>0.1892048055075262</v>
      </c>
      <c r="U30" s="485">
        <v>0.06311217680124023</v>
      </c>
      <c r="V30" s="485">
        <v>0.03571937444832823</v>
      </c>
      <c r="W30" s="485">
        <v>0.9658046997915983</v>
      </c>
      <c r="X30" s="485">
        <v>0.0668240423779097</v>
      </c>
      <c r="Y30" s="485">
        <v>0.619116019722317</v>
      </c>
      <c r="Z30" s="485">
        <v>0.619116019722317</v>
      </c>
      <c r="AA30" s="487">
        <v>0.05340382332713353</v>
      </c>
    </row>
    <row r="31" ht="12.75" customHeight="1">
      <c r="A31" s="484" t="s">
        <v>901</v>
      </c>
      <c r="B31" s="293">
        <v>1623.0</v>
      </c>
      <c r="C31" s="485">
        <v>0.06363252204585518</v>
      </c>
      <c r="D31" s="485">
        <v>0.05683067060683776</v>
      </c>
      <c r="E31" s="485">
        <v>0.08783276886248736</v>
      </c>
      <c r="F31" s="485">
        <v>0.22550850515663787</v>
      </c>
      <c r="G31" s="486">
        <v>0.8082988999626253</v>
      </c>
      <c r="H31" s="486">
        <v>1.0134173356230618</v>
      </c>
      <c r="I31" s="485">
        <v>0.10376005121343827</v>
      </c>
      <c r="J31" s="485">
        <v>0.30521754682079866</v>
      </c>
      <c r="K31" s="485">
        <v>0.064355</v>
      </c>
      <c r="L31" s="485">
        <v>0.4013768440337154</v>
      </c>
      <c r="M31" s="485">
        <v>0.08140346647720113</v>
      </c>
      <c r="N31" s="486">
        <v>1.7955399896450586</v>
      </c>
      <c r="O31" s="486">
        <v>0.7826554304113265</v>
      </c>
      <c r="P31" s="486">
        <v>9.39639171826808</v>
      </c>
      <c r="Q31" s="486">
        <v>13.169860467897617</v>
      </c>
      <c r="R31" s="486">
        <v>1.3065437278987848</v>
      </c>
      <c r="S31" s="486">
        <v>42.84328069717462</v>
      </c>
      <c r="T31" s="485">
        <v>0.15922667115136757</v>
      </c>
      <c r="U31" s="485">
        <v>0.03367121960856748</v>
      </c>
      <c r="V31" s="485">
        <v>0.02230221597511066</v>
      </c>
      <c r="W31" s="485">
        <v>1.0727986619930456</v>
      </c>
      <c r="X31" s="485">
        <v>0.10080519129528005</v>
      </c>
      <c r="Y31" s="485">
        <v>0.534668788721031</v>
      </c>
      <c r="Z31" s="485">
        <v>0.534668788721031</v>
      </c>
      <c r="AA31" s="487">
        <v>0.057689742785627086</v>
      </c>
    </row>
    <row r="32" ht="12.75" customHeight="1">
      <c r="A32" s="484" t="s">
        <v>433</v>
      </c>
      <c r="B32" s="293">
        <v>741.0</v>
      </c>
      <c r="C32" s="485">
        <v>0.09607665178571433</v>
      </c>
      <c r="D32" s="485">
        <v>0.0730145592995516</v>
      </c>
      <c r="E32" s="485">
        <v>0.07471394705446395</v>
      </c>
      <c r="F32" s="485">
        <v>0.22104866126785247</v>
      </c>
      <c r="G32" s="486">
        <v>1.0326456976819207</v>
      </c>
      <c r="H32" s="486">
        <v>1.1080717666251705</v>
      </c>
      <c r="I32" s="485">
        <v>0.10982740024067343</v>
      </c>
      <c r="J32" s="485">
        <v>0.4135076735978356</v>
      </c>
      <c r="K32" s="485">
        <v>0.064355</v>
      </c>
      <c r="L32" s="485">
        <v>0.18212968708614163</v>
      </c>
      <c r="M32" s="485">
        <v>0.09857778015143687</v>
      </c>
      <c r="N32" s="486">
        <v>1.0903964728990392</v>
      </c>
      <c r="O32" s="486">
        <v>2.912540825477085</v>
      </c>
      <c r="P32" s="486">
        <v>15.776376409406517</v>
      </c>
      <c r="Q32" s="486">
        <v>36.43575419497701</v>
      </c>
      <c r="R32" s="486">
        <v>2.4782437577445737</v>
      </c>
      <c r="S32" s="486">
        <v>156.16716168811146</v>
      </c>
      <c r="T32" s="485">
        <v>0.03998354131040729</v>
      </c>
      <c r="U32" s="485">
        <v>0.037191470751384646</v>
      </c>
      <c r="V32" s="485">
        <v>-0.02554945149346416</v>
      </c>
      <c r="W32" s="485">
        <v>-0.34121714598614566</v>
      </c>
      <c r="X32" s="485">
        <v>0.022666950555256592</v>
      </c>
      <c r="Y32" s="485">
        <v>0.8923656321785706</v>
      </c>
      <c r="Z32" s="485">
        <v>0.8923656321785706</v>
      </c>
      <c r="AA32" s="487">
        <v>0.07479552339549587</v>
      </c>
    </row>
    <row r="33" ht="12.75" customHeight="1">
      <c r="A33" s="484" t="s">
        <v>902</v>
      </c>
      <c r="B33" s="293">
        <v>383.0</v>
      </c>
      <c r="C33" s="485">
        <v>0.08214126829268296</v>
      </c>
      <c r="D33" s="485">
        <v>0.10594277625043484</v>
      </c>
      <c r="E33" s="485">
        <v>0.10776035869992419</v>
      </c>
      <c r="F33" s="485">
        <v>0.22828572809639688</v>
      </c>
      <c r="G33" s="486">
        <v>0.8279088564359456</v>
      </c>
      <c r="H33" s="486">
        <v>1.0018793316240375</v>
      </c>
      <c r="I33" s="485">
        <v>0.10302046515710081</v>
      </c>
      <c r="J33" s="485">
        <v>0.3388816224065517</v>
      </c>
      <c r="K33" s="485">
        <v>0.064355</v>
      </c>
      <c r="L33" s="485">
        <v>0.2593042957980482</v>
      </c>
      <c r="M33" s="485">
        <v>0.0887690618643545</v>
      </c>
      <c r="N33" s="486">
        <v>1.1590208058340052</v>
      </c>
      <c r="O33" s="486">
        <v>2.7759010980617176</v>
      </c>
      <c r="P33" s="486">
        <v>14.044705041117071</v>
      </c>
      <c r="Q33" s="486">
        <v>24.861013118730213</v>
      </c>
      <c r="R33" s="486">
        <v>3.0192593691541796</v>
      </c>
      <c r="S33" s="486">
        <v>39.26285294619103</v>
      </c>
      <c r="T33" s="485">
        <v>0.14714493884822635</v>
      </c>
      <c r="U33" s="485">
        <v>0.08649034994585089</v>
      </c>
      <c r="V33" s="485">
        <v>0.07450731664583768</v>
      </c>
      <c r="W33" s="485">
        <v>1.3468736213993504</v>
      </c>
      <c r="X33" s="485">
        <v>0.08068341683507488</v>
      </c>
      <c r="Y33" s="485">
        <v>0.631674032282756</v>
      </c>
      <c r="Z33" s="485">
        <v>0.631674032282756</v>
      </c>
      <c r="AA33" s="487">
        <v>0.10712905533260317</v>
      </c>
    </row>
    <row r="34" ht="12.75" customHeight="1">
      <c r="A34" s="484" t="s">
        <v>903</v>
      </c>
      <c r="B34" s="293">
        <v>430.0</v>
      </c>
      <c r="C34" s="485">
        <v>0.11069166112956816</v>
      </c>
      <c r="D34" s="485">
        <v>0.08155918853538355</v>
      </c>
      <c r="E34" s="485">
        <v>0.10564638698267619</v>
      </c>
      <c r="F34" s="485">
        <v>0.21465598191652296</v>
      </c>
      <c r="G34" s="486">
        <v>0.5739833900965208</v>
      </c>
      <c r="H34" s="486">
        <v>0.7739207856809716</v>
      </c>
      <c r="I34" s="485">
        <v>0.08840832236215028</v>
      </c>
      <c r="J34" s="485">
        <v>0.340547923507063</v>
      </c>
      <c r="K34" s="485">
        <v>0.064355</v>
      </c>
      <c r="L34" s="485">
        <v>0.36687002403495417</v>
      </c>
      <c r="M34" s="485">
        <v>0.07360584756456567</v>
      </c>
      <c r="N34" s="486">
        <v>1.4546832049254672</v>
      </c>
      <c r="O34" s="486">
        <v>1.0834451563271217</v>
      </c>
      <c r="P34" s="486">
        <v>9.748963134960205</v>
      </c>
      <c r="Q34" s="486">
        <v>12.67416573044666</v>
      </c>
      <c r="R34" s="486">
        <v>1.8261410113292817</v>
      </c>
      <c r="S34" s="486">
        <v>26.811988355670824</v>
      </c>
      <c r="T34" s="485">
        <v>0.1620209245358258</v>
      </c>
      <c r="U34" s="485">
        <v>0.04191540951324291</v>
      </c>
      <c r="V34" s="485">
        <v>0.027119979747894662</v>
      </c>
      <c r="W34" s="485">
        <v>0.5982715203228036</v>
      </c>
      <c r="X34" s="485">
        <v>0.1447101350456033</v>
      </c>
      <c r="Y34" s="485">
        <v>0.3302337401562339</v>
      </c>
      <c r="Z34" s="485">
        <v>0.33023374015623386</v>
      </c>
      <c r="AA34" s="487">
        <v>0.08378458499710376</v>
      </c>
    </row>
    <row r="35" ht="12.75" customHeight="1">
      <c r="A35" s="484" t="s">
        <v>904</v>
      </c>
      <c r="B35" s="293">
        <v>1258.0</v>
      </c>
      <c r="C35" s="485">
        <v>0.12562276102088155</v>
      </c>
      <c r="D35" s="485">
        <v>0.12676163798911091</v>
      </c>
      <c r="E35" s="485">
        <v>0.009409818108886902</v>
      </c>
      <c r="F35" s="485">
        <v>0.17186208101028672</v>
      </c>
      <c r="G35" s="486">
        <v>0.2776441797272336</v>
      </c>
      <c r="H35" s="486">
        <v>0.9064411039954449</v>
      </c>
      <c r="I35" s="485">
        <v>0.09690287476610801</v>
      </c>
      <c r="J35" s="485">
        <v>0.3460847428655315</v>
      </c>
      <c r="K35" s="485">
        <v>0.064355</v>
      </c>
      <c r="L35" s="485">
        <v>0.769858073060975</v>
      </c>
      <c r="M35" s="485">
        <v>0.05930103505134852</v>
      </c>
      <c r="N35" s="486">
        <v>0.08586641297086685</v>
      </c>
      <c r="O35" s="486">
        <v>14.427254021387071</v>
      </c>
      <c r="P35" s="486">
        <v>48.68547790812006</v>
      </c>
      <c r="Q35" s="486">
        <v>67.19285000590006</v>
      </c>
      <c r="R35" s="486">
        <v>2.2423073424556663</v>
      </c>
      <c r="S35" s="486">
        <v>75.5382877110427</v>
      </c>
      <c r="T35" s="485" t="s">
        <v>885</v>
      </c>
      <c r="U35" s="485">
        <v>0.04002105386320324</v>
      </c>
      <c r="V35" s="485">
        <v>-0.07381992346982927</v>
      </c>
      <c r="W35" s="485">
        <v>-0.6865570915945256</v>
      </c>
      <c r="X35" s="485">
        <v>0.1804460985581789</v>
      </c>
      <c r="Y35" s="485">
        <v>0.2575697213281396</v>
      </c>
      <c r="Z35" s="485">
        <v>0.2575697213281396</v>
      </c>
      <c r="AA35" s="487">
        <v>0.12765948329353535</v>
      </c>
    </row>
    <row r="36" ht="12.75" customHeight="1">
      <c r="A36" s="484" t="s">
        <v>436</v>
      </c>
      <c r="B36" s="293">
        <v>1657.0</v>
      </c>
      <c r="C36" s="485">
        <v>0.08466306632213629</v>
      </c>
      <c r="D36" s="485">
        <v>0.07661269588430095</v>
      </c>
      <c r="E36" s="485">
        <v>0.11456980803957247</v>
      </c>
      <c r="F36" s="485">
        <v>0.2327782300648896</v>
      </c>
      <c r="G36" s="486">
        <v>0.6126222784971279</v>
      </c>
      <c r="H36" s="486">
        <v>0.721118156482477</v>
      </c>
      <c r="I36" s="485">
        <v>0.08502367383052678</v>
      </c>
      <c r="J36" s="485">
        <v>0.2861312665366668</v>
      </c>
      <c r="K36" s="485">
        <v>0.064355</v>
      </c>
      <c r="L36" s="485">
        <v>0.25097433371859046</v>
      </c>
      <c r="M36" s="485">
        <v>0.07574681922505981</v>
      </c>
      <c r="N36" s="486">
        <v>1.7590980021212301</v>
      </c>
      <c r="O36" s="486">
        <v>1.392006729461759</v>
      </c>
      <c r="P36" s="486">
        <v>12.15485339441831</v>
      </c>
      <c r="Q36" s="486">
        <v>17.800402450275442</v>
      </c>
      <c r="R36" s="486">
        <v>2.266540447238811</v>
      </c>
      <c r="S36" s="486">
        <v>46.464614561299086</v>
      </c>
      <c r="T36" s="485">
        <v>0.10527081694441977</v>
      </c>
      <c r="U36" s="485">
        <v>0.0461542625964197</v>
      </c>
      <c r="V36" s="485">
        <v>0.02540525481477706</v>
      </c>
      <c r="W36" s="485">
        <v>0.6195264160331899</v>
      </c>
      <c r="X36" s="485">
        <v>0.09915135116368702</v>
      </c>
      <c r="Y36" s="485">
        <v>0.6585422014379031</v>
      </c>
      <c r="Z36" s="485">
        <v>0.6585422014379031</v>
      </c>
      <c r="AA36" s="487">
        <v>0.07714085301963815</v>
      </c>
    </row>
    <row r="37" ht="12.75" customHeight="1">
      <c r="A37" s="484" t="s">
        <v>437</v>
      </c>
      <c r="B37" s="293">
        <v>173.0</v>
      </c>
      <c r="C37" s="485">
        <v>0.07762073770491802</v>
      </c>
      <c r="D37" s="485">
        <v>0.024705012768152908</v>
      </c>
      <c r="E37" s="485">
        <v>0.10682869077036926</v>
      </c>
      <c r="F37" s="485">
        <v>0.24528806061661854</v>
      </c>
      <c r="G37" s="486">
        <v>0.49621392699558364</v>
      </c>
      <c r="H37" s="486">
        <v>0.6691842811174069</v>
      </c>
      <c r="I37" s="485">
        <v>0.08169471241962578</v>
      </c>
      <c r="J37" s="485">
        <v>0.3082233050608905</v>
      </c>
      <c r="K37" s="485">
        <v>0.064355</v>
      </c>
      <c r="L37" s="485">
        <v>0.36579861840107675</v>
      </c>
      <c r="M37" s="485">
        <v>0.06939129594697531</v>
      </c>
      <c r="N37" s="486">
        <v>5.2660011730306495</v>
      </c>
      <c r="O37" s="486">
        <v>0.3704094610527061</v>
      </c>
      <c r="P37" s="486">
        <v>9.705473761566203</v>
      </c>
      <c r="Q37" s="486">
        <v>14.908328811292225</v>
      </c>
      <c r="R37" s="486">
        <v>2.148424462767339</v>
      </c>
      <c r="S37" s="486">
        <v>49.78841663912469</v>
      </c>
      <c r="T37" s="485">
        <v>0.058735090381477825</v>
      </c>
      <c r="U37" s="485">
        <v>0.014196921545210836</v>
      </c>
      <c r="V37" s="485">
        <v>0.009039573725576101</v>
      </c>
      <c r="W37" s="485">
        <v>0.4847452831289777</v>
      </c>
      <c r="X37" s="485">
        <v>0.08914166793720855</v>
      </c>
      <c r="Y37" s="485">
        <v>0.5694556518243253</v>
      </c>
      <c r="Z37" s="485">
        <v>0.5694556518243253</v>
      </c>
      <c r="AA37" s="487">
        <v>0.024650661855536993</v>
      </c>
    </row>
    <row r="38" ht="12.75" customHeight="1">
      <c r="A38" s="484" t="s">
        <v>905</v>
      </c>
      <c r="B38" s="293">
        <v>383.0</v>
      </c>
      <c r="C38" s="485">
        <v>0.05152820895522389</v>
      </c>
      <c r="D38" s="485">
        <v>0.07236821058761173</v>
      </c>
      <c r="E38" s="485">
        <v>0.13128509792883256</v>
      </c>
      <c r="F38" s="485">
        <v>0.18188020982467482</v>
      </c>
      <c r="G38" s="486">
        <v>0.9343214300886449</v>
      </c>
      <c r="H38" s="486">
        <v>0.9490949854867622</v>
      </c>
      <c r="I38" s="485">
        <v>0.09963698856970146</v>
      </c>
      <c r="J38" s="485">
        <v>0.29724029020693765</v>
      </c>
      <c r="K38" s="485">
        <v>0.064355</v>
      </c>
      <c r="L38" s="485">
        <v>0.21842611560401576</v>
      </c>
      <c r="M38" s="485">
        <v>0.08837129588766915</v>
      </c>
      <c r="N38" s="486">
        <v>2.0889192774633893</v>
      </c>
      <c r="O38" s="486">
        <v>1.0263903171402882</v>
      </c>
      <c r="P38" s="486">
        <v>9.742334396995357</v>
      </c>
      <c r="Q38" s="486">
        <v>13.62134667902732</v>
      </c>
      <c r="R38" s="486">
        <v>2.0500313773089878</v>
      </c>
      <c r="S38" s="486">
        <v>37.84439245220923</v>
      </c>
      <c r="T38" s="485">
        <v>0.04911142247112463</v>
      </c>
      <c r="U38" s="485">
        <v>0.03588446704427892</v>
      </c>
      <c r="V38" s="485">
        <v>0.030953297052442055</v>
      </c>
      <c r="W38" s="485">
        <v>0.5344106441284635</v>
      </c>
      <c r="X38" s="485">
        <v>0.11207479182881588</v>
      </c>
      <c r="Y38" s="485">
        <v>0.7004804195891066</v>
      </c>
      <c r="Z38" s="485">
        <v>0.7004804195891066</v>
      </c>
      <c r="AA38" s="487">
        <v>0.07332634459333486</v>
      </c>
    </row>
    <row r="39" ht="12.75" customHeight="1">
      <c r="A39" s="484" t="s">
        <v>906</v>
      </c>
      <c r="B39" s="293">
        <v>253.0</v>
      </c>
      <c r="C39" s="485">
        <v>0.1356263043478261</v>
      </c>
      <c r="D39" s="485">
        <v>0.29235498362320717</v>
      </c>
      <c r="E39" s="485">
        <v>0.07173408690830194</v>
      </c>
      <c r="F39" s="485">
        <v>0.1599691738747759</v>
      </c>
      <c r="G39" s="486">
        <v>0.6090620482792936</v>
      </c>
      <c r="H39" s="486">
        <v>0.8653850482473718</v>
      </c>
      <c r="I39" s="485">
        <v>0.09427118159265654</v>
      </c>
      <c r="J39" s="485">
        <v>0.33373654343742754</v>
      </c>
      <c r="K39" s="485">
        <v>0.064355</v>
      </c>
      <c r="L39" s="485">
        <v>0.39204417303862843</v>
      </c>
      <c r="M39" s="485">
        <v>0.07615448022189596</v>
      </c>
      <c r="N39" s="486">
        <v>0.27487754973856493</v>
      </c>
      <c r="O39" s="486">
        <v>7.400667405873427</v>
      </c>
      <c r="P39" s="486">
        <v>13.945213693183824</v>
      </c>
      <c r="Q39" s="486">
        <v>22.786692369740855</v>
      </c>
      <c r="R39" s="486">
        <v>2.0118013936278087</v>
      </c>
      <c r="S39" s="486">
        <v>49.91219743572899</v>
      </c>
      <c r="T39" s="485">
        <v>0.09720434876570107</v>
      </c>
      <c r="U39" s="485">
        <v>0.41558883937595664</v>
      </c>
      <c r="V39" s="485">
        <v>0.36675488468864414</v>
      </c>
      <c r="W39" s="485">
        <v>1.5213911510431768</v>
      </c>
      <c r="X39" s="485">
        <v>0.10750114708648668</v>
      </c>
      <c r="Y39" s="485">
        <v>0.663868143022513</v>
      </c>
      <c r="Z39" s="485">
        <v>0.663868143022513</v>
      </c>
      <c r="AA39" s="487">
        <v>0.2914634184100199</v>
      </c>
    </row>
    <row r="40" ht="12.75" customHeight="1">
      <c r="A40" s="484" t="s">
        <v>907</v>
      </c>
      <c r="B40" s="293">
        <v>849.0</v>
      </c>
      <c r="C40" s="485">
        <v>0.15227076604554862</v>
      </c>
      <c r="D40" s="485">
        <v>0.12429654755321912</v>
      </c>
      <c r="E40" s="485">
        <v>0.11043987670936686</v>
      </c>
      <c r="F40" s="485">
        <v>0.2058631907584487</v>
      </c>
      <c r="G40" s="486">
        <v>1.0434097110903413</v>
      </c>
      <c r="H40" s="486">
        <v>1.098082283316312</v>
      </c>
      <c r="I40" s="485">
        <v>0.1091870743605756</v>
      </c>
      <c r="J40" s="485">
        <v>0.4234296715169217</v>
      </c>
      <c r="K40" s="485">
        <v>0.064355</v>
      </c>
      <c r="L40" s="485">
        <v>0.11702454945172516</v>
      </c>
      <c r="M40" s="485">
        <v>0.10203374276993568</v>
      </c>
      <c r="N40" s="486">
        <v>0.9344382246720083</v>
      </c>
      <c r="O40" s="486">
        <v>4.412915204529993</v>
      </c>
      <c r="P40" s="486">
        <v>20.06604752207143</v>
      </c>
      <c r="Q40" s="486">
        <v>33.885138474146686</v>
      </c>
      <c r="R40" s="486">
        <v>3.577065328687603</v>
      </c>
      <c r="S40" s="486">
        <v>94.72577507667808</v>
      </c>
      <c r="T40" s="485">
        <v>0.2568771678494062</v>
      </c>
      <c r="U40" s="485">
        <v>0.05425840003523735</v>
      </c>
      <c r="V40" s="485">
        <v>0.03468357524389057</v>
      </c>
      <c r="W40" s="485">
        <v>0.6732921834616016</v>
      </c>
      <c r="X40" s="485">
        <v>0.07578216042011077</v>
      </c>
      <c r="Y40" s="485">
        <v>0.5070323335024592</v>
      </c>
      <c r="Z40" s="485">
        <v>0.5070323335024592</v>
      </c>
      <c r="AA40" s="487">
        <v>0.1286032425582757</v>
      </c>
    </row>
    <row r="41" ht="12.75" customHeight="1">
      <c r="A41" s="484" t="s">
        <v>908</v>
      </c>
      <c r="B41" s="293">
        <v>463.0</v>
      </c>
      <c r="C41" s="485">
        <v>0.1262148689138577</v>
      </c>
      <c r="D41" s="485">
        <v>0.03949890391586042</v>
      </c>
      <c r="E41" s="485">
        <v>0.28931239582267765</v>
      </c>
      <c r="F41" s="485">
        <v>0.23065813714388517</v>
      </c>
      <c r="G41" s="486">
        <v>0.8212109879282181</v>
      </c>
      <c r="H41" s="486">
        <v>0.9102046390281963</v>
      </c>
      <c r="I41" s="485">
        <v>0.09714411736170739</v>
      </c>
      <c r="J41" s="485">
        <v>0.37805793675314886</v>
      </c>
      <c r="K41" s="485">
        <v>0.064355</v>
      </c>
      <c r="L41" s="485">
        <v>0.2300114299920196</v>
      </c>
      <c r="M41" s="485">
        <v>0.08585428156103396</v>
      </c>
      <c r="N41" s="486">
        <v>8.65898222336983</v>
      </c>
      <c r="O41" s="486">
        <v>0.6084030855050845</v>
      </c>
      <c r="P41" s="486">
        <v>11.056727598441423</v>
      </c>
      <c r="Q41" s="486">
        <v>15.221991037238867</v>
      </c>
      <c r="R41" s="486">
        <v>2.6222805850362048</v>
      </c>
      <c r="S41" s="486">
        <v>57.50089542846316</v>
      </c>
      <c r="T41" s="485">
        <v>-0.027295865370918826</v>
      </c>
      <c r="U41" s="485">
        <v>0.008735011215680617</v>
      </c>
      <c r="V41" s="485">
        <v>0.016595145817757926</v>
      </c>
      <c r="W41" s="485">
        <v>0.574513905410946</v>
      </c>
      <c r="X41" s="485">
        <v>0.12150320012763607</v>
      </c>
      <c r="Y41" s="485">
        <v>0.3688222893654052</v>
      </c>
      <c r="Z41" s="485">
        <v>0.3688222893654052</v>
      </c>
      <c r="AA41" s="487">
        <v>0.039065887894485084</v>
      </c>
    </row>
    <row r="42" ht="12.75" customHeight="1">
      <c r="A42" s="484" t="s">
        <v>909</v>
      </c>
      <c r="B42" s="293">
        <v>443.0</v>
      </c>
      <c r="C42" s="485">
        <v>0.16608049792531127</v>
      </c>
      <c r="D42" s="485">
        <v>0.13603420361779647</v>
      </c>
      <c r="E42" s="485">
        <v>0.12755597641996128</v>
      </c>
      <c r="F42" s="485">
        <v>0.1406302678057966</v>
      </c>
      <c r="G42" s="486">
        <v>1.1706770255280208</v>
      </c>
      <c r="H42" s="486">
        <v>1.2336178357798584</v>
      </c>
      <c r="I42" s="485">
        <v>0.11787490327348893</v>
      </c>
      <c r="J42" s="485">
        <v>0.4493294014324379</v>
      </c>
      <c r="K42" s="485">
        <v>0.064355</v>
      </c>
      <c r="L42" s="485">
        <v>0.12088709657117508</v>
      </c>
      <c r="M42" s="485">
        <v>0.10943522027790775</v>
      </c>
      <c r="N42" s="486">
        <v>0.9806808854111758</v>
      </c>
      <c r="O42" s="486">
        <v>5.245477310988298</v>
      </c>
      <c r="P42" s="486">
        <v>21.657557844698783</v>
      </c>
      <c r="Q42" s="486">
        <v>36.68273692947798</v>
      </c>
      <c r="R42" s="486">
        <v>3.937298830626731</v>
      </c>
      <c r="S42" s="486">
        <v>128.0726434666931</v>
      </c>
      <c r="T42" s="485">
        <v>0.2389800084815025</v>
      </c>
      <c r="U42" s="485">
        <v>0.07151953974823035</v>
      </c>
      <c r="V42" s="485">
        <v>0.06135000646949925</v>
      </c>
      <c r="W42" s="485">
        <v>0.7159047776805149</v>
      </c>
      <c r="X42" s="485">
        <v>0.06025565979669429</v>
      </c>
      <c r="Y42" s="485">
        <v>0.2442734203141255</v>
      </c>
      <c r="Z42" s="485">
        <v>0.24427342031412547</v>
      </c>
      <c r="AA42" s="487">
        <v>0.13842721531237037</v>
      </c>
    </row>
    <row r="43" ht="12.75" customHeight="1">
      <c r="A43" s="484" t="s">
        <v>445</v>
      </c>
      <c r="B43" s="293">
        <v>173.0</v>
      </c>
      <c r="C43" s="485">
        <v>0.07834188811188812</v>
      </c>
      <c r="D43" s="485">
        <v>0.132841717030939</v>
      </c>
      <c r="E43" s="485">
        <v>0.1441592242718588</v>
      </c>
      <c r="F43" s="485">
        <v>0.24284596243598935</v>
      </c>
      <c r="G43" s="486">
        <v>1.0113882281398234</v>
      </c>
      <c r="H43" s="486">
        <v>1.094707449030331</v>
      </c>
      <c r="I43" s="485">
        <v>0.10897074748284423</v>
      </c>
      <c r="J43" s="485">
        <v>0.2896512515831869</v>
      </c>
      <c r="K43" s="485">
        <v>0.064355</v>
      </c>
      <c r="L43" s="485">
        <v>0.2310829232799077</v>
      </c>
      <c r="M43" s="485">
        <v>0.09489538645538222</v>
      </c>
      <c r="N43" s="486">
        <v>1.3895015946994185</v>
      </c>
      <c r="O43" s="486">
        <v>1.183683584475072</v>
      </c>
      <c r="P43" s="486">
        <v>8.02944931196801</v>
      </c>
      <c r="Q43" s="486">
        <v>9.165171354093479</v>
      </c>
      <c r="R43" s="486">
        <v>1.5788152644485345</v>
      </c>
      <c r="S43" s="486">
        <v>20.550712047888325</v>
      </c>
      <c r="T43" s="485">
        <v>0.6093441380975982</v>
      </c>
      <c r="U43" s="485">
        <v>0.006943514595374572</v>
      </c>
      <c r="V43" s="485">
        <v>0.0051463807767742845</v>
      </c>
      <c r="W43" s="485">
        <v>0.2028709193735046</v>
      </c>
      <c r="X43" s="485">
        <v>0.16610003799748513</v>
      </c>
      <c r="Y43" s="485">
        <v>0.18138712820097366</v>
      </c>
      <c r="Z43" s="485">
        <v>0.1813871282009737</v>
      </c>
      <c r="AA43" s="487">
        <v>0.12789569443934776</v>
      </c>
    </row>
    <row r="44" ht="12.75" customHeight="1">
      <c r="A44" s="484" t="s">
        <v>910</v>
      </c>
      <c r="B44" s="293">
        <v>232.0</v>
      </c>
      <c r="C44" s="485">
        <v>0.11022302631578944</v>
      </c>
      <c r="D44" s="485">
        <v>0.1085649671737164</v>
      </c>
      <c r="E44" s="485">
        <v>0.12323476437453092</v>
      </c>
      <c r="F44" s="485">
        <v>0.2008946591472626</v>
      </c>
      <c r="G44" s="486">
        <v>0.5802219144187124</v>
      </c>
      <c r="H44" s="486">
        <v>0.7649492144306513</v>
      </c>
      <c r="I44" s="485">
        <v>0.08783324464500475</v>
      </c>
      <c r="J44" s="485">
        <v>0.2952943117870856</v>
      </c>
      <c r="K44" s="485">
        <v>0.064355</v>
      </c>
      <c r="L44" s="485">
        <v>0.32208491721063115</v>
      </c>
      <c r="M44" s="485">
        <v>0.07502298357098422</v>
      </c>
      <c r="N44" s="486">
        <v>1.3816578903093077</v>
      </c>
      <c r="O44" s="486">
        <v>2.3100825241398097</v>
      </c>
      <c r="P44" s="486">
        <v>12.437422816930145</v>
      </c>
      <c r="Q44" s="486">
        <v>20.576674304329792</v>
      </c>
      <c r="R44" s="486">
        <v>4.077228390304167</v>
      </c>
      <c r="S44" s="486">
        <v>41.979480731891236</v>
      </c>
      <c r="T44" s="485">
        <v>0.0696388585347049</v>
      </c>
      <c r="U44" s="485">
        <v>0.07173862767890807</v>
      </c>
      <c r="V44" s="485">
        <v>0.024492221939418666</v>
      </c>
      <c r="W44" s="485">
        <v>0.4077498161537454</v>
      </c>
      <c r="X44" s="485">
        <v>0.1194972327229354</v>
      </c>
      <c r="Y44" s="485">
        <v>0.45894118236118964</v>
      </c>
      <c r="Z44" s="485">
        <v>0.45894118236118964</v>
      </c>
      <c r="AA44" s="487">
        <v>0.10768274675714404</v>
      </c>
    </row>
    <row r="45" ht="12.75" customHeight="1">
      <c r="A45" s="484" t="s">
        <v>446</v>
      </c>
      <c r="B45" s="293">
        <v>650.0</v>
      </c>
      <c r="C45" s="485">
        <v>0.03479338114754098</v>
      </c>
      <c r="D45" s="485">
        <v>0.14018791934418812</v>
      </c>
      <c r="E45" s="485">
        <v>0.08265390639495232</v>
      </c>
      <c r="F45" s="485">
        <v>0.20563328333825057</v>
      </c>
      <c r="G45" s="486">
        <v>0.7853696261046101</v>
      </c>
      <c r="H45" s="486">
        <v>0.9791274828677098</v>
      </c>
      <c r="I45" s="485">
        <v>0.1015620716518202</v>
      </c>
      <c r="J45" s="485">
        <v>0.33832876960999636</v>
      </c>
      <c r="K45" s="485">
        <v>0.064355</v>
      </c>
      <c r="L45" s="485">
        <v>0.3164214463464312</v>
      </c>
      <c r="M45" s="485">
        <v>0.084632968113555</v>
      </c>
      <c r="N45" s="486">
        <v>0.7580094309218133</v>
      </c>
      <c r="O45" s="486">
        <v>3.5637067515271936</v>
      </c>
      <c r="P45" s="486">
        <v>15.089381235478534</v>
      </c>
      <c r="Q45" s="486">
        <v>28.372077561065506</v>
      </c>
      <c r="R45" s="486">
        <v>3.9615827071660785</v>
      </c>
      <c r="S45" s="486">
        <v>60.18532917653335</v>
      </c>
      <c r="T45" s="485">
        <v>-0.01978075305102925</v>
      </c>
      <c r="U45" s="485">
        <v>0.0630559720259098</v>
      </c>
      <c r="V45" s="485">
        <v>0.008460904068733224</v>
      </c>
      <c r="W45" s="485">
        <v>0.16016478095524214</v>
      </c>
      <c r="X45" s="485">
        <v>0.10909196658632202</v>
      </c>
      <c r="Y45" s="485">
        <v>0.27136929836694884</v>
      </c>
      <c r="Z45" s="485">
        <v>0.2713692983669489</v>
      </c>
      <c r="AA45" s="487">
        <v>0.12340733671522261</v>
      </c>
    </row>
    <row r="46" ht="12.75" customHeight="1">
      <c r="A46" s="484" t="s">
        <v>447</v>
      </c>
      <c r="B46" s="293">
        <v>178.0</v>
      </c>
      <c r="C46" s="485">
        <v>0.039548646616541346</v>
      </c>
      <c r="D46" s="485">
        <v>0.16559847149871118</v>
      </c>
      <c r="E46" s="485">
        <v>0.25243132693267323</v>
      </c>
      <c r="F46" s="485">
        <v>0.222325854364532</v>
      </c>
      <c r="G46" s="486">
        <v>0.6752046425281285</v>
      </c>
      <c r="H46" s="486">
        <v>0.7274713770295027</v>
      </c>
      <c r="I46" s="485">
        <v>0.08543091526759113</v>
      </c>
      <c r="J46" s="485">
        <v>0.2978129607326115</v>
      </c>
      <c r="K46" s="485">
        <v>0.064355</v>
      </c>
      <c r="L46" s="485">
        <v>0.13333771641577577</v>
      </c>
      <c r="M46" s="485">
        <v>0.08044800463348603</v>
      </c>
      <c r="N46" s="486">
        <v>1.7783180364776956</v>
      </c>
      <c r="O46" s="486">
        <v>3.1017983609088646</v>
      </c>
      <c r="P46" s="486">
        <v>15.108858578061582</v>
      </c>
      <c r="Q46" s="486">
        <v>18.460413376699474</v>
      </c>
      <c r="R46" s="486">
        <v>6.04199454715503</v>
      </c>
      <c r="S46" s="486">
        <v>53.66886871203858</v>
      </c>
      <c r="T46" s="485">
        <v>0.05323579396923756</v>
      </c>
      <c r="U46" s="485">
        <v>0.03574225165417418</v>
      </c>
      <c r="V46" s="485">
        <v>0.013238666896878337</v>
      </c>
      <c r="W46" s="485">
        <v>0.07055305351361157</v>
      </c>
      <c r="X46" s="485">
        <v>0.26800939213262565</v>
      </c>
      <c r="Y46" s="485">
        <v>0.6568910084434325</v>
      </c>
      <c r="Z46" s="485">
        <v>0.6568910084434325</v>
      </c>
      <c r="AA46" s="487">
        <v>0.16660654992579219</v>
      </c>
    </row>
    <row r="47" ht="12.75" customHeight="1">
      <c r="A47" s="484" t="s">
        <v>911</v>
      </c>
      <c r="B47" s="293">
        <v>81.0</v>
      </c>
      <c r="C47" s="485">
        <v>0.02068361702127659</v>
      </c>
      <c r="D47" s="485">
        <v>0.10927793514353079</v>
      </c>
      <c r="E47" s="485">
        <v>0.21875033210744055</v>
      </c>
      <c r="F47" s="485">
        <v>0.25722215886696154</v>
      </c>
      <c r="G47" s="486">
        <v>1.0228619556904517</v>
      </c>
      <c r="H47" s="486">
        <v>1.2103298958985118</v>
      </c>
      <c r="I47" s="485">
        <v>0.11638214632709461</v>
      </c>
      <c r="J47" s="485">
        <v>0.33631953220947924</v>
      </c>
      <c r="K47" s="485">
        <v>0.064355</v>
      </c>
      <c r="L47" s="485">
        <v>0.25719480780938697</v>
      </c>
      <c r="M47" s="485">
        <v>0.09881012579254235</v>
      </c>
      <c r="N47" s="486">
        <v>2.3003858434396283</v>
      </c>
      <c r="O47" s="486">
        <v>1.9345203801039386</v>
      </c>
      <c r="P47" s="486">
        <v>11.38060048642396</v>
      </c>
      <c r="Q47" s="486">
        <v>16.969841193408303</v>
      </c>
      <c r="R47" s="486">
        <v>3.374999052883659</v>
      </c>
      <c r="S47" s="486">
        <v>143.50472685181344</v>
      </c>
      <c r="T47" s="485">
        <v>0.14317420782326645</v>
      </c>
      <c r="U47" s="485">
        <v>0.019734900420309842</v>
      </c>
      <c r="V47" s="485">
        <v>-0.013947351432358736</v>
      </c>
      <c r="W47" s="485">
        <v>0.0014962129840574126</v>
      </c>
      <c r="X47" s="485">
        <v>0.08982080004282599</v>
      </c>
      <c r="Y47" s="485">
        <v>0.5528405809168633</v>
      </c>
      <c r="Z47" s="485">
        <v>0.5528405809168633</v>
      </c>
      <c r="AA47" s="487">
        <v>0.1138079272677219</v>
      </c>
    </row>
    <row r="48" ht="12.75" customHeight="1">
      <c r="A48" s="484" t="s">
        <v>912</v>
      </c>
      <c r="B48" s="293">
        <v>202.0</v>
      </c>
      <c r="C48" s="485">
        <v>0.08460260355029586</v>
      </c>
      <c r="D48" s="485">
        <v>0.11829078864545525</v>
      </c>
      <c r="E48" s="485">
        <v>0.1815670557202762</v>
      </c>
      <c r="F48" s="485">
        <v>0.2099018785754637</v>
      </c>
      <c r="G48" s="486">
        <v>0.629394290783981</v>
      </c>
      <c r="H48" s="486">
        <v>0.6850762226636025</v>
      </c>
      <c r="I48" s="485">
        <v>0.08271338587273692</v>
      </c>
      <c r="J48" s="485">
        <v>0.2478689232245281</v>
      </c>
      <c r="K48" s="485">
        <v>0.058543</v>
      </c>
      <c r="L48" s="485">
        <v>0.26006451089662946</v>
      </c>
      <c r="M48" s="485">
        <v>0.0725725672658889</v>
      </c>
      <c r="N48" s="486">
        <v>1.8091101184233098</v>
      </c>
      <c r="O48" s="486">
        <v>1.169134129847309</v>
      </c>
      <c r="P48" s="486">
        <v>8.142154303147011</v>
      </c>
      <c r="Q48" s="486">
        <v>8.598038176376042</v>
      </c>
      <c r="R48" s="486">
        <v>1.7824284117595675</v>
      </c>
      <c r="S48" s="486">
        <v>22.772643938729356</v>
      </c>
      <c r="T48" s="485">
        <v>-0.015909868291309952</v>
      </c>
      <c r="U48" s="485">
        <v>0.0075983583944395005</v>
      </c>
      <c r="V48" s="485">
        <v>0.004228833772045735</v>
      </c>
      <c r="W48" s="485">
        <v>0.020168608230211157</v>
      </c>
      <c r="X48" s="485">
        <v>0.15203983853675418</v>
      </c>
      <c r="Y48" s="485">
        <v>0.4245453994262916</v>
      </c>
      <c r="Z48" s="485">
        <v>0.42454539942629155</v>
      </c>
      <c r="AA48" s="487">
        <v>0.1184053018887523</v>
      </c>
    </row>
    <row r="49" ht="12.75" customHeight="1">
      <c r="A49" s="484" t="s">
        <v>450</v>
      </c>
      <c r="B49" s="293">
        <v>137.0</v>
      </c>
      <c r="C49" s="485">
        <v>0.08265757009345794</v>
      </c>
      <c r="D49" s="485">
        <v>0.10819946113762266</v>
      </c>
      <c r="E49" s="485">
        <v>0.0964165801203731</v>
      </c>
      <c r="F49" s="485">
        <v>0.14300985402084812</v>
      </c>
      <c r="G49" s="486">
        <v>0.7749958133235606</v>
      </c>
      <c r="H49" s="486">
        <v>0.886623183454928</v>
      </c>
      <c r="I49" s="485">
        <v>0.0956325460594609</v>
      </c>
      <c r="J49" s="485">
        <v>0.2529088497524813</v>
      </c>
      <c r="K49" s="485">
        <v>0.064355</v>
      </c>
      <c r="L49" s="485">
        <v>0.5093217544162884</v>
      </c>
      <c r="M49" s="485">
        <v>0.07140297336543747</v>
      </c>
      <c r="N49" s="486">
        <v>1.0309138465092278</v>
      </c>
      <c r="O49" s="486">
        <v>1.0625828777250275</v>
      </c>
      <c r="P49" s="486">
        <v>7.215679263423443</v>
      </c>
      <c r="Q49" s="486">
        <v>8.805890086056614</v>
      </c>
      <c r="R49" s="486">
        <v>1.1248722994828504</v>
      </c>
      <c r="S49" s="486">
        <v>45.466420035837494</v>
      </c>
      <c r="T49" s="485">
        <v>-0.9618918273783859</v>
      </c>
      <c r="U49" s="485">
        <v>0.006879342537715871</v>
      </c>
      <c r="V49" s="485">
        <v>0.004798682264904494</v>
      </c>
      <c r="W49" s="485">
        <v>-0.07883068102302147</v>
      </c>
      <c r="X49" s="485">
        <v>0.07415972895423796</v>
      </c>
      <c r="Y49" s="485">
        <v>0.6190700745883686</v>
      </c>
      <c r="Z49" s="485">
        <v>0.6190700745883686</v>
      </c>
      <c r="AA49" s="487">
        <v>0.10832802165624872</v>
      </c>
    </row>
    <row r="50" ht="12.75" customHeight="1">
      <c r="A50" s="484" t="s">
        <v>913</v>
      </c>
      <c r="B50" s="293">
        <v>228.0</v>
      </c>
      <c r="C50" s="485">
        <v>0.09064165803108808</v>
      </c>
      <c r="D50" s="485">
        <v>0.09758146600419187</v>
      </c>
      <c r="E50" s="485">
        <v>0.1331121282848552</v>
      </c>
      <c r="F50" s="485">
        <v>0.1870229803948328</v>
      </c>
      <c r="G50" s="486">
        <v>0.6647689482362986</v>
      </c>
      <c r="H50" s="486">
        <v>0.7108225066540639</v>
      </c>
      <c r="I50" s="485">
        <v>0.0843637226765255</v>
      </c>
      <c r="J50" s="485">
        <v>0.2674377675554215</v>
      </c>
      <c r="K50" s="485">
        <v>0.064355</v>
      </c>
      <c r="L50" s="485">
        <v>0.18249067562498464</v>
      </c>
      <c r="M50" s="485">
        <v>0.07773868909965644</v>
      </c>
      <c r="N50" s="486">
        <v>1.6491131323911132</v>
      </c>
      <c r="O50" s="486">
        <v>1.1297486196935083</v>
      </c>
      <c r="P50" s="486">
        <v>9.24722869193527</v>
      </c>
      <c r="Q50" s="486">
        <v>10.817649285030543</v>
      </c>
      <c r="R50" s="486">
        <v>1.589948863902925</v>
      </c>
      <c r="S50" s="486">
        <v>19.55293818721364</v>
      </c>
      <c r="T50" s="485">
        <v>-0.2847602982713821</v>
      </c>
      <c r="U50" s="485">
        <v>0.006965993910183885</v>
      </c>
      <c r="V50" s="485">
        <v>-0.0031311810875102627</v>
      </c>
      <c r="W50" s="485">
        <v>0.19017906155847933</v>
      </c>
      <c r="X50" s="485">
        <v>0.1231229351583873</v>
      </c>
      <c r="Y50" s="485">
        <v>0.3176730261653639</v>
      </c>
      <c r="Z50" s="485">
        <v>0.31767302616536397</v>
      </c>
      <c r="AA50" s="487">
        <v>0.09792192081104668</v>
      </c>
    </row>
    <row r="51" ht="12.75" customHeight="1">
      <c r="A51" s="484" t="s">
        <v>914</v>
      </c>
      <c r="B51" s="293">
        <v>1374.0</v>
      </c>
      <c r="C51" s="485">
        <v>0.11473422264875235</v>
      </c>
      <c r="D51" s="485">
        <v>0.1762200522447241</v>
      </c>
      <c r="E51" s="485">
        <v>0.055770237112366595</v>
      </c>
      <c r="F51" s="485">
        <v>0.172959846193638</v>
      </c>
      <c r="G51" s="486">
        <v>0.5397928644612399</v>
      </c>
      <c r="H51" s="486">
        <v>0.7538219195489253</v>
      </c>
      <c r="I51" s="485">
        <v>0.08711998504308612</v>
      </c>
      <c r="J51" s="485">
        <v>0.29524731282444133</v>
      </c>
      <c r="K51" s="485">
        <v>0.064355</v>
      </c>
      <c r="L51" s="485">
        <v>0.424246094921166</v>
      </c>
      <c r="M51" s="485">
        <v>0.07054907213415149</v>
      </c>
      <c r="N51" s="486">
        <v>0.348662730778207</v>
      </c>
      <c r="O51" s="486">
        <v>4.655215766873882</v>
      </c>
      <c r="P51" s="486">
        <v>16.809441335551345</v>
      </c>
      <c r="Q51" s="486">
        <v>20.170578625395265</v>
      </c>
      <c r="R51" s="486">
        <v>1.3814510990522937</v>
      </c>
      <c r="S51" s="486">
        <v>56.350072695147695</v>
      </c>
      <c r="T51" s="485" t="s">
        <v>885</v>
      </c>
      <c r="U51" s="485">
        <v>0.03600827575408963</v>
      </c>
      <c r="V51" s="485">
        <v>0.07678811784148608</v>
      </c>
      <c r="W51" s="485">
        <v>0.5242060967646034</v>
      </c>
      <c r="X51" s="485">
        <v>0.1044844699259437</v>
      </c>
      <c r="Y51" s="485">
        <v>0.5604759651615948</v>
      </c>
      <c r="Z51" s="485">
        <v>0.5604759651615948</v>
      </c>
      <c r="AA51" s="487">
        <v>0.17504604457389827</v>
      </c>
    </row>
    <row r="52" ht="12.75" customHeight="1">
      <c r="A52" s="484" t="s">
        <v>456</v>
      </c>
      <c r="B52" s="293">
        <v>1492.0</v>
      </c>
      <c r="C52" s="485">
        <v>0.06073680695333949</v>
      </c>
      <c r="D52" s="485">
        <v>0.09918809180769975</v>
      </c>
      <c r="E52" s="485">
        <v>0.12714981972762704</v>
      </c>
      <c r="F52" s="485">
        <v>0.21301565480909104</v>
      </c>
      <c r="G52" s="486">
        <v>1.0383610269809804</v>
      </c>
      <c r="H52" s="486">
        <v>1.0707088534325078</v>
      </c>
      <c r="I52" s="485">
        <v>0.10743243750502375</v>
      </c>
      <c r="J52" s="485">
        <v>0.29756519697738837</v>
      </c>
      <c r="K52" s="485">
        <v>0.064355</v>
      </c>
      <c r="L52" s="485">
        <v>0.1330768416769059</v>
      </c>
      <c r="M52" s="485">
        <v>0.09953138282532399</v>
      </c>
      <c r="N52" s="486">
        <v>1.4758444913873308</v>
      </c>
      <c r="O52" s="486">
        <v>2.152051180477197</v>
      </c>
      <c r="P52" s="486">
        <v>14.740091472662543</v>
      </c>
      <c r="Q52" s="486">
        <v>20.507888137578245</v>
      </c>
      <c r="R52" s="486">
        <v>2.9318971669892666</v>
      </c>
      <c r="S52" s="486">
        <v>59.82145516111429</v>
      </c>
      <c r="T52" s="485">
        <v>0.28320474661866296</v>
      </c>
      <c r="U52" s="485">
        <v>0.04185950446001566</v>
      </c>
      <c r="V52" s="485">
        <v>0.04235351210658843</v>
      </c>
      <c r="W52" s="485">
        <v>0.9159125105760683</v>
      </c>
      <c r="X52" s="485">
        <v>0.11997300767360307</v>
      </c>
      <c r="Y52" s="485">
        <v>0.41450280864813127</v>
      </c>
      <c r="Z52" s="485">
        <v>0.41450280864813127</v>
      </c>
      <c r="AA52" s="487">
        <v>0.10081767143303756</v>
      </c>
    </row>
    <row r="53" ht="12.75" customHeight="1">
      <c r="A53" s="484" t="s">
        <v>915</v>
      </c>
      <c r="B53" s="293">
        <v>1815.0</v>
      </c>
      <c r="C53" s="485">
        <v>0.19804777777777752</v>
      </c>
      <c r="D53" s="485">
        <v>0.1066486206425039</v>
      </c>
      <c r="E53" s="485">
        <v>0.14836568932569863</v>
      </c>
      <c r="F53" s="485">
        <v>0.30835376594192654</v>
      </c>
      <c r="G53" s="486">
        <v>0.9888283828600354</v>
      </c>
      <c r="H53" s="486">
        <v>1.090733975558999</v>
      </c>
      <c r="I53" s="485">
        <v>0.10871604783333184</v>
      </c>
      <c r="J53" s="485">
        <v>0.5751337390211977</v>
      </c>
      <c r="K53" s="485">
        <v>0.067024</v>
      </c>
      <c r="L53" s="485">
        <v>0.21730036180967932</v>
      </c>
      <c r="M53" s="485">
        <v>0.0959686600058396</v>
      </c>
      <c r="N53" s="486">
        <v>1.4403961344658236</v>
      </c>
      <c r="O53" s="486">
        <v>1.3218409435391527</v>
      </c>
      <c r="P53" s="486">
        <v>7.816887061757303</v>
      </c>
      <c r="Q53" s="486">
        <v>11.719208861545544</v>
      </c>
      <c r="R53" s="486">
        <v>1.8383154452637784</v>
      </c>
      <c r="S53" s="486">
        <v>54.20429746833906</v>
      </c>
      <c r="T53" s="485">
        <v>0.11976332846375269</v>
      </c>
      <c r="U53" s="485">
        <v>0.08001763962680733</v>
      </c>
      <c r="V53" s="485">
        <v>0.04895130024402663</v>
      </c>
      <c r="W53" s="485">
        <v>0.8486181060050298</v>
      </c>
      <c r="X53" s="485">
        <v>0.10498912521603543</v>
      </c>
      <c r="Y53" s="485">
        <v>0.8595026219720454</v>
      </c>
      <c r="Z53" s="485">
        <v>0.8595026219720454</v>
      </c>
      <c r="AA53" s="487">
        <v>0.10717263648228532</v>
      </c>
    </row>
    <row r="54" ht="12.75" customHeight="1">
      <c r="A54" s="484" t="s">
        <v>916</v>
      </c>
      <c r="B54" s="293">
        <v>137.0</v>
      </c>
      <c r="C54" s="485">
        <v>0.07100702970297026</v>
      </c>
      <c r="D54" s="485">
        <v>0.07096157993626395</v>
      </c>
      <c r="E54" s="485">
        <v>0.11212639112128629</v>
      </c>
      <c r="F54" s="485">
        <v>0.26676749544617556</v>
      </c>
      <c r="G54" s="486">
        <v>0.7755481534276755</v>
      </c>
      <c r="H54" s="486">
        <v>0.8288759065679251</v>
      </c>
      <c r="I54" s="485">
        <v>0.09193094561100401</v>
      </c>
      <c r="J54" s="485">
        <v>0.2790876657137058</v>
      </c>
      <c r="K54" s="485">
        <v>0.064355</v>
      </c>
      <c r="L54" s="485">
        <v>0.22256683686744955</v>
      </c>
      <c r="M54" s="485">
        <v>0.0821667979019657</v>
      </c>
      <c r="N54" s="486">
        <v>1.9486920792014812</v>
      </c>
      <c r="O54" s="486">
        <v>1.0643054466715693</v>
      </c>
      <c r="P54" s="486">
        <v>9.43316440474951</v>
      </c>
      <c r="Q54" s="486">
        <v>14.408234304339361</v>
      </c>
      <c r="R54" s="486">
        <v>1.8408621168699564</v>
      </c>
      <c r="S54" s="486">
        <v>148.70651436275134</v>
      </c>
      <c r="T54" s="485">
        <v>0.1332272259294005</v>
      </c>
      <c r="U54" s="485">
        <v>0.024677177006253253</v>
      </c>
      <c r="V54" s="485">
        <v>0.016106125519195953</v>
      </c>
      <c r="W54" s="485">
        <v>0.304377404512499</v>
      </c>
      <c r="X54" s="485">
        <v>0.08262946816534689</v>
      </c>
      <c r="Y54" s="485">
        <v>0.5240183295713126</v>
      </c>
      <c r="Z54" s="485">
        <v>0.5240183295713126</v>
      </c>
      <c r="AA54" s="487">
        <v>0.07149752628658013</v>
      </c>
    </row>
    <row r="55" ht="12.75" customHeight="1">
      <c r="A55" s="484" t="s">
        <v>917</v>
      </c>
      <c r="B55" s="293">
        <v>36.0</v>
      </c>
      <c r="C55" s="485">
        <v>0.17374848484848482</v>
      </c>
      <c r="D55" s="485">
        <v>0.1833045045507788</v>
      </c>
      <c r="E55" s="485">
        <v>0.21955647007213316</v>
      </c>
      <c r="F55" s="485">
        <v>0.4114650450181546</v>
      </c>
      <c r="G55" s="486">
        <v>0.9378980391506078</v>
      </c>
      <c r="H55" s="486">
        <v>0.9908295261548429</v>
      </c>
      <c r="I55" s="485">
        <v>0.10231217262652544</v>
      </c>
      <c r="J55" s="485">
        <v>0.2683526900988865</v>
      </c>
      <c r="K55" s="485">
        <v>0.064355</v>
      </c>
      <c r="L55" s="485">
        <v>0.14876666788463416</v>
      </c>
      <c r="M55" s="485">
        <v>0.09424130439210901</v>
      </c>
      <c r="N55" s="486">
        <v>1.6577440240335313</v>
      </c>
      <c r="O55" s="486">
        <v>1.2699079204434363</v>
      </c>
      <c r="P55" s="486">
        <v>5.329375681172027</v>
      </c>
      <c r="Q55" s="486">
        <v>6.910376636063509</v>
      </c>
      <c r="R55" s="486">
        <v>1.9959989938763145</v>
      </c>
      <c r="S55" s="486">
        <v>14.03182681845412</v>
      </c>
      <c r="T55" s="485">
        <v>0.032549087570827216</v>
      </c>
      <c r="U55" s="485">
        <v>0.07551581451441237</v>
      </c>
      <c r="V55" s="485">
        <v>0.017882863221327785</v>
      </c>
      <c r="W55" s="485">
        <v>0.1470972992362721</v>
      </c>
      <c r="X55" s="485">
        <v>0.2111799007567265</v>
      </c>
      <c r="Y55" s="485">
        <v>0.4893858919102488</v>
      </c>
      <c r="Z55" s="485">
        <v>0.4893858919102487</v>
      </c>
      <c r="AA55" s="487">
        <v>0.18395151105610733</v>
      </c>
    </row>
    <row r="56" ht="12.75" customHeight="1">
      <c r="A56" s="484" t="s">
        <v>918</v>
      </c>
      <c r="B56" s="293">
        <v>590.0</v>
      </c>
      <c r="C56" s="485">
        <v>0.26669155223880614</v>
      </c>
      <c r="D56" s="485">
        <v>0.3635981139178642</v>
      </c>
      <c r="E56" s="485">
        <v>0.24158267687634824</v>
      </c>
      <c r="F56" s="485">
        <v>0.3126073120713543</v>
      </c>
      <c r="G56" s="486">
        <v>0.9640028763637845</v>
      </c>
      <c r="H56" s="486">
        <v>1.088855941735434</v>
      </c>
      <c r="I56" s="485">
        <v>0.10859566586524133</v>
      </c>
      <c r="J56" s="485">
        <v>0.48387766980457797</v>
      </c>
      <c r="K56" s="485">
        <v>0.064355</v>
      </c>
      <c r="L56" s="485">
        <v>0.21367468576413548</v>
      </c>
      <c r="M56" s="485">
        <v>0.09566079357781451</v>
      </c>
      <c r="N56" s="486">
        <v>0.7217778775968877</v>
      </c>
      <c r="O56" s="486">
        <v>2.3810527342876315</v>
      </c>
      <c r="P56" s="486">
        <v>4.223431799917248</v>
      </c>
      <c r="Q56" s="486">
        <v>6.3968445728922925</v>
      </c>
      <c r="R56" s="486">
        <v>1.5420415249160988</v>
      </c>
      <c r="S56" s="486">
        <v>17.550483815303338</v>
      </c>
      <c r="T56" s="485">
        <v>0.011379439275655217</v>
      </c>
      <c r="U56" s="485">
        <v>0.27791758398609795</v>
      </c>
      <c r="V56" s="485">
        <v>0.14230625112830322</v>
      </c>
      <c r="W56" s="485">
        <v>0.536803675721851</v>
      </c>
      <c r="X56" s="485">
        <v>0.21873526979182842</v>
      </c>
      <c r="Y56" s="485">
        <v>0.3835460571954804</v>
      </c>
      <c r="Z56" s="485">
        <v>0.3835460571954804</v>
      </c>
      <c r="AA56" s="487">
        <v>0.3659777861602498</v>
      </c>
    </row>
    <row r="57" ht="12.75" customHeight="1">
      <c r="A57" s="484" t="s">
        <v>919</v>
      </c>
      <c r="B57" s="293">
        <v>174.0</v>
      </c>
      <c r="C57" s="485">
        <v>0.1422407142857142</v>
      </c>
      <c r="D57" s="485">
        <v>0.20652391715940321</v>
      </c>
      <c r="E57" s="485">
        <v>0.1263403111518605</v>
      </c>
      <c r="F57" s="485">
        <v>0.17576164835069483</v>
      </c>
      <c r="G57" s="486">
        <v>0.5830689215795913</v>
      </c>
      <c r="H57" s="486">
        <v>0.8547732753174833</v>
      </c>
      <c r="I57" s="485">
        <v>0.09359096694785068</v>
      </c>
      <c r="J57" s="485">
        <v>0.29604834790023915</v>
      </c>
      <c r="K57" s="485">
        <v>0.064355</v>
      </c>
      <c r="L57" s="485">
        <v>0.4134481382681034</v>
      </c>
      <c r="M57" s="485">
        <v>0.07476640325243068</v>
      </c>
      <c r="N57" s="486">
        <v>0.7011935349847029</v>
      </c>
      <c r="O57" s="486">
        <v>2.435044126632088</v>
      </c>
      <c r="P57" s="486">
        <v>8.653830991382097</v>
      </c>
      <c r="Q57" s="486">
        <v>11.667657427910877</v>
      </c>
      <c r="R57" s="486">
        <v>1.7319473403576051</v>
      </c>
      <c r="S57" s="486">
        <v>379.61372013410056</v>
      </c>
      <c r="T57" s="485">
        <v>0.04040003139702517</v>
      </c>
      <c r="U57" s="485">
        <v>0.11718132418192696</v>
      </c>
      <c r="V57" s="485">
        <v>0.08023052540611675</v>
      </c>
      <c r="W57" s="485">
        <v>0.47879736709681725</v>
      </c>
      <c r="X57" s="485">
        <v>0.19802991406641668</v>
      </c>
      <c r="Y57" s="485">
        <v>0.5813383192295897</v>
      </c>
      <c r="Z57" s="485">
        <v>0.5813383192295897</v>
      </c>
      <c r="AA57" s="487">
        <v>0.2076674028122782</v>
      </c>
    </row>
    <row r="58" ht="12.75" customHeight="1">
      <c r="A58" s="484" t="s">
        <v>920</v>
      </c>
      <c r="B58" s="293">
        <v>444.0</v>
      </c>
      <c r="C58" s="485">
        <v>0.07793392441860454</v>
      </c>
      <c r="D58" s="485">
        <v>0.06721194579633338</v>
      </c>
      <c r="E58" s="485">
        <v>0.14553325656056432</v>
      </c>
      <c r="F58" s="485">
        <v>0.23018694802682557</v>
      </c>
      <c r="G58" s="486">
        <v>0.8165003226031389</v>
      </c>
      <c r="H58" s="486">
        <v>0.9765462243377152</v>
      </c>
      <c r="I58" s="485">
        <v>0.10139661298004755</v>
      </c>
      <c r="J58" s="485">
        <v>0.36102582329931987</v>
      </c>
      <c r="K58" s="485">
        <v>0.064355</v>
      </c>
      <c r="L58" s="485">
        <v>0.29357721636774026</v>
      </c>
      <c r="M58" s="485">
        <v>0.08573829079412766</v>
      </c>
      <c r="N58" s="486">
        <v>2.483571853868624</v>
      </c>
      <c r="O58" s="486">
        <v>0.6441414790034152</v>
      </c>
      <c r="P58" s="486">
        <v>6.43827911918698</v>
      </c>
      <c r="Q58" s="486">
        <v>8.887525466584956</v>
      </c>
      <c r="R58" s="486">
        <v>1.489958451553507</v>
      </c>
      <c r="S58" s="486">
        <v>46.826721740920014</v>
      </c>
      <c r="T58" s="485">
        <v>0.06444806614870509</v>
      </c>
      <c r="U58" s="485">
        <v>0.03925516206594541</v>
      </c>
      <c r="V58" s="485">
        <v>0.021534721834103415</v>
      </c>
      <c r="W58" s="485">
        <v>0.4117345276924747</v>
      </c>
      <c r="X58" s="485">
        <v>0.1671058520345248</v>
      </c>
      <c r="Y58" s="485">
        <v>0.25278543214691185</v>
      </c>
      <c r="Z58" s="485">
        <v>0.25278543214691185</v>
      </c>
      <c r="AA58" s="487">
        <v>0.06781531627866516</v>
      </c>
    </row>
    <row r="59" ht="12.75" customHeight="1">
      <c r="A59" s="484" t="s">
        <v>468</v>
      </c>
      <c r="B59" s="293">
        <v>164.0</v>
      </c>
      <c r="C59" s="485">
        <v>0.057694754098360626</v>
      </c>
      <c r="D59" s="485">
        <v>0.09169746929068487</v>
      </c>
      <c r="E59" s="485">
        <v>0.12158429116691415</v>
      </c>
      <c r="F59" s="485">
        <v>0.21199308348189852</v>
      </c>
      <c r="G59" s="486">
        <v>0.6316970637097283</v>
      </c>
      <c r="H59" s="486">
        <v>0.8265207149361419</v>
      </c>
      <c r="I59" s="485">
        <v>0.0917799778274067</v>
      </c>
      <c r="J59" s="485">
        <v>0.2595251335373906</v>
      </c>
      <c r="K59" s="485">
        <v>0.064355</v>
      </c>
      <c r="L59" s="485">
        <v>0.34484163116723443</v>
      </c>
      <c r="M59" s="485">
        <v>0.07670361763908064</v>
      </c>
      <c r="N59" s="486">
        <v>1.563525798101618</v>
      </c>
      <c r="O59" s="486">
        <v>1.4040689663460026</v>
      </c>
      <c r="P59" s="486">
        <v>9.29219897699643</v>
      </c>
      <c r="Q59" s="486">
        <v>15.085462079349663</v>
      </c>
      <c r="R59" s="486">
        <v>2.200656057188772</v>
      </c>
      <c r="S59" s="486">
        <v>29.949387233831278</v>
      </c>
      <c r="T59" s="485">
        <v>0.13503323145959242</v>
      </c>
      <c r="U59" s="485">
        <v>0.07343027175461075</v>
      </c>
      <c r="V59" s="485">
        <v>0.04086198825010945</v>
      </c>
      <c r="W59" s="485">
        <v>0.764670933474973</v>
      </c>
      <c r="X59" s="485">
        <v>0.1243761556300338</v>
      </c>
      <c r="Y59" s="485">
        <v>0.40548111787380564</v>
      </c>
      <c r="Z59" s="485">
        <v>0.4054811178738056</v>
      </c>
      <c r="AA59" s="487">
        <v>0.09212216844434899</v>
      </c>
    </row>
    <row r="60" ht="12.75" customHeight="1">
      <c r="A60" s="484" t="s">
        <v>921</v>
      </c>
      <c r="B60" s="293">
        <v>266.0</v>
      </c>
      <c r="C60" s="485">
        <v>0.030151770334928208</v>
      </c>
      <c r="D60" s="485">
        <v>0.06546926515126186</v>
      </c>
      <c r="E60" s="485">
        <v>0.049573756287668594</v>
      </c>
      <c r="F60" s="485">
        <v>0.208529801624149</v>
      </c>
      <c r="G60" s="486">
        <v>0.6745272635760394</v>
      </c>
      <c r="H60" s="486">
        <v>0.9112356226770695</v>
      </c>
      <c r="I60" s="485">
        <v>0.09721020341360015</v>
      </c>
      <c r="J60" s="485">
        <v>0.2923214250279433</v>
      </c>
      <c r="K60" s="485">
        <v>0.064355</v>
      </c>
      <c r="L60" s="485">
        <v>0.39221477839053925</v>
      </c>
      <c r="M60" s="485">
        <v>0.07793289042932547</v>
      </c>
      <c r="N60" s="486">
        <v>0.8661449398864449</v>
      </c>
      <c r="O60" s="486">
        <v>1.310328744108613</v>
      </c>
      <c r="P60" s="486">
        <v>10.145296025613924</v>
      </c>
      <c r="Q60" s="486">
        <v>19.409725734324383</v>
      </c>
      <c r="R60" s="486">
        <v>1.0700113153525874</v>
      </c>
      <c r="S60" s="486">
        <v>53.229040853217</v>
      </c>
      <c r="T60" s="485">
        <v>0.19301023843083542</v>
      </c>
      <c r="U60" s="485">
        <v>0.10356254127142554</v>
      </c>
      <c r="V60" s="485">
        <v>0.06828682180288677</v>
      </c>
      <c r="W60" s="485">
        <v>1.5270401595610297</v>
      </c>
      <c r="X60" s="485">
        <v>0.06468581288494168</v>
      </c>
      <c r="Y60" s="485">
        <v>0.5588183001769145</v>
      </c>
      <c r="Z60" s="485">
        <v>0.5588183001769145</v>
      </c>
      <c r="AA60" s="487">
        <v>0.06527002673893552</v>
      </c>
    </row>
    <row r="61" ht="12.75" customHeight="1">
      <c r="A61" s="484" t="s">
        <v>922</v>
      </c>
      <c r="B61" s="293">
        <v>488.0</v>
      </c>
      <c r="C61" s="485">
        <v>0.10553491271820446</v>
      </c>
      <c r="D61" s="485">
        <v>0.1354299180541982</v>
      </c>
      <c r="E61" s="485">
        <v>0.07777329056638796</v>
      </c>
      <c r="F61" s="485">
        <v>0.20805972007633658</v>
      </c>
      <c r="G61" s="486">
        <v>0.44709739928296827</v>
      </c>
      <c r="H61" s="486">
        <v>0.7365451827825262</v>
      </c>
      <c r="I61" s="485">
        <v>0.08601254621635993</v>
      </c>
      <c r="J61" s="485">
        <v>0.25342379632553674</v>
      </c>
      <c r="K61" s="485">
        <v>0.064355</v>
      </c>
      <c r="L61" s="485">
        <v>0.49590794161286106</v>
      </c>
      <c r="M61" s="485">
        <v>0.06719173285833156</v>
      </c>
      <c r="N61" s="486">
        <v>0.6852687404907297</v>
      </c>
      <c r="O61" s="486">
        <v>1.9842440306784828</v>
      </c>
      <c r="P61" s="486">
        <v>8.710860032149967</v>
      </c>
      <c r="Q61" s="486">
        <v>14.113054268619704</v>
      </c>
      <c r="R61" s="486">
        <v>1.3054398461869166</v>
      </c>
      <c r="S61" s="486">
        <v>19.746454537908715</v>
      </c>
      <c r="T61" s="485">
        <v>0.051321052580214174</v>
      </c>
      <c r="U61" s="485">
        <v>0.16145031366596388</v>
      </c>
      <c r="V61" s="485">
        <v>0.09784599700916358</v>
      </c>
      <c r="W61" s="485">
        <v>0.9399752179719837</v>
      </c>
      <c r="X61" s="485">
        <v>0.12425005928175513</v>
      </c>
      <c r="Y61" s="485">
        <v>0.6306400614403213</v>
      </c>
      <c r="Z61" s="485">
        <v>0.6306400614403213</v>
      </c>
      <c r="AA61" s="487">
        <v>0.13547671716176615</v>
      </c>
    </row>
    <row r="62" ht="12.75" customHeight="1">
      <c r="A62" s="484" t="s">
        <v>923</v>
      </c>
      <c r="B62" s="293">
        <v>853.0</v>
      </c>
      <c r="C62" s="485">
        <v>0.39661279569892466</v>
      </c>
      <c r="D62" s="485">
        <v>0.11716428482873288</v>
      </c>
      <c r="E62" s="485">
        <v>0.09093109941714549</v>
      </c>
      <c r="F62" s="485">
        <v>0.2565986266067098</v>
      </c>
      <c r="G62" s="486">
        <v>1.0402350701665943</v>
      </c>
      <c r="H62" s="486">
        <v>1.0916417105034704</v>
      </c>
      <c r="I62" s="485">
        <v>0.10877423364327246</v>
      </c>
      <c r="J62" s="485">
        <v>0.6015926072615447</v>
      </c>
      <c r="K62" s="485">
        <v>0.067024</v>
      </c>
      <c r="L62" s="485">
        <v>0.15542889273887234</v>
      </c>
      <c r="M62" s="485">
        <v>0.09964733863823469</v>
      </c>
      <c r="N62" s="486">
        <v>0.8076654779709096</v>
      </c>
      <c r="O62" s="486">
        <v>2.388243444540735</v>
      </c>
      <c r="P62" s="486">
        <v>8.812981190868681</v>
      </c>
      <c r="Q62" s="486">
        <v>18.827938179346596</v>
      </c>
      <c r="R62" s="486">
        <v>1.6763220630025462</v>
      </c>
      <c r="S62" s="486">
        <v>250.16739966900235</v>
      </c>
      <c r="T62" s="485">
        <v>0.10876920780761588</v>
      </c>
      <c r="U62" s="485">
        <v>0.18593105272862404</v>
      </c>
      <c r="V62" s="485">
        <v>0.11279334038614539</v>
      </c>
      <c r="W62" s="485">
        <v>1.560681789819641</v>
      </c>
      <c r="X62" s="485">
        <v>0.04323632085428126</v>
      </c>
      <c r="Y62" s="485">
        <v>0.9830800612665049</v>
      </c>
      <c r="Z62" s="485">
        <v>0.9830800612665049</v>
      </c>
      <c r="AA62" s="487">
        <v>0.11750297486073459</v>
      </c>
    </row>
    <row r="63" ht="12.75" customHeight="1">
      <c r="A63" s="484" t="s">
        <v>924</v>
      </c>
      <c r="B63" s="293">
        <v>205.0</v>
      </c>
      <c r="C63" s="485">
        <v>0.025649285714285718</v>
      </c>
      <c r="D63" s="485">
        <v>0.07573367001420954</v>
      </c>
      <c r="E63" s="485">
        <v>0.09169301901251485</v>
      </c>
      <c r="F63" s="485">
        <v>0.118450253445926</v>
      </c>
      <c r="G63" s="486">
        <v>0.9817443994255777</v>
      </c>
      <c r="H63" s="486">
        <v>0.9866745455715931</v>
      </c>
      <c r="I63" s="485">
        <v>0.10204583837113912</v>
      </c>
      <c r="J63" s="485">
        <v>0.30045957687616837</v>
      </c>
      <c r="K63" s="485">
        <v>0.064355</v>
      </c>
      <c r="L63" s="485">
        <v>0.17696837446783933</v>
      </c>
      <c r="M63" s="485">
        <v>0.09249210787838472</v>
      </c>
      <c r="N63" s="486">
        <v>1.4375094926430516</v>
      </c>
      <c r="O63" s="486">
        <v>1.544761587796009</v>
      </c>
      <c r="P63" s="486">
        <v>12.19735357007114</v>
      </c>
      <c r="Q63" s="486">
        <v>19.63201317528329</v>
      </c>
      <c r="R63" s="486">
        <v>1.6779599293789245</v>
      </c>
      <c r="S63" s="486">
        <v>41.06407433123332</v>
      </c>
      <c r="T63" s="485">
        <v>0.08439681637780193</v>
      </c>
      <c r="U63" s="485">
        <v>0.03023021107723154</v>
      </c>
      <c r="V63" s="485">
        <v>-0.013126563486090452</v>
      </c>
      <c r="W63" s="485">
        <v>-0.10842879148619908</v>
      </c>
      <c r="X63" s="485">
        <v>0.0891230221772735</v>
      </c>
      <c r="Y63" s="485">
        <v>0.41364930060750954</v>
      </c>
      <c r="Z63" s="485">
        <v>0.4136493006075095</v>
      </c>
      <c r="AA63" s="487">
        <v>0.07367611150434793</v>
      </c>
    </row>
    <row r="64" ht="12.75" customHeight="1">
      <c r="A64" s="484" t="s">
        <v>474</v>
      </c>
      <c r="B64" s="293">
        <v>633.0</v>
      </c>
      <c r="C64" s="485">
        <v>0.09177229257641924</v>
      </c>
      <c r="D64" s="485">
        <v>0.30402639114664837</v>
      </c>
      <c r="E64" s="485">
        <v>0.03187062404134792</v>
      </c>
      <c r="F64" s="485">
        <v>0.03285063137211881</v>
      </c>
      <c r="G64" s="486">
        <v>0.5171570141237798</v>
      </c>
      <c r="H64" s="486">
        <v>0.8038216655582671</v>
      </c>
      <c r="I64" s="485">
        <v>0.09032496876228492</v>
      </c>
      <c r="J64" s="485">
        <v>0.19440345710965456</v>
      </c>
      <c r="K64" s="485">
        <v>0.058543</v>
      </c>
      <c r="L64" s="485">
        <v>0.44103424923766665</v>
      </c>
      <c r="M64" s="485">
        <v>0.06977054271886544</v>
      </c>
      <c r="N64" s="486">
        <v>0.11461297944621147</v>
      </c>
      <c r="O64" s="486">
        <v>11.928153053441946</v>
      </c>
      <c r="P64" s="486">
        <v>21.659963653072243</v>
      </c>
      <c r="Q64" s="486">
        <v>36.907123476218715</v>
      </c>
      <c r="R64" s="486">
        <v>1.4873329243681386</v>
      </c>
      <c r="S64" s="486">
        <v>65.22452981928245</v>
      </c>
      <c r="T64" s="485">
        <v>0.9439669734489357</v>
      </c>
      <c r="U64" s="485">
        <v>0.06072525190445934</v>
      </c>
      <c r="V64" s="485">
        <v>-0.05904513534735768</v>
      </c>
      <c r="W64" s="485">
        <v>-0.18402675200436258</v>
      </c>
      <c r="X64" s="485">
        <v>0.020324312920631606</v>
      </c>
      <c r="Y64" s="485">
        <v>3.429805526937359</v>
      </c>
      <c r="Z64" s="485">
        <v>3.429805526937359</v>
      </c>
      <c r="AA64" s="487">
        <v>0.28379516755336087</v>
      </c>
    </row>
    <row r="65" ht="12.75" customHeight="1">
      <c r="A65" s="484" t="s">
        <v>925</v>
      </c>
      <c r="B65" s="293">
        <v>884.0</v>
      </c>
      <c r="C65" s="485">
        <v>0.10489185582822072</v>
      </c>
      <c r="D65" s="485">
        <v>0.05008086776968078</v>
      </c>
      <c r="E65" s="485">
        <v>0.020519444443367243</v>
      </c>
      <c r="F65" s="485">
        <v>0.2936327237915765</v>
      </c>
      <c r="G65" s="486">
        <v>0.4151846023610043</v>
      </c>
      <c r="H65" s="486">
        <v>0.9838192893514586</v>
      </c>
      <c r="I65" s="485">
        <v>0.1018628164474285</v>
      </c>
      <c r="J65" s="485">
        <v>0.3226407984583051</v>
      </c>
      <c r="K65" s="485">
        <v>0.064355</v>
      </c>
      <c r="L65" s="485">
        <v>0.7133891845775145</v>
      </c>
      <c r="M65" s="485">
        <v>0.06348069309822775</v>
      </c>
      <c r="N65" s="486">
        <v>0.4813605407740622</v>
      </c>
      <c r="O65" s="486">
        <v>1.6844769371768094</v>
      </c>
      <c r="P65" s="486">
        <v>13.21058928721682</v>
      </c>
      <c r="Q65" s="486">
        <v>25.06154489591687</v>
      </c>
      <c r="R65" s="486">
        <v>0.47499232700938854</v>
      </c>
      <c r="S65" s="486">
        <v>85.61782512481714</v>
      </c>
      <c r="T65" s="485">
        <v>1.9372904748389623</v>
      </c>
      <c r="U65" s="485">
        <v>0.024175751924503074</v>
      </c>
      <c r="V65" s="485">
        <v>0.0156418801478079</v>
      </c>
      <c r="W65" s="485">
        <v>-2.4874862323222326</v>
      </c>
      <c r="X65" s="485">
        <v>-0.03484020169433607</v>
      </c>
      <c r="Y65" s="485">
        <v>0.007953247477577667</v>
      </c>
      <c r="Z65" s="485">
        <v>0.00795324747757764</v>
      </c>
      <c r="AA65" s="487">
        <v>0.0498287797806548</v>
      </c>
    </row>
    <row r="66" ht="12.75" customHeight="1">
      <c r="A66" s="484" t="s">
        <v>926</v>
      </c>
      <c r="B66" s="293">
        <v>336.0</v>
      </c>
      <c r="C66" s="485">
        <v>0.043873405797101465</v>
      </c>
      <c r="D66" s="485">
        <v>0.15167474002655593</v>
      </c>
      <c r="E66" s="485">
        <v>0.035054354887619474</v>
      </c>
      <c r="F66" s="485">
        <v>0.28115061326406465</v>
      </c>
      <c r="G66" s="486">
        <v>0.5402762120215626</v>
      </c>
      <c r="H66" s="486">
        <v>0.9412697957463099</v>
      </c>
      <c r="I66" s="485">
        <v>0.09913539390733847</v>
      </c>
      <c r="J66" s="485">
        <v>0.2554878821858774</v>
      </c>
      <c r="K66" s="485">
        <v>0.064355</v>
      </c>
      <c r="L66" s="485">
        <v>0.547358067353954</v>
      </c>
      <c r="M66" s="485">
        <v>0.07117903687930892</v>
      </c>
      <c r="N66" s="486">
        <v>0.26352308133588775</v>
      </c>
      <c r="O66" s="486">
        <v>3.3452161322956986</v>
      </c>
      <c r="P66" s="486">
        <v>13.533672644677281</v>
      </c>
      <c r="Q66" s="486">
        <v>19.755324773603924</v>
      </c>
      <c r="R66" s="486">
        <v>0.6763235915355325</v>
      </c>
      <c r="S66" s="486">
        <v>82.37810039802746</v>
      </c>
      <c r="T66" s="485">
        <v>1.1297095601126699</v>
      </c>
      <c r="U66" s="485">
        <v>0.08625186294579879</v>
      </c>
      <c r="V66" s="485">
        <v>0.08263981951953811</v>
      </c>
      <c r="W66" s="485">
        <v>1.1017161071666843</v>
      </c>
      <c r="X66" s="485">
        <v>0.03972777403412023</v>
      </c>
      <c r="Y66" s="485">
        <v>0.5754716568717486</v>
      </c>
      <c r="Z66" s="485">
        <v>0.5754716568717486</v>
      </c>
      <c r="AA66" s="487">
        <v>0.15726657130404778</v>
      </c>
    </row>
    <row r="67" ht="12.75" customHeight="1">
      <c r="A67" s="484" t="s">
        <v>927</v>
      </c>
      <c r="B67" s="293">
        <v>748.0</v>
      </c>
      <c r="C67" s="485">
        <v>0.085338026565465</v>
      </c>
      <c r="D67" s="485">
        <v>0.16934513350573324</v>
      </c>
      <c r="E67" s="485">
        <v>0.0390658898330803</v>
      </c>
      <c r="F67" s="485">
        <v>0.20979484449374183</v>
      </c>
      <c r="G67" s="486">
        <v>0.5601396650240728</v>
      </c>
      <c r="H67" s="486">
        <v>0.8751991180677636</v>
      </c>
      <c r="I67" s="485">
        <v>0.09490026346814365</v>
      </c>
      <c r="J67" s="485">
        <v>0.28966941137178137</v>
      </c>
      <c r="K67" s="485">
        <v>0.064355</v>
      </c>
      <c r="L67" s="485">
        <v>0.4713284472429126</v>
      </c>
      <c r="M67" s="485">
        <v>0.07282326281638701</v>
      </c>
      <c r="N67" s="486">
        <v>0.2541719376613648</v>
      </c>
      <c r="O67" s="486">
        <v>4.07048036219056</v>
      </c>
      <c r="P67" s="486">
        <v>16.501271688502577</v>
      </c>
      <c r="Q67" s="486">
        <v>21.262656069801153</v>
      </c>
      <c r="R67" s="486">
        <v>0.9182357349998911</v>
      </c>
      <c r="S67" s="486">
        <v>66.29074531924105</v>
      </c>
      <c r="T67" s="485">
        <v>0.19381853732242252</v>
      </c>
      <c r="U67" s="485">
        <v>0.025089112611829594</v>
      </c>
      <c r="V67" s="485">
        <v>0.023190835360523514</v>
      </c>
      <c r="W67" s="485">
        <v>0.1355762381327831</v>
      </c>
      <c r="X67" s="485">
        <v>-0.028154334130633382</v>
      </c>
      <c r="Y67" s="485">
        <v>0.00659584636683741</v>
      </c>
      <c r="Z67" s="485">
        <v>0.00659584636683741</v>
      </c>
      <c r="AA67" s="487">
        <v>0.17582372303902682</v>
      </c>
    </row>
    <row r="68" ht="12.75" customHeight="1">
      <c r="A68" s="484" t="s">
        <v>476</v>
      </c>
      <c r="B68" s="293">
        <v>326.0</v>
      </c>
      <c r="C68" s="485">
        <v>0.0674533744855967</v>
      </c>
      <c r="D68" s="485">
        <v>0.1125773665881147</v>
      </c>
      <c r="E68" s="485">
        <v>0.1118567611101358</v>
      </c>
      <c r="F68" s="485">
        <v>0.24549862040910825</v>
      </c>
      <c r="G68" s="486">
        <v>0.9009533857969224</v>
      </c>
      <c r="H68" s="486">
        <v>0.9948681136678436</v>
      </c>
      <c r="I68" s="485">
        <v>0.10257104608610877</v>
      </c>
      <c r="J68" s="485">
        <v>0.3155156221900384</v>
      </c>
      <c r="K68" s="485">
        <v>0.064355</v>
      </c>
      <c r="L68" s="485">
        <v>0.21268298134588476</v>
      </c>
      <c r="M68" s="485">
        <v>0.09097754107068838</v>
      </c>
      <c r="N68" s="486">
        <v>1.2170497477677569</v>
      </c>
      <c r="O68" s="486">
        <v>2.1605517731648614</v>
      </c>
      <c r="P68" s="486">
        <v>11.793257016689154</v>
      </c>
      <c r="Q68" s="486">
        <v>19.324996402942183</v>
      </c>
      <c r="R68" s="486">
        <v>3.0397868598630824</v>
      </c>
      <c r="S68" s="486">
        <v>65.706363445765</v>
      </c>
      <c r="T68" s="485">
        <v>0.16351049819930016</v>
      </c>
      <c r="U68" s="485">
        <v>0.062188333287252054</v>
      </c>
      <c r="V68" s="485">
        <v>0.030626786553431942</v>
      </c>
      <c r="W68" s="485">
        <v>0.4828574746721972</v>
      </c>
      <c r="X68" s="485">
        <v>0.09452247803676618</v>
      </c>
      <c r="Y68" s="485">
        <v>0.4868889544762211</v>
      </c>
      <c r="Z68" s="485">
        <v>0.48688895447622116</v>
      </c>
      <c r="AA68" s="487">
        <v>0.10633930550184408</v>
      </c>
    </row>
    <row r="69" ht="12.75" customHeight="1">
      <c r="A69" s="484" t="s">
        <v>928</v>
      </c>
      <c r="B69" s="293">
        <v>34.0</v>
      </c>
      <c r="C69" s="485">
        <v>0.08025758620689656</v>
      </c>
      <c r="D69" s="485">
        <v>0.10234972842353283</v>
      </c>
      <c r="E69" s="485">
        <v>0.23300411586091974</v>
      </c>
      <c r="F69" s="485">
        <v>0.17106530742952844</v>
      </c>
      <c r="G69" s="486">
        <v>1.0857693512076685</v>
      </c>
      <c r="H69" s="486">
        <v>1.141023579620872</v>
      </c>
      <c r="I69" s="485">
        <v>0.11193961145369791</v>
      </c>
      <c r="J69" s="485">
        <v>0.23429812694853552</v>
      </c>
      <c r="K69" s="485">
        <v>0.058543</v>
      </c>
      <c r="L69" s="485">
        <v>0.21538998013834515</v>
      </c>
      <c r="M69" s="485">
        <v>0.09724577182947802</v>
      </c>
      <c r="N69" s="486">
        <v>2.61483968472586</v>
      </c>
      <c r="O69" s="486">
        <v>0.7571375575209436</v>
      </c>
      <c r="P69" s="486">
        <v>8.518185888789773</v>
      </c>
      <c r="Q69" s="486">
        <v>7.379860497167063</v>
      </c>
      <c r="R69" s="486">
        <v>1.3386475086303296</v>
      </c>
      <c r="S69" s="486">
        <v>13.49980534711361</v>
      </c>
      <c r="T69" s="485">
        <v>-0.6973276816797297</v>
      </c>
      <c r="U69" s="485">
        <v>6.738376188928387E-4</v>
      </c>
      <c r="V69" s="485">
        <v>0.018491228366908426</v>
      </c>
      <c r="W69" s="485">
        <v>0.31393549854645547</v>
      </c>
      <c r="X69" s="485">
        <v>0.18999090330907187</v>
      </c>
      <c r="Y69" s="485">
        <v>0.21042384692812813</v>
      </c>
      <c r="Z69" s="485">
        <v>0.2104238469281281</v>
      </c>
      <c r="AA69" s="487">
        <v>0.10227896161981583</v>
      </c>
    </row>
    <row r="70" ht="12.75" customHeight="1">
      <c r="A70" s="484" t="s">
        <v>929</v>
      </c>
      <c r="B70" s="293">
        <v>394.0</v>
      </c>
      <c r="C70" s="485">
        <v>0.036257622377622346</v>
      </c>
      <c r="D70" s="485">
        <v>0.0950590109572972</v>
      </c>
      <c r="E70" s="485">
        <v>0.12877333183735615</v>
      </c>
      <c r="F70" s="485">
        <v>0.19200454245697118</v>
      </c>
      <c r="G70" s="486">
        <v>0.846912094547189</v>
      </c>
      <c r="H70" s="486">
        <v>0.9801535686910067</v>
      </c>
      <c r="I70" s="485">
        <v>0.10162784375309353</v>
      </c>
      <c r="J70" s="485">
        <v>0.2986020729082444</v>
      </c>
      <c r="K70" s="485">
        <v>0.064355</v>
      </c>
      <c r="L70" s="485">
        <v>0.21472117827075884</v>
      </c>
      <c r="M70" s="485">
        <v>0.09012576064745535</v>
      </c>
      <c r="N70" s="486">
        <v>1.717045367186875</v>
      </c>
      <c r="O70" s="486">
        <v>2.6891541496559115</v>
      </c>
      <c r="P70" s="486">
        <v>16.48286806183112</v>
      </c>
      <c r="Q70" s="486">
        <v>29.127158687564172</v>
      </c>
      <c r="R70" s="486">
        <v>9.191184194179941</v>
      </c>
      <c r="S70" s="486">
        <v>79.59438351118553</v>
      </c>
      <c r="T70" s="485">
        <v>-0.015570926850960395</v>
      </c>
      <c r="U70" s="485">
        <v>0.04211229333439904</v>
      </c>
      <c r="V70" s="485">
        <v>0.016541780294223832</v>
      </c>
      <c r="W70" s="485">
        <v>0.2483825751653094</v>
      </c>
      <c r="X70" s="485">
        <v>0.24646866445962604</v>
      </c>
      <c r="Y70" s="485">
        <v>0.6404025280634019</v>
      </c>
      <c r="Z70" s="485">
        <v>0.6404025280634019</v>
      </c>
      <c r="AA70" s="487">
        <v>0.08689553242317746</v>
      </c>
    </row>
    <row r="71" ht="12.75" customHeight="1">
      <c r="A71" s="484" t="s">
        <v>930</v>
      </c>
      <c r="B71" s="293">
        <v>204.0</v>
      </c>
      <c r="C71" s="485">
        <v>0.07397937931034482</v>
      </c>
      <c r="D71" s="485">
        <v>0.0458436340037138</v>
      </c>
      <c r="E71" s="485">
        <v>0.1048118275622301</v>
      </c>
      <c r="F71" s="485">
        <v>0.2275776164708411</v>
      </c>
      <c r="G71" s="486">
        <v>0.7151526523022778</v>
      </c>
      <c r="H71" s="486">
        <v>0.9984182748699072</v>
      </c>
      <c r="I71" s="485">
        <v>0.10279861141916105</v>
      </c>
      <c r="J71" s="485">
        <v>0.3273261317518816</v>
      </c>
      <c r="K71" s="485">
        <v>0.064355</v>
      </c>
      <c r="L71" s="485">
        <v>0.3844885369496276</v>
      </c>
      <c r="M71" s="485">
        <v>0.08175236352935425</v>
      </c>
      <c r="N71" s="486">
        <v>2.924983089877199</v>
      </c>
      <c r="O71" s="486">
        <v>0.7630474626398555</v>
      </c>
      <c r="P71" s="486">
        <v>11.188689690797089</v>
      </c>
      <c r="Q71" s="486">
        <v>16.606135028579924</v>
      </c>
      <c r="R71" s="486">
        <v>3.251210132543064</v>
      </c>
      <c r="S71" s="486">
        <v>30.238685744862362</v>
      </c>
      <c r="T71" s="485">
        <v>0.10706378902882009</v>
      </c>
      <c r="U71" s="485">
        <v>0.0194756882094714</v>
      </c>
      <c r="V71" s="485">
        <v>0.017281765587046687</v>
      </c>
      <c r="W71" s="485">
        <v>0.8282777368984545</v>
      </c>
      <c r="X71" s="485">
        <v>0.2076925236086363</v>
      </c>
      <c r="Y71" s="485">
        <v>0.26136084734296877</v>
      </c>
      <c r="Z71" s="485">
        <v>0.2613608473429687</v>
      </c>
      <c r="AA71" s="487">
        <v>0.043671243067015246</v>
      </c>
    </row>
    <row r="72" ht="12.75" customHeight="1">
      <c r="A72" s="484" t="s">
        <v>931</v>
      </c>
      <c r="B72" s="293">
        <v>120.0</v>
      </c>
      <c r="C72" s="485">
        <v>0.05391283950617283</v>
      </c>
      <c r="D72" s="485">
        <v>0.10876679058825126</v>
      </c>
      <c r="E72" s="485">
        <v>0.2434078621058679</v>
      </c>
      <c r="F72" s="485">
        <v>0.24354371791455404</v>
      </c>
      <c r="G72" s="486">
        <v>0.9624856160601152</v>
      </c>
      <c r="H72" s="486">
        <v>1.1069063250264495</v>
      </c>
      <c r="I72" s="485">
        <v>0.10975269543419541</v>
      </c>
      <c r="J72" s="485">
        <v>0.30071356129427335</v>
      </c>
      <c r="K72" s="485">
        <v>0.064355</v>
      </c>
      <c r="L72" s="485">
        <v>0.18643722278574137</v>
      </c>
      <c r="M72" s="485">
        <v>0.09825093917256539</v>
      </c>
      <c r="N72" s="486">
        <v>2.8306543984716934</v>
      </c>
      <c r="O72" s="486">
        <v>1.8618827532091615</v>
      </c>
      <c r="P72" s="486">
        <v>12.924894242121775</v>
      </c>
      <c r="Q72" s="486">
        <v>17.009576813204827</v>
      </c>
      <c r="R72" s="486">
        <v>19.811084981805248</v>
      </c>
      <c r="S72" s="486">
        <v>33.618358654770915</v>
      </c>
      <c r="T72" s="485">
        <v>0.08974502663749973</v>
      </c>
      <c r="U72" s="485">
        <v>0.02635790719826963</v>
      </c>
      <c r="V72" s="485">
        <v>0.00845928944671635</v>
      </c>
      <c r="W72" s="485">
        <v>0.05879493485247261</v>
      </c>
      <c r="X72" s="485">
        <v>0.8522817280375387</v>
      </c>
      <c r="Y72" s="485">
        <v>0.47316731981227755</v>
      </c>
      <c r="Z72" s="485">
        <v>0.47316731981227755</v>
      </c>
      <c r="AA72" s="487">
        <v>0.10736791491467859</v>
      </c>
    </row>
    <row r="73" ht="12.75" customHeight="1">
      <c r="A73" s="484" t="s">
        <v>932</v>
      </c>
      <c r="B73" s="293">
        <v>1028.0</v>
      </c>
      <c r="C73" s="485">
        <v>0.10370086657496563</v>
      </c>
      <c r="D73" s="485">
        <v>0.052198984719087675</v>
      </c>
      <c r="E73" s="485">
        <v>0.08729577431256277</v>
      </c>
      <c r="F73" s="485">
        <v>0.2207675989975343</v>
      </c>
      <c r="G73" s="486">
        <v>0.6107295837787713</v>
      </c>
      <c r="H73" s="486">
        <v>0.8024527976818078</v>
      </c>
      <c r="I73" s="485">
        <v>0.09023722433140388</v>
      </c>
      <c r="J73" s="485">
        <v>0.31082069146992614</v>
      </c>
      <c r="K73" s="485">
        <v>0.064355</v>
      </c>
      <c r="L73" s="485">
        <v>0.364474041352185</v>
      </c>
      <c r="M73" s="485">
        <v>0.07486483537116838</v>
      </c>
      <c r="N73" s="486">
        <v>1.9850579256746457</v>
      </c>
      <c r="O73" s="486">
        <v>0.8312963718491312</v>
      </c>
      <c r="P73" s="486">
        <v>11.837965793763226</v>
      </c>
      <c r="Q73" s="486">
        <v>15.17094325756824</v>
      </c>
      <c r="R73" s="486">
        <v>1.6896602976560289</v>
      </c>
      <c r="S73" s="486">
        <v>47.963497120770214</v>
      </c>
      <c r="T73" s="485">
        <v>0.1595069964561288</v>
      </c>
      <c r="U73" s="485">
        <v>0.027385728666768458</v>
      </c>
      <c r="V73" s="485">
        <v>0.027856372186036486</v>
      </c>
      <c r="W73" s="485">
        <v>0.7507573636319792</v>
      </c>
      <c r="X73" s="485">
        <v>0.14332500695587758</v>
      </c>
      <c r="Y73" s="485">
        <v>0.36173027740438085</v>
      </c>
      <c r="Z73" s="485">
        <v>0.3617302774043809</v>
      </c>
      <c r="AA73" s="487">
        <v>0.05259131543797803</v>
      </c>
    </row>
    <row r="74" ht="12.75" customHeight="1">
      <c r="A74" s="484" t="s">
        <v>933</v>
      </c>
      <c r="B74" s="293">
        <v>256.0</v>
      </c>
      <c r="C74" s="485">
        <v>0.009622615384615374</v>
      </c>
      <c r="D74" s="485">
        <v>0.043542241635271914</v>
      </c>
      <c r="E74" s="485">
        <v>0.08347827970872805</v>
      </c>
      <c r="F74" s="485">
        <v>0.1937942292977831</v>
      </c>
      <c r="G74" s="486">
        <v>0.9930678407425078</v>
      </c>
      <c r="H74" s="486">
        <v>1.085612499403836</v>
      </c>
      <c r="I74" s="485">
        <v>0.1083877612117859</v>
      </c>
      <c r="J74" s="485">
        <v>0.2972838203067489</v>
      </c>
      <c r="K74" s="485">
        <v>0.064355</v>
      </c>
      <c r="L74" s="485">
        <v>0.1680989294267965</v>
      </c>
      <c r="M74" s="485">
        <v>0.0982467819204331</v>
      </c>
      <c r="N74" s="486">
        <v>2.1335725223471864</v>
      </c>
      <c r="O74" s="486">
        <v>1.48287295927218</v>
      </c>
      <c r="P74" s="486">
        <v>15.611727952528405</v>
      </c>
      <c r="Q74" s="486">
        <v>34.184988499351526</v>
      </c>
      <c r="R74" s="486">
        <v>4.7814203126748</v>
      </c>
      <c r="S74" s="486">
        <v>65.2537949012754</v>
      </c>
      <c r="T74" s="485">
        <v>-0.012451183702950622</v>
      </c>
      <c r="U74" s="485">
        <v>0.047244512276556745</v>
      </c>
      <c r="V74" s="485">
        <v>0.019004521712700662</v>
      </c>
      <c r="W74" s="485">
        <v>0.7258827172270916</v>
      </c>
      <c r="X74" s="485">
        <v>0.15077463621146744</v>
      </c>
      <c r="Y74" s="485">
        <v>0.2588761758041419</v>
      </c>
      <c r="Z74" s="485">
        <v>0.2588761758041419</v>
      </c>
      <c r="AA74" s="487">
        <v>0.04598248568076207</v>
      </c>
    </row>
    <row r="75" ht="12.75" customHeight="1">
      <c r="A75" s="484" t="s">
        <v>934</v>
      </c>
      <c r="B75" s="293">
        <v>201.0</v>
      </c>
      <c r="C75" s="485">
        <v>0.05332968354430376</v>
      </c>
      <c r="D75" s="485">
        <v>0.03915268277880765</v>
      </c>
      <c r="E75" s="485">
        <v>0.10888121057037063</v>
      </c>
      <c r="F75" s="485">
        <v>0.2347511594460772</v>
      </c>
      <c r="G75" s="486">
        <v>0.5519051683925643</v>
      </c>
      <c r="H75" s="486">
        <v>0.7056803608268388</v>
      </c>
      <c r="I75" s="485">
        <v>0.08403411112900037</v>
      </c>
      <c r="J75" s="485">
        <v>0.25255189468537265</v>
      </c>
      <c r="K75" s="485">
        <v>0.064355</v>
      </c>
      <c r="L75" s="485">
        <v>0.33371729426885527</v>
      </c>
      <c r="M75" s="485">
        <v>0.07202903288653364</v>
      </c>
      <c r="N75" s="486">
        <v>3.424681420420617</v>
      </c>
      <c r="O75" s="486">
        <v>0.6274825802759757</v>
      </c>
      <c r="P75" s="486">
        <v>9.292619746636165</v>
      </c>
      <c r="Q75" s="486">
        <v>15.8484938548917</v>
      </c>
      <c r="R75" s="486">
        <v>2.511722796665513</v>
      </c>
      <c r="S75" s="486">
        <v>40.906368724614</v>
      </c>
      <c r="T75" s="485">
        <v>-0.030261379667246124</v>
      </c>
      <c r="U75" s="485">
        <v>0.02956309714105125</v>
      </c>
      <c r="V75" s="485">
        <v>0.009885347371725476</v>
      </c>
      <c r="W75" s="485">
        <v>0.30008433336189916</v>
      </c>
      <c r="X75" s="485">
        <v>0.10054514265836895</v>
      </c>
      <c r="Y75" s="485">
        <v>0.5021504998959198</v>
      </c>
      <c r="Z75" s="485">
        <v>0.5021504998959198</v>
      </c>
      <c r="AA75" s="487">
        <v>0.039591001476449145</v>
      </c>
    </row>
    <row r="76" ht="12.75" customHeight="1">
      <c r="A76" s="484" t="s">
        <v>935</v>
      </c>
      <c r="B76" s="293">
        <v>123.0</v>
      </c>
      <c r="C76" s="485">
        <v>0.05323048543689321</v>
      </c>
      <c r="D76" s="485">
        <v>0.48374162072210697</v>
      </c>
      <c r="E76" s="485">
        <v>0.04496131610719778</v>
      </c>
      <c r="F76" s="485">
        <v>0.04498192459975899</v>
      </c>
      <c r="G76" s="486">
        <v>0.6148047022774253</v>
      </c>
      <c r="H76" s="486">
        <v>0.9472021176371492</v>
      </c>
      <c r="I76" s="485">
        <v>0.09951565574054128</v>
      </c>
      <c r="J76" s="485">
        <v>0.17432124177759648</v>
      </c>
      <c r="K76" s="485">
        <v>0.058543</v>
      </c>
      <c r="L76" s="485">
        <v>0.4360024360960932</v>
      </c>
      <c r="M76" s="485">
        <v>0.0751885757202729</v>
      </c>
      <c r="N76" s="486">
        <v>0.09823803799271293</v>
      </c>
      <c r="O76" s="486">
        <v>12.063494268116479</v>
      </c>
      <c r="P76" s="486">
        <v>18.13747290703505</v>
      </c>
      <c r="Q76" s="486">
        <v>22.997222452541244</v>
      </c>
      <c r="R76" s="486">
        <v>1.168886234847035</v>
      </c>
      <c r="S76" s="486">
        <v>77.5570076293673</v>
      </c>
      <c r="T76" s="485">
        <v>-0.07144270536301826</v>
      </c>
      <c r="U76" s="485">
        <v>0.034648147310819444</v>
      </c>
      <c r="V76" s="485">
        <v>-0.03249446096351747</v>
      </c>
      <c r="W76" s="485">
        <v>-0.08525345732360946</v>
      </c>
      <c r="X76" s="485">
        <v>0.03561672473232392</v>
      </c>
      <c r="Y76" s="485">
        <v>1.6515768649547726</v>
      </c>
      <c r="Z76" s="485">
        <v>1.6515768649547726</v>
      </c>
      <c r="AA76" s="487">
        <v>0.47495564360098547</v>
      </c>
    </row>
    <row r="77" ht="12.75" customHeight="1">
      <c r="A77" s="484" t="s">
        <v>478</v>
      </c>
      <c r="B77" s="293">
        <v>639.0</v>
      </c>
      <c r="C77" s="485">
        <v>0.05191495238095242</v>
      </c>
      <c r="D77" s="485">
        <v>0.0504221790728843</v>
      </c>
      <c r="E77" s="485">
        <v>0.11756426158826133</v>
      </c>
      <c r="F77" s="485">
        <v>0.2521664274071431</v>
      </c>
      <c r="G77" s="486">
        <v>0.9807967289453277</v>
      </c>
      <c r="H77" s="486">
        <v>1.09064053926488</v>
      </c>
      <c r="I77" s="485">
        <v>0.1087100585668788</v>
      </c>
      <c r="J77" s="485">
        <v>0.3381580139068768</v>
      </c>
      <c r="K77" s="485">
        <v>0.064355</v>
      </c>
      <c r="L77" s="485">
        <v>0.2108868881121675</v>
      </c>
      <c r="M77" s="485">
        <v>0.0959198226703719</v>
      </c>
      <c r="N77" s="486">
        <v>2.6894797418402416</v>
      </c>
      <c r="O77" s="486">
        <v>1.124117236951806</v>
      </c>
      <c r="P77" s="486">
        <v>11.71406075761</v>
      </c>
      <c r="Q77" s="486">
        <v>21.06523656154438</v>
      </c>
      <c r="R77" s="486">
        <v>3.575349088959423</v>
      </c>
      <c r="S77" s="486">
        <v>48.40369506380353</v>
      </c>
      <c r="T77" s="485">
        <v>0.061325245781905</v>
      </c>
      <c r="U77" s="485">
        <v>0.022601381462110832</v>
      </c>
      <c r="V77" s="485">
        <v>0.010176207106635218</v>
      </c>
      <c r="W77" s="485">
        <v>0.22248105248757027</v>
      </c>
      <c r="X77" s="485">
        <v>0.08228908811454383</v>
      </c>
      <c r="Y77" s="485">
        <v>0.7110192463684515</v>
      </c>
      <c r="Z77" s="485">
        <v>0.7110192463684515</v>
      </c>
      <c r="AA77" s="487">
        <v>0.05164689882435194</v>
      </c>
    </row>
    <row r="78" ht="12.75" customHeight="1">
      <c r="A78" s="484" t="s">
        <v>936</v>
      </c>
      <c r="B78" s="293">
        <v>89.0</v>
      </c>
      <c r="C78" s="485">
        <v>0.051510142857142824</v>
      </c>
      <c r="D78" s="485">
        <v>0.08779744381418665</v>
      </c>
      <c r="E78" s="485">
        <v>0.08670171150271345</v>
      </c>
      <c r="F78" s="485">
        <v>0.22925931428575885</v>
      </c>
      <c r="G78" s="486">
        <v>0.8848772364010904</v>
      </c>
      <c r="H78" s="486">
        <v>1.0447442130882163</v>
      </c>
      <c r="I78" s="485">
        <v>0.10576810405895468</v>
      </c>
      <c r="J78" s="485">
        <v>0.2690211904339668</v>
      </c>
      <c r="K78" s="485">
        <v>0.064355</v>
      </c>
      <c r="L78" s="485">
        <v>0.2980566073628179</v>
      </c>
      <c r="M78" s="485">
        <v>0.08856791593557689</v>
      </c>
      <c r="N78" s="486">
        <v>1.1842357353944357</v>
      </c>
      <c r="O78" s="486">
        <v>1.0282305738273891</v>
      </c>
      <c r="P78" s="486">
        <v>6.93788261890153</v>
      </c>
      <c r="Q78" s="486">
        <v>11.448330027422402</v>
      </c>
      <c r="R78" s="486">
        <v>1.2500330822119678</v>
      </c>
      <c r="S78" s="486">
        <v>30.55131207043543</v>
      </c>
      <c r="T78" s="485">
        <v>0.22165245192765948</v>
      </c>
      <c r="U78" s="485">
        <v>0.06427069529051857</v>
      </c>
      <c r="V78" s="485">
        <v>0.04074201153955818</v>
      </c>
      <c r="W78" s="485">
        <v>0.7027237598756659</v>
      </c>
      <c r="X78" s="485">
        <v>0.09015662424350956</v>
      </c>
      <c r="Y78" s="485">
        <v>0.36944271507301657</v>
      </c>
      <c r="Z78" s="485">
        <v>0.3694427150730166</v>
      </c>
      <c r="AA78" s="487">
        <v>0.08840056336604127</v>
      </c>
    </row>
    <row r="79" ht="12.75" customHeight="1">
      <c r="A79" s="484" t="s">
        <v>482</v>
      </c>
      <c r="B79" s="293">
        <v>647.0</v>
      </c>
      <c r="C79" s="485">
        <v>0.057737299107142814</v>
      </c>
      <c r="D79" s="485">
        <v>0.16322682653942916</v>
      </c>
      <c r="E79" s="485">
        <v>0.11416550216309514</v>
      </c>
      <c r="F79" s="485">
        <v>0.1219918698079206</v>
      </c>
      <c r="G79" s="486">
        <v>1.6672585627718386</v>
      </c>
      <c r="H79" s="486">
        <v>1.6822579862201203</v>
      </c>
      <c r="I79" s="485">
        <v>0.14663273691670972</v>
      </c>
      <c r="J79" s="485">
        <v>0.3438195665674976</v>
      </c>
      <c r="K79" s="485">
        <v>0.064355</v>
      </c>
      <c r="L79" s="485">
        <v>0.07373440500180076</v>
      </c>
      <c r="M79" s="485">
        <v>0.13936455796336028</v>
      </c>
      <c r="N79" s="486">
        <v>0.7359665502599343</v>
      </c>
      <c r="O79" s="486">
        <v>6.325119047054971</v>
      </c>
      <c r="P79" s="486">
        <v>20.981056455012983</v>
      </c>
      <c r="Q79" s="486">
        <v>37.44856548929737</v>
      </c>
      <c r="R79" s="486">
        <v>5.049885172718242</v>
      </c>
      <c r="S79" s="486">
        <v>110.96534074441963</v>
      </c>
      <c r="T79" s="485">
        <v>0.1666210435199012</v>
      </c>
      <c r="U79" s="485">
        <v>0.20552519176488981</v>
      </c>
      <c r="V79" s="485">
        <v>0.11495413779205399</v>
      </c>
      <c r="W79" s="485">
        <v>0.9343515564878393</v>
      </c>
      <c r="X79" s="485">
        <v>0.12679960999111173</v>
      </c>
      <c r="Y79" s="485">
        <v>0.5089241654655247</v>
      </c>
      <c r="Z79" s="485">
        <v>0.5089241654655247</v>
      </c>
      <c r="AA79" s="487">
        <v>0.16739903396879197</v>
      </c>
    </row>
    <row r="80" ht="12.75" customHeight="1">
      <c r="A80" s="484" t="s">
        <v>937</v>
      </c>
      <c r="B80" s="293">
        <v>367.0</v>
      </c>
      <c r="C80" s="485">
        <v>0.08230695312500008</v>
      </c>
      <c r="D80" s="485">
        <v>0.21824208267685805</v>
      </c>
      <c r="E80" s="485">
        <v>0.2327666081844308</v>
      </c>
      <c r="F80" s="485">
        <v>0.15580173596694386</v>
      </c>
      <c r="G80" s="486">
        <v>1.965518756667748</v>
      </c>
      <c r="H80" s="486">
        <v>1.954453351917791</v>
      </c>
      <c r="I80" s="485">
        <v>0.1640804598579304</v>
      </c>
      <c r="J80" s="485">
        <v>0.3351128957237849</v>
      </c>
      <c r="K80" s="485">
        <v>0.064355</v>
      </c>
      <c r="L80" s="485">
        <v>0.05802381238635131</v>
      </c>
      <c r="M80" s="485">
        <v>0.15734852868163274</v>
      </c>
      <c r="N80" s="486">
        <v>1.1814497522995548</v>
      </c>
      <c r="O80" s="486">
        <v>5.143673155108631</v>
      </c>
      <c r="P80" s="486">
        <v>19.317946832775082</v>
      </c>
      <c r="Q80" s="486">
        <v>23.201206714872207</v>
      </c>
      <c r="R80" s="486">
        <v>6.020479517171851</v>
      </c>
      <c r="S80" s="486">
        <v>53.5861384211724</v>
      </c>
      <c r="T80" s="485">
        <v>0.3106031314736257</v>
      </c>
      <c r="U80" s="485">
        <v>0.10522991608042923</v>
      </c>
      <c r="V80" s="485">
        <v>0.08208706213281047</v>
      </c>
      <c r="W80" s="485">
        <v>0.6056721166917812</v>
      </c>
      <c r="X80" s="485">
        <v>0.26290365948670547</v>
      </c>
      <c r="Y80" s="485">
        <v>0.28643463629818056</v>
      </c>
      <c r="Z80" s="485">
        <v>0.28643463629818056</v>
      </c>
      <c r="AA80" s="487">
        <v>0.2243213154038096</v>
      </c>
    </row>
    <row r="81" ht="12.75" customHeight="1">
      <c r="A81" s="484" t="s">
        <v>938</v>
      </c>
      <c r="B81" s="293">
        <v>348.0</v>
      </c>
      <c r="C81" s="485">
        <v>0.08735046762589933</v>
      </c>
      <c r="D81" s="485">
        <v>0.17220230906567344</v>
      </c>
      <c r="E81" s="485">
        <v>0.1114541536581069</v>
      </c>
      <c r="F81" s="485">
        <v>0.13252980229125183</v>
      </c>
      <c r="G81" s="486">
        <v>0.8631601762392295</v>
      </c>
      <c r="H81" s="486">
        <v>0.9453479455543985</v>
      </c>
      <c r="I81" s="485">
        <v>0.09939680331003695</v>
      </c>
      <c r="J81" s="485">
        <v>0.2986289983030764</v>
      </c>
      <c r="K81" s="485">
        <v>0.064355</v>
      </c>
      <c r="L81" s="485">
        <v>0.3086512244938419</v>
      </c>
      <c r="M81" s="485">
        <v>0.083551733023279</v>
      </c>
      <c r="N81" s="486">
        <v>0.7506357359214945</v>
      </c>
      <c r="O81" s="486">
        <v>1.481203741928591</v>
      </c>
      <c r="P81" s="486">
        <v>6.117194368361089</v>
      </c>
      <c r="Q81" s="486">
        <v>8.446459201899357</v>
      </c>
      <c r="R81" s="486">
        <v>0.9527523070472026</v>
      </c>
      <c r="S81" s="486">
        <v>16.82060502870786</v>
      </c>
      <c r="T81" s="485">
        <v>-0.004882800633295612</v>
      </c>
      <c r="U81" s="485">
        <v>0.10792273114460793</v>
      </c>
      <c r="V81" s="485">
        <v>0.05447159926448495</v>
      </c>
      <c r="W81" s="485">
        <v>0.15408897103284014</v>
      </c>
      <c r="X81" s="485">
        <v>0.13643801936112437</v>
      </c>
      <c r="Y81" s="485">
        <v>0.9844363726578804</v>
      </c>
      <c r="Z81" s="485">
        <v>0.9844363726578804</v>
      </c>
      <c r="AA81" s="487">
        <v>0.17202742276129496</v>
      </c>
    </row>
    <row r="82" ht="12.75" customHeight="1">
      <c r="A82" s="484" t="s">
        <v>484</v>
      </c>
      <c r="B82" s="293">
        <v>85.0</v>
      </c>
      <c r="C82" s="485">
        <v>-0.015779047619047627</v>
      </c>
      <c r="D82" s="485">
        <v>0.09681051066273834</v>
      </c>
      <c r="E82" s="485">
        <v>0.1568299261062974</v>
      </c>
      <c r="F82" s="485">
        <v>0.18937093682463682</v>
      </c>
      <c r="G82" s="486">
        <v>0.8721798577655784</v>
      </c>
      <c r="H82" s="486">
        <v>0.8997075382086068</v>
      </c>
      <c r="I82" s="485">
        <v>0.0964712531991717</v>
      </c>
      <c r="J82" s="485">
        <v>0.3172210900926428</v>
      </c>
      <c r="K82" s="485">
        <v>0.064355</v>
      </c>
      <c r="L82" s="485">
        <v>0.11004901871848086</v>
      </c>
      <c r="M82" s="485">
        <v>0.09114367684506282</v>
      </c>
      <c r="N82" s="486">
        <v>1.8788356569732299</v>
      </c>
      <c r="O82" s="486">
        <v>2.2689859800308465</v>
      </c>
      <c r="P82" s="486">
        <v>17.31159483718831</v>
      </c>
      <c r="Q82" s="486">
        <v>23.13867347238319</v>
      </c>
      <c r="R82" s="486">
        <v>4.84762627945505</v>
      </c>
      <c r="S82" s="486">
        <v>37.91823660764975</v>
      </c>
      <c r="T82" s="485">
        <v>0.1999959955890517</v>
      </c>
      <c r="U82" s="485">
        <v>0.015544843240502102</v>
      </c>
      <c r="V82" s="485">
        <v>-0.004839285759461369</v>
      </c>
      <c r="W82" s="485">
        <v>-0.1607689292093061</v>
      </c>
      <c r="X82" s="485">
        <v>0.18728005326541672</v>
      </c>
      <c r="Y82" s="485">
        <v>0.409713367577831</v>
      </c>
      <c r="Z82" s="485">
        <v>0.40971336757783106</v>
      </c>
      <c r="AA82" s="487">
        <v>0.09682900806840693</v>
      </c>
    </row>
    <row r="83" ht="12.75" customHeight="1">
      <c r="A83" s="484" t="s">
        <v>939</v>
      </c>
      <c r="B83" s="293">
        <v>317.0</v>
      </c>
      <c r="C83" s="485">
        <v>0.09019086419753085</v>
      </c>
      <c r="D83" s="485">
        <v>0.24397492356226394</v>
      </c>
      <c r="E83" s="485">
        <v>0.15958092016299488</v>
      </c>
      <c r="F83" s="485">
        <v>0.16758546169524055</v>
      </c>
      <c r="G83" s="486">
        <v>1.3553519753448984</v>
      </c>
      <c r="H83" s="486">
        <v>1.3567754111266985</v>
      </c>
      <c r="I83" s="485">
        <v>0.12576930385322138</v>
      </c>
      <c r="J83" s="485">
        <v>0.43820902465030337</v>
      </c>
      <c r="K83" s="485">
        <v>0.064355</v>
      </c>
      <c r="L83" s="485">
        <v>0.04779771179104175</v>
      </c>
      <c r="M83" s="485">
        <v>0.12205499195264412</v>
      </c>
      <c r="N83" s="486">
        <v>0.7038722223983197</v>
      </c>
      <c r="O83" s="486">
        <v>5.604623076659679</v>
      </c>
      <c r="P83" s="486">
        <v>17.539469415145653</v>
      </c>
      <c r="Q83" s="486">
        <v>22.713777633858793</v>
      </c>
      <c r="R83" s="486">
        <v>5.141996709830743</v>
      </c>
      <c r="S83" s="486">
        <v>235.20710735258044</v>
      </c>
      <c r="T83" s="485">
        <v>0.01237984909365137</v>
      </c>
      <c r="U83" s="485">
        <v>0.10657483391064425</v>
      </c>
      <c r="V83" s="485">
        <v>0.06939299789868696</v>
      </c>
      <c r="W83" s="485">
        <v>0.40565234355200125</v>
      </c>
      <c r="X83" s="485">
        <v>0.20902108693447333</v>
      </c>
      <c r="Y83" s="485">
        <v>0.027408126710641995</v>
      </c>
      <c r="Z83" s="485">
        <v>0.027408126710641967</v>
      </c>
      <c r="AA83" s="487">
        <v>0.2539681337781789</v>
      </c>
    </row>
    <row r="84" ht="12.75" customHeight="1">
      <c r="A84" s="484" t="s">
        <v>940</v>
      </c>
      <c r="B84" s="293">
        <v>151.0</v>
      </c>
      <c r="C84" s="485">
        <v>0.1233715151515151</v>
      </c>
      <c r="D84" s="485">
        <v>-7.929462693840948E-4</v>
      </c>
      <c r="E84" s="485">
        <v>0.013073769344178877</v>
      </c>
      <c r="F84" s="485">
        <v>0.1952485735213275</v>
      </c>
      <c r="G84" s="486">
        <v>1.2987745259934127</v>
      </c>
      <c r="H84" s="486">
        <v>1.3617461374106075</v>
      </c>
      <c r="I84" s="485">
        <v>0.12608792740801994</v>
      </c>
      <c r="J84" s="485">
        <v>0.4698226412977678</v>
      </c>
      <c r="K84" s="485">
        <v>0.064355</v>
      </c>
      <c r="L84" s="485">
        <v>0.09975444577952966</v>
      </c>
      <c r="M84" s="485">
        <v>0.11830432607700352</v>
      </c>
      <c r="N84" s="486">
        <v>0.8787634525735458</v>
      </c>
      <c r="O84" s="486">
        <v>6.014836641489655</v>
      </c>
      <c r="P84" s="486">
        <v>20.437795067593832</v>
      </c>
      <c r="Q84" s="486" t="s">
        <v>885</v>
      </c>
      <c r="R84" s="486">
        <v>7.966227226370065</v>
      </c>
      <c r="S84" s="486">
        <v>62.96786353390485</v>
      </c>
      <c r="T84" s="485">
        <v>0.05207557992689167</v>
      </c>
      <c r="U84" s="485">
        <v>0.05952822499084804</v>
      </c>
      <c r="V84" s="485">
        <v>0.03349517717879785</v>
      </c>
      <c r="W84" s="485" t="s">
        <v>885</v>
      </c>
      <c r="X84" s="485">
        <v>-0.1000445714406943</v>
      </c>
      <c r="Y84" s="485">
        <v>0.0037426538106636142</v>
      </c>
      <c r="Z84" s="485">
        <v>0.003742653810663632</v>
      </c>
      <c r="AA84" s="487">
        <v>0.014866689098504717</v>
      </c>
    </row>
    <row r="85" ht="12.75" customHeight="1">
      <c r="A85" s="484" t="s">
        <v>10</v>
      </c>
      <c r="B85" s="293">
        <v>1616.0</v>
      </c>
      <c r="C85" s="485">
        <v>0.14317631639722875</v>
      </c>
      <c r="D85" s="485">
        <v>0.20245159521759304</v>
      </c>
      <c r="E85" s="485">
        <v>0.18335837660819065</v>
      </c>
      <c r="F85" s="485">
        <v>0.18835127456152267</v>
      </c>
      <c r="G85" s="486">
        <v>1.2856288444138277</v>
      </c>
      <c r="H85" s="486">
        <v>1.2989897339228438</v>
      </c>
      <c r="I85" s="485">
        <v>0.1220652419444543</v>
      </c>
      <c r="J85" s="485">
        <v>0.43591421376196465</v>
      </c>
      <c r="K85" s="485">
        <v>0.064355</v>
      </c>
      <c r="L85" s="485">
        <v>0.05849855321588473</v>
      </c>
      <c r="M85" s="485">
        <v>0.11773606072885792</v>
      </c>
      <c r="N85" s="486">
        <v>0.9343146311452691</v>
      </c>
      <c r="O85" s="486">
        <v>9.202136032678627</v>
      </c>
      <c r="P85" s="486">
        <v>28.477414772492683</v>
      </c>
      <c r="Q85" s="486">
        <v>41.06942761789667</v>
      </c>
      <c r="R85" s="486">
        <v>9.152165527378902</v>
      </c>
      <c r="S85" s="486">
        <v>96.4295586161048</v>
      </c>
      <c r="T85" s="485">
        <v>0.13353321179634448</v>
      </c>
      <c r="U85" s="485">
        <v>0.07233864732673151</v>
      </c>
      <c r="V85" s="485">
        <v>0.058858352723089355</v>
      </c>
      <c r="W85" s="485">
        <v>0.47630101656615403</v>
      </c>
      <c r="X85" s="485">
        <v>0.16957095297200744</v>
      </c>
      <c r="Y85" s="485">
        <v>0.32891322539673207</v>
      </c>
      <c r="Z85" s="485">
        <v>0.32891322539673207</v>
      </c>
      <c r="AA85" s="487">
        <v>0.2128494752540537</v>
      </c>
    </row>
    <row r="86" ht="12.75" customHeight="1">
      <c r="A86" s="484" t="s">
        <v>941</v>
      </c>
      <c r="B86" s="293">
        <v>718.0</v>
      </c>
      <c r="C86" s="485">
        <v>0.08987769376181495</v>
      </c>
      <c r="D86" s="485">
        <v>0.07188270996116729</v>
      </c>
      <c r="E86" s="485">
        <v>0.090490646917453</v>
      </c>
      <c r="F86" s="485">
        <v>0.20410892423422414</v>
      </c>
      <c r="G86" s="486">
        <v>1.006786675768851</v>
      </c>
      <c r="H86" s="486">
        <v>1.1651510574107107</v>
      </c>
      <c r="I86" s="485">
        <v>0.11348618278002656</v>
      </c>
      <c r="J86" s="485">
        <v>0.32684206346899725</v>
      </c>
      <c r="K86" s="485">
        <v>0.064355</v>
      </c>
      <c r="L86" s="485">
        <v>0.29282307986344297</v>
      </c>
      <c r="M86" s="485">
        <v>0.0943279783811177</v>
      </c>
      <c r="N86" s="486">
        <v>1.4569431690097066</v>
      </c>
      <c r="O86" s="486">
        <v>0.8234515222700469</v>
      </c>
      <c r="P86" s="486">
        <v>6.896510713908435</v>
      </c>
      <c r="Q86" s="486">
        <v>10.902342900094528</v>
      </c>
      <c r="R86" s="486">
        <v>1.1441036709966868</v>
      </c>
      <c r="S86" s="486">
        <v>42.976377741324214</v>
      </c>
      <c r="T86" s="485">
        <v>0.14636397364702697</v>
      </c>
      <c r="U86" s="485">
        <v>0.06046124169077852</v>
      </c>
      <c r="V86" s="485">
        <v>0.038355539277544926</v>
      </c>
      <c r="W86" s="485">
        <v>0.5365682468211639</v>
      </c>
      <c r="X86" s="485">
        <v>1.0149487153178546E-4</v>
      </c>
      <c r="Y86" s="485">
        <v>0.5075703862611378</v>
      </c>
      <c r="Z86" s="485">
        <v>0.5075703862611378</v>
      </c>
      <c r="AA86" s="487">
        <v>0.07221629768650165</v>
      </c>
    </row>
    <row r="87" ht="12.75" customHeight="1">
      <c r="A87" s="484" t="s">
        <v>942</v>
      </c>
      <c r="B87" s="293">
        <v>98.0</v>
      </c>
      <c r="C87" s="485">
        <v>0.05890987341772149</v>
      </c>
      <c r="D87" s="485">
        <v>0.14601324969098126</v>
      </c>
      <c r="E87" s="485">
        <v>0.08308394526497122</v>
      </c>
      <c r="F87" s="485">
        <v>0.22352795591870572</v>
      </c>
      <c r="G87" s="486">
        <v>0.6530666984464211</v>
      </c>
      <c r="H87" s="486">
        <v>0.8970271627332164</v>
      </c>
      <c r="I87" s="485">
        <v>0.09629944113119918</v>
      </c>
      <c r="J87" s="485">
        <v>0.29268715180378874</v>
      </c>
      <c r="K87" s="485">
        <v>0.064355</v>
      </c>
      <c r="L87" s="485">
        <v>0.40042659317895096</v>
      </c>
      <c r="M87" s="485">
        <v>0.07698321179612679</v>
      </c>
      <c r="N87" s="486">
        <v>0.7055913479848429</v>
      </c>
      <c r="O87" s="486">
        <v>2.2521573000348893</v>
      </c>
      <c r="P87" s="486">
        <v>7.365821522632574</v>
      </c>
      <c r="Q87" s="486">
        <v>15.636398623682114</v>
      </c>
      <c r="R87" s="486">
        <v>1.5396711794028612</v>
      </c>
      <c r="S87" s="486">
        <v>33.14019231705149</v>
      </c>
      <c r="T87" s="485">
        <v>-0.13702130661688386</v>
      </c>
      <c r="U87" s="485">
        <v>0.15233253139594796</v>
      </c>
      <c r="V87" s="485">
        <v>0.015600504167240693</v>
      </c>
      <c r="W87" s="485">
        <v>0.30505836377849743</v>
      </c>
      <c r="X87" s="485">
        <v>0.0818179653547386</v>
      </c>
      <c r="Y87" s="485">
        <v>0.7358141070495954</v>
      </c>
      <c r="Z87" s="485">
        <v>0.7358141070495954</v>
      </c>
      <c r="AA87" s="487">
        <v>0.1432744818082428</v>
      </c>
    </row>
    <row r="88" ht="12.75" customHeight="1">
      <c r="A88" s="484" t="s">
        <v>487</v>
      </c>
      <c r="B88" s="293">
        <v>453.0</v>
      </c>
      <c r="C88" s="485">
        <v>0.04597224324324331</v>
      </c>
      <c r="D88" s="485">
        <v>0.10996963575683866</v>
      </c>
      <c r="E88" s="485">
        <v>0.13621198637699075</v>
      </c>
      <c r="F88" s="485">
        <v>0.14782676227475378</v>
      </c>
      <c r="G88" s="486">
        <v>1.1744668677688679</v>
      </c>
      <c r="H88" s="486">
        <v>1.185716234992941</v>
      </c>
      <c r="I88" s="485">
        <v>0.11480441066304753</v>
      </c>
      <c r="J88" s="485">
        <v>0.36121152315507654</v>
      </c>
      <c r="K88" s="485">
        <v>0.064355</v>
      </c>
      <c r="L88" s="485">
        <v>0.1142283270036728</v>
      </c>
      <c r="M88" s="485">
        <v>0.10718034416385619</v>
      </c>
      <c r="N88" s="486">
        <v>1.2621053433181888</v>
      </c>
      <c r="O88" s="486">
        <v>2.318055180202266</v>
      </c>
      <c r="P88" s="486">
        <v>14.280877316972687</v>
      </c>
      <c r="Q88" s="486">
        <v>19.412425519408654</v>
      </c>
      <c r="R88" s="486">
        <v>3.4564201757538755</v>
      </c>
      <c r="S88" s="486">
        <v>120.31624232759637</v>
      </c>
      <c r="T88" s="485">
        <v>0.2467526994732748</v>
      </c>
      <c r="U88" s="485">
        <v>0.0315877520262178</v>
      </c>
      <c r="V88" s="485">
        <v>0.025610341352148045</v>
      </c>
      <c r="W88" s="485">
        <v>0.5362424352475739</v>
      </c>
      <c r="X88" s="485">
        <v>0.12935477470221635</v>
      </c>
      <c r="Y88" s="485">
        <v>0.5328168427334832</v>
      </c>
      <c r="Z88" s="485">
        <v>0.5328168427334832</v>
      </c>
      <c r="AA88" s="487">
        <v>0.11666475116522709</v>
      </c>
    </row>
    <row r="89" ht="12.75" customHeight="1">
      <c r="A89" s="484" t="s">
        <v>488</v>
      </c>
      <c r="B89" s="293">
        <v>288.0</v>
      </c>
      <c r="C89" s="485">
        <v>0.08399032558139537</v>
      </c>
      <c r="D89" s="485">
        <v>0.15465250724642493</v>
      </c>
      <c r="E89" s="485">
        <v>0.09502129852429432</v>
      </c>
      <c r="F89" s="485">
        <v>0.2184746828503643</v>
      </c>
      <c r="G89" s="486">
        <v>0.5438076589308493</v>
      </c>
      <c r="H89" s="486">
        <v>0.849373944269902</v>
      </c>
      <c r="I89" s="485">
        <v>0.09324486982770072</v>
      </c>
      <c r="J89" s="485">
        <v>0.30131886139364733</v>
      </c>
      <c r="K89" s="485">
        <v>0.064355</v>
      </c>
      <c r="L89" s="485">
        <v>0.4567224046170272</v>
      </c>
      <c r="M89" s="485">
        <v>0.07260807083852094</v>
      </c>
      <c r="N89" s="486">
        <v>0.7033661156283548</v>
      </c>
      <c r="O89" s="486">
        <v>2.1627790318150595</v>
      </c>
      <c r="P89" s="486">
        <v>6.878261732396511</v>
      </c>
      <c r="Q89" s="486">
        <v>13.87123121304074</v>
      </c>
      <c r="R89" s="486">
        <v>1.3805704498802143</v>
      </c>
      <c r="S89" s="486">
        <v>41.987956622506964</v>
      </c>
      <c r="T89" s="485">
        <v>-0.0022673400403473124</v>
      </c>
      <c r="U89" s="485">
        <v>0.14743047766451223</v>
      </c>
      <c r="V89" s="485">
        <v>-0.014085192899059247</v>
      </c>
      <c r="W89" s="485">
        <v>-0.03284303950215006</v>
      </c>
      <c r="X89" s="485">
        <v>0.07796582503414896</v>
      </c>
      <c r="Y89" s="485">
        <v>0.8972629293469931</v>
      </c>
      <c r="Z89" s="485">
        <v>0.8972629293469931</v>
      </c>
      <c r="AA89" s="487">
        <v>0.15572276593304948</v>
      </c>
    </row>
    <row r="90" ht="12.75" customHeight="1">
      <c r="A90" s="484" t="s">
        <v>492</v>
      </c>
      <c r="B90" s="293">
        <v>56.0</v>
      </c>
      <c r="C90" s="485">
        <v>0.17277631578947372</v>
      </c>
      <c r="D90" s="485">
        <v>0.3376451116878545</v>
      </c>
      <c r="E90" s="485">
        <v>0.23171724996207485</v>
      </c>
      <c r="F90" s="485">
        <v>0.22440219224658214</v>
      </c>
      <c r="G90" s="486">
        <v>0.5533516641188336</v>
      </c>
      <c r="H90" s="486">
        <v>0.6668153472871898</v>
      </c>
      <c r="I90" s="485">
        <v>0.08154286376110886</v>
      </c>
      <c r="J90" s="485">
        <v>0.31215895747055444</v>
      </c>
      <c r="K90" s="485">
        <v>0.064355</v>
      </c>
      <c r="L90" s="485">
        <v>0.2486214464550604</v>
      </c>
      <c r="M90" s="485">
        <v>0.07321838380849845</v>
      </c>
      <c r="N90" s="486">
        <v>0.8277635948646112</v>
      </c>
      <c r="O90" s="486">
        <v>3.466057876070821</v>
      </c>
      <c r="P90" s="486">
        <v>9.334613473587154</v>
      </c>
      <c r="Q90" s="486">
        <v>10.234059067347866</v>
      </c>
      <c r="R90" s="486">
        <v>3.165594026107247</v>
      </c>
      <c r="S90" s="486">
        <v>32.34526176009394</v>
      </c>
      <c r="T90" s="485">
        <v>0.16055763294660808</v>
      </c>
      <c r="U90" s="485">
        <v>0.027943882680795992</v>
      </c>
      <c r="V90" s="485">
        <v>0.1222840283610658</v>
      </c>
      <c r="W90" s="485">
        <v>0.547914256652139</v>
      </c>
      <c r="X90" s="485">
        <v>0.28431447473661764</v>
      </c>
      <c r="Y90" s="485">
        <v>0.716732955566358</v>
      </c>
      <c r="Z90" s="485">
        <v>0.716732955566358</v>
      </c>
      <c r="AA90" s="487">
        <v>0.3388030614931572</v>
      </c>
    </row>
    <row r="91" ht="12.75" customHeight="1">
      <c r="A91" s="484" t="s">
        <v>620</v>
      </c>
      <c r="B91" s="293">
        <v>814.0</v>
      </c>
      <c r="C91" s="485">
        <v>0.06881982986767489</v>
      </c>
      <c r="D91" s="485">
        <v>0.08172968114217403</v>
      </c>
      <c r="E91" s="485">
        <v>0.11094138504346908</v>
      </c>
      <c r="F91" s="485">
        <v>0.2321761753893829</v>
      </c>
      <c r="G91" s="486">
        <v>0.8345983237200922</v>
      </c>
      <c r="H91" s="486">
        <v>0.9615040171575606</v>
      </c>
      <c r="I91" s="485">
        <v>0.10043240749979965</v>
      </c>
      <c r="J91" s="485">
        <v>0.33828754622915935</v>
      </c>
      <c r="K91" s="485">
        <v>0.064355</v>
      </c>
      <c r="L91" s="485">
        <v>0.23398055283779895</v>
      </c>
      <c r="M91" s="485">
        <v>0.08817835610944363</v>
      </c>
      <c r="N91" s="486">
        <v>1.570216112255368</v>
      </c>
      <c r="O91" s="486">
        <v>1.7510056071966937</v>
      </c>
      <c r="P91" s="486">
        <v>13.095157810929388</v>
      </c>
      <c r="Q91" s="486">
        <v>20.73464754699225</v>
      </c>
      <c r="R91" s="486">
        <v>2.979508522501709</v>
      </c>
      <c r="S91" s="486">
        <v>67.81891717804076</v>
      </c>
      <c r="T91" s="485">
        <v>0.0416847704192509</v>
      </c>
      <c r="U91" s="485">
        <v>0.047915082111758524</v>
      </c>
      <c r="V91" s="485">
        <v>0.01792710625843731</v>
      </c>
      <c r="W91" s="485">
        <v>0.2674253567362976</v>
      </c>
      <c r="X91" s="485">
        <v>0.13669978808037947</v>
      </c>
      <c r="Y91" s="485">
        <v>0.7069454611019078</v>
      </c>
      <c r="Z91" s="485">
        <v>0.7069454611019078</v>
      </c>
      <c r="AA91" s="487">
        <v>0.08254414657735706</v>
      </c>
    </row>
    <row r="92" ht="12.75" customHeight="1">
      <c r="A92" s="484" t="s">
        <v>943</v>
      </c>
      <c r="B92" s="293">
        <v>49.0</v>
      </c>
      <c r="C92" s="485">
        <v>-0.0030885714285714284</v>
      </c>
      <c r="D92" s="485">
        <v>0.21498144726244756</v>
      </c>
      <c r="E92" s="485">
        <v>0.06911956076890322</v>
      </c>
      <c r="F92" s="485">
        <v>0.24505070391318398</v>
      </c>
      <c r="G92" s="486">
        <v>0.49774817486891276</v>
      </c>
      <c r="H92" s="486">
        <v>0.6287330139602277</v>
      </c>
      <c r="I92" s="485">
        <v>0.0791017861948506</v>
      </c>
      <c r="J92" s="485">
        <v>0.1925517420182543</v>
      </c>
      <c r="K92" s="485">
        <v>0.058543</v>
      </c>
      <c r="L92" s="485">
        <v>0.29637583863669564</v>
      </c>
      <c r="M92" s="485">
        <v>0.06861545367636403</v>
      </c>
      <c r="N92" s="486">
        <v>0.41782902810812145</v>
      </c>
      <c r="O92" s="486">
        <v>4.330807666885992</v>
      </c>
      <c r="P92" s="486">
        <v>13.312399536973738</v>
      </c>
      <c r="Q92" s="486">
        <v>19.99149807548135</v>
      </c>
      <c r="R92" s="486">
        <v>2.364619435710157</v>
      </c>
      <c r="S92" s="486">
        <v>54.74120388067776</v>
      </c>
      <c r="T92" s="485">
        <v>0.057506948181917567</v>
      </c>
      <c r="U92" s="485">
        <v>0.15777752692235825</v>
      </c>
      <c r="V92" s="485">
        <v>0.09369508542243195</v>
      </c>
      <c r="W92" s="485">
        <v>0.5999807472548989</v>
      </c>
      <c r="X92" s="485">
        <v>0.11847480095542907</v>
      </c>
      <c r="Y92" s="485">
        <v>0.4004690295897596</v>
      </c>
      <c r="Z92" s="485">
        <v>0.4004690295897596</v>
      </c>
      <c r="AA92" s="487">
        <v>0.21543368123934645</v>
      </c>
    </row>
    <row r="93" ht="12.75" customHeight="1">
      <c r="A93" s="484" t="s">
        <v>944</v>
      </c>
      <c r="B93" s="293">
        <v>106.0</v>
      </c>
      <c r="C93" s="485">
        <v>0.0302128205128205</v>
      </c>
      <c r="D93" s="485">
        <v>0.08600260208420525</v>
      </c>
      <c r="E93" s="485">
        <v>0.11601095133243049</v>
      </c>
      <c r="F93" s="485">
        <v>0.25768128155429043</v>
      </c>
      <c r="G93" s="486">
        <v>0.8685544613027367</v>
      </c>
      <c r="H93" s="486">
        <v>1.014247113846068</v>
      </c>
      <c r="I93" s="485">
        <v>0.10381323999753296</v>
      </c>
      <c r="J93" s="485">
        <v>0.29115150502982234</v>
      </c>
      <c r="K93" s="485">
        <v>0.064355</v>
      </c>
      <c r="L93" s="485">
        <v>0.2228508736235762</v>
      </c>
      <c r="M93" s="485">
        <v>0.09138865173191216</v>
      </c>
      <c r="N93" s="486">
        <v>1.6608901785159869</v>
      </c>
      <c r="O93" s="486">
        <v>1.5858226133716171</v>
      </c>
      <c r="P93" s="486">
        <v>9.975911701096045</v>
      </c>
      <c r="Q93" s="486">
        <v>17.98415751057641</v>
      </c>
      <c r="R93" s="486">
        <v>2.8560845316782566</v>
      </c>
      <c r="S93" s="486">
        <v>27.978465612651178</v>
      </c>
      <c r="T93" s="485">
        <v>0.06887580582714127</v>
      </c>
      <c r="U93" s="485">
        <v>0.11440306207150297</v>
      </c>
      <c r="V93" s="485">
        <v>0.07090628877170083</v>
      </c>
      <c r="W93" s="485">
        <v>1.0534268769842428</v>
      </c>
      <c r="X93" s="485">
        <v>0.12020693727190154</v>
      </c>
      <c r="Y93" s="485">
        <v>0.20666338943773319</v>
      </c>
      <c r="Z93" s="485">
        <v>0.2066633894377332</v>
      </c>
      <c r="AA93" s="487">
        <v>0.08756853622132453</v>
      </c>
    </row>
    <row r="94" ht="12.75" customHeight="1">
      <c r="A94" s="484" t="s">
        <v>945</v>
      </c>
      <c r="B94" s="293">
        <v>50.0</v>
      </c>
      <c r="C94" s="485">
        <v>0.07822044444444444</v>
      </c>
      <c r="D94" s="485">
        <v>0.12264771308987717</v>
      </c>
      <c r="E94" s="485">
        <v>0.08320329489198378</v>
      </c>
      <c r="F94" s="485">
        <v>0.20200998795914907</v>
      </c>
      <c r="G94" s="486">
        <v>0.450628600024159</v>
      </c>
      <c r="H94" s="486">
        <v>0.6833212006287832</v>
      </c>
      <c r="I94" s="485">
        <v>0.08260088896030501</v>
      </c>
      <c r="J94" s="485">
        <v>0.18493219542658187</v>
      </c>
      <c r="K94" s="485">
        <v>0.058543</v>
      </c>
      <c r="L94" s="485">
        <v>0.44487456960580835</v>
      </c>
      <c r="M94" s="485">
        <v>0.0653037312471858</v>
      </c>
      <c r="N94" s="486">
        <v>0.8126579164565683</v>
      </c>
      <c r="O94" s="486">
        <v>1.8774889614873247</v>
      </c>
      <c r="P94" s="486">
        <v>9.857640046481391</v>
      </c>
      <c r="Q94" s="486">
        <v>15.28891440825529</v>
      </c>
      <c r="R94" s="486">
        <v>1.615489714297475</v>
      </c>
      <c r="S94" s="486">
        <v>20.35742084554553</v>
      </c>
      <c r="T94" s="485">
        <v>-0.005972675226400898</v>
      </c>
      <c r="U94" s="485">
        <v>0.1420647024034475</v>
      </c>
      <c r="V94" s="485">
        <v>0.07747021353128755</v>
      </c>
      <c r="W94" s="485">
        <v>0.7842162740133918</v>
      </c>
      <c r="X94" s="485">
        <v>0.10614481878166143</v>
      </c>
      <c r="Y94" s="485">
        <v>0.6670336160874529</v>
      </c>
      <c r="Z94" s="485">
        <v>0.6670336160874529</v>
      </c>
      <c r="AA94" s="487">
        <v>0.12236645400729412</v>
      </c>
    </row>
    <row r="95" ht="12.75" customHeight="1">
      <c r="A95" s="484" t="s">
        <v>946</v>
      </c>
      <c r="B95" s="293">
        <v>102.0</v>
      </c>
      <c r="C95" s="485">
        <v>0.0643201265822785</v>
      </c>
      <c r="D95" s="485">
        <v>0.23268694623750139</v>
      </c>
      <c r="E95" s="485">
        <v>0.06233778435011253</v>
      </c>
      <c r="F95" s="485">
        <v>0.19785675095563685</v>
      </c>
      <c r="G95" s="486">
        <v>0.42747496428667964</v>
      </c>
      <c r="H95" s="486">
        <v>0.6700706237217015</v>
      </c>
      <c r="I95" s="485">
        <v>0.08175152698056107</v>
      </c>
      <c r="J95" s="485">
        <v>0.2363824550771299</v>
      </c>
      <c r="K95" s="485">
        <v>0.058543</v>
      </c>
      <c r="L95" s="485">
        <v>0.46441396893036424</v>
      </c>
      <c r="M95" s="485">
        <v>0.0640891139083728</v>
      </c>
      <c r="N95" s="486">
        <v>0.31191832028707545</v>
      </c>
      <c r="O95" s="486">
        <v>4.586730603072259</v>
      </c>
      <c r="P95" s="486">
        <v>12.671747297577292</v>
      </c>
      <c r="Q95" s="486">
        <v>19.574007838517673</v>
      </c>
      <c r="R95" s="486">
        <v>1.4758103846880883</v>
      </c>
      <c r="S95" s="486">
        <v>26.689561208834522</v>
      </c>
      <c r="T95" s="485">
        <v>0.07351491716518976</v>
      </c>
      <c r="U95" s="485">
        <v>0.22672810101363378</v>
      </c>
      <c r="V95" s="485">
        <v>0.11572837757579656</v>
      </c>
      <c r="W95" s="485">
        <v>0.9624500898653519</v>
      </c>
      <c r="X95" s="485">
        <v>0.008643179175213485</v>
      </c>
      <c r="Y95" s="485">
        <v>0.8329098960481565</v>
      </c>
      <c r="Z95" s="485">
        <v>0.46710436060400684</v>
      </c>
      <c r="AA95" s="487">
        <v>0.23254289553331942</v>
      </c>
    </row>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0"/>
    <col customWidth="1" min="2" max="2" width="10.71"/>
    <col customWidth="1" min="3" max="18" width="14.86"/>
    <col customWidth="1" min="19" max="26" width="10.71"/>
  </cols>
  <sheetData>
    <row r="1" ht="12.75" customHeight="1">
      <c r="A1" s="488"/>
      <c r="B1" s="192"/>
      <c r="C1" s="489" t="s">
        <v>947</v>
      </c>
      <c r="D1" s="131"/>
      <c r="E1" s="131"/>
      <c r="F1" s="489" t="s">
        <v>948</v>
      </c>
      <c r="G1" s="131"/>
      <c r="H1" s="131"/>
      <c r="I1" s="490" t="s">
        <v>949</v>
      </c>
      <c r="J1" s="131"/>
      <c r="K1" s="131"/>
      <c r="L1" s="489" t="s">
        <v>223</v>
      </c>
      <c r="M1" s="131"/>
      <c r="N1" s="131"/>
      <c r="O1" s="192" t="s">
        <v>950</v>
      </c>
      <c r="P1" s="489" t="s">
        <v>951</v>
      </c>
      <c r="Q1" s="131"/>
      <c r="R1" s="131"/>
      <c r="S1" s="212"/>
      <c r="T1" s="212"/>
      <c r="U1" s="212"/>
      <c r="V1" s="212"/>
      <c r="W1" s="212"/>
      <c r="X1" s="212"/>
      <c r="Y1" s="212"/>
      <c r="Z1" s="212"/>
    </row>
    <row r="2" ht="12.75" customHeight="1">
      <c r="A2" s="491" t="s">
        <v>952</v>
      </c>
      <c r="B2" s="492" t="s">
        <v>953</v>
      </c>
      <c r="C2" s="492" t="s">
        <v>954</v>
      </c>
      <c r="D2" s="492" t="s">
        <v>38</v>
      </c>
      <c r="E2" s="492" t="s">
        <v>602</v>
      </c>
      <c r="F2" s="492" t="s">
        <v>954</v>
      </c>
      <c r="G2" s="492" t="s">
        <v>38</v>
      </c>
      <c r="H2" s="492" t="s">
        <v>602</v>
      </c>
      <c r="I2" s="492" t="s">
        <v>954</v>
      </c>
      <c r="J2" s="492" t="s">
        <v>38</v>
      </c>
      <c r="K2" s="492" t="s">
        <v>602</v>
      </c>
      <c r="L2" s="492" t="s">
        <v>954</v>
      </c>
      <c r="M2" s="492" t="s">
        <v>38</v>
      </c>
      <c r="N2" s="492" t="s">
        <v>602</v>
      </c>
      <c r="O2" s="492" t="s">
        <v>955</v>
      </c>
      <c r="P2" s="492" t="s">
        <v>954</v>
      </c>
      <c r="Q2" s="492" t="s">
        <v>38</v>
      </c>
      <c r="R2" s="492" t="s">
        <v>602</v>
      </c>
    </row>
    <row r="3" ht="12.75" customHeight="1">
      <c r="A3" s="493" t="s">
        <v>399</v>
      </c>
      <c r="B3" s="494">
        <v>391.0</v>
      </c>
      <c r="C3" s="464">
        <v>-0.0227</v>
      </c>
      <c r="D3" s="464">
        <v>0.07930000000000001</v>
      </c>
      <c r="E3" s="464">
        <v>0.207</v>
      </c>
      <c r="F3" s="464">
        <v>-0.05163398692810457</v>
      </c>
      <c r="G3" s="464">
        <v>0.03511904761904762</v>
      </c>
      <c r="H3" s="464">
        <v>0.09870828848223898</v>
      </c>
      <c r="I3" s="495">
        <v>1.39654463183875</v>
      </c>
      <c r="J3" s="495">
        <v>3.16931982633864</v>
      </c>
      <c r="K3" s="495">
        <v>6.793893129770994</v>
      </c>
      <c r="L3" s="496">
        <v>0.09836891315438587</v>
      </c>
      <c r="M3" s="496">
        <v>0.1051764252570819</v>
      </c>
      <c r="N3" s="496">
        <v>0.1073344164058349</v>
      </c>
      <c r="O3" s="495">
        <v>0.6440464534599691</v>
      </c>
      <c r="P3" s="495">
        <v>1.203144563302701</v>
      </c>
      <c r="Q3" s="495">
        <v>1.825686817107774</v>
      </c>
      <c r="R3" s="496">
        <v>0.00872595906050147</v>
      </c>
      <c r="S3" s="496">
        <v>0.09155285786545272</v>
      </c>
      <c r="T3" s="496">
        <v>0.2810652842279661</v>
      </c>
    </row>
    <row r="4" ht="12.75" customHeight="1">
      <c r="A4" s="493" t="s">
        <v>400</v>
      </c>
      <c r="B4" s="494">
        <v>289.0</v>
      </c>
      <c r="C4" s="464">
        <v>0.00268</v>
      </c>
      <c r="D4" s="464">
        <v>0.0613</v>
      </c>
      <c r="E4" s="464">
        <v>0.167</v>
      </c>
      <c r="F4" s="464">
        <v>-0.06331694441331505</v>
      </c>
      <c r="G4" s="464">
        <v>0.05947497949138638</v>
      </c>
      <c r="H4" s="464">
        <v>0.1221449851042701</v>
      </c>
      <c r="I4" s="495">
        <v>0.5795037109228578</v>
      </c>
      <c r="J4" s="495">
        <v>1.216206735294645</v>
      </c>
      <c r="K4" s="495">
        <v>2.17357310398749</v>
      </c>
      <c r="L4" s="496">
        <v>0.07927123819983303</v>
      </c>
      <c r="M4" s="496">
        <v>0.08585980694651799</v>
      </c>
      <c r="N4" s="496">
        <v>0.08888428965230953</v>
      </c>
      <c r="O4" s="495">
        <v>0.5067993389789744</v>
      </c>
      <c r="P4" s="495">
        <v>0.9259121818896379</v>
      </c>
      <c r="Q4" s="495">
        <v>1.42046891056622</v>
      </c>
      <c r="R4" s="496">
        <v>0.0117500141908384</v>
      </c>
      <c r="S4" s="496">
        <v>0.09774436090225563</v>
      </c>
      <c r="T4" s="496">
        <v>0.2356830085000429</v>
      </c>
    </row>
    <row r="5" ht="12.75" customHeight="1">
      <c r="A5" s="493" t="s">
        <v>401</v>
      </c>
      <c r="B5" s="494">
        <v>155.0</v>
      </c>
      <c r="C5" s="464">
        <v>0.09210000000000002</v>
      </c>
      <c r="D5" s="464">
        <v>0.188</v>
      </c>
      <c r="E5" s="464">
        <v>0.311</v>
      </c>
      <c r="F5" s="464">
        <v>-0.03366526235158943</v>
      </c>
      <c r="G5" s="464">
        <v>0.08642601461539179</v>
      </c>
      <c r="H5" s="464">
        <v>0.1535580524344569</v>
      </c>
      <c r="I5" s="495">
        <v>0.4822614953489223</v>
      </c>
      <c r="J5" s="495">
        <v>0.9818234110288968</v>
      </c>
      <c r="K5" s="495">
        <v>2.158664666166542</v>
      </c>
      <c r="L5" s="496">
        <v>0.07548634270861693</v>
      </c>
      <c r="M5" s="496">
        <v>0.08078841968038647</v>
      </c>
      <c r="N5" s="496">
        <v>0.09511090422332963</v>
      </c>
      <c r="O5" s="495">
        <v>0.7784964479395179</v>
      </c>
      <c r="P5" s="495">
        <v>1.240713233739075</v>
      </c>
      <c r="Q5" s="495">
        <v>1.676291875264336</v>
      </c>
      <c r="R5" s="496">
        <v>0.1536317467816228</v>
      </c>
      <c r="S5" s="496">
        <v>0.4367579355464017</v>
      </c>
      <c r="T5" s="496">
        <v>0.626528890763391</v>
      </c>
    </row>
    <row r="6" ht="12.75" customHeight="1">
      <c r="A6" s="493" t="s">
        <v>403</v>
      </c>
      <c r="B6" s="494">
        <v>1152.0</v>
      </c>
      <c r="C6" s="464">
        <v>-0.0119</v>
      </c>
      <c r="D6" s="464">
        <v>0.0803</v>
      </c>
      <c r="E6" s="464">
        <v>0.205</v>
      </c>
      <c r="F6" s="464">
        <v>-0.02992366421898226</v>
      </c>
      <c r="G6" s="464">
        <v>0.03884180790960452</v>
      </c>
      <c r="H6" s="464">
        <v>0.09127939270505461</v>
      </c>
      <c r="I6" s="495">
        <v>0.6410073787071592</v>
      </c>
      <c r="J6" s="495">
        <v>1.214144230063825</v>
      </c>
      <c r="K6" s="495">
        <v>1.832142949870966</v>
      </c>
      <c r="L6" s="496">
        <v>0.0809939896693336</v>
      </c>
      <c r="M6" s="496">
        <v>0.09623882839362224</v>
      </c>
      <c r="N6" s="496">
        <v>0.09922870004892297</v>
      </c>
      <c r="O6" s="495">
        <v>0.3133717668461348</v>
      </c>
      <c r="P6" s="495">
        <v>0.7884320972122296</v>
      </c>
      <c r="Q6" s="495">
        <v>1.304485262547038</v>
      </c>
      <c r="R6" s="496">
        <v>0.05959352394075094</v>
      </c>
      <c r="S6" s="496">
        <v>0.2344753747323341</v>
      </c>
      <c r="T6" s="496">
        <v>0.5126404494382022</v>
      </c>
    </row>
    <row r="7" ht="12.75" customHeight="1">
      <c r="A7" s="493" t="s">
        <v>404</v>
      </c>
      <c r="B7" s="494">
        <v>165.0</v>
      </c>
      <c r="C7" s="464">
        <v>0.0434</v>
      </c>
      <c r="D7" s="464">
        <v>0.153</v>
      </c>
      <c r="E7" s="464">
        <v>0.243</v>
      </c>
      <c r="F7" s="464">
        <v>-0.2543810062182024</v>
      </c>
      <c r="G7" s="464">
        <v>0.03224978614200171</v>
      </c>
      <c r="H7" s="464">
        <v>0.08524744698340553</v>
      </c>
      <c r="I7" s="495">
        <v>0.5915638270621842</v>
      </c>
      <c r="J7" s="495">
        <v>1.367272194550249</v>
      </c>
      <c r="K7" s="495">
        <v>2.877554177724357</v>
      </c>
      <c r="L7" s="496">
        <v>0.085515379882285</v>
      </c>
      <c r="M7" s="496">
        <v>0.09358829244066104</v>
      </c>
      <c r="N7" s="496">
        <v>0.09926696977187735</v>
      </c>
      <c r="O7" s="495">
        <v>0.8500670587943352</v>
      </c>
      <c r="P7" s="495">
        <v>1.391400674129436</v>
      </c>
      <c r="Q7" s="495">
        <v>1.824495963419501</v>
      </c>
      <c r="R7" s="496">
        <v>0.01284736332093401</v>
      </c>
      <c r="S7" s="496">
        <v>0.1307709829343942</v>
      </c>
      <c r="T7" s="496">
        <v>0.3792389746855596</v>
      </c>
    </row>
    <row r="8" ht="12.75" customHeight="1">
      <c r="A8" s="493" t="s">
        <v>883</v>
      </c>
      <c r="B8" s="494">
        <v>761.0</v>
      </c>
      <c r="C8" s="464">
        <v>0.0775</v>
      </c>
      <c r="D8" s="464">
        <v>0.133</v>
      </c>
      <c r="E8" s="464">
        <v>0.217</v>
      </c>
      <c r="F8" s="464">
        <v>0.0179178655506147</v>
      </c>
      <c r="G8" s="464">
        <v>0.047520184544406</v>
      </c>
      <c r="H8" s="464">
        <v>0.0872669575565252</v>
      </c>
      <c r="I8" s="495">
        <v>1.004318322023442</v>
      </c>
      <c r="J8" s="495">
        <v>1.601700366848063</v>
      </c>
      <c r="K8" s="495">
        <v>2.360748843079512</v>
      </c>
      <c r="L8" s="496">
        <v>0.09775278367129892</v>
      </c>
      <c r="M8" s="496">
        <v>0.1035398625191708</v>
      </c>
      <c r="N8" s="496">
        <v>0.1058675598881899</v>
      </c>
      <c r="O8" s="495">
        <v>0.833431933229425</v>
      </c>
      <c r="P8" s="495">
        <v>1.232626377077593</v>
      </c>
      <c r="Q8" s="495">
        <v>1.70321829415326</v>
      </c>
      <c r="R8" s="496">
        <v>0.04628786893771941</v>
      </c>
      <c r="S8" s="496">
        <v>0.1815564473913802</v>
      </c>
      <c r="T8" s="496">
        <v>0.4199553239017125</v>
      </c>
    </row>
    <row r="9" ht="12.75" customHeight="1">
      <c r="A9" s="493" t="s">
        <v>884</v>
      </c>
      <c r="B9" s="494">
        <v>607.0</v>
      </c>
      <c r="C9" s="464">
        <v>0.0823</v>
      </c>
      <c r="D9" s="464">
        <v>0.142</v>
      </c>
      <c r="E9" s="464">
        <v>0.239</v>
      </c>
      <c r="F9" s="464">
        <v>0.0</v>
      </c>
      <c r="G9" s="464">
        <v>0.0</v>
      </c>
      <c r="H9" s="464">
        <v>0.0</v>
      </c>
      <c r="I9" s="495">
        <v>0.1483223367588072</v>
      </c>
      <c r="J9" s="495">
        <v>0.2530231896429079</v>
      </c>
      <c r="K9" s="495">
        <v>0.4725059274120008</v>
      </c>
      <c r="L9" s="496">
        <v>0.06105718460287066</v>
      </c>
      <c r="M9" s="496">
        <v>0.07035018296351489</v>
      </c>
      <c r="N9" s="496">
        <v>0.09308708232295936</v>
      </c>
      <c r="O9" s="495">
        <v>0.2622764322642789</v>
      </c>
      <c r="P9" s="495">
        <v>0.8358118490036747</v>
      </c>
      <c r="Q9" s="495">
        <v>1.321703224628091</v>
      </c>
      <c r="R9" s="496">
        <v>0.2481650466177346</v>
      </c>
      <c r="S9" s="496">
        <v>0.5234223734713223</v>
      </c>
      <c r="T9" s="496">
        <v>0.719745038947034</v>
      </c>
    </row>
    <row r="10" ht="12.75" customHeight="1">
      <c r="A10" s="493" t="s">
        <v>886</v>
      </c>
      <c r="B10" s="494">
        <v>881.0</v>
      </c>
      <c r="C10" s="464">
        <v>0.0444</v>
      </c>
      <c r="D10" s="464">
        <v>0.0913</v>
      </c>
      <c r="E10" s="464">
        <v>0.154</v>
      </c>
      <c r="F10" s="464">
        <v>0.0</v>
      </c>
      <c r="G10" s="464">
        <v>0.0</v>
      </c>
      <c r="H10" s="464">
        <v>0.00117627026018016</v>
      </c>
      <c r="I10" s="495">
        <v>0.1858490566037736</v>
      </c>
      <c r="J10" s="495">
        <v>0.362459025986885</v>
      </c>
      <c r="K10" s="495">
        <v>0.6402620680009354</v>
      </c>
      <c r="L10" s="496">
        <v>0.04881219951969602</v>
      </c>
      <c r="M10" s="496">
        <v>0.05069093326920979</v>
      </c>
      <c r="N10" s="496">
        <v>0.0522633419173839</v>
      </c>
      <c r="O10" s="495">
        <v>0.2057687656370838</v>
      </c>
      <c r="P10" s="495">
        <v>0.4418342101687323</v>
      </c>
      <c r="Q10" s="495">
        <v>0.7575596408822887</v>
      </c>
      <c r="R10" s="496">
        <v>0.1392448709790364</v>
      </c>
      <c r="S10" s="496">
        <v>0.4039039106036102</v>
      </c>
      <c r="T10" s="496">
        <v>0.6485657379990399</v>
      </c>
    </row>
    <row r="11" ht="12.75" customHeight="1">
      <c r="A11" s="493" t="s">
        <v>411</v>
      </c>
      <c r="B11" s="494">
        <v>220.0</v>
      </c>
      <c r="C11" s="464">
        <v>0.0462</v>
      </c>
      <c r="D11" s="464">
        <v>0.104</v>
      </c>
      <c r="E11" s="464">
        <v>0.18</v>
      </c>
      <c r="F11" s="464">
        <v>0.01880790611488573</v>
      </c>
      <c r="G11" s="464">
        <v>0.08407341622261692</v>
      </c>
      <c r="H11" s="464">
        <v>0.1927631757142083</v>
      </c>
      <c r="I11" s="495">
        <v>0.5973506623344162</v>
      </c>
      <c r="J11" s="495">
        <v>1.099201909916441</v>
      </c>
      <c r="K11" s="495">
        <v>2.206418672501824</v>
      </c>
      <c r="L11" s="496">
        <v>0.07059025425896753</v>
      </c>
      <c r="M11" s="496">
        <v>0.0776350085073308</v>
      </c>
      <c r="N11" s="496">
        <v>0.0922964280727263</v>
      </c>
      <c r="O11" s="495">
        <v>0.3346210148305092</v>
      </c>
      <c r="P11" s="495">
        <v>0.7149946961782315</v>
      </c>
      <c r="Q11" s="495">
        <v>1.081841713380472</v>
      </c>
      <c r="R11" s="496">
        <v>0.001598531373609064</v>
      </c>
      <c r="S11" s="496">
        <v>0.06227857542420288</v>
      </c>
      <c r="T11" s="496">
        <v>0.2591483387927001</v>
      </c>
    </row>
    <row r="12" ht="12.75" customHeight="1">
      <c r="A12" s="493" t="s">
        <v>887</v>
      </c>
      <c r="B12" s="494">
        <v>100.0</v>
      </c>
      <c r="C12" s="464">
        <v>0.0394</v>
      </c>
      <c r="D12" s="464">
        <v>0.09910000000000001</v>
      </c>
      <c r="E12" s="464">
        <v>0.161</v>
      </c>
      <c r="F12" s="464">
        <v>-0.1572953054607621</v>
      </c>
      <c r="G12" s="464">
        <v>0.06918622371228283</v>
      </c>
      <c r="H12" s="464">
        <v>0.1248161378440849</v>
      </c>
      <c r="I12" s="495">
        <v>1.220314307281951</v>
      </c>
      <c r="J12" s="495">
        <v>1.807893543430733</v>
      </c>
      <c r="K12" s="495">
        <v>2.881905298759865</v>
      </c>
      <c r="L12" s="496">
        <v>0.06898751822706016</v>
      </c>
      <c r="M12" s="496">
        <v>0.07466314824788337</v>
      </c>
      <c r="N12" s="496">
        <v>0.08454127816338909</v>
      </c>
      <c r="O12" s="495">
        <v>0.227864792957012</v>
      </c>
      <c r="P12" s="495">
        <v>0.6004673207561629</v>
      </c>
      <c r="Q12" s="495">
        <v>0.9609438041442201</v>
      </c>
      <c r="R12" s="496">
        <v>0.006932361844365274</v>
      </c>
      <c r="S12" s="496">
        <v>0.0690209976908333</v>
      </c>
      <c r="T12" s="496">
        <v>0.3184342766463898</v>
      </c>
    </row>
    <row r="13" ht="12.75" customHeight="1">
      <c r="A13" s="493" t="s">
        <v>888</v>
      </c>
      <c r="B13" s="494">
        <v>130.0</v>
      </c>
      <c r="C13" s="464">
        <v>-0.00195</v>
      </c>
      <c r="D13" s="464">
        <v>0.0452</v>
      </c>
      <c r="E13" s="464">
        <v>0.09119999999999999</v>
      </c>
      <c r="F13" s="464">
        <v>-0.02509316770186336</v>
      </c>
      <c r="G13" s="464">
        <v>0.05338686784732209</v>
      </c>
      <c r="H13" s="464">
        <v>0.1227557411273486</v>
      </c>
      <c r="I13" s="495">
        <v>0.6200668292242392</v>
      </c>
      <c r="J13" s="495">
        <v>0.9797083069118581</v>
      </c>
      <c r="K13" s="495">
        <v>1.749002761583308</v>
      </c>
      <c r="L13" s="496">
        <v>0.0736719858968715</v>
      </c>
      <c r="M13" s="496">
        <v>0.07710504889471813</v>
      </c>
      <c r="N13" s="496">
        <v>0.09098039049624033</v>
      </c>
      <c r="O13" s="495">
        <v>0.5050759990877971</v>
      </c>
      <c r="P13" s="495">
        <v>1.021566703669367</v>
      </c>
      <c r="Q13" s="495">
        <v>1.5082100492417</v>
      </c>
      <c r="R13" s="496">
        <v>0.0409794252678116</v>
      </c>
      <c r="S13" s="496">
        <v>0.2767555555555556</v>
      </c>
      <c r="T13" s="496">
        <v>0.5826664199589694</v>
      </c>
    </row>
    <row r="14" ht="12.75" customHeight="1">
      <c r="A14" s="493" t="s">
        <v>889</v>
      </c>
      <c r="B14" s="494">
        <v>590.0</v>
      </c>
      <c r="C14" s="464">
        <v>-0.038</v>
      </c>
      <c r="D14" s="464">
        <v>0.0722</v>
      </c>
      <c r="E14" s="464">
        <v>0.253</v>
      </c>
      <c r="F14" s="464">
        <v>0.0</v>
      </c>
      <c r="G14" s="464">
        <v>0.0</v>
      </c>
      <c r="H14" s="464">
        <v>0.0</v>
      </c>
      <c r="I14" s="495">
        <v>0.07491010787055533</v>
      </c>
      <c r="J14" s="495">
        <v>0.2205646454924607</v>
      </c>
      <c r="K14" s="495">
        <v>0.8392701634213502</v>
      </c>
      <c r="L14" s="496">
        <v>0.05916207485232679</v>
      </c>
      <c r="M14" s="496">
        <v>0.06731664696098894</v>
      </c>
      <c r="N14" s="496">
        <v>0.07001629460600559</v>
      </c>
      <c r="O14" s="495">
        <v>0.3493481690300868</v>
      </c>
      <c r="P14" s="495">
        <v>0.9118862151101015</v>
      </c>
      <c r="Q14" s="495">
        <v>1.454565665453819</v>
      </c>
      <c r="R14" s="496">
        <v>0.007225433526011561</v>
      </c>
      <c r="S14" s="496">
        <v>0.1421616358325219</v>
      </c>
      <c r="T14" s="496">
        <v>0.535271943995692</v>
      </c>
    </row>
    <row r="15" ht="12.75" customHeight="1">
      <c r="A15" s="493" t="s">
        <v>413</v>
      </c>
      <c r="B15" s="494">
        <v>457.0</v>
      </c>
      <c r="C15" s="464">
        <v>0.0197</v>
      </c>
      <c r="D15" s="464">
        <v>0.0913</v>
      </c>
      <c r="E15" s="464">
        <v>0.169</v>
      </c>
      <c r="F15" s="464">
        <v>0.01153122058362096</v>
      </c>
      <c r="G15" s="464">
        <v>0.06788685524126456</v>
      </c>
      <c r="H15" s="464">
        <v>0.1223618090452261</v>
      </c>
      <c r="I15" s="495">
        <v>0.9046011234230639</v>
      </c>
      <c r="J15" s="495">
        <v>1.418824163969795</v>
      </c>
      <c r="K15" s="495">
        <v>2.280118057418836</v>
      </c>
      <c r="L15" s="496">
        <v>0.08405588120214819</v>
      </c>
      <c r="M15" s="496">
        <v>0.08974609846798184</v>
      </c>
      <c r="N15" s="496">
        <v>0.1067230932795727</v>
      </c>
      <c r="O15" s="495">
        <v>0.5036193196570941</v>
      </c>
      <c r="P15" s="495">
        <v>0.9747940732489032</v>
      </c>
      <c r="Q15" s="495">
        <v>1.462454217342408</v>
      </c>
      <c r="R15" s="496">
        <v>0.05630630630630631</v>
      </c>
      <c r="S15" s="496">
        <v>0.1734767025089606</v>
      </c>
      <c r="T15" s="496">
        <v>0.3712599755647405</v>
      </c>
    </row>
    <row r="16" ht="12.75" customHeight="1">
      <c r="A16" s="493" t="s">
        <v>890</v>
      </c>
      <c r="B16" s="494">
        <v>980.0</v>
      </c>
      <c r="C16" s="464">
        <v>0.0259</v>
      </c>
      <c r="D16" s="464">
        <v>0.08800000000000001</v>
      </c>
      <c r="E16" s="464">
        <v>0.184</v>
      </c>
      <c r="F16" s="464">
        <v>0.0</v>
      </c>
      <c r="G16" s="464">
        <v>0.05699241133653399</v>
      </c>
      <c r="H16" s="464">
        <v>0.1200980392156863</v>
      </c>
      <c r="I16" s="495">
        <v>0.9391323659919348</v>
      </c>
      <c r="J16" s="495">
        <v>2.388369678089305</v>
      </c>
      <c r="K16" s="495">
        <v>5.518857363443352</v>
      </c>
      <c r="L16" s="496">
        <v>0.08255148945638</v>
      </c>
      <c r="M16" s="496">
        <v>0.08992796166352335</v>
      </c>
      <c r="N16" s="496">
        <v>0.09248008788523542</v>
      </c>
      <c r="O16" s="495">
        <v>0.5221486638994687</v>
      </c>
      <c r="P16" s="495">
        <v>0.9899478226686172</v>
      </c>
      <c r="Q16" s="495">
        <v>1.459764269339867</v>
      </c>
      <c r="R16" s="496">
        <v>0.01296590447342174</v>
      </c>
      <c r="S16" s="496">
        <v>0.1105722599418041</v>
      </c>
      <c r="T16" s="496">
        <v>0.305747072235142</v>
      </c>
    </row>
    <row r="17" ht="12.75" customHeight="1">
      <c r="A17" s="493" t="s">
        <v>414</v>
      </c>
      <c r="B17" s="494">
        <v>48.0</v>
      </c>
      <c r="C17" s="464">
        <v>-0.0407</v>
      </c>
      <c r="D17" s="464">
        <v>0.00434</v>
      </c>
      <c r="E17" s="464">
        <v>0.0434</v>
      </c>
      <c r="F17" s="464">
        <v>-0.009173715029277815</v>
      </c>
      <c r="G17" s="464">
        <v>0.04754207473614148</v>
      </c>
      <c r="H17" s="464">
        <v>0.2113321412606169</v>
      </c>
      <c r="I17" s="495">
        <v>0.3379001381352765</v>
      </c>
      <c r="J17" s="495">
        <v>0.6496518731108288</v>
      </c>
      <c r="K17" s="495">
        <v>1.159479251423922</v>
      </c>
      <c r="L17" s="496">
        <v>0.06739569145758198</v>
      </c>
      <c r="M17" s="496">
        <v>0.07187675324991656</v>
      </c>
      <c r="N17" s="496">
        <v>0.08505900102119285</v>
      </c>
      <c r="O17" s="495">
        <v>0.633084545543681</v>
      </c>
      <c r="P17" s="495">
        <v>1.077758748701366</v>
      </c>
      <c r="Q17" s="495">
        <v>1.35366209359659</v>
      </c>
      <c r="R17" s="496">
        <v>0.03418422560315743</v>
      </c>
      <c r="S17" s="496">
        <v>0.379735935706085</v>
      </c>
      <c r="T17" s="496">
        <v>0.6462093862815883</v>
      </c>
    </row>
    <row r="18" ht="12.75" customHeight="1">
      <c r="A18" s="493" t="s">
        <v>417</v>
      </c>
      <c r="B18" s="494">
        <v>888.0</v>
      </c>
      <c r="C18" s="464">
        <v>0.0449</v>
      </c>
      <c r="D18" s="464">
        <v>0.12</v>
      </c>
      <c r="E18" s="464">
        <v>0.224</v>
      </c>
      <c r="F18" s="464">
        <v>-0.001032702237521515</v>
      </c>
      <c r="G18" s="464">
        <v>0.05159474671669794</v>
      </c>
      <c r="H18" s="464">
        <v>0.1098272888882098</v>
      </c>
      <c r="I18" s="495">
        <v>0.7778878089316388</v>
      </c>
      <c r="J18" s="495">
        <v>1.202037780335139</v>
      </c>
      <c r="K18" s="495">
        <v>1.77456848925062</v>
      </c>
      <c r="L18" s="496">
        <v>0.08617527129200236</v>
      </c>
      <c r="M18" s="496">
        <v>0.08908717075301946</v>
      </c>
      <c r="N18" s="496">
        <v>0.105663611238849</v>
      </c>
      <c r="O18" s="495">
        <v>0.6177338525468948</v>
      </c>
      <c r="P18" s="495">
        <v>1.046070122202205</v>
      </c>
      <c r="Q18" s="495">
        <v>1.486573104131997</v>
      </c>
      <c r="R18" s="496">
        <v>0.02782797253342971</v>
      </c>
      <c r="S18" s="496">
        <v>0.1499659168370825</v>
      </c>
      <c r="T18" s="496">
        <v>0.3632183908045977</v>
      </c>
    </row>
    <row r="19" ht="12.75" customHeight="1">
      <c r="A19" s="493" t="s">
        <v>418</v>
      </c>
      <c r="B19" s="494">
        <v>64.0</v>
      </c>
      <c r="C19" s="464">
        <v>0.0566</v>
      </c>
      <c r="D19" s="464">
        <v>0.12</v>
      </c>
      <c r="E19" s="464">
        <v>0.184</v>
      </c>
      <c r="F19" s="464">
        <v>0.02850809957845308</v>
      </c>
      <c r="G19" s="464">
        <v>0.07044177926218308</v>
      </c>
      <c r="H19" s="464">
        <v>0.134965034965035</v>
      </c>
      <c r="I19" s="495">
        <v>0.9055361525391733</v>
      </c>
      <c r="J19" s="495">
        <v>1.201374294316692</v>
      </c>
      <c r="K19" s="495">
        <v>1.638636363636364</v>
      </c>
      <c r="L19" s="496">
        <v>0.07950987790559788</v>
      </c>
      <c r="M19" s="496">
        <v>0.08417924803381006</v>
      </c>
      <c r="N19" s="496">
        <v>0.1037641729694857</v>
      </c>
      <c r="O19" s="495">
        <v>0.6993101230345485</v>
      </c>
      <c r="P19" s="495">
        <v>1.125450608340361</v>
      </c>
      <c r="Q19" s="495">
        <v>1.366194871117592</v>
      </c>
      <c r="R19" s="496">
        <v>0.1152705328832975</v>
      </c>
      <c r="S19" s="496">
        <v>0.2523215812603154</v>
      </c>
      <c r="T19" s="496">
        <v>0.450165689523324</v>
      </c>
    </row>
    <row r="20" ht="12.75" customHeight="1">
      <c r="A20" s="493" t="s">
        <v>419</v>
      </c>
      <c r="B20" s="494">
        <v>949.0</v>
      </c>
      <c r="C20" s="464">
        <v>0.0382</v>
      </c>
      <c r="D20" s="464">
        <v>0.114</v>
      </c>
      <c r="E20" s="464">
        <v>0.211</v>
      </c>
      <c r="F20" s="464">
        <v>0.00247787610619469</v>
      </c>
      <c r="G20" s="464">
        <v>0.06483790523690773</v>
      </c>
      <c r="H20" s="464">
        <v>0.1321167883211679</v>
      </c>
      <c r="I20" s="495">
        <v>0.6829360575104048</v>
      </c>
      <c r="J20" s="495">
        <v>1.12908899050299</v>
      </c>
      <c r="K20" s="495">
        <v>1.641500882591479</v>
      </c>
      <c r="L20" s="496">
        <v>0.08607563438672819</v>
      </c>
      <c r="M20" s="496">
        <v>0.09045321240604182</v>
      </c>
      <c r="N20" s="496">
        <v>0.1095815593154258</v>
      </c>
      <c r="O20" s="495">
        <v>0.5586488007229141</v>
      </c>
      <c r="P20" s="495">
        <v>0.9824680873781174</v>
      </c>
      <c r="Q20" s="495">
        <v>1.424573869727302</v>
      </c>
      <c r="R20" s="496">
        <v>0.02294739979138728</v>
      </c>
      <c r="S20" s="496">
        <v>0.1187143597719025</v>
      </c>
      <c r="T20" s="496">
        <v>0.2811981486333072</v>
      </c>
    </row>
    <row r="21" ht="12.75" customHeight="1">
      <c r="A21" s="493" t="s">
        <v>891</v>
      </c>
      <c r="B21" s="494">
        <v>215.0</v>
      </c>
      <c r="C21" s="464">
        <v>0.11</v>
      </c>
      <c r="D21" s="464">
        <v>0.212</v>
      </c>
      <c r="E21" s="464">
        <v>0.377</v>
      </c>
      <c r="F21" s="464">
        <v>-0.1298429319371728</v>
      </c>
      <c r="G21" s="464">
        <v>0.1066306731904842</v>
      </c>
      <c r="H21" s="464">
        <v>0.2382934443288241</v>
      </c>
      <c r="I21" s="495">
        <v>0.0</v>
      </c>
      <c r="J21" s="495">
        <v>0.6182428886323083</v>
      </c>
      <c r="K21" s="495">
        <v>1.7984</v>
      </c>
      <c r="L21" s="496">
        <v>0.08865915065955403</v>
      </c>
      <c r="M21" s="496">
        <v>0.09049151507742678</v>
      </c>
      <c r="N21" s="496">
        <v>0.1110428409979302</v>
      </c>
      <c r="O21" s="495">
        <v>0.3727351568985759</v>
      </c>
      <c r="P21" s="495">
        <v>0.9444725696960092</v>
      </c>
      <c r="Q21" s="495">
        <v>1.575926483040253</v>
      </c>
      <c r="R21" s="496">
        <v>5.66412799850395E-5</v>
      </c>
      <c r="S21" s="496">
        <v>0.0551744706233224</v>
      </c>
      <c r="T21" s="496">
        <v>0.2618323925314807</v>
      </c>
    </row>
    <row r="22" ht="12.75" customHeight="1">
      <c r="A22" s="493" t="s">
        <v>892</v>
      </c>
      <c r="B22" s="494">
        <v>1164.0</v>
      </c>
      <c r="C22" s="464">
        <v>0.0161</v>
      </c>
      <c r="D22" s="464">
        <v>0.0973</v>
      </c>
      <c r="E22" s="464">
        <v>0.195</v>
      </c>
      <c r="F22" s="464">
        <v>0.005176534492123846</v>
      </c>
      <c r="G22" s="464">
        <v>0.04873072781235526</v>
      </c>
      <c r="H22" s="464">
        <v>0.09931170108161258</v>
      </c>
      <c r="I22" s="495">
        <v>1.43595041322314</v>
      </c>
      <c r="J22" s="495">
        <v>3.043881334981458</v>
      </c>
      <c r="K22" s="495">
        <v>6.276041076679524</v>
      </c>
      <c r="L22" s="496">
        <v>0.09043512842322962</v>
      </c>
      <c r="M22" s="496">
        <v>0.0940925540181513</v>
      </c>
      <c r="N22" s="496">
        <v>0.1076934404282229</v>
      </c>
      <c r="O22" s="495">
        <v>0.5648900084166104</v>
      </c>
      <c r="P22" s="495">
        <v>1.003765905072171</v>
      </c>
      <c r="Q22" s="495">
        <v>1.447932600314236</v>
      </c>
      <c r="R22" s="496">
        <v>0.0105382911202922</v>
      </c>
      <c r="S22" s="496">
        <v>0.07269527548395832</v>
      </c>
      <c r="T22" s="496">
        <v>0.2246674268339035</v>
      </c>
    </row>
    <row r="23" ht="12.75" customHeight="1">
      <c r="A23" s="493" t="s">
        <v>893</v>
      </c>
      <c r="B23" s="494">
        <v>338.0</v>
      </c>
      <c r="C23" s="464">
        <v>-0.0421</v>
      </c>
      <c r="D23" s="464">
        <v>0.0336</v>
      </c>
      <c r="E23" s="464">
        <v>0.102</v>
      </c>
      <c r="F23" s="464">
        <v>-0.05042424242424243</v>
      </c>
      <c r="G23" s="464">
        <v>0.02903225806451613</v>
      </c>
      <c r="H23" s="464">
        <v>0.09309998515853894</v>
      </c>
      <c r="I23" s="495">
        <v>0.826106800547695</v>
      </c>
      <c r="J23" s="495">
        <v>1.554752066115703</v>
      </c>
      <c r="K23" s="495">
        <v>2.804967129291454</v>
      </c>
      <c r="L23" s="496">
        <v>0.1024153249601094</v>
      </c>
      <c r="M23" s="496">
        <v>0.106235527278809</v>
      </c>
      <c r="N23" s="496">
        <v>0.1083986321335266</v>
      </c>
      <c r="O23" s="495">
        <v>0.8059414775513541</v>
      </c>
      <c r="P23" s="495">
        <v>1.208390091947987</v>
      </c>
      <c r="Q23" s="495">
        <v>1.710163280085617</v>
      </c>
      <c r="R23" s="496">
        <v>0.01749151749151749</v>
      </c>
      <c r="S23" s="496">
        <v>0.09428129829984543</v>
      </c>
      <c r="T23" s="496">
        <v>0.2658627449327959</v>
      </c>
    </row>
    <row r="24" ht="12.75" customHeight="1">
      <c r="A24" s="493" t="s">
        <v>894</v>
      </c>
      <c r="B24" s="494">
        <v>453.0</v>
      </c>
      <c r="C24" s="464">
        <v>0.0141</v>
      </c>
      <c r="D24" s="464">
        <v>0.09970000000000001</v>
      </c>
      <c r="E24" s="464">
        <v>0.195</v>
      </c>
      <c r="F24" s="464">
        <v>0.01701214721701819</v>
      </c>
      <c r="G24" s="464">
        <v>0.0804140127388535</v>
      </c>
      <c r="H24" s="464">
        <v>0.1370693233706932</v>
      </c>
      <c r="I24" s="495">
        <v>0.551623646960866</v>
      </c>
      <c r="J24" s="495">
        <v>0.9730420495344735</v>
      </c>
      <c r="K24" s="495">
        <v>1.472868217054264</v>
      </c>
      <c r="L24" s="496">
        <v>0.0768609955377672</v>
      </c>
      <c r="M24" s="496">
        <v>0.08857633511136384</v>
      </c>
      <c r="N24" s="496">
        <v>0.09800328222189005</v>
      </c>
      <c r="O24" s="495">
        <v>0.4269034632197925</v>
      </c>
      <c r="P24" s="495">
        <v>0.9057036612311372</v>
      </c>
      <c r="Q24" s="495">
        <v>1.348416564951304</v>
      </c>
      <c r="R24" s="496">
        <v>0.03422152560083595</v>
      </c>
      <c r="S24" s="496">
        <v>0.1816526610644258</v>
      </c>
      <c r="T24" s="496">
        <v>0.3883037694013304</v>
      </c>
    </row>
    <row r="25" ht="12.75" customHeight="1">
      <c r="A25" s="493" t="s">
        <v>895</v>
      </c>
      <c r="B25" s="494">
        <v>326.0</v>
      </c>
      <c r="C25" s="464">
        <v>0.0446</v>
      </c>
      <c r="D25" s="464">
        <v>0.126</v>
      </c>
      <c r="E25" s="464">
        <v>0.231</v>
      </c>
      <c r="F25" s="464">
        <v>0.02756813417190775</v>
      </c>
      <c r="G25" s="464">
        <v>0.09447589303142691</v>
      </c>
      <c r="H25" s="464">
        <v>0.1801439812489536</v>
      </c>
      <c r="I25" s="495">
        <v>0.2325669374080096</v>
      </c>
      <c r="J25" s="495">
        <v>0.711439774730914</v>
      </c>
      <c r="K25" s="495">
        <v>1.801159251408883</v>
      </c>
      <c r="L25" s="496">
        <v>0.07342226115527012</v>
      </c>
      <c r="M25" s="496">
        <v>0.0811908294811873</v>
      </c>
      <c r="N25" s="496">
        <v>0.09570495390741254</v>
      </c>
      <c r="O25" s="495">
        <v>0.3993751342500558</v>
      </c>
      <c r="P25" s="495">
        <v>0.916923264166887</v>
      </c>
      <c r="Q25" s="495">
        <v>1.435477769550142</v>
      </c>
      <c r="R25" s="496">
        <v>0.05200916317484538</v>
      </c>
      <c r="S25" s="496">
        <v>0.3084745762711865</v>
      </c>
      <c r="T25" s="496">
        <v>0.5882079851439183</v>
      </c>
    </row>
    <row r="26" ht="12.75" customHeight="1">
      <c r="A26" s="493" t="s">
        <v>896</v>
      </c>
      <c r="B26" s="494">
        <v>1259.0</v>
      </c>
      <c r="C26" s="464">
        <v>-0.05300000000000001</v>
      </c>
      <c r="D26" s="464">
        <v>0.11</v>
      </c>
      <c r="E26" s="464">
        <v>0.399</v>
      </c>
      <c r="F26" s="464">
        <v>-12.87079134971378</v>
      </c>
      <c r="G26" s="464">
        <v>-2.421487603305785</v>
      </c>
      <c r="H26" s="464">
        <v>-0.1676470588235294</v>
      </c>
      <c r="I26" s="495">
        <v>0.001864031639602062</v>
      </c>
      <c r="J26" s="495">
        <v>0.1721311475409836</v>
      </c>
      <c r="K26" s="495">
        <v>0.7374250044873428</v>
      </c>
      <c r="L26" s="496">
        <v>0.09107256542614203</v>
      </c>
      <c r="M26" s="496">
        <v>0.09165759615603469</v>
      </c>
      <c r="N26" s="496">
        <v>0.100632247162767</v>
      </c>
      <c r="O26" s="495">
        <v>0.6412542267471837</v>
      </c>
      <c r="P26" s="495">
        <v>1.108579338558525</v>
      </c>
      <c r="Q26" s="495">
        <v>1.636713621680469</v>
      </c>
      <c r="R26" s="496">
        <v>0.003541787809906433</v>
      </c>
      <c r="S26" s="496">
        <v>0.04044835875256449</v>
      </c>
      <c r="T26" s="496">
        <v>0.1668740494953684</v>
      </c>
    </row>
    <row r="27" ht="12.75" customHeight="1">
      <c r="A27" s="493" t="s">
        <v>897</v>
      </c>
      <c r="B27" s="494">
        <v>1299.0</v>
      </c>
      <c r="C27" s="464">
        <v>0.0121</v>
      </c>
      <c r="D27" s="464">
        <v>0.09</v>
      </c>
      <c r="E27" s="464">
        <v>0.184</v>
      </c>
      <c r="F27" s="464">
        <v>-0.2980958634274458</v>
      </c>
      <c r="G27" s="464">
        <v>0.05275109170305677</v>
      </c>
      <c r="H27" s="464">
        <v>0.1426573426573426</v>
      </c>
      <c r="I27" s="495">
        <v>0.408505875769446</v>
      </c>
      <c r="J27" s="495">
        <v>0.8603970520822315</v>
      </c>
      <c r="K27" s="495">
        <v>1.407624633431085</v>
      </c>
      <c r="L27" s="496">
        <v>0.07946971827051694</v>
      </c>
      <c r="M27" s="496">
        <v>0.08695354832775432</v>
      </c>
      <c r="N27" s="496">
        <v>0.09201961239183637</v>
      </c>
      <c r="O27" s="495">
        <v>0.4689517632669788</v>
      </c>
      <c r="P27" s="495">
        <v>0.8547367162095574</v>
      </c>
      <c r="Q27" s="495">
        <v>1.321946073176484</v>
      </c>
      <c r="R27" s="496">
        <v>0.0060790273556231</v>
      </c>
      <c r="S27" s="496">
        <v>0.07834131618660192</v>
      </c>
      <c r="T27" s="496">
        <v>0.2569625761531766</v>
      </c>
    </row>
    <row r="28" ht="12.75" customHeight="1">
      <c r="A28" s="493" t="s">
        <v>898</v>
      </c>
      <c r="B28" s="494">
        <v>260.0</v>
      </c>
      <c r="C28" s="464">
        <v>0.00507</v>
      </c>
      <c r="D28" s="464">
        <v>0.09570000000000001</v>
      </c>
      <c r="E28" s="464">
        <v>0.206</v>
      </c>
      <c r="F28" s="464">
        <v>-0.03421828908554572</v>
      </c>
      <c r="G28" s="464">
        <v>0.08151632742000742</v>
      </c>
      <c r="H28" s="464">
        <v>0.1856796116504854</v>
      </c>
      <c r="I28" s="495">
        <v>0.4005450508041181</v>
      </c>
      <c r="J28" s="495">
        <v>1.024233498460303</v>
      </c>
      <c r="K28" s="495">
        <v>2.3218256449225</v>
      </c>
      <c r="L28" s="496">
        <v>0.0749829152471205</v>
      </c>
      <c r="M28" s="496">
        <v>0.07980116181356933</v>
      </c>
      <c r="N28" s="496">
        <v>0.09095277932782156</v>
      </c>
      <c r="O28" s="495">
        <v>0.2599929931506992</v>
      </c>
      <c r="P28" s="495">
        <v>0.7681542434214266</v>
      </c>
      <c r="Q28" s="495">
        <v>1.230319315867861</v>
      </c>
      <c r="R28" s="496">
        <v>0.01824106743248005</v>
      </c>
      <c r="S28" s="496">
        <v>0.1311944764013264</v>
      </c>
      <c r="T28" s="496">
        <v>0.3860010719479272</v>
      </c>
    </row>
    <row r="29" ht="12.75" customHeight="1">
      <c r="A29" s="493" t="s">
        <v>431</v>
      </c>
      <c r="B29" s="494">
        <v>1072.0</v>
      </c>
      <c r="C29" s="464">
        <v>0.0342</v>
      </c>
      <c r="D29" s="464">
        <v>0.127</v>
      </c>
      <c r="E29" s="464">
        <v>0.266</v>
      </c>
      <c r="F29" s="464">
        <v>-0.01394495412844037</v>
      </c>
      <c r="G29" s="464">
        <v>0.04971042471042472</v>
      </c>
      <c r="H29" s="464">
        <v>0.1025670302758301</v>
      </c>
      <c r="I29" s="495">
        <v>0.7853844064113013</v>
      </c>
      <c r="J29" s="495">
        <v>1.41271676300578</v>
      </c>
      <c r="K29" s="495">
        <v>2.209302325581395</v>
      </c>
      <c r="L29" s="496">
        <v>0.09461882571311157</v>
      </c>
      <c r="M29" s="496">
        <v>0.09904760526853885</v>
      </c>
      <c r="N29" s="496">
        <v>0.1007969718433285</v>
      </c>
      <c r="O29" s="495">
        <v>0.5918704821430562</v>
      </c>
      <c r="P29" s="495">
        <v>1.080245257160927</v>
      </c>
      <c r="Q29" s="495">
        <v>1.609268762135982</v>
      </c>
      <c r="R29" s="496">
        <v>0.01758539059857964</v>
      </c>
      <c r="S29" s="496">
        <v>0.1031278245332282</v>
      </c>
      <c r="T29" s="496">
        <v>0.2700361010830325</v>
      </c>
    </row>
    <row r="30" ht="12.75" customHeight="1">
      <c r="A30" s="493" t="s">
        <v>899</v>
      </c>
      <c r="B30" s="494">
        <v>127.0</v>
      </c>
      <c r="C30" s="464">
        <v>-0.0438</v>
      </c>
      <c r="D30" s="464">
        <v>0.0573</v>
      </c>
      <c r="E30" s="464">
        <v>0.138</v>
      </c>
      <c r="F30" s="464">
        <v>-0.05801324503311259</v>
      </c>
      <c r="G30" s="464">
        <v>0.03038598412263892</v>
      </c>
      <c r="H30" s="464">
        <v>0.07262300891652079</v>
      </c>
      <c r="I30" s="495">
        <v>1.061159287996349</v>
      </c>
      <c r="J30" s="495">
        <v>1.741554054054054</v>
      </c>
      <c r="K30" s="495">
        <v>2.780612244897959</v>
      </c>
      <c r="L30" s="496">
        <v>0.09109518207902552</v>
      </c>
      <c r="M30" s="496">
        <v>0.09776625058752712</v>
      </c>
      <c r="N30" s="496">
        <v>0.1002032992344775</v>
      </c>
      <c r="O30" s="495">
        <v>0.718953127517035</v>
      </c>
      <c r="P30" s="495">
        <v>1.179104108245023</v>
      </c>
      <c r="Q30" s="495">
        <v>1.751180882460848</v>
      </c>
      <c r="R30" s="496">
        <v>0.02684718895188461</v>
      </c>
      <c r="S30" s="496">
        <v>0.1316793893129771</v>
      </c>
      <c r="T30" s="496">
        <v>0.3392369444674336</v>
      </c>
    </row>
    <row r="31" ht="12.75" customHeight="1">
      <c r="A31" s="493" t="s">
        <v>900</v>
      </c>
      <c r="B31" s="494">
        <v>1486.0</v>
      </c>
      <c r="C31" s="464">
        <v>-0.0166</v>
      </c>
      <c r="D31" s="464">
        <v>0.0621</v>
      </c>
      <c r="E31" s="464">
        <v>0.149</v>
      </c>
      <c r="F31" s="464">
        <v>-0.06284333113601406</v>
      </c>
      <c r="G31" s="464">
        <v>0.04059278350515464</v>
      </c>
      <c r="H31" s="464">
        <v>0.1001949317738791</v>
      </c>
      <c r="I31" s="495">
        <v>0.7042062415196745</v>
      </c>
      <c r="J31" s="495">
        <v>1.195867026055705</v>
      </c>
      <c r="K31" s="495">
        <v>1.926155592031937</v>
      </c>
      <c r="L31" s="496">
        <v>0.1031493045695606</v>
      </c>
      <c r="M31" s="496">
        <v>0.1076605877335424</v>
      </c>
      <c r="N31" s="496">
        <v>0.110100820170016</v>
      </c>
      <c r="O31" s="495">
        <v>0.7469700779027746</v>
      </c>
      <c r="P31" s="495">
        <v>1.254871304110378</v>
      </c>
      <c r="Q31" s="495">
        <v>1.789210965139168</v>
      </c>
      <c r="R31" s="496">
        <v>0.01532017348571052</v>
      </c>
      <c r="S31" s="496">
        <v>0.08892330910679534</v>
      </c>
      <c r="T31" s="496">
        <v>0.2288732394366197</v>
      </c>
    </row>
    <row r="32" ht="12.75" customHeight="1">
      <c r="A32" s="493" t="s">
        <v>901</v>
      </c>
      <c r="B32" s="494">
        <v>1623.0</v>
      </c>
      <c r="C32" s="464">
        <v>-0.0192</v>
      </c>
      <c r="D32" s="464">
        <v>0.0668</v>
      </c>
      <c r="E32" s="464">
        <v>0.177</v>
      </c>
      <c r="F32" s="464">
        <v>-0.002638888888888889</v>
      </c>
      <c r="G32" s="464">
        <v>0.04301395723410629</v>
      </c>
      <c r="H32" s="464">
        <v>0.08422244233762559</v>
      </c>
      <c r="I32" s="495">
        <v>0.7684371388011885</v>
      </c>
      <c r="J32" s="495">
        <v>1.640927053294884</v>
      </c>
      <c r="K32" s="495">
        <v>3.009502090459901</v>
      </c>
      <c r="L32" s="496">
        <v>0.07820543034194977</v>
      </c>
      <c r="M32" s="496">
        <v>0.08206241271018874</v>
      </c>
      <c r="N32" s="496">
        <v>0.0962859899559179</v>
      </c>
      <c r="O32" s="495">
        <v>0.5249899919156651</v>
      </c>
      <c r="P32" s="495">
        <v>0.9668772105712965</v>
      </c>
      <c r="Q32" s="495">
        <v>1.455682768776427</v>
      </c>
      <c r="R32" s="496">
        <v>0.03986345735035297</v>
      </c>
      <c r="S32" s="496">
        <v>0.1936026936026936</v>
      </c>
      <c r="T32" s="496">
        <v>0.474145990650845</v>
      </c>
    </row>
    <row r="33" ht="12.75" customHeight="1">
      <c r="A33" s="493" t="s">
        <v>433</v>
      </c>
      <c r="B33" s="494">
        <v>741.0</v>
      </c>
      <c r="C33" s="464">
        <v>-0.0281</v>
      </c>
      <c r="D33" s="464">
        <v>0.102</v>
      </c>
      <c r="E33" s="464">
        <v>0.272</v>
      </c>
      <c r="F33" s="464">
        <v>-0.2458333333333333</v>
      </c>
      <c r="G33" s="464">
        <v>0.01021155410903173</v>
      </c>
      <c r="H33" s="464">
        <v>0.1103174603174603</v>
      </c>
      <c r="I33" s="495">
        <v>0.4651369619352543</v>
      </c>
      <c r="J33" s="495">
        <v>1.076760934480942</v>
      </c>
      <c r="K33" s="495">
        <v>2.535110750447987</v>
      </c>
      <c r="L33" s="496">
        <v>0.08614980063257772</v>
      </c>
      <c r="M33" s="496">
        <v>0.09445105414262434</v>
      </c>
      <c r="N33" s="496">
        <v>0.09819853975156889</v>
      </c>
      <c r="O33" s="495">
        <v>0.5179071021794708</v>
      </c>
      <c r="P33" s="495">
        <v>1.023460922346831</v>
      </c>
      <c r="Q33" s="495">
        <v>1.662298313749064</v>
      </c>
      <c r="R33" s="496">
        <v>0.001786529726092147</v>
      </c>
      <c r="S33" s="496">
        <v>0.05105333080280888</v>
      </c>
      <c r="T33" s="496">
        <v>0.2607937200174444</v>
      </c>
    </row>
    <row r="34" ht="12.75" customHeight="1">
      <c r="A34" s="493" t="s">
        <v>902</v>
      </c>
      <c r="B34" s="494">
        <v>383.0</v>
      </c>
      <c r="C34" s="464">
        <v>-0.00184</v>
      </c>
      <c r="D34" s="464">
        <v>0.0964</v>
      </c>
      <c r="E34" s="464">
        <v>0.208</v>
      </c>
      <c r="F34" s="464">
        <v>-0.06797119384619679</v>
      </c>
      <c r="G34" s="464">
        <v>0.05649484536082474</v>
      </c>
      <c r="H34" s="464">
        <v>0.1362150381402107</v>
      </c>
      <c r="I34" s="495">
        <v>0.3835955453420541</v>
      </c>
      <c r="J34" s="495">
        <v>1.000908815510451</v>
      </c>
      <c r="K34" s="495">
        <v>2.297103527387439</v>
      </c>
      <c r="L34" s="496">
        <v>0.07579559707108771</v>
      </c>
      <c r="M34" s="496">
        <v>0.08136865051154611</v>
      </c>
      <c r="N34" s="496">
        <v>0.08376018136982952</v>
      </c>
      <c r="O34" s="495">
        <v>0.4993375462559688</v>
      </c>
      <c r="P34" s="495">
        <v>0.8926869790372804</v>
      </c>
      <c r="Q34" s="495">
        <v>1.322624327235297</v>
      </c>
      <c r="R34" s="496">
        <v>0.03068736537585215</v>
      </c>
      <c r="S34" s="496">
        <v>0.1798759476223294</v>
      </c>
      <c r="T34" s="496">
        <v>0.3918840579710145</v>
      </c>
    </row>
    <row r="35" ht="12.75" customHeight="1">
      <c r="A35" s="493" t="s">
        <v>903</v>
      </c>
      <c r="B35" s="494">
        <v>430.0</v>
      </c>
      <c r="C35" s="464">
        <v>0.04940000000000001</v>
      </c>
      <c r="D35" s="464">
        <v>0.137</v>
      </c>
      <c r="E35" s="464">
        <v>0.223</v>
      </c>
      <c r="F35" s="464">
        <v>-0.01596491228070175</v>
      </c>
      <c r="G35" s="464">
        <v>0.05404692855259689</v>
      </c>
      <c r="H35" s="464">
        <v>0.127881636411191</v>
      </c>
      <c r="I35" s="495">
        <v>0.4794372294372294</v>
      </c>
      <c r="J35" s="495">
        <v>0.9507389162561576</v>
      </c>
      <c r="K35" s="495">
        <v>1.805121507533001</v>
      </c>
      <c r="L35" s="496">
        <v>0.06887448554733712</v>
      </c>
      <c r="M35" s="496">
        <v>0.0757895203641493</v>
      </c>
      <c r="N35" s="496">
        <v>0.08480492943412227</v>
      </c>
      <c r="O35" s="495">
        <v>0.2628207663690826</v>
      </c>
      <c r="P35" s="495">
        <v>0.691037878605737</v>
      </c>
      <c r="Q35" s="495">
        <v>1.243845980013343</v>
      </c>
      <c r="R35" s="496">
        <v>0.01934366278510249</v>
      </c>
      <c r="S35" s="496">
        <v>0.1963117595325861</v>
      </c>
      <c r="T35" s="496">
        <v>0.4301220869697113</v>
      </c>
    </row>
    <row r="36" ht="12.75" customHeight="1">
      <c r="A36" s="493" t="s">
        <v>904</v>
      </c>
      <c r="B36" s="494">
        <v>1258.0</v>
      </c>
      <c r="C36" s="464">
        <v>0.00138</v>
      </c>
      <c r="D36" s="464">
        <v>0.108</v>
      </c>
      <c r="E36" s="464">
        <v>0.238</v>
      </c>
      <c r="F36" s="464">
        <v>0.0</v>
      </c>
      <c r="G36" s="464">
        <v>0.0</v>
      </c>
      <c r="H36" s="464">
        <v>0.1426094495015171</v>
      </c>
      <c r="I36" s="495">
        <v>0.09444193402620875</v>
      </c>
      <c r="J36" s="495">
        <v>0.2496376228056048</v>
      </c>
      <c r="K36" s="495">
        <v>1.026677660451632</v>
      </c>
      <c r="L36" s="496">
        <v>0.05015195025444996</v>
      </c>
      <c r="M36" s="496">
        <v>0.05456843268853141</v>
      </c>
      <c r="N36" s="496">
        <v>0.06059011091197702</v>
      </c>
      <c r="O36" s="495">
        <v>0.3561613360222687</v>
      </c>
      <c r="P36" s="495">
        <v>0.8489303381625015</v>
      </c>
      <c r="Q36" s="495">
        <v>1.391376473162</v>
      </c>
      <c r="R36" s="496">
        <v>0.02086214845550945</v>
      </c>
      <c r="S36" s="496">
        <v>0.2651596214555194</v>
      </c>
      <c r="T36" s="496">
        <v>0.6133630430316536</v>
      </c>
    </row>
    <row r="37" ht="12.75" customHeight="1">
      <c r="A37" s="493" t="s">
        <v>436</v>
      </c>
      <c r="B37" s="494">
        <v>1657.0</v>
      </c>
      <c r="C37" s="464">
        <v>0.0252</v>
      </c>
      <c r="D37" s="464">
        <v>0.0867</v>
      </c>
      <c r="E37" s="464">
        <v>0.169</v>
      </c>
      <c r="F37" s="464">
        <v>0.008142059553349876</v>
      </c>
      <c r="G37" s="464">
        <v>0.05012266243591439</v>
      </c>
      <c r="H37" s="464">
        <v>0.09924812030075188</v>
      </c>
      <c r="I37" s="495">
        <v>0.9414225941422594</v>
      </c>
      <c r="J37" s="495">
        <v>1.543430886748959</v>
      </c>
      <c r="K37" s="495">
        <v>2.356118143459916</v>
      </c>
      <c r="L37" s="496">
        <v>0.07125676511630759</v>
      </c>
      <c r="M37" s="496">
        <v>0.07639847689339438</v>
      </c>
      <c r="N37" s="496">
        <v>0.0870203968615834</v>
      </c>
      <c r="O37" s="495">
        <v>0.2746399106884778</v>
      </c>
      <c r="P37" s="495">
        <v>0.6492798789831261</v>
      </c>
      <c r="Q37" s="495">
        <v>1.093717007396882</v>
      </c>
      <c r="R37" s="496">
        <v>0.0413775379079928</v>
      </c>
      <c r="S37" s="496">
        <v>0.186600058771672</v>
      </c>
      <c r="T37" s="496">
        <v>0.4144678327898014</v>
      </c>
    </row>
    <row r="38" ht="12.75" customHeight="1">
      <c r="A38" s="493" t="s">
        <v>437</v>
      </c>
      <c r="B38" s="494">
        <v>173.0</v>
      </c>
      <c r="C38" s="464">
        <v>0.0147</v>
      </c>
      <c r="D38" s="464">
        <v>0.0776</v>
      </c>
      <c r="E38" s="464">
        <v>0.213</v>
      </c>
      <c r="F38" s="464">
        <v>0.006541935483870968</v>
      </c>
      <c r="G38" s="464">
        <v>0.0247953216374269</v>
      </c>
      <c r="H38" s="464">
        <v>0.05018383538669935</v>
      </c>
      <c r="I38" s="495">
        <v>1.34020618556701</v>
      </c>
      <c r="J38" s="495">
        <v>3.291623987342436</v>
      </c>
      <c r="K38" s="495">
        <v>6.584078711985689</v>
      </c>
      <c r="L38" s="496">
        <v>0.06443677801173839</v>
      </c>
      <c r="M38" s="496">
        <v>0.06720563593750756</v>
      </c>
      <c r="N38" s="496">
        <v>0.07821726869094134</v>
      </c>
      <c r="O38" s="495">
        <v>0.207481014179219</v>
      </c>
      <c r="P38" s="495">
        <v>0.6544334014781269</v>
      </c>
      <c r="Q38" s="495">
        <v>1.204033532104038</v>
      </c>
      <c r="R38" s="496">
        <v>0.02301037623360479</v>
      </c>
      <c r="S38" s="496">
        <v>0.2057237660721692</v>
      </c>
      <c r="T38" s="496">
        <v>0.4149102987877452</v>
      </c>
    </row>
    <row r="39" ht="12.75" customHeight="1">
      <c r="A39" s="493" t="s">
        <v>905</v>
      </c>
      <c r="B39" s="494">
        <v>383.0</v>
      </c>
      <c r="C39" s="464">
        <v>-0.014</v>
      </c>
      <c r="D39" s="464">
        <v>0.0676</v>
      </c>
      <c r="E39" s="464">
        <v>0.153</v>
      </c>
      <c r="F39" s="464">
        <v>0.0</v>
      </c>
      <c r="G39" s="464">
        <v>0.05428226779252111</v>
      </c>
      <c r="H39" s="464">
        <v>0.09481282114020063</v>
      </c>
      <c r="I39" s="495">
        <v>1.031948881789137</v>
      </c>
      <c r="J39" s="495">
        <v>1.529366504231854</v>
      </c>
      <c r="K39" s="495">
        <v>2.284343265260573</v>
      </c>
      <c r="L39" s="496">
        <v>0.08833212571343328</v>
      </c>
      <c r="M39" s="496">
        <v>0.09111418853645295</v>
      </c>
      <c r="N39" s="496">
        <v>0.1069540805552981</v>
      </c>
      <c r="O39" s="495">
        <v>0.4736518087854164</v>
      </c>
      <c r="P39" s="495">
        <v>0.8969749608616471</v>
      </c>
      <c r="Q39" s="495">
        <v>1.431835041324249</v>
      </c>
      <c r="R39" s="496">
        <v>0.02645502645502645</v>
      </c>
      <c r="S39" s="496">
        <v>0.1353670162059104</v>
      </c>
      <c r="T39" s="496">
        <v>0.3419068178480217</v>
      </c>
    </row>
    <row r="40" ht="12.75" customHeight="1">
      <c r="A40" s="493" t="s">
        <v>906</v>
      </c>
      <c r="B40" s="494">
        <v>253.0</v>
      </c>
      <c r="C40" s="464">
        <v>0.0213</v>
      </c>
      <c r="D40" s="464">
        <v>0.148</v>
      </c>
      <c r="E40" s="464">
        <v>0.37</v>
      </c>
      <c r="F40" s="464">
        <v>0.03963133640552995</v>
      </c>
      <c r="G40" s="464">
        <v>0.2303078768492603</v>
      </c>
      <c r="H40" s="464">
        <v>0.4387047031611411</v>
      </c>
      <c r="I40" s="495">
        <v>0.1288690834638083</v>
      </c>
      <c r="J40" s="495">
        <v>0.21162050518047</v>
      </c>
      <c r="K40" s="495">
        <v>0.417514534883721</v>
      </c>
      <c r="L40" s="496">
        <v>0.06686868560646486</v>
      </c>
      <c r="M40" s="496">
        <v>0.0713515315562443</v>
      </c>
      <c r="N40" s="496">
        <v>0.08397148720883504</v>
      </c>
      <c r="O40" s="495">
        <v>0.3395022706532055</v>
      </c>
      <c r="P40" s="495">
        <v>0.8869557532952093</v>
      </c>
      <c r="Q40" s="495">
        <v>1.325977359079805</v>
      </c>
      <c r="R40" s="496">
        <v>0.1198428290766208</v>
      </c>
      <c r="S40" s="496">
        <v>0.3509316770186335</v>
      </c>
      <c r="T40" s="496">
        <v>0.5596026490066225</v>
      </c>
    </row>
    <row r="41" ht="12.75" customHeight="1">
      <c r="A41" s="493" t="s">
        <v>907</v>
      </c>
      <c r="B41" s="494">
        <v>849.0</v>
      </c>
      <c r="C41" s="464">
        <v>0.0186</v>
      </c>
      <c r="D41" s="464">
        <v>0.11</v>
      </c>
      <c r="E41" s="464">
        <v>0.231</v>
      </c>
      <c r="F41" s="464">
        <v>-0.9327389618567661</v>
      </c>
      <c r="G41" s="464">
        <v>0.0</v>
      </c>
      <c r="H41" s="464">
        <v>0.1396070320579111</v>
      </c>
      <c r="I41" s="495">
        <v>0.5139240506329116</v>
      </c>
      <c r="J41" s="495">
        <v>0.9592061742006615</v>
      </c>
      <c r="K41" s="495">
        <v>1.59846547314578</v>
      </c>
      <c r="L41" s="496">
        <v>0.08635256623146172</v>
      </c>
      <c r="M41" s="496">
        <v>0.09220712926803723</v>
      </c>
      <c r="N41" s="496">
        <v>0.09671659712063349</v>
      </c>
      <c r="O41" s="495">
        <v>0.6345997594353269</v>
      </c>
      <c r="P41" s="495">
        <v>1.022950940395206</v>
      </c>
      <c r="Q41" s="495">
        <v>1.522616198279213</v>
      </c>
      <c r="R41" s="496">
        <v>0.006670383908473246</v>
      </c>
      <c r="S41" s="496">
        <v>0.05722857251357612</v>
      </c>
      <c r="T41" s="496">
        <v>0.1807511737089202</v>
      </c>
    </row>
    <row r="42" ht="12.75" customHeight="1">
      <c r="A42" s="493" t="s">
        <v>908</v>
      </c>
      <c r="B42" s="494">
        <v>463.0</v>
      </c>
      <c r="C42" s="464">
        <v>0.0329</v>
      </c>
      <c r="D42" s="464">
        <v>0.0983</v>
      </c>
      <c r="E42" s="464">
        <v>0.206</v>
      </c>
      <c r="F42" s="464">
        <v>-0.05046728971962618</v>
      </c>
      <c r="G42" s="464">
        <v>0.03628099173553719</v>
      </c>
      <c r="H42" s="464">
        <v>0.09193408499566348</v>
      </c>
      <c r="I42" s="495">
        <v>1.019607843137255</v>
      </c>
      <c r="J42" s="495">
        <v>1.991818181818182</v>
      </c>
      <c r="K42" s="495">
        <v>4.403427818061964</v>
      </c>
      <c r="L42" s="496">
        <v>0.07639012358270988</v>
      </c>
      <c r="M42" s="496">
        <v>0.0831012221393996</v>
      </c>
      <c r="N42" s="496">
        <v>0.08528839638974034</v>
      </c>
      <c r="O42" s="495">
        <v>0.4404301273652743</v>
      </c>
      <c r="P42" s="495">
        <v>0.7812420315124222</v>
      </c>
      <c r="Q42" s="495">
        <v>1.348974835561798</v>
      </c>
      <c r="R42" s="496">
        <v>0.02626854389114618</v>
      </c>
      <c r="S42" s="496">
        <v>0.1449073723056781</v>
      </c>
      <c r="T42" s="496">
        <v>0.3641329710996463</v>
      </c>
    </row>
    <row r="43" ht="12.75" customHeight="1">
      <c r="A43" s="493" t="s">
        <v>909</v>
      </c>
      <c r="B43" s="494">
        <v>443.0</v>
      </c>
      <c r="C43" s="464">
        <v>0.0421</v>
      </c>
      <c r="D43" s="464">
        <v>0.136</v>
      </c>
      <c r="E43" s="464">
        <v>0.286</v>
      </c>
      <c r="F43" s="464">
        <v>-0.8819425003288887</v>
      </c>
      <c r="G43" s="464">
        <v>-0.09302621258147822</v>
      </c>
      <c r="H43" s="464">
        <v>0.1132183908045977</v>
      </c>
      <c r="I43" s="495">
        <v>0.4816417212347989</v>
      </c>
      <c r="J43" s="495">
        <v>1.064476885644769</v>
      </c>
      <c r="K43" s="495">
        <v>2.295981231695751</v>
      </c>
      <c r="L43" s="496">
        <v>0.09218717236217229</v>
      </c>
      <c r="M43" s="496">
        <v>0.0930990572848957</v>
      </c>
      <c r="N43" s="496">
        <v>0.1030989299881405</v>
      </c>
      <c r="O43" s="495">
        <v>0.7727967597261343</v>
      </c>
      <c r="P43" s="495">
        <v>1.151970976712207</v>
      </c>
      <c r="Q43" s="495">
        <v>1.703655728528231</v>
      </c>
      <c r="R43" s="496">
        <v>0.004026654313508891</v>
      </c>
      <c r="S43" s="496">
        <v>0.04266597149808829</v>
      </c>
      <c r="T43" s="496">
        <v>0.1622699386503068</v>
      </c>
    </row>
    <row r="44" ht="12.75" customHeight="1">
      <c r="A44" s="493" t="s">
        <v>445</v>
      </c>
      <c r="B44" s="494">
        <v>173.0</v>
      </c>
      <c r="C44" s="464">
        <v>0.0281</v>
      </c>
      <c r="D44" s="464">
        <v>0.0916</v>
      </c>
      <c r="E44" s="464">
        <v>0.172</v>
      </c>
      <c r="F44" s="464">
        <v>0.02492248062015504</v>
      </c>
      <c r="G44" s="464">
        <v>0.07995124923826935</v>
      </c>
      <c r="H44" s="464">
        <v>0.1476487443114782</v>
      </c>
      <c r="I44" s="495">
        <v>0.7688191223688906</v>
      </c>
      <c r="J44" s="495">
        <v>1.312175204157387</v>
      </c>
      <c r="K44" s="495">
        <v>2.429299200308772</v>
      </c>
      <c r="L44" s="496">
        <v>0.08226064164006815</v>
      </c>
      <c r="M44" s="496">
        <v>0.08700336473116593</v>
      </c>
      <c r="N44" s="496">
        <v>0.09315638205973228</v>
      </c>
      <c r="O44" s="495">
        <v>0.6534006796804992</v>
      </c>
      <c r="P44" s="495">
        <v>1.049749698895646</v>
      </c>
      <c r="Q44" s="495">
        <v>1.502037421047796</v>
      </c>
      <c r="R44" s="496">
        <v>0.1223878645828686</v>
      </c>
      <c r="S44" s="496">
        <v>0.3219512195121951</v>
      </c>
      <c r="T44" s="496">
        <v>0.5981087470449173</v>
      </c>
    </row>
    <row r="45" ht="12.75" customHeight="1">
      <c r="A45" s="493" t="s">
        <v>910</v>
      </c>
      <c r="B45" s="494">
        <v>232.0</v>
      </c>
      <c r="C45" s="464">
        <v>0.0609</v>
      </c>
      <c r="D45" s="464">
        <v>0.126</v>
      </c>
      <c r="E45" s="464">
        <v>0.209</v>
      </c>
      <c r="F45" s="464">
        <v>0.03757700205338809</v>
      </c>
      <c r="G45" s="464">
        <v>0.09552845528455284</v>
      </c>
      <c r="H45" s="464">
        <v>0.1726618705035971</v>
      </c>
      <c r="I45" s="495">
        <v>0.6656414762741653</v>
      </c>
      <c r="J45" s="495">
        <v>1.149311531841652</v>
      </c>
      <c r="K45" s="495">
        <v>1.756732891832229</v>
      </c>
      <c r="L45" s="496">
        <v>0.06514910494885043</v>
      </c>
      <c r="M45" s="496">
        <v>0.07098673546178008</v>
      </c>
      <c r="N45" s="496">
        <v>0.0829413426593493</v>
      </c>
      <c r="O45" s="495">
        <v>0.3335281963627414</v>
      </c>
      <c r="P45" s="495">
        <v>0.7757983755317827</v>
      </c>
      <c r="Q45" s="495">
        <v>1.18514802784923</v>
      </c>
      <c r="R45" s="496">
        <v>0.03009511928894433</v>
      </c>
      <c r="S45" s="496">
        <v>0.1539429463692439</v>
      </c>
      <c r="T45" s="496">
        <v>0.3725906564672215</v>
      </c>
    </row>
    <row r="46" ht="12.75" customHeight="1">
      <c r="A46" s="493" t="s">
        <v>446</v>
      </c>
      <c r="B46" s="494">
        <v>650.0</v>
      </c>
      <c r="C46" s="464">
        <v>0.0573</v>
      </c>
      <c r="D46" s="464">
        <v>0.181</v>
      </c>
      <c r="E46" s="464">
        <v>0.311</v>
      </c>
      <c r="F46" s="464">
        <v>-0.05937136204889405</v>
      </c>
      <c r="G46" s="464">
        <v>0.06487455197132617</v>
      </c>
      <c r="H46" s="464">
        <v>0.1750748182984181</v>
      </c>
      <c r="I46" s="495">
        <v>0.2058252427184466</v>
      </c>
      <c r="J46" s="495">
        <v>0.4986603075933765</v>
      </c>
      <c r="K46" s="495">
        <v>1.162643051327549</v>
      </c>
      <c r="L46" s="496">
        <v>0.0767629476293663</v>
      </c>
      <c r="M46" s="496">
        <v>0.08161531879717371</v>
      </c>
      <c r="N46" s="496">
        <v>0.09709191019443077</v>
      </c>
      <c r="O46" s="495">
        <v>0.3614314945730799</v>
      </c>
      <c r="P46" s="495">
        <v>0.9005309871503696</v>
      </c>
      <c r="Q46" s="495">
        <v>1.495777506943897</v>
      </c>
      <c r="R46" s="496">
        <v>0.02789284727975697</v>
      </c>
      <c r="S46" s="496">
        <v>0.214228829307141</v>
      </c>
      <c r="T46" s="496">
        <v>0.4977238239757207</v>
      </c>
    </row>
    <row r="47" ht="12.75" customHeight="1">
      <c r="A47" s="493" t="s">
        <v>447</v>
      </c>
      <c r="B47" s="494">
        <v>178.0</v>
      </c>
      <c r="C47" s="464">
        <v>-0.0165</v>
      </c>
      <c r="D47" s="464">
        <v>0.0453</v>
      </c>
      <c r="E47" s="464">
        <v>0.139</v>
      </c>
      <c r="F47" s="464">
        <v>-0.01415525114155251</v>
      </c>
      <c r="G47" s="464">
        <v>0.05130168453292497</v>
      </c>
      <c r="H47" s="464">
        <v>0.1116564417177914</v>
      </c>
      <c r="I47" s="495">
        <v>0.8974097491331837</v>
      </c>
      <c r="J47" s="495">
        <v>1.511458180225307</v>
      </c>
      <c r="K47" s="495">
        <v>2.355996587943538</v>
      </c>
      <c r="L47" s="496">
        <v>0.07441245466869095</v>
      </c>
      <c r="M47" s="496">
        <v>0.07676096464060375</v>
      </c>
      <c r="N47" s="496">
        <v>0.09165242937667575</v>
      </c>
      <c r="O47" s="495">
        <v>0.3073668271172179</v>
      </c>
      <c r="P47" s="495">
        <v>0.6653142532759653</v>
      </c>
      <c r="Q47" s="495">
        <v>1.205817471440652</v>
      </c>
      <c r="R47" s="496">
        <v>0.01144857041167398</v>
      </c>
      <c r="S47" s="496">
        <v>0.1096886819901076</v>
      </c>
      <c r="T47" s="496">
        <v>0.2581050281408437</v>
      </c>
    </row>
    <row r="48" ht="12.75" customHeight="1">
      <c r="A48" s="493" t="s">
        <v>911</v>
      </c>
      <c r="B48" s="494">
        <v>81.0</v>
      </c>
      <c r="C48" s="464">
        <v>0.00825</v>
      </c>
      <c r="D48" s="464">
        <v>0.07090000000000002</v>
      </c>
      <c r="E48" s="464">
        <v>0.154</v>
      </c>
      <c r="F48" s="464">
        <v>0.01992347275366143</v>
      </c>
      <c r="G48" s="464">
        <v>0.08222996515679443</v>
      </c>
      <c r="H48" s="464">
        <v>0.1281842818428184</v>
      </c>
      <c r="I48" s="495">
        <v>1.282051282051282</v>
      </c>
      <c r="J48" s="495">
        <v>2.343039126478617</v>
      </c>
      <c r="K48" s="495">
        <v>4.033083370092633</v>
      </c>
      <c r="L48" s="496">
        <v>0.08700663139659845</v>
      </c>
      <c r="M48" s="496">
        <v>0.09582047517351798</v>
      </c>
      <c r="N48" s="496">
        <v>0.1169148293587137</v>
      </c>
      <c r="O48" s="495">
        <v>0.5679741849811997</v>
      </c>
      <c r="P48" s="495">
        <v>1.094170919644543</v>
      </c>
      <c r="Q48" s="495">
        <v>1.615914241006029</v>
      </c>
      <c r="R48" s="496">
        <v>0.006459088860754061</v>
      </c>
      <c r="S48" s="496">
        <v>0.1065832553788588</v>
      </c>
      <c r="T48" s="496">
        <v>0.2978148486736188</v>
      </c>
    </row>
    <row r="49" ht="12.75" customHeight="1">
      <c r="A49" s="493" t="s">
        <v>912</v>
      </c>
      <c r="B49" s="494">
        <v>202.0</v>
      </c>
      <c r="C49" s="464">
        <v>0.0348</v>
      </c>
      <c r="D49" s="464">
        <v>0.096</v>
      </c>
      <c r="E49" s="464">
        <v>0.172</v>
      </c>
      <c r="F49" s="464">
        <v>0.03931865605134691</v>
      </c>
      <c r="G49" s="464">
        <v>0.08933161953727506</v>
      </c>
      <c r="H49" s="464">
        <v>0.1762550384756321</v>
      </c>
      <c r="I49" s="495">
        <v>1.012345679012346</v>
      </c>
      <c r="J49" s="495">
        <v>1.735156293289297</v>
      </c>
      <c r="K49" s="495">
        <v>3.280866721177433</v>
      </c>
      <c r="L49" s="496">
        <v>0.07150919627494529</v>
      </c>
      <c r="M49" s="496">
        <v>0.07497569087877776</v>
      </c>
      <c r="N49" s="496">
        <v>0.09444948772189375</v>
      </c>
      <c r="O49" s="495">
        <v>0.1807036048591203</v>
      </c>
      <c r="P49" s="495">
        <v>0.6600810478222483</v>
      </c>
      <c r="Q49" s="495">
        <v>1.136062043869906</v>
      </c>
      <c r="R49" s="496">
        <v>0.00134624056561853</v>
      </c>
      <c r="S49" s="496">
        <v>0.06206252916472236</v>
      </c>
      <c r="T49" s="496">
        <v>0.2705702257941064</v>
      </c>
    </row>
    <row r="50" ht="12.75" customHeight="1">
      <c r="A50" s="493" t="s">
        <v>450</v>
      </c>
      <c r="B50" s="494">
        <v>137.0</v>
      </c>
      <c r="C50" s="464">
        <v>-0.0236</v>
      </c>
      <c r="D50" s="464">
        <v>0.0423</v>
      </c>
      <c r="E50" s="464">
        <v>0.161</v>
      </c>
      <c r="F50" s="464">
        <v>1.834150485030975E-4</v>
      </c>
      <c r="G50" s="464">
        <v>0.07731157962405208</v>
      </c>
      <c r="H50" s="464">
        <v>0.1493212669683258</v>
      </c>
      <c r="I50" s="495">
        <v>0.6518219120306374</v>
      </c>
      <c r="J50" s="495">
        <v>1.520799233710021</v>
      </c>
      <c r="K50" s="495">
        <v>3.392714570858283</v>
      </c>
      <c r="L50" s="496">
        <v>0.07432040677157861</v>
      </c>
      <c r="M50" s="496">
        <v>0.08192197659248544</v>
      </c>
      <c r="N50" s="496">
        <v>0.1258564543253356</v>
      </c>
      <c r="O50" s="495">
        <v>0.4278628859963649</v>
      </c>
      <c r="P50" s="495">
        <v>0.8531242719845141</v>
      </c>
      <c r="Q50" s="495">
        <v>1.359199040499947</v>
      </c>
      <c r="R50" s="496">
        <v>0.005882447745357575</v>
      </c>
      <c r="S50" s="496">
        <v>0.0910092324605526</v>
      </c>
      <c r="T50" s="496">
        <v>0.427281744363936</v>
      </c>
    </row>
    <row r="51" ht="12.75" customHeight="1">
      <c r="A51" s="493" t="s">
        <v>913</v>
      </c>
      <c r="B51" s="494">
        <v>228.0</v>
      </c>
      <c r="C51" s="464">
        <v>0.038</v>
      </c>
      <c r="D51" s="464">
        <v>0.0858</v>
      </c>
      <c r="E51" s="464">
        <v>0.176</v>
      </c>
      <c r="F51" s="464">
        <v>0.04937965260545906</v>
      </c>
      <c r="G51" s="464">
        <v>0.1196817148424813</v>
      </c>
      <c r="H51" s="464">
        <v>0.1997607655502392</v>
      </c>
      <c r="I51" s="495">
        <v>0.8204419889502762</v>
      </c>
      <c r="J51" s="495">
        <v>1.505290124761073</v>
      </c>
      <c r="K51" s="495">
        <v>2.819007006605832</v>
      </c>
      <c r="L51" s="496">
        <v>0.06901070313049372</v>
      </c>
      <c r="M51" s="496">
        <v>0.08229844230270678</v>
      </c>
      <c r="N51" s="496">
        <v>0.1126480468436227</v>
      </c>
      <c r="O51" s="495">
        <v>0.3628355151361401</v>
      </c>
      <c r="P51" s="495">
        <v>0.6637958526182828</v>
      </c>
      <c r="Q51" s="495">
        <v>0.9877349137351419</v>
      </c>
      <c r="R51" s="496">
        <v>8.665952999949025E-4</v>
      </c>
      <c r="S51" s="496">
        <v>0.03089834064466908</v>
      </c>
      <c r="T51" s="496">
        <v>0.1547687035979441</v>
      </c>
    </row>
    <row r="52" ht="12.75" customHeight="1">
      <c r="A52" s="493" t="s">
        <v>914</v>
      </c>
      <c r="B52" s="494">
        <v>1374.0</v>
      </c>
      <c r="C52" s="464">
        <v>-0.029</v>
      </c>
      <c r="D52" s="464">
        <v>0.114</v>
      </c>
      <c r="E52" s="464">
        <v>0.3</v>
      </c>
      <c r="F52" s="464">
        <v>-0.00133054808346924</v>
      </c>
      <c r="G52" s="464">
        <v>0.1712412945514133</v>
      </c>
      <c r="H52" s="464">
        <v>0.5777777777777778</v>
      </c>
      <c r="I52" s="495">
        <v>0.007109660285492973</v>
      </c>
      <c r="J52" s="495">
        <v>0.1260935143288084</v>
      </c>
      <c r="K52" s="495">
        <v>0.6483436716378513</v>
      </c>
      <c r="L52" s="496">
        <v>0.06227634483954853</v>
      </c>
      <c r="M52" s="496">
        <v>0.06446771294108368</v>
      </c>
      <c r="N52" s="496">
        <v>0.06875008421969271</v>
      </c>
      <c r="O52" s="495">
        <v>0.1314166379182863</v>
      </c>
      <c r="P52" s="495">
        <v>0.5879115554656339</v>
      </c>
      <c r="Q52" s="495">
        <v>1.176181355755747</v>
      </c>
      <c r="R52" s="496">
        <v>0.0</v>
      </c>
      <c r="S52" s="496">
        <v>0.009400720677596503</v>
      </c>
      <c r="T52" s="496">
        <v>0.1041009463722397</v>
      </c>
    </row>
    <row r="53" ht="12.75" customHeight="1">
      <c r="A53" s="493" t="s">
        <v>456</v>
      </c>
      <c r="B53" s="494">
        <v>1492.0</v>
      </c>
      <c r="C53" s="464">
        <v>0.036</v>
      </c>
      <c r="D53" s="464">
        <v>0.101</v>
      </c>
      <c r="E53" s="464">
        <v>0.188</v>
      </c>
      <c r="F53" s="464">
        <v>0.01434352836649245</v>
      </c>
      <c r="G53" s="464">
        <v>0.06972931757529546</v>
      </c>
      <c r="H53" s="464">
        <v>0.1232188899443615</v>
      </c>
      <c r="I53" s="495">
        <v>0.8493358633776091</v>
      </c>
      <c r="J53" s="495">
        <v>1.305903398926655</v>
      </c>
      <c r="K53" s="495">
        <v>2.037948971838876</v>
      </c>
      <c r="L53" s="496">
        <v>0.0907609636688385</v>
      </c>
      <c r="M53" s="496">
        <v>0.09533906784538246</v>
      </c>
      <c r="N53" s="496">
        <v>0.09692006483049517</v>
      </c>
      <c r="O53" s="495">
        <v>0.5975616522506249</v>
      </c>
      <c r="P53" s="495">
        <v>1.015786908217617</v>
      </c>
      <c r="Q53" s="495">
        <v>1.462749661534659</v>
      </c>
      <c r="R53" s="496">
        <v>0.01589833211734564</v>
      </c>
      <c r="S53" s="496">
        <v>0.09326991556310313</v>
      </c>
      <c r="T53" s="496">
        <v>0.2458333333333333</v>
      </c>
    </row>
    <row r="54" ht="12.75" customHeight="1">
      <c r="A54" s="493" t="s">
        <v>915</v>
      </c>
      <c r="B54" s="494">
        <v>1815.0</v>
      </c>
      <c r="C54" s="464">
        <v>0.0325</v>
      </c>
      <c r="D54" s="464">
        <v>0.167</v>
      </c>
      <c r="E54" s="464">
        <v>0.328</v>
      </c>
      <c r="F54" s="464">
        <v>-9.61111111111111</v>
      </c>
      <c r="G54" s="464">
        <v>-0.01529919802590993</v>
      </c>
      <c r="H54" s="464">
        <v>0.07066432069998572</v>
      </c>
      <c r="I54" s="495">
        <v>0.0</v>
      </c>
      <c r="J54" s="495">
        <v>0.0</v>
      </c>
      <c r="K54" s="495">
        <v>0.5530703538023587</v>
      </c>
      <c r="L54" s="496">
        <v>0.08401048758680386</v>
      </c>
      <c r="M54" s="496">
        <v>0.08407411582620361</v>
      </c>
      <c r="N54" s="496">
        <v>0.08624456787165205</v>
      </c>
      <c r="O54" s="495">
        <v>0.5594744857874498</v>
      </c>
      <c r="P54" s="495">
        <v>1.044028472258659</v>
      </c>
      <c r="Q54" s="495">
        <v>1.537559909513236</v>
      </c>
      <c r="R54" s="496">
        <v>0.0</v>
      </c>
      <c r="S54" s="496">
        <v>0.003813376662134828</v>
      </c>
      <c r="T54" s="496">
        <v>0.1134593993325917</v>
      </c>
    </row>
    <row r="55" ht="12.75" customHeight="1">
      <c r="A55" s="493" t="s">
        <v>956</v>
      </c>
      <c r="B55" s="494">
        <v>17.0</v>
      </c>
      <c r="C55" s="464"/>
      <c r="D55" s="464"/>
      <c r="E55" s="464"/>
      <c r="F55" s="464">
        <v>0.0</v>
      </c>
      <c r="G55" s="464">
        <v>0.02116104868913857</v>
      </c>
      <c r="H55" s="464">
        <v>0.02116104868913857</v>
      </c>
      <c r="I55" s="495"/>
      <c r="J55" s="495"/>
      <c r="K55" s="495"/>
      <c r="O55" s="495">
        <v>1.258030612019513</v>
      </c>
      <c r="P55" s="495">
        <v>1.258030612019513</v>
      </c>
      <c r="Q55" s="495">
        <v>1.258030612019513</v>
      </c>
      <c r="R55" s="496">
        <v>0.0</v>
      </c>
      <c r="S55" s="496">
        <v>0.0</v>
      </c>
      <c r="T55" s="496">
        <v>0.0</v>
      </c>
    </row>
    <row r="56" ht="12.75" customHeight="1">
      <c r="A56" s="493" t="s">
        <v>916</v>
      </c>
      <c r="B56" s="494">
        <v>137.0</v>
      </c>
      <c r="C56" s="464">
        <v>0.0209</v>
      </c>
      <c r="D56" s="464">
        <v>0.061</v>
      </c>
      <c r="E56" s="464">
        <v>0.136</v>
      </c>
      <c r="F56" s="464">
        <v>0.008777372262773723</v>
      </c>
      <c r="G56" s="464">
        <v>0.06088399527736977</v>
      </c>
      <c r="H56" s="464">
        <v>0.09740670461733081</v>
      </c>
      <c r="I56" s="495">
        <v>0.9243662955507168</v>
      </c>
      <c r="J56" s="495">
        <v>1.580357933906264</v>
      </c>
      <c r="K56" s="495">
        <v>2.485243055555556</v>
      </c>
      <c r="L56" s="496">
        <v>0.07722896469767941</v>
      </c>
      <c r="M56" s="496">
        <v>0.08154738204788964</v>
      </c>
      <c r="N56" s="496">
        <v>0.09573993464624804</v>
      </c>
      <c r="O56" s="495">
        <v>0.3483511264209298</v>
      </c>
      <c r="P56" s="495">
        <v>0.7859973551387082</v>
      </c>
      <c r="Q56" s="495">
        <v>1.254445887584746</v>
      </c>
      <c r="R56" s="496">
        <v>0.02326738832897847</v>
      </c>
      <c r="S56" s="496">
        <v>0.105760780132343</v>
      </c>
      <c r="T56" s="496">
        <v>0.3366779870330349</v>
      </c>
    </row>
    <row r="57" ht="12.75" customHeight="1">
      <c r="A57" s="493" t="s">
        <v>917</v>
      </c>
      <c r="B57" s="494">
        <v>36.0</v>
      </c>
      <c r="C57" s="464">
        <v>0.154</v>
      </c>
      <c r="D57" s="464">
        <v>0.213</v>
      </c>
      <c r="E57" s="464">
        <v>0.282</v>
      </c>
      <c r="F57" s="464">
        <v>0.06667398829369865</v>
      </c>
      <c r="G57" s="464">
        <v>0.1334023831264111</v>
      </c>
      <c r="H57" s="464">
        <v>0.2103549332464995</v>
      </c>
      <c r="I57" s="495">
        <v>1.219214121148865</v>
      </c>
      <c r="J57" s="495">
        <v>1.711156056252836</v>
      </c>
      <c r="K57" s="495">
        <v>2.176585062079166</v>
      </c>
      <c r="L57" s="496">
        <v>0.08162772120256655</v>
      </c>
      <c r="M57" s="496">
        <v>0.08887414699212416</v>
      </c>
      <c r="N57" s="496">
        <v>0.1120042531636969</v>
      </c>
      <c r="O57" s="495">
        <v>0.5309154964964505</v>
      </c>
      <c r="P57" s="495">
        <v>0.8969749608616471</v>
      </c>
      <c r="Q57" s="495">
        <v>1.340451132564019</v>
      </c>
      <c r="R57" s="496">
        <v>0.140534262485482</v>
      </c>
      <c r="S57" s="496">
        <v>0.2992817331685361</v>
      </c>
      <c r="T57" s="496">
        <v>0.4267425320056899</v>
      </c>
    </row>
    <row r="58" ht="12.75" customHeight="1">
      <c r="A58" s="493" t="s">
        <v>918</v>
      </c>
      <c r="B58" s="494">
        <v>590.0</v>
      </c>
      <c r="C58" s="464">
        <v>0.08470000000000001</v>
      </c>
      <c r="D58" s="464">
        <v>0.246</v>
      </c>
      <c r="E58" s="464">
        <v>0.4379999999999999</v>
      </c>
      <c r="F58" s="464">
        <v>-0.3180952380952381</v>
      </c>
      <c r="G58" s="464">
        <v>0.1592156862745098</v>
      </c>
      <c r="H58" s="464">
        <v>0.4059405940594059</v>
      </c>
      <c r="I58" s="495">
        <v>0.06046313005210847</v>
      </c>
      <c r="J58" s="495">
        <v>0.4722792607802874</v>
      </c>
      <c r="K58" s="495">
        <v>0.8853117851112685</v>
      </c>
      <c r="L58" s="496">
        <v>0.08238134470142476</v>
      </c>
      <c r="M58" s="496">
        <v>0.08304365594530191</v>
      </c>
      <c r="N58" s="496">
        <v>0.08978613864368458</v>
      </c>
      <c r="O58" s="495">
        <v>0.5390729959110587</v>
      </c>
      <c r="P58" s="495">
        <v>0.9976809475733847</v>
      </c>
      <c r="Q58" s="495">
        <v>1.546250814810917</v>
      </c>
      <c r="R58" s="496">
        <v>0.0</v>
      </c>
      <c r="S58" s="496">
        <v>0.08250559784674974</v>
      </c>
      <c r="T58" s="496">
        <v>0.3440615388583619</v>
      </c>
    </row>
    <row r="59" ht="12.75" customHeight="1">
      <c r="A59" s="493" t="s">
        <v>919</v>
      </c>
      <c r="B59" s="494">
        <v>174.0</v>
      </c>
      <c r="C59" s="464">
        <v>0.0158</v>
      </c>
      <c r="D59" s="464">
        <v>0.112</v>
      </c>
      <c r="E59" s="464">
        <v>0.224</v>
      </c>
      <c r="F59" s="464">
        <v>0.02072186836518047</v>
      </c>
      <c r="G59" s="464">
        <v>0.1221023640119348</v>
      </c>
      <c r="H59" s="464">
        <v>0.3126048540431719</v>
      </c>
      <c r="I59" s="495">
        <v>0.3486269634987005</v>
      </c>
      <c r="J59" s="495">
        <v>0.7125615525731389</v>
      </c>
      <c r="K59" s="495">
        <v>1.661226273842405</v>
      </c>
      <c r="L59" s="496">
        <v>0.06636544789309094</v>
      </c>
      <c r="M59" s="496">
        <v>0.07353050970805466</v>
      </c>
      <c r="N59" s="496">
        <v>0.08469475524370935</v>
      </c>
      <c r="O59" s="495">
        <v>0.3743267524927403</v>
      </c>
      <c r="P59" s="495">
        <v>0.8298620595680499</v>
      </c>
      <c r="Q59" s="495">
        <v>1.260792266906975</v>
      </c>
      <c r="R59" s="496">
        <v>0.09906183604737906</v>
      </c>
      <c r="S59" s="496">
        <v>0.3349514563106796</v>
      </c>
      <c r="T59" s="496">
        <v>0.4731300696837039</v>
      </c>
    </row>
    <row r="60" ht="12.75" customHeight="1">
      <c r="A60" s="493" t="s">
        <v>920</v>
      </c>
      <c r="B60" s="494">
        <v>444.0</v>
      </c>
      <c r="C60" s="464">
        <v>0.0254</v>
      </c>
      <c r="D60" s="464">
        <v>0.156</v>
      </c>
      <c r="E60" s="464">
        <v>0.274</v>
      </c>
      <c r="F60" s="464">
        <v>-0.002202224952687693</v>
      </c>
      <c r="G60" s="464">
        <v>0.04237895383355512</v>
      </c>
      <c r="H60" s="464">
        <v>0.1028957528957529</v>
      </c>
      <c r="I60" s="495">
        <v>0.7416743419458046</v>
      </c>
      <c r="J60" s="495">
        <v>1.708389715832205</v>
      </c>
      <c r="K60" s="495">
        <v>3.451514440009392</v>
      </c>
      <c r="L60" s="496">
        <v>0.07525862229948913</v>
      </c>
      <c r="M60" s="496">
        <v>0.08152189259495903</v>
      </c>
      <c r="N60" s="496">
        <v>0.09458509655502631</v>
      </c>
      <c r="O60" s="495">
        <v>0.4491816388545652</v>
      </c>
      <c r="P60" s="495">
        <v>0.9668286408616179</v>
      </c>
      <c r="Q60" s="495">
        <v>1.462263964437873</v>
      </c>
      <c r="R60" s="496">
        <v>0.05179077557330585</v>
      </c>
      <c r="S60" s="496">
        <v>0.23349736237184</v>
      </c>
      <c r="T60" s="496">
        <v>0.5015295330990963</v>
      </c>
    </row>
    <row r="61" ht="12.75" customHeight="1">
      <c r="A61" s="493" t="s">
        <v>468</v>
      </c>
      <c r="B61" s="494">
        <v>164.0</v>
      </c>
      <c r="C61" s="464">
        <v>0.0342</v>
      </c>
      <c r="D61" s="464">
        <v>0.0775</v>
      </c>
      <c r="E61" s="464">
        <v>0.141</v>
      </c>
      <c r="F61" s="464">
        <v>0.03025936599423631</v>
      </c>
      <c r="G61" s="464">
        <v>0.0674302757257227</v>
      </c>
      <c r="H61" s="464">
        <v>0.1152317880794702</v>
      </c>
      <c r="I61" s="495">
        <v>1.013722627737226</v>
      </c>
      <c r="J61" s="495">
        <v>1.396004098360656</v>
      </c>
      <c r="K61" s="495">
        <v>1.9075</v>
      </c>
      <c r="L61" s="496">
        <v>0.07084668672720806</v>
      </c>
      <c r="M61" s="496">
        <v>0.0748287877383905</v>
      </c>
      <c r="N61" s="496">
        <v>0.08701250189438442</v>
      </c>
      <c r="O61" s="495">
        <v>0.380349396492883</v>
      </c>
      <c r="P61" s="495">
        <v>0.763735149597427</v>
      </c>
      <c r="Q61" s="495">
        <v>1.292949956498377</v>
      </c>
      <c r="R61" s="496">
        <v>0.0627341157615627</v>
      </c>
      <c r="S61" s="496">
        <v>0.2171394085697043</v>
      </c>
      <c r="T61" s="496">
        <v>0.4521004491920656</v>
      </c>
    </row>
    <row r="62" ht="12.75" customHeight="1">
      <c r="A62" s="493" t="s">
        <v>921</v>
      </c>
      <c r="B62" s="494">
        <v>266.0</v>
      </c>
      <c r="C62" s="464">
        <v>0.0338</v>
      </c>
      <c r="D62" s="464">
        <v>0.0986</v>
      </c>
      <c r="E62" s="464">
        <v>0.186</v>
      </c>
      <c r="F62" s="464">
        <v>-0.01255278310940499</v>
      </c>
      <c r="G62" s="464">
        <v>0.03796095444685466</v>
      </c>
      <c r="H62" s="464">
        <v>0.1082289803220036</v>
      </c>
      <c r="I62" s="495">
        <v>0.5785837651122625</v>
      </c>
      <c r="J62" s="495">
        <v>1.012721281324239</v>
      </c>
      <c r="K62" s="495">
        <v>1.613570430858494</v>
      </c>
      <c r="L62" s="496">
        <v>0.07173873119214594</v>
      </c>
      <c r="M62" s="496">
        <v>0.0768247943549423</v>
      </c>
      <c r="N62" s="496">
        <v>0.0905574703294697</v>
      </c>
      <c r="O62" s="495">
        <v>0.4104869013484358</v>
      </c>
      <c r="P62" s="495">
        <v>0.833869060616532</v>
      </c>
      <c r="Q62" s="495">
        <v>1.326560195595948</v>
      </c>
      <c r="R62" s="496">
        <v>0.09432624113475178</v>
      </c>
      <c r="S62" s="496">
        <v>0.2732919254658385</v>
      </c>
      <c r="T62" s="496">
        <v>0.5063546130461853</v>
      </c>
    </row>
    <row r="63" ht="12.75" customHeight="1">
      <c r="A63" s="493" t="s">
        <v>922</v>
      </c>
      <c r="B63" s="494">
        <v>488.0</v>
      </c>
      <c r="C63" s="464">
        <v>0.0654</v>
      </c>
      <c r="D63" s="464">
        <v>0.127</v>
      </c>
      <c r="E63" s="464">
        <v>0.207</v>
      </c>
      <c r="F63" s="464">
        <v>0.04388979634228093</v>
      </c>
      <c r="G63" s="464">
        <v>0.1018891875988386</v>
      </c>
      <c r="H63" s="464">
        <v>0.2062461975258568</v>
      </c>
      <c r="I63" s="495">
        <v>0.3990843189622281</v>
      </c>
      <c r="J63" s="495">
        <v>0.6973451130291844</v>
      </c>
      <c r="K63" s="495">
        <v>1.300993571011104</v>
      </c>
      <c r="L63" s="496">
        <v>0.06077639154652098</v>
      </c>
      <c r="M63" s="496">
        <v>0.06479648693081685</v>
      </c>
      <c r="N63" s="496">
        <v>0.07577340547579547</v>
      </c>
      <c r="O63" s="495">
        <v>0.3336496206369378</v>
      </c>
      <c r="P63" s="495">
        <v>0.6483978432642004</v>
      </c>
      <c r="Q63" s="495">
        <v>1.057848276799258</v>
      </c>
      <c r="R63" s="496">
        <v>0.1164069660861595</v>
      </c>
      <c r="S63" s="496">
        <v>0.3868421052631579</v>
      </c>
      <c r="T63" s="496">
        <v>0.5883763685811745</v>
      </c>
    </row>
    <row r="64" ht="12.75" customHeight="1">
      <c r="A64" s="493" t="s">
        <v>923</v>
      </c>
      <c r="B64" s="494">
        <v>853.0</v>
      </c>
      <c r="C64" s="464">
        <v>0.00285</v>
      </c>
      <c r="D64" s="464">
        <v>0.111</v>
      </c>
      <c r="E64" s="464">
        <v>0.289</v>
      </c>
      <c r="F64" s="464">
        <v>-3.8</v>
      </c>
      <c r="G64" s="464">
        <v>-0.003787313432835821</v>
      </c>
      <c r="H64" s="464">
        <v>0.1622807017543859</v>
      </c>
      <c r="I64" s="495">
        <v>0.0</v>
      </c>
      <c r="J64" s="495">
        <v>0.0</v>
      </c>
      <c r="K64" s="495">
        <v>0.2451923076923077</v>
      </c>
      <c r="L64" s="496">
        <v>0.08616658917032927</v>
      </c>
      <c r="M64" s="496">
        <v>0.08641999811087574</v>
      </c>
      <c r="N64" s="496">
        <v>0.08641999811087574</v>
      </c>
      <c r="O64" s="495">
        <v>0.5797345063276523</v>
      </c>
      <c r="P64" s="495">
        <v>1.040410168765752</v>
      </c>
      <c r="Q64" s="495">
        <v>1.546835077351937</v>
      </c>
      <c r="R64" s="496">
        <v>0.0</v>
      </c>
      <c r="S64" s="496">
        <v>0.004542379433652266</v>
      </c>
      <c r="T64" s="496">
        <v>0.08717346639272086</v>
      </c>
    </row>
    <row r="65" ht="12.75" customHeight="1">
      <c r="A65" s="493" t="s">
        <v>924</v>
      </c>
      <c r="B65" s="494">
        <v>205.0</v>
      </c>
      <c r="C65" s="464">
        <v>-0.0131</v>
      </c>
      <c r="D65" s="464">
        <v>0.0447</v>
      </c>
      <c r="E65" s="464">
        <v>0.109</v>
      </c>
      <c r="F65" s="464">
        <v>-0.03220779220779221</v>
      </c>
      <c r="G65" s="464">
        <v>0.0461427546077038</v>
      </c>
      <c r="H65" s="464">
        <v>0.105830164765526</v>
      </c>
      <c r="I65" s="495">
        <v>0.7086882453151618</v>
      </c>
      <c r="J65" s="495">
        <v>1.439854191980559</v>
      </c>
      <c r="K65" s="495">
        <v>2.88</v>
      </c>
      <c r="L65" s="496">
        <v>0.08959226836890329</v>
      </c>
      <c r="M65" s="496">
        <v>0.09389159837061532</v>
      </c>
      <c r="N65" s="496">
        <v>0.111724733915199</v>
      </c>
      <c r="O65" s="495">
        <v>0.4299147852198638</v>
      </c>
      <c r="P65" s="495">
        <v>0.9108755561319086</v>
      </c>
      <c r="Q65" s="495">
        <v>1.429335001488834</v>
      </c>
      <c r="R65" s="496">
        <v>0.004244205027750571</v>
      </c>
      <c r="S65" s="496">
        <v>0.05970392061168049</v>
      </c>
      <c r="T65" s="496">
        <v>0.3124888967845088</v>
      </c>
    </row>
    <row r="66" ht="12.75" customHeight="1">
      <c r="A66" s="493" t="s">
        <v>474</v>
      </c>
      <c r="B66" s="494">
        <v>633.0</v>
      </c>
      <c r="C66" s="464">
        <v>0.0114</v>
      </c>
      <c r="D66" s="464">
        <v>0.0698</v>
      </c>
      <c r="E66" s="464">
        <v>0.174</v>
      </c>
      <c r="F66" s="464">
        <v>0.1851258046809299</v>
      </c>
      <c r="G66" s="464">
        <v>0.4988814317673378</v>
      </c>
      <c r="H66" s="464">
        <v>0.66</v>
      </c>
      <c r="I66" s="495">
        <v>0.05777435825697698</v>
      </c>
      <c r="J66" s="495">
        <v>0.08094245872736015</v>
      </c>
      <c r="K66" s="495">
        <v>0.1239614709873887</v>
      </c>
      <c r="L66" s="496">
        <v>0.05948160984090209</v>
      </c>
      <c r="M66" s="496">
        <v>0.06322497047164949</v>
      </c>
      <c r="N66" s="496">
        <v>0.07360656708635427</v>
      </c>
      <c r="O66" s="495">
        <v>0.4165338302034178</v>
      </c>
      <c r="P66" s="495">
        <v>0.7917797040265699</v>
      </c>
      <c r="Q66" s="495">
        <v>1.151029223390879</v>
      </c>
      <c r="R66" s="496">
        <v>0.2355478861087144</v>
      </c>
      <c r="S66" s="496">
        <v>0.4142739680973524</v>
      </c>
      <c r="T66" s="496">
        <v>0.5959334565619223</v>
      </c>
    </row>
    <row r="67" ht="12.75" customHeight="1">
      <c r="A67" s="493" t="s">
        <v>925</v>
      </c>
      <c r="B67" s="494">
        <v>884.0</v>
      </c>
      <c r="C67" s="464">
        <v>-0.109</v>
      </c>
      <c r="D67" s="464">
        <v>0.0476</v>
      </c>
      <c r="E67" s="464">
        <v>0.239</v>
      </c>
      <c r="F67" s="464">
        <v>-0.0729559748427673</v>
      </c>
      <c r="G67" s="464">
        <v>0.08894736842105264</v>
      </c>
      <c r="H67" s="464">
        <v>0.2043394671793463</v>
      </c>
      <c r="I67" s="495">
        <v>0.1020055325034578</v>
      </c>
      <c r="J67" s="495">
        <v>0.2415325303304219</v>
      </c>
      <c r="K67" s="495">
        <v>0.5219885596117606</v>
      </c>
      <c r="L67" s="496">
        <v>0.06337531121992672</v>
      </c>
      <c r="M67" s="496">
        <v>0.06950869511198741</v>
      </c>
      <c r="N67" s="496">
        <v>0.07422898783080406</v>
      </c>
      <c r="O67" s="495">
        <v>0.428724827332739</v>
      </c>
      <c r="P67" s="495">
        <v>0.9262277459139344</v>
      </c>
      <c r="Q67" s="495">
        <v>1.416268449372267</v>
      </c>
      <c r="R67" s="496">
        <v>0.08516260162601626</v>
      </c>
      <c r="S67" s="496">
        <v>0.4099531955432216</v>
      </c>
      <c r="T67" s="496">
        <v>0.7240853658536586</v>
      </c>
    </row>
    <row r="68" ht="12.75" customHeight="1">
      <c r="A68" s="493" t="s">
        <v>926</v>
      </c>
      <c r="B68" s="494">
        <v>336.0</v>
      </c>
      <c r="C68" s="464">
        <v>-0.0602</v>
      </c>
      <c r="D68" s="464">
        <v>0.07100000000000001</v>
      </c>
      <c r="E68" s="464">
        <v>0.207</v>
      </c>
      <c r="F68" s="464">
        <v>0.005366795366795367</v>
      </c>
      <c r="G68" s="464">
        <v>0.1397185032612427</v>
      </c>
      <c r="H68" s="464">
        <v>0.3126414484319431</v>
      </c>
      <c r="I68" s="495">
        <v>0.07679024885728795</v>
      </c>
      <c r="J68" s="495">
        <v>0.1756111267209891</v>
      </c>
      <c r="K68" s="495">
        <v>0.4452054794520547</v>
      </c>
      <c r="L68" s="496">
        <v>0.06504057564192911</v>
      </c>
      <c r="M68" s="496">
        <v>0.06847757083397459</v>
      </c>
      <c r="N68" s="496">
        <v>0.07969349038164569</v>
      </c>
      <c r="O68" s="495">
        <v>0.4327075435263816</v>
      </c>
      <c r="P68" s="495">
        <v>0.906561620815254</v>
      </c>
      <c r="Q68" s="495">
        <v>1.347493740467411</v>
      </c>
      <c r="R68" s="496">
        <v>0.09804351778879704</v>
      </c>
      <c r="S68" s="496">
        <v>0.42452597882295</v>
      </c>
      <c r="T68" s="496">
        <v>0.6352691218130312</v>
      </c>
    </row>
    <row r="69" ht="12.75" customHeight="1">
      <c r="A69" s="493" t="s">
        <v>927</v>
      </c>
      <c r="B69" s="494">
        <v>748.0</v>
      </c>
      <c r="C69" s="464">
        <v>-0.0089</v>
      </c>
      <c r="D69" s="464">
        <v>0.08560000000000001</v>
      </c>
      <c r="E69" s="464">
        <v>0.217</v>
      </c>
      <c r="F69" s="464">
        <v>0.03916400791529651</v>
      </c>
      <c r="G69" s="464">
        <v>0.2488857414189335</v>
      </c>
      <c r="H69" s="464">
        <v>0.5588652482269504</v>
      </c>
      <c r="I69" s="495">
        <v>0.06206501762525986</v>
      </c>
      <c r="J69" s="495">
        <v>0.114455884389861</v>
      </c>
      <c r="K69" s="495">
        <v>0.4047052233580731</v>
      </c>
      <c r="L69" s="496">
        <v>0.06369953793084188</v>
      </c>
      <c r="M69" s="496">
        <v>0.0690173453829252</v>
      </c>
      <c r="N69" s="496">
        <v>0.07600196729568975</v>
      </c>
      <c r="O69" s="495">
        <v>0.2400072203766545</v>
      </c>
      <c r="P69" s="495">
        <v>0.7532513259957963</v>
      </c>
      <c r="Q69" s="495">
        <v>1.387830461240445</v>
      </c>
      <c r="R69" s="496">
        <v>0.01701032907115155</v>
      </c>
      <c r="S69" s="496">
        <v>0.3230815467842116</v>
      </c>
      <c r="T69" s="496">
        <v>0.5860375169212918</v>
      </c>
    </row>
    <row r="70" ht="12.75" customHeight="1">
      <c r="A70" s="493" t="s">
        <v>476</v>
      </c>
      <c r="B70" s="494">
        <v>326.0</v>
      </c>
      <c r="C70" s="464">
        <v>0.0276</v>
      </c>
      <c r="D70" s="464">
        <v>0.111</v>
      </c>
      <c r="E70" s="464">
        <v>0.221</v>
      </c>
      <c r="F70" s="464">
        <v>-0.01717171717171717</v>
      </c>
      <c r="G70" s="464">
        <v>0.07328859060402684</v>
      </c>
      <c r="H70" s="464">
        <v>0.1530249110320284</v>
      </c>
      <c r="I70" s="495">
        <v>0.5923460898502496</v>
      </c>
      <c r="J70" s="495">
        <v>1.152364273204904</v>
      </c>
      <c r="K70" s="495">
        <v>2.039312039312039</v>
      </c>
      <c r="L70" s="496">
        <v>0.08003937144051153</v>
      </c>
      <c r="M70" s="496">
        <v>0.08583890903161522</v>
      </c>
      <c r="N70" s="496">
        <v>0.08895766781233204</v>
      </c>
      <c r="O70" s="495">
        <v>0.4924882135384958</v>
      </c>
      <c r="P70" s="495">
        <v>1.021529975355817</v>
      </c>
      <c r="Q70" s="495">
        <v>1.443048586289892</v>
      </c>
      <c r="R70" s="496">
        <v>0.03315358498102657</v>
      </c>
      <c r="S70" s="496">
        <v>0.156282814140707</v>
      </c>
      <c r="T70" s="496">
        <v>0.3943298969072165</v>
      </c>
    </row>
    <row r="71" ht="12.75" customHeight="1">
      <c r="A71" s="493" t="s">
        <v>928</v>
      </c>
      <c r="B71" s="494">
        <v>34.0</v>
      </c>
      <c r="C71" s="464">
        <v>0.0391</v>
      </c>
      <c r="D71" s="464">
        <v>0.0834</v>
      </c>
      <c r="E71" s="464">
        <v>0.144</v>
      </c>
      <c r="F71" s="464">
        <v>0.07748739110499772</v>
      </c>
      <c r="G71" s="464">
        <v>0.1025648269789474</v>
      </c>
      <c r="H71" s="464">
        <v>0.1572504708097928</v>
      </c>
      <c r="I71" s="495">
        <v>0.8234192553425865</v>
      </c>
      <c r="J71" s="495">
        <v>1.260978043912176</v>
      </c>
      <c r="K71" s="495">
        <v>2.153775883069427</v>
      </c>
      <c r="L71" s="496">
        <v>0.09794090329137616</v>
      </c>
      <c r="M71" s="496">
        <v>0.1077752683169365</v>
      </c>
      <c r="N71" s="496">
        <v>0.1195306722807915</v>
      </c>
      <c r="O71" s="495">
        <v>0.6449328899668939</v>
      </c>
      <c r="P71" s="495">
        <v>1.048547177395812</v>
      </c>
      <c r="Q71" s="495">
        <v>1.432393592985552</v>
      </c>
      <c r="R71" s="496">
        <v>7.3060088601962E-5</v>
      </c>
      <c r="S71" s="496">
        <v>0.152100714304619</v>
      </c>
      <c r="T71" s="496">
        <v>0.2899927316218258</v>
      </c>
    </row>
    <row r="72" ht="12.75" customHeight="1">
      <c r="A72" s="493" t="s">
        <v>929</v>
      </c>
      <c r="B72" s="494">
        <v>394.0</v>
      </c>
      <c r="C72" s="464">
        <v>0.0179</v>
      </c>
      <c r="D72" s="464">
        <v>0.0959</v>
      </c>
      <c r="E72" s="464">
        <v>0.179</v>
      </c>
      <c r="F72" s="464">
        <v>-0.01884905590244753</v>
      </c>
      <c r="G72" s="464">
        <v>0.03440366972477064</v>
      </c>
      <c r="H72" s="464">
        <v>0.08528751433811284</v>
      </c>
      <c r="I72" s="495">
        <v>1.238805970149254</v>
      </c>
      <c r="J72" s="495">
        <v>2.003274073190966</v>
      </c>
      <c r="K72" s="495">
        <v>3.323983169705469</v>
      </c>
      <c r="L72" s="496">
        <v>0.07764783886670062</v>
      </c>
      <c r="M72" s="496">
        <v>0.08386510090539182</v>
      </c>
      <c r="N72" s="496">
        <v>0.08631742108658244</v>
      </c>
      <c r="O72" s="495">
        <v>0.4306930231827682</v>
      </c>
      <c r="P72" s="495">
        <v>0.8048729439384256</v>
      </c>
      <c r="Q72" s="495">
        <v>1.382817332668571</v>
      </c>
      <c r="R72" s="496">
        <v>0.0988143677755164</v>
      </c>
      <c r="S72" s="496">
        <v>0.2356647763074984</v>
      </c>
      <c r="T72" s="496">
        <v>0.4376</v>
      </c>
    </row>
    <row r="73" ht="12.75" customHeight="1">
      <c r="A73" s="493" t="s">
        <v>930</v>
      </c>
      <c r="B73" s="494">
        <v>204.0</v>
      </c>
      <c r="C73" s="464">
        <v>0.039</v>
      </c>
      <c r="D73" s="464">
        <v>0.117</v>
      </c>
      <c r="E73" s="464">
        <v>0.205</v>
      </c>
      <c r="F73" s="464">
        <v>6.964084785451448E-4</v>
      </c>
      <c r="G73" s="464">
        <v>0.02899824253075571</v>
      </c>
      <c r="H73" s="464">
        <v>0.0567454363065216</v>
      </c>
      <c r="I73" s="495">
        <v>1.509438359356793</v>
      </c>
      <c r="J73" s="495">
        <v>2.522642823966558</v>
      </c>
      <c r="K73" s="495">
        <v>4.593055065301801</v>
      </c>
      <c r="L73" s="496">
        <v>0.07149466568881499</v>
      </c>
      <c r="M73" s="496">
        <v>0.0768145140829028</v>
      </c>
      <c r="N73" s="496">
        <v>0.09264042574340094</v>
      </c>
      <c r="O73" s="495">
        <v>0.3987987313862636</v>
      </c>
      <c r="P73" s="495">
        <v>0.8701506337464239</v>
      </c>
      <c r="Q73" s="495">
        <v>1.396339251109677</v>
      </c>
      <c r="R73" s="496">
        <v>0.1118655948387362</v>
      </c>
      <c r="S73" s="496">
        <v>0.368595825426945</v>
      </c>
      <c r="T73" s="496">
        <v>0.6178806116033259</v>
      </c>
    </row>
    <row r="74" ht="12.75" customHeight="1">
      <c r="A74" s="493" t="s">
        <v>931</v>
      </c>
      <c r="B74" s="494">
        <v>120.0</v>
      </c>
      <c r="C74" s="464">
        <v>-0.00369</v>
      </c>
      <c r="D74" s="464">
        <v>0.0528</v>
      </c>
      <c r="E74" s="464">
        <v>0.11</v>
      </c>
      <c r="F74" s="464">
        <v>0.01672473867595819</v>
      </c>
      <c r="G74" s="464">
        <v>0.04151624548736462</v>
      </c>
      <c r="H74" s="464">
        <v>0.112881473660064</v>
      </c>
      <c r="I74" s="495">
        <v>1.293890538837104</v>
      </c>
      <c r="J74" s="495">
        <v>1.937233265694072</v>
      </c>
      <c r="K74" s="495">
        <v>3.722517058377559</v>
      </c>
      <c r="L74" s="496">
        <v>0.08084781067662387</v>
      </c>
      <c r="M74" s="496">
        <v>0.0885545270725753</v>
      </c>
      <c r="N74" s="496">
        <v>0.1044138033791024</v>
      </c>
      <c r="O74" s="495">
        <v>0.573292568191003</v>
      </c>
      <c r="P74" s="495">
        <v>0.9935419811848315</v>
      </c>
      <c r="Q74" s="495">
        <v>1.563840635206271</v>
      </c>
      <c r="R74" s="496">
        <v>0.1035856573705179</v>
      </c>
      <c r="S74" s="496">
        <v>0.2986592589363452</v>
      </c>
      <c r="T74" s="496">
        <v>0.5114114779525815</v>
      </c>
    </row>
    <row r="75" ht="12.75" customHeight="1">
      <c r="A75" s="493" t="s">
        <v>932</v>
      </c>
      <c r="B75" s="494">
        <v>1028.0</v>
      </c>
      <c r="C75" s="464">
        <v>0.00586</v>
      </c>
      <c r="D75" s="464">
        <v>0.08289999999999999</v>
      </c>
      <c r="E75" s="464">
        <v>0.195</v>
      </c>
      <c r="F75" s="464">
        <v>0.0</v>
      </c>
      <c r="G75" s="464">
        <v>0.03586945975576612</v>
      </c>
      <c r="H75" s="464">
        <v>0.08936651583710407</v>
      </c>
      <c r="I75" s="495">
        <v>0.7239263803680981</v>
      </c>
      <c r="J75" s="495">
        <v>1.830220713073005</v>
      </c>
      <c r="K75" s="495">
        <v>3.384887777951362</v>
      </c>
      <c r="L75" s="496">
        <v>0.06846876978254893</v>
      </c>
      <c r="M75" s="496">
        <v>0.07229305000227058</v>
      </c>
      <c r="N75" s="496">
        <v>0.08401475138409442</v>
      </c>
      <c r="O75" s="495">
        <v>0.2858084566035461</v>
      </c>
      <c r="P75" s="495">
        <v>0.7728005173009658</v>
      </c>
      <c r="Q75" s="495">
        <v>1.246639310452682</v>
      </c>
      <c r="R75" s="496">
        <v>0.01728587850001084</v>
      </c>
      <c r="S75" s="496">
        <v>0.1592482690405539</v>
      </c>
      <c r="T75" s="496">
        <v>0.4309507286606523</v>
      </c>
    </row>
    <row r="76" ht="12.75" customHeight="1">
      <c r="A76" s="493" t="s">
        <v>933</v>
      </c>
      <c r="B76" s="494">
        <v>256.0</v>
      </c>
      <c r="C76" s="464">
        <v>-0.0776</v>
      </c>
      <c r="D76" s="464">
        <v>0.0254</v>
      </c>
      <c r="E76" s="464">
        <v>0.111</v>
      </c>
      <c r="F76" s="464">
        <v>-0.00920282542885974</v>
      </c>
      <c r="G76" s="464">
        <v>0.03918382990071161</v>
      </c>
      <c r="H76" s="464">
        <v>0.0869245322682363</v>
      </c>
      <c r="I76" s="495">
        <v>0.6920122887864822</v>
      </c>
      <c r="J76" s="495">
        <v>1.828811105749601</v>
      </c>
      <c r="K76" s="495">
        <v>3.347373531925317</v>
      </c>
      <c r="L76" s="496">
        <v>0.08298676092872442</v>
      </c>
      <c r="M76" s="496">
        <v>0.08936219631622466</v>
      </c>
      <c r="N76" s="496">
        <v>0.092882864533666</v>
      </c>
      <c r="O76" s="495">
        <v>0.5410665658192717</v>
      </c>
      <c r="P76" s="495">
        <v>0.928038329488805</v>
      </c>
      <c r="Q76" s="495">
        <v>1.405315979839749</v>
      </c>
      <c r="R76" s="496">
        <v>0.0881511746680286</v>
      </c>
      <c r="S76" s="496">
        <v>0.2651075206691564</v>
      </c>
      <c r="T76" s="496">
        <v>0.5706764938141616</v>
      </c>
    </row>
    <row r="77" ht="12.75" customHeight="1">
      <c r="A77" s="493" t="s">
        <v>934</v>
      </c>
      <c r="B77" s="494">
        <v>201.0</v>
      </c>
      <c r="C77" s="464">
        <v>-0.00183</v>
      </c>
      <c r="D77" s="464">
        <v>0.0482</v>
      </c>
      <c r="E77" s="464">
        <v>0.117</v>
      </c>
      <c r="F77" s="464">
        <v>0.01449814126394052</v>
      </c>
      <c r="G77" s="464">
        <v>0.03219404698305136</v>
      </c>
      <c r="H77" s="464">
        <v>0.04979759698765825</v>
      </c>
      <c r="I77" s="495">
        <v>2.231317522786168</v>
      </c>
      <c r="J77" s="495">
        <v>3.201465201465202</v>
      </c>
      <c r="K77" s="495">
        <v>4.693829486575601</v>
      </c>
      <c r="L77" s="496">
        <v>0.06576515271101267</v>
      </c>
      <c r="M77" s="496">
        <v>0.0679152189118815</v>
      </c>
      <c r="N77" s="496">
        <v>0.07313272309941773</v>
      </c>
      <c r="O77" s="495">
        <v>0.3296063709452022</v>
      </c>
      <c r="P77" s="495">
        <v>0.5640582357927003</v>
      </c>
      <c r="Q77" s="495">
        <v>0.9096620925699408</v>
      </c>
      <c r="R77" s="496">
        <v>0.1104667026734389</v>
      </c>
      <c r="S77" s="496">
        <v>0.290221554273525</v>
      </c>
      <c r="T77" s="496">
        <v>0.4446999180973247</v>
      </c>
    </row>
    <row r="78" ht="12.75" customHeight="1">
      <c r="A78" s="493" t="s">
        <v>935</v>
      </c>
      <c r="B78" s="494">
        <v>123.0</v>
      </c>
      <c r="C78" s="464">
        <v>0.0135</v>
      </c>
      <c r="D78" s="464">
        <v>0.0532</v>
      </c>
      <c r="E78" s="464">
        <v>0.12</v>
      </c>
      <c r="F78" s="464">
        <v>0.3986254295532646</v>
      </c>
      <c r="G78" s="464">
        <v>0.5597633136094675</v>
      </c>
      <c r="H78" s="464">
        <v>0.6773648648648649</v>
      </c>
      <c r="I78" s="495">
        <v>0.07479637862218907</v>
      </c>
      <c r="J78" s="495">
        <v>0.0971350612769646</v>
      </c>
      <c r="K78" s="495">
        <v>0.1232116788321168</v>
      </c>
      <c r="L78" s="496">
        <v>0.06265727326477667</v>
      </c>
      <c r="M78" s="496">
        <v>0.06642971875434193</v>
      </c>
      <c r="N78" s="496">
        <v>0.07538429826932144</v>
      </c>
      <c r="O78" s="495">
        <v>0.5703986672944151</v>
      </c>
      <c r="P78" s="495">
        <v>0.9139362270216549</v>
      </c>
      <c r="Q78" s="495">
        <v>1.298589233613985</v>
      </c>
      <c r="R78" s="496">
        <v>0.335725964236347</v>
      </c>
      <c r="S78" s="496">
        <v>0.4439813679823486</v>
      </c>
      <c r="T78" s="496">
        <v>0.5614740082079345</v>
      </c>
    </row>
    <row r="79" ht="12.75" customHeight="1">
      <c r="A79" s="493" t="s">
        <v>478</v>
      </c>
      <c r="B79" s="494">
        <v>639.0</v>
      </c>
      <c r="C79" s="464">
        <v>7.000000000000001E-4</v>
      </c>
      <c r="D79" s="464">
        <v>0.0721</v>
      </c>
      <c r="E79" s="464">
        <v>0.155</v>
      </c>
      <c r="F79" s="464">
        <v>-0.009647044568335218</v>
      </c>
      <c r="G79" s="464">
        <v>0.03782201405152225</v>
      </c>
      <c r="H79" s="464">
        <v>0.08824185893015768</v>
      </c>
      <c r="I79" s="495">
        <v>1.500887614365697</v>
      </c>
      <c r="J79" s="495">
        <v>2.505426167540544</v>
      </c>
      <c r="K79" s="495">
        <v>4.034838709677418</v>
      </c>
      <c r="L79" s="496">
        <v>0.08334712969165906</v>
      </c>
      <c r="M79" s="496">
        <v>0.09029001074557207</v>
      </c>
      <c r="N79" s="496">
        <v>0.09457671353344588</v>
      </c>
      <c r="O79" s="495">
        <v>0.5911251536049448</v>
      </c>
      <c r="P79" s="495">
        <v>0.9772468435876711</v>
      </c>
      <c r="Q79" s="495">
        <v>1.479778251691806</v>
      </c>
      <c r="R79" s="496">
        <v>0.05705344641497018</v>
      </c>
      <c r="S79" s="496">
        <v>0.2220438253318559</v>
      </c>
      <c r="T79" s="496">
        <v>0.4742031533716246</v>
      </c>
    </row>
    <row r="80" ht="12.75" customHeight="1">
      <c r="A80" s="493" t="s">
        <v>936</v>
      </c>
      <c r="B80" s="494">
        <v>89.0</v>
      </c>
      <c r="C80" s="464">
        <v>0.05019999999999999</v>
      </c>
      <c r="D80" s="464">
        <v>0.125</v>
      </c>
      <c r="E80" s="464">
        <v>0.174</v>
      </c>
      <c r="F80" s="464">
        <v>0.03844705882352941</v>
      </c>
      <c r="G80" s="464">
        <v>0.06650544135429262</v>
      </c>
      <c r="H80" s="464">
        <v>0.09706373039706372</v>
      </c>
      <c r="I80" s="495">
        <v>0.891178688112591</v>
      </c>
      <c r="J80" s="495">
        <v>1.244804700250245</v>
      </c>
      <c r="K80" s="495">
        <v>1.624813880548701</v>
      </c>
      <c r="L80" s="496">
        <v>0.08322508029770886</v>
      </c>
      <c r="M80" s="496">
        <v>0.09162938579178047</v>
      </c>
      <c r="N80" s="496">
        <v>0.1050026281815768</v>
      </c>
      <c r="O80" s="495">
        <v>0.6274517277099881</v>
      </c>
      <c r="P80" s="495">
        <v>1.090171418590347</v>
      </c>
      <c r="Q80" s="495">
        <v>1.382051088903714</v>
      </c>
      <c r="R80" s="496">
        <v>0.08250663899148378</v>
      </c>
      <c r="S80" s="496">
        <v>0.2307692307692308</v>
      </c>
      <c r="T80" s="496">
        <v>0.455307402258384</v>
      </c>
    </row>
    <row r="81" ht="12.75" customHeight="1">
      <c r="A81" s="493" t="s">
        <v>482</v>
      </c>
      <c r="B81" s="494">
        <v>647.0</v>
      </c>
      <c r="C81" s="464">
        <v>-0.0273</v>
      </c>
      <c r="D81" s="464">
        <v>0.0751</v>
      </c>
      <c r="E81" s="464">
        <v>0.208</v>
      </c>
      <c r="F81" s="464">
        <v>-0.1291711517761033</v>
      </c>
      <c r="G81" s="464">
        <v>0.0160906696464203</v>
      </c>
      <c r="H81" s="464">
        <v>0.1102148059371255</v>
      </c>
      <c r="I81" s="495">
        <v>0.5772338482117424</v>
      </c>
      <c r="J81" s="495">
        <v>0.9401733558817035</v>
      </c>
      <c r="K81" s="495">
        <v>1.592168139721741</v>
      </c>
      <c r="L81" s="496">
        <v>0.1245526186995488</v>
      </c>
      <c r="M81" s="496">
        <v>0.1286472759959781</v>
      </c>
      <c r="N81" s="496">
        <v>0.1300069104193769</v>
      </c>
      <c r="O81" s="495">
        <v>1.135486957720453</v>
      </c>
      <c r="P81" s="495">
        <v>1.58973516748928</v>
      </c>
      <c r="Q81" s="495">
        <v>2.210383202616889</v>
      </c>
      <c r="R81" s="496">
        <v>0.004636922326004482</v>
      </c>
      <c r="S81" s="496">
        <v>0.05124947056332062</v>
      </c>
      <c r="T81" s="496">
        <v>0.1706295691674356</v>
      </c>
    </row>
    <row r="82" ht="12.75" customHeight="1">
      <c r="A82" s="493" t="s">
        <v>937</v>
      </c>
      <c r="B82" s="494">
        <v>367.0</v>
      </c>
      <c r="C82" s="464">
        <v>0.00831</v>
      </c>
      <c r="D82" s="464">
        <v>0.125</v>
      </c>
      <c r="E82" s="464">
        <v>0.254</v>
      </c>
      <c r="F82" s="464">
        <v>0.01263736263736264</v>
      </c>
      <c r="G82" s="464">
        <v>0.0966</v>
      </c>
      <c r="H82" s="464">
        <v>0.18473828224609</v>
      </c>
      <c r="I82" s="495">
        <v>0.7437503169210485</v>
      </c>
      <c r="J82" s="495">
        <v>1.152439024390244</v>
      </c>
      <c r="K82" s="495">
        <v>1.747187101264355</v>
      </c>
      <c r="L82" s="496">
        <v>0.1391919158417226</v>
      </c>
      <c r="M82" s="496">
        <v>0.1431843025082072</v>
      </c>
      <c r="N82" s="496">
        <v>0.1470322636012131</v>
      </c>
      <c r="O82" s="495">
        <v>1.299608294458068</v>
      </c>
      <c r="P82" s="495">
        <v>1.959755909254536</v>
      </c>
      <c r="Q82" s="495">
        <v>2.57519029201263</v>
      </c>
      <c r="R82" s="496">
        <v>0.009802950787206657</v>
      </c>
      <c r="S82" s="496">
        <v>0.0654100751710984</v>
      </c>
      <c r="T82" s="496">
        <v>0.1733181299885975</v>
      </c>
    </row>
    <row r="83" ht="12.75" customHeight="1">
      <c r="A83" s="493" t="s">
        <v>938</v>
      </c>
      <c r="B83" s="494">
        <v>348.0</v>
      </c>
      <c r="C83" s="464">
        <v>0.0488</v>
      </c>
      <c r="D83" s="464">
        <v>0.116</v>
      </c>
      <c r="E83" s="464">
        <v>0.19</v>
      </c>
      <c r="F83" s="464">
        <v>0.06260683760683762</v>
      </c>
      <c r="G83" s="464">
        <v>0.1457142857142857</v>
      </c>
      <c r="H83" s="464">
        <v>0.2624039133473096</v>
      </c>
      <c r="I83" s="495">
        <v>0.3166890195673854</v>
      </c>
      <c r="J83" s="495">
        <v>0.5994261472419867</v>
      </c>
      <c r="K83" s="495">
        <v>1.038228535617297</v>
      </c>
      <c r="L83" s="496">
        <v>0.0817372818979578</v>
      </c>
      <c r="M83" s="496">
        <v>0.08701513750796772</v>
      </c>
      <c r="N83" s="496">
        <v>0.1048842958913875</v>
      </c>
      <c r="O83" s="495">
        <v>0.4856970967857017</v>
      </c>
      <c r="P83" s="495">
        <v>0.8676063939372943</v>
      </c>
      <c r="Q83" s="495">
        <v>1.336444131515537</v>
      </c>
      <c r="R83" s="496">
        <v>0.08058646147447228</v>
      </c>
      <c r="S83" s="496">
        <v>0.2547240480569283</v>
      </c>
      <c r="T83" s="496">
        <v>0.4810030608519839</v>
      </c>
    </row>
    <row r="84" ht="12.75" customHeight="1">
      <c r="A84" s="493" t="s">
        <v>484</v>
      </c>
      <c r="B84" s="494">
        <v>85.0</v>
      </c>
      <c r="C84" s="464">
        <v>-0.0205</v>
      </c>
      <c r="D84" s="464">
        <v>0.08869999999999999</v>
      </c>
      <c r="E84" s="464">
        <v>0.197</v>
      </c>
      <c r="F84" s="464">
        <v>-0.03880232202871983</v>
      </c>
      <c r="G84" s="464">
        <v>0.06935483870967742</v>
      </c>
      <c r="H84" s="464">
        <v>0.1071902654867257</v>
      </c>
      <c r="I84" s="495">
        <v>0.8096095764341992</v>
      </c>
      <c r="J84" s="495">
        <v>1.337554412346656</v>
      </c>
      <c r="K84" s="495">
        <v>1.829905243227271</v>
      </c>
      <c r="L84" s="496">
        <v>0.08354653624791157</v>
      </c>
      <c r="M84" s="496">
        <v>0.08679634157552522</v>
      </c>
      <c r="N84" s="496">
        <v>0.1058361300461733</v>
      </c>
      <c r="O84" s="495">
        <v>0.2618878745868504</v>
      </c>
      <c r="P84" s="495">
        <v>0.8959411495857447</v>
      </c>
      <c r="Q84" s="495">
        <v>1.427592145866355</v>
      </c>
      <c r="R84" s="496">
        <v>0.02522146951537259</v>
      </c>
      <c r="S84" s="496">
        <v>0.131530837550503</v>
      </c>
      <c r="T84" s="496">
        <v>0.3825658394619217</v>
      </c>
    </row>
    <row r="85" ht="12.75" customHeight="1">
      <c r="A85" s="493" t="s">
        <v>939</v>
      </c>
      <c r="B85" s="494">
        <v>317.0</v>
      </c>
      <c r="C85" s="464">
        <v>0.00899</v>
      </c>
      <c r="D85" s="464">
        <v>0.133</v>
      </c>
      <c r="E85" s="464">
        <v>0.256</v>
      </c>
      <c r="F85" s="464">
        <v>-0.2752542372881356</v>
      </c>
      <c r="G85" s="464">
        <v>0.01695164404888381</v>
      </c>
      <c r="H85" s="464">
        <v>0.1415770609318996</v>
      </c>
      <c r="I85" s="495">
        <v>0.9122424722662439</v>
      </c>
      <c r="J85" s="495">
        <v>2.549618320610687</v>
      </c>
      <c r="K85" s="495">
        <v>5.799871390698038</v>
      </c>
      <c r="L85" s="496">
        <v>0.1007463724299459</v>
      </c>
      <c r="M85" s="496">
        <v>0.1085721408462354</v>
      </c>
      <c r="N85" s="496">
        <v>0.1146544256520548</v>
      </c>
      <c r="O85" s="495">
        <v>0.7619373205825695</v>
      </c>
      <c r="P85" s="495">
        <v>1.308613687869716</v>
      </c>
      <c r="Q85" s="495">
        <v>1.785023602020636</v>
      </c>
      <c r="R85" s="496">
        <v>0.003053405610149675</v>
      </c>
      <c r="S85" s="496">
        <v>0.04132231404958678</v>
      </c>
      <c r="T85" s="496">
        <v>0.1946710168569875</v>
      </c>
    </row>
    <row r="86" ht="12.75" customHeight="1">
      <c r="A86" s="493" t="s">
        <v>940</v>
      </c>
      <c r="B86" s="494">
        <v>151.0</v>
      </c>
      <c r="C86" s="464">
        <v>0.0343</v>
      </c>
      <c r="D86" s="464">
        <v>0.101</v>
      </c>
      <c r="E86" s="464">
        <v>0.285</v>
      </c>
      <c r="F86" s="464">
        <v>-0.231549815498155</v>
      </c>
      <c r="G86" s="464">
        <v>-0.019433091842255</v>
      </c>
      <c r="H86" s="464">
        <v>0.08696523096725624</v>
      </c>
      <c r="I86" s="495">
        <v>0.5462653288740246</v>
      </c>
      <c r="J86" s="495">
        <v>1.515500159795462</v>
      </c>
      <c r="K86" s="495">
        <v>2.90003847078276</v>
      </c>
      <c r="L86" s="496">
        <v>0.09637620564520535</v>
      </c>
      <c r="M86" s="496">
        <v>0.1048327872776708</v>
      </c>
      <c r="N86" s="496">
        <v>0.1096618806784429</v>
      </c>
      <c r="O86" s="495">
        <v>0.7425337215659807</v>
      </c>
      <c r="P86" s="495">
        <v>1.205698786213557</v>
      </c>
      <c r="Q86" s="495">
        <v>1.877224043441405</v>
      </c>
      <c r="R86" s="496">
        <v>0.01783689040107228</v>
      </c>
      <c r="S86" s="496">
        <v>0.088</v>
      </c>
      <c r="T86" s="496">
        <v>0.2553191489361702</v>
      </c>
    </row>
    <row r="87" ht="12.75" customHeight="1">
      <c r="A87" s="493" t="s">
        <v>10</v>
      </c>
      <c r="B87" s="494">
        <v>1616.0</v>
      </c>
      <c r="C87" s="464">
        <v>0.0241</v>
      </c>
      <c r="D87" s="464">
        <v>0.111</v>
      </c>
      <c r="E87" s="464">
        <v>0.238</v>
      </c>
      <c r="F87" s="464">
        <v>-0.3719806763285025</v>
      </c>
      <c r="G87" s="464">
        <v>-0.02585185185185185</v>
      </c>
      <c r="H87" s="464">
        <v>0.09610491289880603</v>
      </c>
      <c r="I87" s="495">
        <v>0.7376570260005844</v>
      </c>
      <c r="J87" s="495">
        <v>1.776787923781242</v>
      </c>
      <c r="K87" s="495">
        <v>3.987234042553191</v>
      </c>
      <c r="L87" s="496">
        <v>0.09744367380212228</v>
      </c>
      <c r="M87" s="496">
        <v>0.1053022598065645</v>
      </c>
      <c r="N87" s="496">
        <v>0.1106470044818328</v>
      </c>
      <c r="O87" s="495">
        <v>0.689953200263927</v>
      </c>
      <c r="P87" s="495">
        <v>1.157974733301631</v>
      </c>
      <c r="Q87" s="495">
        <v>1.734772861380218</v>
      </c>
      <c r="R87" s="496">
        <v>0.002678529006509241</v>
      </c>
      <c r="S87" s="496">
        <v>0.02940997381720757</v>
      </c>
      <c r="T87" s="496">
        <v>0.1448164582492941</v>
      </c>
    </row>
    <row r="88" ht="12.75" customHeight="1">
      <c r="A88" s="493" t="s">
        <v>941</v>
      </c>
      <c r="B88" s="494">
        <v>718.0</v>
      </c>
      <c r="C88" s="464">
        <v>0.0704</v>
      </c>
      <c r="D88" s="464">
        <v>0.145</v>
      </c>
      <c r="E88" s="464">
        <v>0.243</v>
      </c>
      <c r="F88" s="464">
        <v>-0.002836269875376021</v>
      </c>
      <c r="G88" s="464">
        <v>0.04044057989798053</v>
      </c>
      <c r="H88" s="464">
        <v>0.09827039133951347</v>
      </c>
      <c r="I88" s="495">
        <v>0.8826742407690626</v>
      </c>
      <c r="J88" s="495">
        <v>1.39622641509434</v>
      </c>
      <c r="K88" s="495">
        <v>2.149019607843137</v>
      </c>
      <c r="L88" s="496">
        <v>0.08792334520885384</v>
      </c>
      <c r="M88" s="496">
        <v>0.09382442616800828</v>
      </c>
      <c r="N88" s="496">
        <v>0.114034389437253</v>
      </c>
      <c r="O88" s="495">
        <v>0.6168803328960546</v>
      </c>
      <c r="P88" s="495">
        <v>1.144180935752917</v>
      </c>
      <c r="Q88" s="495">
        <v>1.614821422538262</v>
      </c>
      <c r="R88" s="496">
        <v>0.04342190537913157</v>
      </c>
      <c r="S88" s="496">
        <v>0.2336756002251175</v>
      </c>
      <c r="T88" s="496">
        <v>0.4639865996649916</v>
      </c>
    </row>
    <row r="89" ht="12.75" customHeight="1">
      <c r="A89" s="493" t="s">
        <v>942</v>
      </c>
      <c r="B89" s="494">
        <v>98.0</v>
      </c>
      <c r="C89" s="464">
        <v>0.0177</v>
      </c>
      <c r="D89" s="464">
        <v>0.0563</v>
      </c>
      <c r="E89" s="464">
        <v>0.119</v>
      </c>
      <c r="F89" s="464">
        <v>0.0414738929279577</v>
      </c>
      <c r="G89" s="464">
        <v>0.1328736764343758</v>
      </c>
      <c r="H89" s="464">
        <v>0.1947013817517415</v>
      </c>
      <c r="I89" s="495">
        <v>0.5751724137931034</v>
      </c>
      <c r="J89" s="495">
        <v>0.9761032594940925</v>
      </c>
      <c r="K89" s="495">
        <v>1.698482215822086</v>
      </c>
      <c r="L89" s="496">
        <v>0.06806752705099503</v>
      </c>
      <c r="M89" s="496">
        <v>0.07453135609288289</v>
      </c>
      <c r="N89" s="496">
        <v>0.08745880456011318</v>
      </c>
      <c r="O89" s="495">
        <v>0.3560402567987587</v>
      </c>
      <c r="P89" s="495">
        <v>0.7000595104520712</v>
      </c>
      <c r="Q89" s="495">
        <v>1.142183985941259</v>
      </c>
      <c r="R89" s="496">
        <v>0.04674345367629924</v>
      </c>
      <c r="S89" s="496">
        <v>0.2271125994868003</v>
      </c>
      <c r="T89" s="496">
        <v>0.4126760226647859</v>
      </c>
    </row>
    <row r="90" ht="12.75" customHeight="1">
      <c r="A90" s="493" t="s">
        <v>487</v>
      </c>
      <c r="B90" s="494">
        <v>453.0</v>
      </c>
      <c r="C90" s="464">
        <v>-0.0375</v>
      </c>
      <c r="D90" s="464">
        <v>0.0479</v>
      </c>
      <c r="E90" s="464">
        <v>0.147</v>
      </c>
      <c r="F90" s="464">
        <v>-0.1044444444444444</v>
      </c>
      <c r="G90" s="464">
        <v>0.0157581310123683</v>
      </c>
      <c r="H90" s="464">
        <v>0.09337539432176656</v>
      </c>
      <c r="I90" s="495">
        <v>0.7619595594279139</v>
      </c>
      <c r="J90" s="495">
        <v>1.330755502676978</v>
      </c>
      <c r="K90" s="495">
        <v>2.166433789914025</v>
      </c>
      <c r="L90" s="496">
        <v>0.09291137856426393</v>
      </c>
      <c r="M90" s="496">
        <v>0.1021127163557362</v>
      </c>
      <c r="N90" s="496">
        <v>0.1044950010005805</v>
      </c>
      <c r="O90" s="495">
        <v>0.6528983223541794</v>
      </c>
      <c r="P90" s="495">
        <v>1.099982499945418</v>
      </c>
      <c r="Q90" s="495">
        <v>1.656834221410225</v>
      </c>
      <c r="R90" s="496">
        <v>0.01331319044471721</v>
      </c>
      <c r="S90" s="496">
        <v>0.08842443729903537</v>
      </c>
      <c r="T90" s="496">
        <v>0.264033264033264</v>
      </c>
    </row>
    <row r="91" ht="12.75" customHeight="1">
      <c r="A91" s="493" t="s">
        <v>488</v>
      </c>
      <c r="B91" s="494">
        <v>288.0</v>
      </c>
      <c r="C91" s="464">
        <v>0.0074</v>
      </c>
      <c r="D91" s="464">
        <v>0.0636</v>
      </c>
      <c r="E91" s="464">
        <v>0.167</v>
      </c>
      <c r="F91" s="464">
        <v>-2.114164904862579E-4</v>
      </c>
      <c r="G91" s="464">
        <v>0.09441299250872076</v>
      </c>
      <c r="H91" s="464">
        <v>0.195330338071739</v>
      </c>
      <c r="I91" s="495">
        <v>0.556161703055388</v>
      </c>
      <c r="J91" s="495">
        <v>0.8912082514734774</v>
      </c>
      <c r="K91" s="495">
        <v>1.715170978621876</v>
      </c>
      <c r="L91" s="496">
        <v>0.06330644360792485</v>
      </c>
      <c r="M91" s="496">
        <v>0.06879744565351252</v>
      </c>
      <c r="N91" s="496">
        <v>0.08093007882844112</v>
      </c>
      <c r="O91" s="495">
        <v>0.3597801244440085</v>
      </c>
      <c r="P91" s="495">
        <v>0.776969645728087</v>
      </c>
      <c r="Q91" s="495">
        <v>1.191754966383076</v>
      </c>
      <c r="R91" s="496">
        <v>0.0826710816777042</v>
      </c>
      <c r="S91" s="496">
        <v>0.2274733716489288</v>
      </c>
      <c r="T91" s="496">
        <v>0.4517086686898008</v>
      </c>
    </row>
    <row r="92" ht="12.75" customHeight="1">
      <c r="A92" s="493" t="s">
        <v>492</v>
      </c>
      <c r="B92" s="494">
        <v>56.0</v>
      </c>
      <c r="C92" s="464">
        <v>0.027</v>
      </c>
      <c r="D92" s="464">
        <v>0.0613</v>
      </c>
      <c r="E92" s="464">
        <v>0.149</v>
      </c>
      <c r="F92" s="464">
        <v>-0.005756186984417965</v>
      </c>
      <c r="G92" s="464">
        <v>0.1680473372781065</v>
      </c>
      <c r="H92" s="464">
        <v>0.3142467620995228</v>
      </c>
      <c r="I92" s="495">
        <v>0.8892865726674298</v>
      </c>
      <c r="J92" s="495">
        <v>1.523295298417931</v>
      </c>
      <c r="K92" s="495">
        <v>2.511271514206842</v>
      </c>
      <c r="L92" s="496">
        <v>0.06443476105256096</v>
      </c>
      <c r="M92" s="496">
        <v>0.07355080812421216</v>
      </c>
      <c r="N92" s="496">
        <v>0.09358818645996324</v>
      </c>
      <c r="O92" s="495">
        <v>0.2152123835857444</v>
      </c>
      <c r="P92" s="495">
        <v>0.5277019396298577</v>
      </c>
      <c r="Q92" s="495">
        <v>0.9767902002696988</v>
      </c>
      <c r="R92" s="496">
        <v>0.001597979082740869</v>
      </c>
      <c r="S92" s="496">
        <v>0.0672225117248567</v>
      </c>
      <c r="T92" s="496">
        <v>0.3413654618473896</v>
      </c>
    </row>
    <row r="93" ht="12.75" customHeight="1">
      <c r="A93" s="493" t="s">
        <v>620</v>
      </c>
      <c r="B93" s="494">
        <v>814.0</v>
      </c>
      <c r="C93" s="464">
        <v>0.00328</v>
      </c>
      <c r="D93" s="464">
        <v>0.0786</v>
      </c>
      <c r="E93" s="464">
        <v>0.173</v>
      </c>
      <c r="F93" s="464">
        <v>-0.01719280184845445</v>
      </c>
      <c r="G93" s="464">
        <v>0.05554350184421784</v>
      </c>
      <c r="H93" s="464">
        <v>0.1287379577345628</v>
      </c>
      <c r="I93" s="495">
        <v>0.6544117647058824</v>
      </c>
      <c r="J93" s="495">
        <v>1.413583655438984</v>
      </c>
      <c r="K93" s="495">
        <v>2.611544762455431</v>
      </c>
      <c r="L93" s="496">
        <v>0.07698267131574446</v>
      </c>
      <c r="M93" s="496">
        <v>0.0836946495333374</v>
      </c>
      <c r="N93" s="496">
        <v>0.09567886012560207</v>
      </c>
      <c r="O93" s="495">
        <v>0.4445828375427921</v>
      </c>
      <c r="P93" s="495">
        <v>0.8979395946443616</v>
      </c>
      <c r="Q93" s="495">
        <v>1.399633323807357</v>
      </c>
      <c r="R93" s="496">
        <v>0.021092820930087</v>
      </c>
      <c r="S93" s="496">
        <v>0.1551495896213926</v>
      </c>
      <c r="T93" s="496">
        <v>0.396484375</v>
      </c>
    </row>
    <row r="94" ht="12.75" customHeight="1">
      <c r="A94" s="493" t="s">
        <v>943</v>
      </c>
      <c r="B94" s="494">
        <v>49.0</v>
      </c>
      <c r="C94" s="464">
        <v>0.0269</v>
      </c>
      <c r="D94" s="464">
        <v>0.0624</v>
      </c>
      <c r="E94" s="464">
        <v>0.115</v>
      </c>
      <c r="F94" s="464">
        <v>0.07293796864349011</v>
      </c>
      <c r="G94" s="464">
        <v>0.1074263472592782</v>
      </c>
      <c r="H94" s="464">
        <v>0.2047713717693837</v>
      </c>
      <c r="I94" s="495">
        <v>0.3599557451516902</v>
      </c>
      <c r="J94" s="495">
        <v>0.4582297186869834</v>
      </c>
      <c r="K94" s="495">
        <v>0.7373817289720634</v>
      </c>
      <c r="L94" s="496">
        <v>0.06118119399783414</v>
      </c>
      <c r="M94" s="496">
        <v>0.06424920615601934</v>
      </c>
      <c r="N94" s="496">
        <v>0.06648754230255649</v>
      </c>
      <c r="O94" s="495">
        <v>0.1828397917521003</v>
      </c>
      <c r="P94" s="495">
        <v>0.6028933787407033</v>
      </c>
      <c r="Q94" s="495">
        <v>0.9906035137492779</v>
      </c>
      <c r="R94" s="496">
        <v>0.1724910394265233</v>
      </c>
      <c r="S94" s="496">
        <v>0.4271493352764663</v>
      </c>
      <c r="T94" s="496">
        <v>0.5726768722752666</v>
      </c>
    </row>
    <row r="95" ht="12.75" customHeight="1">
      <c r="A95" s="493" t="s">
        <v>944</v>
      </c>
      <c r="B95" s="494">
        <v>106.0</v>
      </c>
      <c r="C95" s="464">
        <v>-0.009910000000000002</v>
      </c>
      <c r="D95" s="464">
        <v>0.0591</v>
      </c>
      <c r="E95" s="464">
        <v>0.147</v>
      </c>
      <c r="F95" s="464">
        <v>0.02324730001830496</v>
      </c>
      <c r="G95" s="464">
        <v>0.05741638161133827</v>
      </c>
      <c r="H95" s="464">
        <v>0.09047619047619047</v>
      </c>
      <c r="I95" s="495">
        <v>0.9779571561626823</v>
      </c>
      <c r="J95" s="495">
        <v>1.655594127627075</v>
      </c>
      <c r="K95" s="495">
        <v>2.665105632181728</v>
      </c>
      <c r="L95" s="496">
        <v>0.07675886351931402</v>
      </c>
      <c r="M95" s="496">
        <v>0.08289941682706388</v>
      </c>
      <c r="N95" s="496">
        <v>0.1020702213315716</v>
      </c>
      <c r="O95" s="495">
        <v>0.5313954068444727</v>
      </c>
      <c r="P95" s="495">
        <v>0.9499119195296295</v>
      </c>
      <c r="Q95" s="495">
        <v>1.30838292779792</v>
      </c>
      <c r="R95" s="496">
        <v>0.140495867768595</v>
      </c>
      <c r="S95" s="496">
        <v>0.2657023220403502</v>
      </c>
      <c r="T95" s="496">
        <v>0.4654088050314465</v>
      </c>
    </row>
    <row r="96" ht="12.75" customHeight="1">
      <c r="A96" s="493" t="s">
        <v>945</v>
      </c>
      <c r="B96" s="494">
        <v>50.0</v>
      </c>
      <c r="C96" s="464">
        <v>0.0636</v>
      </c>
      <c r="D96" s="464">
        <v>0.134</v>
      </c>
      <c r="E96" s="464">
        <v>0.2</v>
      </c>
      <c r="F96" s="464">
        <v>0.05547201909200119</v>
      </c>
      <c r="G96" s="464">
        <v>0.1540411252320434</v>
      </c>
      <c r="H96" s="464">
        <v>0.207190357439734</v>
      </c>
      <c r="I96" s="495">
        <v>0.3182633308391677</v>
      </c>
      <c r="J96" s="495">
        <v>0.4077128773478527</v>
      </c>
      <c r="K96" s="495">
        <v>1.694099825171771</v>
      </c>
      <c r="L96" s="496">
        <v>0.05683301936089966</v>
      </c>
      <c r="M96" s="496">
        <v>0.05923308250939412</v>
      </c>
      <c r="N96" s="496">
        <v>0.06431130618143588</v>
      </c>
      <c r="O96" s="495">
        <v>0.4677605532147335</v>
      </c>
      <c r="P96" s="495">
        <v>0.6102849676955249</v>
      </c>
      <c r="Q96" s="495">
        <v>0.9922063141686707</v>
      </c>
      <c r="R96" s="496">
        <v>0.3375956732885941</v>
      </c>
      <c r="S96" s="496">
        <v>0.4599175129102693</v>
      </c>
      <c r="T96" s="496">
        <v>0.5477355884249122</v>
      </c>
    </row>
    <row r="97" ht="12.75" customHeight="1">
      <c r="A97" s="493" t="s">
        <v>946</v>
      </c>
      <c r="B97" s="494">
        <v>102.0</v>
      </c>
      <c r="C97" s="464">
        <v>0.00155</v>
      </c>
      <c r="D97" s="464">
        <v>0.0688</v>
      </c>
      <c r="E97" s="464">
        <v>0.131</v>
      </c>
      <c r="F97" s="464">
        <v>0.07207578253706755</v>
      </c>
      <c r="G97" s="464">
        <v>0.2031337437045327</v>
      </c>
      <c r="H97" s="464">
        <v>0.2759856630824373</v>
      </c>
      <c r="I97" s="495">
        <v>0.2102032657029534</v>
      </c>
      <c r="J97" s="495">
        <v>0.34106955107972</v>
      </c>
      <c r="K97" s="495">
        <v>0.5923620519204716</v>
      </c>
      <c r="L97" s="496">
        <v>0.05878584302753442</v>
      </c>
      <c r="M97" s="496">
        <v>0.06229838286605245</v>
      </c>
      <c r="N97" s="496">
        <v>0.06684683461807117</v>
      </c>
      <c r="O97" s="495">
        <v>0.4211236677680427</v>
      </c>
      <c r="P97" s="495">
        <v>0.6038672004336629</v>
      </c>
      <c r="Q97" s="495">
        <v>0.914902635208585</v>
      </c>
      <c r="R97" s="496">
        <v>0.06670579029733958</v>
      </c>
      <c r="S97" s="496">
        <v>0.3233525957200156</v>
      </c>
      <c r="T97" s="496">
        <v>0.6080075961386295</v>
      </c>
    </row>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C1:E1"/>
    <mergeCell ref="F1:H1"/>
    <mergeCell ref="I1:K1"/>
    <mergeCell ref="L1:N1"/>
    <mergeCell ref="P1:R1"/>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4.0"/>
    <col customWidth="1" min="2" max="2" width="16.0"/>
    <col customWidth="1" min="3" max="3" width="19.86"/>
    <col customWidth="1" min="4" max="4" width="22.14"/>
    <col customWidth="1" min="5" max="5" width="14.14"/>
    <col customWidth="1" min="6" max="26" width="10.71"/>
  </cols>
  <sheetData>
    <row r="1" ht="12.75" customHeight="1">
      <c r="A1" s="497" t="s">
        <v>957</v>
      </c>
      <c r="B1" s="26"/>
      <c r="C1" s="26"/>
      <c r="D1" s="26"/>
      <c r="E1" s="26"/>
      <c r="F1" s="27"/>
    </row>
    <row r="2" ht="12.75" customHeight="1">
      <c r="A2" s="498"/>
      <c r="F2" s="499"/>
    </row>
    <row r="3" ht="12.75" customHeight="1">
      <c r="A3" s="498"/>
      <c r="F3" s="499"/>
    </row>
    <row r="4" ht="12.75" customHeight="1">
      <c r="A4" s="500"/>
      <c r="B4" s="258"/>
      <c r="C4" s="258"/>
      <c r="D4" s="258"/>
      <c r="E4" s="258"/>
      <c r="F4" s="501"/>
    </row>
    <row r="5" ht="12.75" customHeight="1">
      <c r="B5" s="461"/>
      <c r="C5" s="461"/>
      <c r="D5" s="461"/>
    </row>
    <row r="6" ht="12.75" customHeight="1">
      <c r="B6" s="502" t="s">
        <v>958</v>
      </c>
      <c r="C6" s="502" t="s">
        <v>959</v>
      </c>
      <c r="D6" s="502" t="s">
        <v>960</v>
      </c>
      <c r="E6" s="502" t="s">
        <v>961</v>
      </c>
    </row>
    <row r="7" ht="12.75" customHeight="1">
      <c r="A7" s="229" t="s">
        <v>15</v>
      </c>
      <c r="B7" s="503"/>
      <c r="C7" s="503"/>
      <c r="D7" s="503"/>
      <c r="E7" s="503">
        <f t="shared" ref="E7:E10" si="1">B7-C7+D7</f>
        <v>0</v>
      </c>
    </row>
    <row r="8" ht="12.75" customHeight="1">
      <c r="A8" s="229" t="s">
        <v>962</v>
      </c>
      <c r="B8" s="503"/>
      <c r="C8" s="503"/>
      <c r="D8" s="503"/>
      <c r="E8" s="503">
        <f t="shared" si="1"/>
        <v>0</v>
      </c>
    </row>
    <row r="9" ht="12.75" customHeight="1">
      <c r="A9" s="229" t="s">
        <v>16</v>
      </c>
      <c r="B9" s="503"/>
      <c r="C9" s="503"/>
      <c r="D9" s="503"/>
      <c r="E9" s="503">
        <f t="shared" si="1"/>
        <v>0</v>
      </c>
    </row>
    <row r="10" ht="12.75" customHeight="1">
      <c r="A10" s="229" t="s">
        <v>963</v>
      </c>
      <c r="B10" s="503"/>
      <c r="C10" s="503"/>
      <c r="D10" s="503"/>
      <c r="E10" s="503">
        <f t="shared" si="1"/>
        <v>0</v>
      </c>
    </row>
    <row r="11" ht="12.75" customHeight="1">
      <c r="A11" s="229" t="s">
        <v>18</v>
      </c>
      <c r="B11" s="503"/>
      <c r="C11" s="503"/>
      <c r="D11" s="503"/>
      <c r="E11" s="503"/>
    </row>
    <row r="12" ht="12.75" customHeight="1">
      <c r="A12" s="229" t="s">
        <v>19</v>
      </c>
      <c r="B12" s="503"/>
      <c r="C12" s="503"/>
      <c r="D12" s="503"/>
      <c r="E12" s="503"/>
    </row>
    <row r="13" ht="12.75" customHeight="1">
      <c r="A13" s="229" t="s">
        <v>23</v>
      </c>
      <c r="B13" s="504"/>
      <c r="C13" s="504"/>
      <c r="D13" s="504"/>
      <c r="E13" s="505"/>
    </row>
    <row r="14" ht="12.75" customHeight="1">
      <c r="A14" s="229" t="s">
        <v>964</v>
      </c>
      <c r="B14" s="503"/>
      <c r="C14" s="504"/>
      <c r="D14" s="503"/>
      <c r="E14" s="505"/>
    </row>
    <row r="15" ht="12.75" customHeight="1">
      <c r="A15" s="229" t="s">
        <v>965</v>
      </c>
      <c r="B15" s="503"/>
      <c r="C15" s="504"/>
      <c r="D15" s="503"/>
      <c r="E15" s="505"/>
    </row>
    <row r="16" ht="12.75" customHeight="1">
      <c r="A16" s="229" t="s">
        <v>27</v>
      </c>
      <c r="B16" s="503"/>
      <c r="C16" s="504"/>
      <c r="D16" s="503"/>
      <c r="E16" s="505"/>
    </row>
    <row r="17" ht="12.75" customHeight="1">
      <c r="A17" s="229" t="s">
        <v>28</v>
      </c>
      <c r="B17" s="504"/>
      <c r="C17" s="504"/>
      <c r="D17" s="504"/>
      <c r="E17" s="505"/>
    </row>
    <row r="18" ht="12.75" customHeight="1">
      <c r="A18" s="229" t="s">
        <v>30</v>
      </c>
      <c r="B18" s="504"/>
      <c r="C18" s="504"/>
      <c r="D18" s="504"/>
      <c r="E18" s="505"/>
    </row>
    <row r="19" ht="12.75" customHeight="1">
      <c r="A19" s="229" t="s">
        <v>32</v>
      </c>
      <c r="B19" s="506"/>
      <c r="C19" s="506"/>
      <c r="D19" s="506"/>
      <c r="E19" s="507"/>
    </row>
    <row r="20" ht="12.75" customHeight="1">
      <c r="A20" s="229" t="s">
        <v>34</v>
      </c>
      <c r="B20" s="502"/>
      <c r="C20" s="502"/>
      <c r="D20" s="502"/>
      <c r="E20" s="507"/>
    </row>
    <row r="21" ht="12.75" customHeight="1">
      <c r="A21" s="211" t="s">
        <v>966</v>
      </c>
      <c r="B21" s="508"/>
      <c r="C21" s="508"/>
      <c r="D21" s="508"/>
      <c r="E21" s="509"/>
      <c r="F21" s="212"/>
      <c r="G21" s="212"/>
      <c r="H21" s="212"/>
      <c r="I21" s="212"/>
      <c r="J21" s="212"/>
      <c r="K21" s="212"/>
      <c r="L21" s="212"/>
      <c r="M21" s="212"/>
      <c r="N21" s="212"/>
      <c r="O21" s="212"/>
      <c r="P21" s="212"/>
      <c r="Q21" s="212"/>
      <c r="R21" s="212"/>
      <c r="S21" s="212"/>
      <c r="T21" s="212"/>
      <c r="U21" s="212"/>
      <c r="V21" s="212"/>
      <c r="W21" s="212"/>
      <c r="X21" s="212"/>
      <c r="Y21" s="212"/>
      <c r="Z21" s="212"/>
    </row>
    <row r="22" ht="12.75" customHeight="1">
      <c r="A22" s="219" t="s">
        <v>967</v>
      </c>
      <c r="B22" s="508"/>
      <c r="C22" s="510"/>
      <c r="D22" s="510" t="s">
        <v>885</v>
      </c>
      <c r="E22" s="511"/>
    </row>
    <row r="23" ht="12.75" customHeight="1">
      <c r="A23" s="219" t="s">
        <v>968</v>
      </c>
      <c r="B23" s="508"/>
      <c r="C23" s="512" t="s">
        <v>969</v>
      </c>
      <c r="D23" s="510" t="s">
        <v>885</v>
      </c>
      <c r="E23" s="511"/>
    </row>
    <row r="24" ht="12.75" customHeight="1">
      <c r="A24" s="219" t="s">
        <v>970</v>
      </c>
      <c r="B24" s="508"/>
      <c r="C24" s="128"/>
      <c r="D24" s="510" t="s">
        <v>885</v>
      </c>
      <c r="E24" s="511"/>
    </row>
    <row r="25" ht="12.75" customHeight="1">
      <c r="A25" s="219" t="s">
        <v>971</v>
      </c>
      <c r="B25" s="508"/>
      <c r="C25" s="128"/>
      <c r="D25" s="510" t="s">
        <v>885</v>
      </c>
      <c r="E25" s="511"/>
    </row>
    <row r="26" ht="12.75" customHeight="1">
      <c r="A26" s="219" t="s">
        <v>239</v>
      </c>
      <c r="B26" s="508"/>
      <c r="C26" s="128"/>
      <c r="D26" s="510" t="s">
        <v>885</v>
      </c>
      <c r="E26" s="511"/>
    </row>
    <row r="27" ht="12.75" customHeight="1">
      <c r="A27" s="219" t="s">
        <v>972</v>
      </c>
      <c r="B27" s="513"/>
      <c r="C27" s="128"/>
      <c r="D27" s="510" t="s">
        <v>885</v>
      </c>
      <c r="E27" s="511"/>
    </row>
    <row r="28" ht="12.75" customHeight="1">
      <c r="B28" s="514"/>
      <c r="C28" s="128"/>
      <c r="D28" s="461"/>
    </row>
    <row r="29" ht="12.75" customHeight="1">
      <c r="B29" s="461"/>
      <c r="C29" s="461"/>
      <c r="D29" s="461"/>
    </row>
    <row r="30" ht="12.75" customHeight="1">
      <c r="A30" s="219" t="s">
        <v>973</v>
      </c>
      <c r="B30" s="515"/>
      <c r="C30" s="461"/>
      <c r="D30" s="461"/>
    </row>
    <row r="31" ht="12.75" customHeight="1">
      <c r="B31" s="461"/>
      <c r="C31" s="461"/>
      <c r="D31" s="461"/>
    </row>
    <row r="32" ht="12.75" customHeight="1">
      <c r="B32" s="461"/>
      <c r="C32" s="461"/>
      <c r="D32" s="461"/>
    </row>
    <row r="33" ht="12.75" customHeight="1">
      <c r="B33" s="461"/>
      <c r="C33" s="461"/>
      <c r="D33" s="461"/>
    </row>
    <row r="34" ht="12.75" customHeight="1">
      <c r="B34" s="461"/>
      <c r="C34" s="461"/>
      <c r="D34" s="503"/>
    </row>
    <row r="35" ht="12.75" customHeight="1">
      <c r="B35" s="461"/>
      <c r="C35" s="461"/>
      <c r="D35" s="503"/>
    </row>
    <row r="36" ht="12.75" customHeight="1">
      <c r="B36" s="461"/>
      <c r="C36" s="461"/>
      <c r="D36" s="503"/>
    </row>
    <row r="37" ht="12.75" customHeight="1">
      <c r="B37" s="461"/>
      <c r="C37" s="461"/>
      <c r="D37" s="503"/>
    </row>
    <row r="38" ht="12.75" customHeight="1">
      <c r="B38" s="461"/>
      <c r="C38" s="461"/>
      <c r="D38" s="461"/>
    </row>
    <row r="39" ht="12.75" customHeight="1">
      <c r="B39" s="461"/>
      <c r="C39" s="461"/>
      <c r="D39" s="461"/>
    </row>
    <row r="40" ht="12.75" customHeight="1">
      <c r="B40" s="461"/>
      <c r="C40" s="461"/>
      <c r="D40" s="461"/>
    </row>
    <row r="41" ht="12.75" customHeight="1">
      <c r="A41" s="442" t="s">
        <v>974</v>
      </c>
      <c r="B41" s="461"/>
      <c r="C41" s="461"/>
      <c r="D41" s="461"/>
      <c r="E41" s="442">
        <f t="shared" ref="E41:E43" si="2">B41-C41+D41</f>
        <v>0</v>
      </c>
    </row>
    <row r="42" ht="12.75" customHeight="1">
      <c r="A42" s="442" t="s">
        <v>975</v>
      </c>
      <c r="B42" s="461"/>
      <c r="C42" s="461"/>
      <c r="D42" s="461"/>
      <c r="E42" s="442">
        <f t="shared" si="2"/>
        <v>0</v>
      </c>
    </row>
    <row r="43" ht="12.75" customHeight="1">
      <c r="A43" s="442" t="s">
        <v>976</v>
      </c>
      <c r="B43" s="461"/>
      <c r="C43" s="461"/>
      <c r="D43" s="461"/>
      <c r="E43" s="442">
        <f t="shared" si="2"/>
        <v>0</v>
      </c>
    </row>
    <row r="44" ht="12.75" customHeight="1">
      <c r="B44" s="461"/>
      <c r="C44" s="461"/>
      <c r="D44" s="461"/>
    </row>
    <row r="45" ht="12.75" customHeight="1">
      <c r="A45" s="442" t="s">
        <v>977</v>
      </c>
      <c r="B45" s="461"/>
      <c r="C45" s="461"/>
      <c r="D45" s="461"/>
      <c r="E45" s="442">
        <f>B45-C45+D45</f>
        <v>0</v>
      </c>
    </row>
    <row r="46" ht="12.75" customHeight="1">
      <c r="B46" s="461"/>
      <c r="C46" s="461"/>
      <c r="D46" s="461"/>
    </row>
    <row r="47" ht="12.75" customHeight="1">
      <c r="B47" s="461"/>
      <c r="C47" s="461"/>
      <c r="D47" s="461"/>
    </row>
    <row r="48" ht="12.75" customHeight="1">
      <c r="B48" s="461"/>
      <c r="C48" s="461"/>
      <c r="D48" s="461"/>
    </row>
    <row r="49" ht="12.75" customHeight="1">
      <c r="B49" s="461"/>
      <c r="C49" s="461"/>
      <c r="D49" s="461"/>
    </row>
    <row r="50" ht="12.75" customHeight="1">
      <c r="B50" s="461"/>
      <c r="C50" s="461"/>
      <c r="D50" s="461"/>
    </row>
    <row r="51" ht="12.75" customHeight="1">
      <c r="B51" s="461"/>
      <c r="C51" s="461"/>
      <c r="D51" s="461"/>
    </row>
    <row r="52" ht="12.75" customHeight="1">
      <c r="B52" s="461"/>
      <c r="C52" s="461"/>
      <c r="D52" s="461"/>
    </row>
    <row r="53" ht="12.75" customHeight="1">
      <c r="B53" s="461"/>
      <c r="C53" s="461"/>
      <c r="D53" s="461"/>
    </row>
    <row r="54" ht="12.75" customHeight="1">
      <c r="B54" s="461"/>
      <c r="C54" s="461"/>
      <c r="D54" s="461"/>
    </row>
    <row r="55" ht="12.75" customHeight="1">
      <c r="B55" s="461"/>
      <c r="C55" s="461"/>
      <c r="D55" s="461"/>
    </row>
    <row r="56" ht="12.75" customHeight="1">
      <c r="B56" s="461"/>
      <c r="C56" s="461"/>
      <c r="D56" s="461"/>
    </row>
    <row r="57" ht="12.75" customHeight="1">
      <c r="B57" s="461"/>
      <c r="C57" s="461"/>
      <c r="D57" s="461"/>
    </row>
    <row r="58" ht="12.75" customHeight="1">
      <c r="B58" s="461"/>
      <c r="C58" s="461"/>
      <c r="D58" s="461"/>
    </row>
    <row r="59" ht="12.75" customHeight="1">
      <c r="B59" s="461"/>
      <c r="C59" s="461"/>
      <c r="D59" s="461"/>
    </row>
    <row r="60" ht="12.75" customHeight="1">
      <c r="B60" s="461"/>
      <c r="C60" s="461"/>
      <c r="D60" s="461"/>
    </row>
    <row r="61" ht="12.75" customHeight="1">
      <c r="B61" s="461"/>
      <c r="C61" s="461"/>
      <c r="D61" s="461"/>
    </row>
    <row r="62" ht="12.75" customHeight="1">
      <c r="B62" s="461"/>
      <c r="C62" s="461"/>
      <c r="D62" s="461"/>
    </row>
    <row r="63" ht="12.75" customHeight="1">
      <c r="B63" s="461"/>
      <c r="C63" s="461"/>
      <c r="D63" s="461"/>
    </row>
    <row r="64" ht="12.75" customHeight="1">
      <c r="B64" s="461"/>
      <c r="C64" s="461"/>
      <c r="D64" s="461"/>
    </row>
    <row r="65" ht="12.75" customHeight="1">
      <c r="B65" s="461"/>
      <c r="C65" s="461"/>
      <c r="D65" s="461"/>
    </row>
    <row r="66" ht="12.75" customHeight="1">
      <c r="B66" s="461"/>
      <c r="C66" s="461"/>
      <c r="D66" s="461"/>
    </row>
    <row r="67" ht="12.75" customHeight="1">
      <c r="B67" s="461"/>
      <c r="C67" s="461"/>
      <c r="D67" s="461"/>
    </row>
    <row r="68" ht="12.75" customHeight="1">
      <c r="B68" s="461"/>
      <c r="C68" s="461"/>
      <c r="D68" s="461"/>
    </row>
    <row r="69" ht="12.75" customHeight="1">
      <c r="B69" s="461"/>
      <c r="C69" s="461"/>
      <c r="D69" s="461"/>
    </row>
    <row r="70" ht="12.75" customHeight="1">
      <c r="B70" s="461"/>
      <c r="C70" s="461"/>
      <c r="D70" s="461"/>
    </row>
    <row r="71" ht="12.75" customHeight="1">
      <c r="B71" s="461"/>
      <c r="C71" s="461"/>
      <c r="D71" s="461"/>
    </row>
    <row r="72" ht="12.75" customHeight="1">
      <c r="B72" s="461"/>
      <c r="C72" s="461"/>
      <c r="D72" s="461"/>
    </row>
    <row r="73" ht="12.75" customHeight="1">
      <c r="B73" s="461"/>
      <c r="C73" s="461"/>
      <c r="D73" s="461"/>
    </row>
    <row r="74" ht="12.75" customHeight="1">
      <c r="B74" s="461"/>
      <c r="C74" s="461"/>
      <c r="D74" s="461"/>
    </row>
    <row r="75" ht="12.75" customHeight="1">
      <c r="B75" s="461"/>
      <c r="C75" s="461"/>
      <c r="D75" s="461"/>
    </row>
    <row r="76" ht="12.75" customHeight="1">
      <c r="B76" s="461"/>
      <c r="C76" s="461"/>
      <c r="D76" s="461"/>
    </row>
    <row r="77" ht="12.75" customHeight="1">
      <c r="B77" s="461"/>
      <c r="C77" s="461"/>
      <c r="D77" s="461"/>
    </row>
    <row r="78" ht="12.75" customHeight="1">
      <c r="B78" s="461"/>
      <c r="C78" s="461"/>
      <c r="D78" s="461"/>
    </row>
    <row r="79" ht="12.75" customHeight="1">
      <c r="B79" s="461"/>
      <c r="C79" s="461"/>
      <c r="D79" s="461"/>
    </row>
    <row r="80" ht="12.75" customHeight="1">
      <c r="B80" s="461"/>
      <c r="C80" s="461"/>
      <c r="D80" s="461"/>
    </row>
    <row r="81" ht="12.75" customHeight="1">
      <c r="B81" s="461"/>
      <c r="C81" s="461"/>
      <c r="D81" s="461"/>
    </row>
    <row r="82" ht="12.75" customHeight="1">
      <c r="B82" s="461"/>
      <c r="C82" s="461"/>
      <c r="D82" s="461"/>
    </row>
    <row r="83" ht="12.75" customHeight="1">
      <c r="B83" s="461"/>
      <c r="C83" s="461"/>
      <c r="D83" s="461"/>
    </row>
    <row r="84" ht="12.75" customHeight="1">
      <c r="B84" s="461"/>
      <c r="C84" s="461"/>
      <c r="D84" s="461"/>
    </row>
    <row r="85" ht="12.75" customHeight="1">
      <c r="B85" s="461"/>
      <c r="C85" s="461"/>
      <c r="D85" s="461"/>
    </row>
    <row r="86" ht="12.75" customHeight="1">
      <c r="B86" s="461"/>
      <c r="C86" s="461"/>
      <c r="D86" s="461"/>
    </row>
    <row r="87" ht="12.75" customHeight="1">
      <c r="B87" s="461"/>
      <c r="C87" s="461"/>
      <c r="D87" s="461"/>
    </row>
    <row r="88" ht="12.75" customHeight="1">
      <c r="B88" s="461"/>
      <c r="C88" s="461"/>
      <c r="D88" s="461"/>
    </row>
    <row r="89" ht="12.75" customHeight="1">
      <c r="B89" s="461"/>
      <c r="C89" s="461"/>
      <c r="D89" s="461"/>
    </row>
    <row r="90" ht="12.75" customHeight="1">
      <c r="B90" s="461"/>
      <c r="C90" s="461"/>
      <c r="D90" s="461"/>
    </row>
    <row r="91" ht="12.75" customHeight="1">
      <c r="B91" s="461"/>
      <c r="C91" s="461"/>
      <c r="D91" s="461"/>
    </row>
    <row r="92" ht="12.75" customHeight="1">
      <c r="B92" s="461"/>
      <c r="C92" s="461"/>
      <c r="D92" s="461"/>
    </row>
    <row r="93" ht="12.75" customHeight="1">
      <c r="B93" s="461"/>
      <c r="C93" s="461"/>
      <c r="D93" s="461"/>
    </row>
    <row r="94" ht="12.75" customHeight="1">
      <c r="B94" s="461"/>
      <c r="C94" s="461"/>
      <c r="D94" s="461"/>
    </row>
    <row r="95" ht="12.75" customHeight="1">
      <c r="B95" s="461"/>
      <c r="C95" s="461"/>
      <c r="D95" s="461"/>
    </row>
    <row r="96" ht="12.75" customHeight="1">
      <c r="B96" s="461"/>
      <c r="C96" s="461"/>
      <c r="D96" s="461"/>
    </row>
    <row r="97" ht="12.75" customHeight="1">
      <c r="B97" s="461"/>
      <c r="C97" s="461"/>
      <c r="D97" s="461"/>
    </row>
    <row r="98" ht="12.75" customHeight="1">
      <c r="B98" s="461"/>
      <c r="C98" s="461"/>
      <c r="D98" s="461"/>
    </row>
    <row r="99" ht="12.75" customHeight="1">
      <c r="B99" s="461"/>
      <c r="C99" s="461"/>
      <c r="D99" s="461"/>
    </row>
    <row r="100" ht="12.75" customHeight="1">
      <c r="B100" s="461"/>
      <c r="C100" s="461"/>
      <c r="D100" s="461"/>
    </row>
    <row r="101" ht="12.75" customHeight="1">
      <c r="B101" s="461"/>
      <c r="C101" s="461"/>
      <c r="D101" s="461"/>
    </row>
    <row r="102" ht="12.75" customHeight="1">
      <c r="B102" s="461"/>
      <c r="C102" s="461"/>
      <c r="D102" s="461"/>
    </row>
    <row r="103" ht="12.75" customHeight="1">
      <c r="B103" s="461"/>
      <c r="C103" s="461"/>
      <c r="D103" s="461"/>
    </row>
    <row r="104" ht="12.75" customHeight="1">
      <c r="B104" s="461"/>
      <c r="C104" s="461"/>
      <c r="D104" s="461"/>
    </row>
    <row r="105" ht="12.75" customHeight="1">
      <c r="B105" s="461"/>
      <c r="C105" s="461"/>
      <c r="D105" s="461"/>
    </row>
    <row r="106" ht="12.75" customHeight="1">
      <c r="B106" s="461"/>
      <c r="C106" s="461"/>
      <c r="D106" s="461"/>
    </row>
    <row r="107" ht="12.75" customHeight="1">
      <c r="B107" s="461"/>
      <c r="C107" s="461"/>
      <c r="D107" s="461"/>
    </row>
    <row r="108" ht="12.75" customHeight="1">
      <c r="B108" s="461"/>
      <c r="C108" s="461"/>
      <c r="D108" s="461"/>
    </row>
    <row r="109" ht="12.75" customHeight="1">
      <c r="B109" s="461"/>
      <c r="C109" s="461"/>
      <c r="D109" s="461"/>
    </row>
    <row r="110" ht="12.75" customHeight="1">
      <c r="B110" s="461"/>
      <c r="C110" s="461"/>
      <c r="D110" s="461"/>
    </row>
    <row r="111" ht="12.75" customHeight="1">
      <c r="B111" s="461"/>
      <c r="C111" s="461"/>
      <c r="D111" s="461"/>
    </row>
    <row r="112" ht="12.75" customHeight="1">
      <c r="B112" s="461"/>
      <c r="C112" s="461"/>
      <c r="D112" s="461"/>
    </row>
    <row r="113" ht="12.75" customHeight="1">
      <c r="B113" s="461"/>
      <c r="C113" s="461"/>
      <c r="D113" s="461"/>
    </row>
    <row r="114" ht="12.75" customHeight="1">
      <c r="B114" s="461"/>
      <c r="C114" s="461"/>
      <c r="D114" s="461"/>
    </row>
    <row r="115" ht="12.75" customHeight="1">
      <c r="B115" s="461"/>
      <c r="C115" s="461"/>
      <c r="D115" s="461"/>
    </row>
    <row r="116" ht="12.75" customHeight="1">
      <c r="B116" s="461"/>
      <c r="C116" s="461"/>
      <c r="D116" s="461"/>
    </row>
    <row r="117" ht="12.75" customHeight="1">
      <c r="B117" s="461"/>
      <c r="C117" s="461"/>
      <c r="D117" s="461"/>
    </row>
    <row r="118" ht="12.75" customHeight="1">
      <c r="B118" s="461"/>
      <c r="C118" s="461"/>
      <c r="D118" s="461"/>
    </row>
    <row r="119" ht="12.75" customHeight="1">
      <c r="B119" s="461"/>
      <c r="C119" s="461"/>
      <c r="D119" s="461"/>
    </row>
    <row r="120" ht="12.75" customHeight="1">
      <c r="B120" s="461"/>
      <c r="C120" s="461"/>
      <c r="D120" s="461"/>
    </row>
    <row r="121" ht="12.75" customHeight="1">
      <c r="B121" s="461"/>
      <c r="C121" s="461"/>
      <c r="D121" s="461"/>
    </row>
    <row r="122" ht="12.75" customHeight="1">
      <c r="B122" s="461"/>
      <c r="C122" s="461"/>
      <c r="D122" s="461"/>
    </row>
    <row r="123" ht="12.75" customHeight="1">
      <c r="B123" s="461"/>
      <c r="C123" s="461"/>
      <c r="D123" s="461"/>
    </row>
    <row r="124" ht="12.75" customHeight="1">
      <c r="B124" s="461"/>
      <c r="C124" s="461"/>
      <c r="D124" s="461"/>
    </row>
    <row r="125" ht="12.75" customHeight="1">
      <c r="B125" s="461"/>
      <c r="C125" s="461"/>
      <c r="D125" s="461"/>
    </row>
    <row r="126" ht="12.75" customHeight="1">
      <c r="B126" s="461"/>
      <c r="C126" s="461"/>
      <c r="D126" s="461"/>
    </row>
    <row r="127" ht="12.75" customHeight="1">
      <c r="B127" s="461"/>
      <c r="C127" s="461"/>
      <c r="D127" s="461"/>
    </row>
    <row r="128" ht="12.75" customHeight="1">
      <c r="B128" s="461"/>
      <c r="C128" s="461"/>
      <c r="D128" s="461"/>
    </row>
    <row r="129" ht="12.75" customHeight="1">
      <c r="B129" s="461"/>
      <c r="C129" s="461"/>
      <c r="D129" s="461"/>
    </row>
    <row r="130" ht="12.75" customHeight="1">
      <c r="B130" s="461"/>
      <c r="C130" s="461"/>
      <c r="D130" s="461"/>
    </row>
    <row r="131" ht="12.75" customHeight="1">
      <c r="B131" s="461"/>
      <c r="C131" s="461"/>
      <c r="D131" s="461"/>
    </row>
    <row r="132" ht="12.75" customHeight="1">
      <c r="B132" s="461"/>
      <c r="C132" s="461"/>
      <c r="D132" s="461"/>
    </row>
    <row r="133" ht="12.75" customHeight="1">
      <c r="B133" s="461"/>
      <c r="C133" s="461"/>
      <c r="D133" s="461"/>
    </row>
    <row r="134" ht="12.75" customHeight="1">
      <c r="B134" s="461"/>
      <c r="C134" s="461"/>
      <c r="D134" s="461"/>
    </row>
    <row r="135" ht="12.75" customHeight="1">
      <c r="B135" s="461"/>
      <c r="C135" s="461"/>
      <c r="D135" s="461"/>
    </row>
    <row r="136" ht="12.75" customHeight="1">
      <c r="B136" s="461"/>
      <c r="C136" s="461"/>
      <c r="D136" s="461"/>
    </row>
    <row r="137" ht="12.75" customHeight="1">
      <c r="B137" s="461"/>
      <c r="C137" s="461"/>
      <c r="D137" s="461"/>
    </row>
    <row r="138" ht="12.75" customHeight="1">
      <c r="B138" s="461"/>
      <c r="C138" s="461"/>
      <c r="D138" s="461"/>
    </row>
    <row r="139" ht="12.75" customHeight="1">
      <c r="B139" s="461"/>
      <c r="C139" s="461"/>
      <c r="D139" s="461"/>
    </row>
    <row r="140" ht="12.75" customHeight="1">
      <c r="B140" s="461"/>
      <c r="C140" s="461"/>
      <c r="D140" s="461"/>
    </row>
    <row r="141" ht="12.75" customHeight="1">
      <c r="B141" s="461"/>
      <c r="C141" s="461"/>
      <c r="D141" s="461"/>
    </row>
    <row r="142" ht="12.75" customHeight="1">
      <c r="B142" s="461"/>
      <c r="C142" s="461"/>
      <c r="D142" s="461"/>
    </row>
    <row r="143" ht="12.75" customHeight="1">
      <c r="B143" s="461"/>
      <c r="C143" s="461"/>
      <c r="D143" s="461"/>
    </row>
    <row r="144" ht="12.75" customHeight="1">
      <c r="B144" s="461"/>
      <c r="C144" s="461"/>
      <c r="D144" s="461"/>
    </row>
    <row r="145" ht="12.75" customHeight="1">
      <c r="B145" s="461"/>
      <c r="C145" s="461"/>
      <c r="D145" s="461"/>
    </row>
    <row r="146" ht="12.75" customHeight="1">
      <c r="B146" s="461"/>
      <c r="C146" s="461"/>
      <c r="D146" s="461"/>
    </row>
    <row r="147" ht="12.75" customHeight="1">
      <c r="B147" s="461"/>
      <c r="C147" s="461"/>
      <c r="D147" s="461"/>
    </row>
    <row r="148" ht="12.75" customHeight="1">
      <c r="B148" s="461"/>
      <c r="C148" s="461"/>
      <c r="D148" s="461"/>
    </row>
    <row r="149" ht="12.75" customHeight="1">
      <c r="B149" s="461"/>
      <c r="C149" s="461"/>
      <c r="D149" s="461"/>
    </row>
    <row r="150" ht="12.75" customHeight="1">
      <c r="B150" s="461"/>
      <c r="C150" s="461"/>
      <c r="D150" s="461"/>
    </row>
    <row r="151" ht="12.75" customHeight="1">
      <c r="B151" s="461"/>
      <c r="C151" s="461"/>
      <c r="D151" s="461"/>
    </row>
    <row r="152" ht="12.75" customHeight="1">
      <c r="B152" s="461"/>
      <c r="C152" s="461"/>
      <c r="D152" s="461"/>
    </row>
    <row r="153" ht="12.75" customHeight="1">
      <c r="B153" s="461"/>
      <c r="C153" s="461"/>
      <c r="D153" s="461"/>
    </row>
    <row r="154" ht="12.75" customHeight="1">
      <c r="B154" s="461"/>
      <c r="C154" s="461"/>
      <c r="D154" s="461"/>
    </row>
    <row r="155" ht="12.75" customHeight="1">
      <c r="B155" s="461"/>
      <c r="C155" s="461"/>
      <c r="D155" s="461"/>
    </row>
    <row r="156" ht="12.75" customHeight="1">
      <c r="B156" s="461"/>
      <c r="C156" s="461"/>
      <c r="D156" s="461"/>
    </row>
    <row r="157" ht="12.75" customHeight="1">
      <c r="B157" s="461"/>
      <c r="C157" s="461"/>
      <c r="D157" s="461"/>
    </row>
    <row r="158" ht="12.75" customHeight="1">
      <c r="B158" s="461"/>
      <c r="C158" s="461"/>
      <c r="D158" s="461"/>
    </row>
    <row r="159" ht="12.75" customHeight="1">
      <c r="B159" s="461"/>
      <c r="C159" s="461"/>
      <c r="D159" s="461"/>
    </row>
    <row r="160" ht="12.75" customHeight="1">
      <c r="B160" s="461"/>
      <c r="C160" s="461"/>
      <c r="D160" s="461"/>
    </row>
    <row r="161" ht="12.75" customHeight="1">
      <c r="B161" s="461"/>
      <c r="C161" s="461"/>
      <c r="D161" s="461"/>
    </row>
    <row r="162" ht="12.75" customHeight="1">
      <c r="B162" s="461"/>
      <c r="C162" s="461"/>
      <c r="D162" s="461"/>
    </row>
    <row r="163" ht="12.75" customHeight="1">
      <c r="B163" s="461"/>
      <c r="C163" s="461"/>
      <c r="D163" s="461"/>
    </row>
    <row r="164" ht="12.75" customHeight="1">
      <c r="B164" s="461"/>
      <c r="C164" s="461"/>
      <c r="D164" s="461"/>
    </row>
    <row r="165" ht="12.75" customHeight="1">
      <c r="B165" s="461"/>
      <c r="C165" s="461"/>
      <c r="D165" s="461"/>
    </row>
    <row r="166" ht="12.75" customHeight="1">
      <c r="B166" s="461"/>
      <c r="C166" s="461"/>
      <c r="D166" s="461"/>
    </row>
    <row r="167" ht="12.75" customHeight="1">
      <c r="B167" s="461"/>
      <c r="C167" s="461"/>
      <c r="D167" s="461"/>
    </row>
    <row r="168" ht="12.75" customHeight="1">
      <c r="B168" s="461"/>
      <c r="C168" s="461"/>
      <c r="D168" s="461"/>
    </row>
    <row r="169" ht="12.75" customHeight="1">
      <c r="B169" s="461"/>
      <c r="C169" s="461"/>
      <c r="D169" s="461"/>
    </row>
    <row r="170" ht="12.75" customHeight="1">
      <c r="B170" s="461"/>
      <c r="C170" s="461"/>
      <c r="D170" s="461"/>
    </row>
    <row r="171" ht="12.75" customHeight="1">
      <c r="B171" s="461"/>
      <c r="C171" s="461"/>
      <c r="D171" s="461"/>
    </row>
    <row r="172" ht="12.75" customHeight="1">
      <c r="B172" s="461"/>
      <c r="C172" s="461"/>
      <c r="D172" s="461"/>
    </row>
    <row r="173" ht="12.75" customHeight="1">
      <c r="B173" s="461"/>
      <c r="C173" s="461"/>
      <c r="D173" s="461"/>
    </row>
    <row r="174" ht="12.75" customHeight="1">
      <c r="B174" s="461"/>
      <c r="C174" s="461"/>
      <c r="D174" s="461"/>
    </row>
    <row r="175" ht="12.75" customHeight="1">
      <c r="B175" s="461"/>
      <c r="C175" s="461"/>
      <c r="D175" s="461"/>
    </row>
    <row r="176" ht="12.75" customHeight="1">
      <c r="B176" s="461"/>
      <c r="C176" s="461"/>
      <c r="D176" s="461"/>
    </row>
    <row r="177" ht="12.75" customHeight="1">
      <c r="B177" s="461"/>
      <c r="C177" s="461"/>
      <c r="D177" s="461"/>
    </row>
    <row r="178" ht="12.75" customHeight="1">
      <c r="B178" s="461"/>
      <c r="C178" s="461"/>
      <c r="D178" s="461"/>
    </row>
    <row r="179" ht="12.75" customHeight="1">
      <c r="B179" s="461"/>
      <c r="C179" s="461"/>
      <c r="D179" s="461"/>
    </row>
    <row r="180" ht="12.75" customHeight="1">
      <c r="B180" s="461"/>
      <c r="C180" s="461"/>
      <c r="D180" s="461"/>
    </row>
    <row r="181" ht="12.75" customHeight="1">
      <c r="B181" s="461"/>
      <c r="C181" s="461"/>
      <c r="D181" s="461"/>
    </row>
    <row r="182" ht="12.75" customHeight="1">
      <c r="B182" s="461"/>
      <c r="C182" s="461"/>
      <c r="D182" s="461"/>
    </row>
    <row r="183" ht="12.75" customHeight="1">
      <c r="B183" s="461"/>
      <c r="C183" s="461"/>
      <c r="D183" s="461"/>
    </row>
    <row r="184" ht="12.75" customHeight="1">
      <c r="B184" s="461"/>
      <c r="C184" s="461"/>
      <c r="D184" s="461"/>
    </row>
    <row r="185" ht="12.75" customHeight="1">
      <c r="B185" s="461"/>
      <c r="C185" s="461"/>
      <c r="D185" s="461"/>
    </row>
    <row r="186" ht="12.75" customHeight="1">
      <c r="B186" s="461"/>
      <c r="C186" s="461"/>
      <c r="D186" s="461"/>
    </row>
    <row r="187" ht="12.75" customHeight="1">
      <c r="B187" s="461"/>
      <c r="C187" s="461"/>
      <c r="D187" s="461"/>
    </row>
    <row r="188" ht="12.75" customHeight="1">
      <c r="B188" s="461"/>
      <c r="C188" s="461"/>
      <c r="D188" s="461"/>
    </row>
    <row r="189" ht="12.75" customHeight="1">
      <c r="B189" s="461"/>
      <c r="C189" s="461"/>
      <c r="D189" s="461"/>
    </row>
    <row r="190" ht="12.75" customHeight="1">
      <c r="B190" s="461"/>
      <c r="C190" s="461"/>
      <c r="D190" s="461"/>
    </row>
    <row r="191" ht="12.75" customHeight="1">
      <c r="B191" s="461"/>
      <c r="C191" s="461"/>
      <c r="D191" s="461"/>
    </row>
    <row r="192" ht="12.75" customHeight="1">
      <c r="B192" s="461"/>
      <c r="C192" s="461"/>
      <c r="D192" s="461"/>
    </row>
    <row r="193" ht="12.75" customHeight="1">
      <c r="B193" s="461"/>
      <c r="C193" s="461"/>
      <c r="D193" s="461"/>
    </row>
    <row r="194" ht="12.75" customHeight="1">
      <c r="B194" s="461"/>
      <c r="C194" s="461"/>
      <c r="D194" s="461"/>
    </row>
    <row r="195" ht="12.75" customHeight="1">
      <c r="B195" s="461"/>
      <c r="C195" s="461"/>
      <c r="D195" s="461"/>
    </row>
    <row r="196" ht="12.75" customHeight="1">
      <c r="B196" s="461"/>
      <c r="C196" s="461"/>
      <c r="D196" s="461"/>
    </row>
    <row r="197" ht="12.75" customHeight="1">
      <c r="B197" s="461"/>
      <c r="C197" s="461"/>
      <c r="D197" s="461"/>
    </row>
    <row r="198" ht="12.75" customHeight="1">
      <c r="B198" s="461"/>
      <c r="C198" s="461"/>
      <c r="D198" s="461"/>
    </row>
    <row r="199" ht="12.75" customHeight="1">
      <c r="B199" s="461"/>
      <c r="C199" s="461"/>
      <c r="D199" s="461"/>
    </row>
    <row r="200" ht="12.75" customHeight="1">
      <c r="B200" s="461"/>
      <c r="C200" s="461"/>
      <c r="D200" s="461"/>
    </row>
    <row r="201" ht="12.75" customHeight="1">
      <c r="B201" s="461"/>
      <c r="C201" s="461"/>
      <c r="D201" s="461"/>
    </row>
    <row r="202" ht="12.75" customHeight="1">
      <c r="B202" s="461"/>
      <c r="C202" s="461"/>
      <c r="D202" s="461"/>
    </row>
    <row r="203" ht="12.75" customHeight="1">
      <c r="B203" s="461"/>
      <c r="C203" s="461"/>
      <c r="D203" s="461"/>
    </row>
    <row r="204" ht="12.75" customHeight="1">
      <c r="B204" s="461"/>
      <c r="C204" s="461"/>
      <c r="D204" s="461"/>
    </row>
    <row r="205" ht="12.75" customHeight="1">
      <c r="B205" s="461"/>
      <c r="C205" s="461"/>
      <c r="D205" s="461"/>
    </row>
    <row r="206" ht="12.75" customHeight="1">
      <c r="B206" s="461"/>
      <c r="C206" s="461"/>
      <c r="D206" s="461"/>
    </row>
    <row r="207" ht="12.75" customHeight="1">
      <c r="B207" s="461"/>
      <c r="C207" s="461"/>
      <c r="D207" s="461"/>
    </row>
    <row r="208" ht="12.75" customHeight="1">
      <c r="B208" s="461"/>
      <c r="C208" s="461"/>
      <c r="D208" s="461"/>
    </row>
    <row r="209" ht="12.75" customHeight="1">
      <c r="B209" s="461"/>
      <c r="C209" s="461"/>
      <c r="D209" s="461"/>
    </row>
    <row r="210" ht="12.75" customHeight="1">
      <c r="B210" s="461"/>
      <c r="C210" s="461"/>
      <c r="D210" s="461"/>
    </row>
    <row r="211" ht="12.75" customHeight="1">
      <c r="B211" s="461"/>
      <c r="C211" s="461"/>
      <c r="D211" s="461"/>
    </row>
    <row r="212" ht="12.75" customHeight="1">
      <c r="B212" s="461"/>
      <c r="C212" s="461"/>
      <c r="D212" s="461"/>
    </row>
    <row r="213" ht="12.75" customHeight="1">
      <c r="B213" s="461"/>
      <c r="C213" s="461"/>
      <c r="D213" s="461"/>
    </row>
    <row r="214" ht="12.75" customHeight="1">
      <c r="B214" s="461"/>
      <c r="C214" s="461"/>
      <c r="D214" s="461"/>
    </row>
    <row r="215" ht="12.75" customHeight="1">
      <c r="B215" s="461"/>
      <c r="C215" s="461"/>
      <c r="D215" s="461"/>
    </row>
    <row r="216" ht="12.75" customHeight="1">
      <c r="B216" s="461"/>
      <c r="C216" s="461"/>
      <c r="D216" s="461"/>
    </row>
    <row r="217" ht="12.75" customHeight="1">
      <c r="B217" s="461"/>
      <c r="C217" s="461"/>
      <c r="D217" s="461"/>
    </row>
    <row r="218" ht="12.75" customHeight="1">
      <c r="B218" s="461"/>
      <c r="C218" s="461"/>
      <c r="D218" s="461"/>
    </row>
    <row r="219" ht="12.75" customHeight="1">
      <c r="B219" s="461"/>
      <c r="C219" s="461"/>
      <c r="D219" s="461"/>
    </row>
    <row r="220" ht="12.75" customHeight="1">
      <c r="B220" s="461"/>
      <c r="C220" s="461"/>
      <c r="D220" s="461"/>
    </row>
    <row r="221" ht="12.75" customHeight="1">
      <c r="B221" s="461"/>
      <c r="C221" s="461"/>
      <c r="D221" s="461"/>
    </row>
    <row r="222" ht="12.75" customHeight="1">
      <c r="B222" s="461"/>
      <c r="C222" s="461"/>
      <c r="D222" s="461"/>
    </row>
    <row r="223" ht="12.75" customHeight="1">
      <c r="B223" s="461"/>
      <c r="C223" s="461"/>
      <c r="D223" s="461"/>
    </row>
    <row r="224" ht="12.75" customHeight="1">
      <c r="B224" s="461"/>
      <c r="C224" s="461"/>
      <c r="D224" s="461"/>
    </row>
    <row r="225" ht="12.75" customHeight="1">
      <c r="B225" s="461"/>
      <c r="C225" s="461"/>
      <c r="D225" s="461"/>
    </row>
    <row r="226" ht="12.75" customHeight="1">
      <c r="B226" s="461"/>
      <c r="C226" s="461"/>
      <c r="D226" s="461"/>
    </row>
    <row r="227" ht="12.75" customHeight="1">
      <c r="B227" s="461"/>
      <c r="C227" s="461"/>
      <c r="D227" s="461"/>
    </row>
    <row r="228" ht="12.75" customHeight="1">
      <c r="B228" s="461"/>
      <c r="C228" s="461"/>
      <c r="D228" s="461"/>
    </row>
    <row r="229" ht="12.75" customHeight="1">
      <c r="B229" s="461"/>
      <c r="C229" s="461"/>
      <c r="D229" s="461"/>
    </row>
    <row r="230" ht="12.75" customHeight="1">
      <c r="B230" s="461"/>
      <c r="C230" s="461"/>
      <c r="D230" s="461"/>
    </row>
    <row r="231" ht="12.75" customHeight="1">
      <c r="B231" s="461"/>
      <c r="C231" s="461"/>
      <c r="D231" s="461"/>
    </row>
    <row r="232" ht="12.75" customHeight="1">
      <c r="B232" s="461"/>
      <c r="C232" s="461"/>
      <c r="D232" s="461"/>
    </row>
    <row r="233" ht="12.75" customHeight="1">
      <c r="B233" s="461"/>
      <c r="C233" s="461"/>
      <c r="D233" s="461"/>
    </row>
    <row r="234" ht="12.75" customHeight="1">
      <c r="B234" s="461"/>
      <c r="C234" s="461"/>
      <c r="D234" s="461"/>
    </row>
    <row r="235" ht="12.75" customHeight="1">
      <c r="B235" s="461"/>
      <c r="C235" s="461"/>
      <c r="D235" s="461"/>
    </row>
    <row r="236" ht="12.75" customHeight="1">
      <c r="B236" s="461"/>
      <c r="C236" s="461"/>
      <c r="D236" s="461"/>
    </row>
    <row r="237" ht="12.75" customHeight="1">
      <c r="B237" s="461"/>
      <c r="C237" s="461"/>
      <c r="D237" s="461"/>
    </row>
    <row r="238" ht="12.75" customHeight="1">
      <c r="B238" s="461"/>
      <c r="C238" s="461"/>
      <c r="D238" s="461"/>
    </row>
    <row r="239" ht="12.75" customHeight="1">
      <c r="B239" s="461"/>
      <c r="C239" s="461"/>
      <c r="D239" s="461"/>
    </row>
    <row r="240" ht="12.75" customHeight="1">
      <c r="B240" s="461"/>
      <c r="C240" s="461"/>
      <c r="D240" s="461"/>
    </row>
    <row r="241" ht="12.75" customHeight="1">
      <c r="B241" s="461"/>
      <c r="C241" s="461"/>
      <c r="D241" s="461"/>
    </row>
    <row r="242" ht="12.75" customHeight="1">
      <c r="B242" s="461"/>
      <c r="C242" s="461"/>
      <c r="D242" s="461"/>
    </row>
    <row r="243" ht="12.75" customHeight="1">
      <c r="B243" s="461"/>
      <c r="C243" s="461"/>
      <c r="D243" s="461"/>
    </row>
    <row r="244" ht="12.75" customHeight="1">
      <c r="B244" s="461"/>
      <c r="C244" s="461"/>
      <c r="D244" s="461"/>
    </row>
    <row r="245" ht="12.75" customHeight="1">
      <c r="B245" s="461"/>
      <c r="C245" s="461"/>
      <c r="D245" s="461"/>
    </row>
    <row r="246" ht="12.75" customHeight="1">
      <c r="B246" s="461"/>
      <c r="C246" s="461"/>
      <c r="D246" s="461"/>
    </row>
    <row r="247" ht="12.75" customHeight="1">
      <c r="B247" s="461"/>
      <c r="C247" s="461"/>
      <c r="D247" s="461"/>
    </row>
    <row r="248" ht="12.75" customHeight="1">
      <c r="B248" s="461"/>
      <c r="C248" s="461"/>
      <c r="D248" s="461"/>
    </row>
    <row r="249" ht="12.75" customHeight="1">
      <c r="B249" s="461"/>
      <c r="C249" s="461"/>
      <c r="D249" s="461"/>
    </row>
    <row r="250" ht="12.75" customHeight="1">
      <c r="B250" s="461"/>
      <c r="C250" s="461"/>
      <c r="D250" s="461"/>
    </row>
    <row r="251" ht="12.75" customHeight="1">
      <c r="B251" s="461"/>
      <c r="C251" s="461"/>
      <c r="D251" s="461"/>
    </row>
    <row r="252" ht="12.75" customHeight="1">
      <c r="B252" s="461"/>
      <c r="C252" s="461"/>
      <c r="D252" s="461"/>
    </row>
    <row r="253" ht="12.75" customHeight="1">
      <c r="B253" s="461"/>
      <c r="C253" s="461"/>
      <c r="D253" s="461"/>
    </row>
    <row r="254" ht="12.75" customHeight="1">
      <c r="B254" s="461"/>
      <c r="C254" s="461"/>
      <c r="D254" s="461"/>
    </row>
    <row r="255" ht="12.75" customHeight="1">
      <c r="B255" s="461"/>
      <c r="C255" s="461"/>
      <c r="D255" s="461"/>
    </row>
    <row r="256" ht="12.75" customHeight="1">
      <c r="B256" s="461"/>
      <c r="C256" s="461"/>
      <c r="D256" s="461"/>
    </row>
    <row r="257" ht="12.75" customHeight="1">
      <c r="B257" s="461"/>
      <c r="C257" s="461"/>
      <c r="D257" s="461"/>
    </row>
    <row r="258" ht="12.75" customHeight="1">
      <c r="B258" s="461"/>
      <c r="C258" s="461"/>
      <c r="D258" s="461"/>
    </row>
    <row r="259" ht="12.75" customHeight="1">
      <c r="B259" s="461"/>
      <c r="C259" s="461"/>
      <c r="D259" s="461"/>
    </row>
    <row r="260" ht="12.75" customHeight="1">
      <c r="B260" s="461"/>
      <c r="C260" s="461"/>
      <c r="D260" s="461"/>
    </row>
    <row r="261" ht="12.75" customHeight="1">
      <c r="B261" s="461"/>
      <c r="C261" s="461"/>
      <c r="D261" s="461"/>
    </row>
    <row r="262" ht="12.75" customHeight="1">
      <c r="B262" s="461"/>
      <c r="C262" s="461"/>
      <c r="D262" s="461"/>
    </row>
    <row r="263" ht="12.75" customHeight="1">
      <c r="B263" s="461"/>
      <c r="C263" s="461"/>
      <c r="D263" s="461"/>
    </row>
    <row r="264" ht="12.75" customHeight="1">
      <c r="B264" s="461"/>
      <c r="C264" s="461"/>
      <c r="D264" s="461"/>
    </row>
    <row r="265" ht="12.75" customHeight="1">
      <c r="B265" s="461"/>
      <c r="C265" s="461"/>
      <c r="D265" s="461"/>
    </row>
    <row r="266" ht="12.75" customHeight="1">
      <c r="B266" s="461"/>
      <c r="C266" s="461"/>
      <c r="D266" s="461"/>
    </row>
    <row r="267" ht="12.75" customHeight="1">
      <c r="B267" s="461"/>
      <c r="C267" s="461"/>
      <c r="D267" s="461"/>
    </row>
    <row r="268" ht="12.75" customHeight="1">
      <c r="B268" s="461"/>
      <c r="C268" s="461"/>
      <c r="D268" s="461"/>
    </row>
    <row r="269" ht="12.75" customHeight="1">
      <c r="B269" s="461"/>
      <c r="C269" s="461"/>
      <c r="D269" s="461"/>
    </row>
    <row r="270" ht="12.75" customHeight="1">
      <c r="B270" s="461"/>
      <c r="C270" s="461"/>
      <c r="D270" s="461"/>
    </row>
    <row r="271" ht="12.75" customHeight="1">
      <c r="B271" s="461"/>
      <c r="C271" s="461"/>
      <c r="D271" s="461"/>
    </row>
    <row r="272" ht="12.75" customHeight="1">
      <c r="B272" s="461"/>
      <c r="C272" s="461"/>
      <c r="D272" s="461"/>
    </row>
    <row r="273" ht="12.75" customHeight="1">
      <c r="B273" s="461"/>
      <c r="C273" s="461"/>
      <c r="D273" s="461"/>
    </row>
    <row r="274" ht="12.75" customHeight="1">
      <c r="B274" s="461"/>
      <c r="C274" s="461"/>
      <c r="D274" s="461"/>
    </row>
    <row r="275" ht="12.75" customHeight="1">
      <c r="B275" s="461"/>
      <c r="C275" s="461"/>
      <c r="D275" s="461"/>
    </row>
    <row r="276" ht="12.75" customHeight="1">
      <c r="B276" s="461"/>
      <c r="C276" s="461"/>
      <c r="D276" s="461"/>
    </row>
    <row r="277" ht="12.75" customHeight="1">
      <c r="B277" s="461"/>
      <c r="C277" s="461"/>
      <c r="D277" s="461"/>
    </row>
    <row r="278" ht="12.75" customHeight="1">
      <c r="B278" s="461"/>
      <c r="C278" s="461"/>
      <c r="D278" s="461"/>
    </row>
    <row r="279" ht="12.75" customHeight="1">
      <c r="B279" s="461"/>
      <c r="C279" s="461"/>
      <c r="D279" s="461"/>
    </row>
    <row r="280" ht="12.75" customHeight="1">
      <c r="B280" s="461"/>
      <c r="C280" s="461"/>
      <c r="D280" s="461"/>
    </row>
    <row r="281" ht="12.75" customHeight="1">
      <c r="B281" s="461"/>
      <c r="C281" s="461"/>
      <c r="D281" s="461"/>
    </row>
    <row r="282" ht="12.75" customHeight="1">
      <c r="B282" s="461"/>
      <c r="C282" s="461"/>
      <c r="D282" s="461"/>
    </row>
    <row r="283" ht="12.75" customHeight="1">
      <c r="B283" s="461"/>
      <c r="C283" s="461"/>
      <c r="D283" s="461"/>
    </row>
    <row r="284" ht="12.75" customHeight="1">
      <c r="B284" s="461"/>
      <c r="C284" s="461"/>
      <c r="D284" s="461"/>
    </row>
    <row r="285" ht="12.75" customHeight="1">
      <c r="B285" s="461"/>
      <c r="C285" s="461"/>
      <c r="D285" s="461"/>
    </row>
    <row r="286" ht="12.75" customHeight="1">
      <c r="B286" s="461"/>
      <c r="C286" s="461"/>
      <c r="D286" s="461"/>
    </row>
    <row r="287" ht="12.75" customHeight="1">
      <c r="B287" s="461"/>
      <c r="C287" s="461"/>
      <c r="D287" s="461"/>
    </row>
    <row r="288" ht="12.75" customHeight="1">
      <c r="B288" s="461"/>
      <c r="C288" s="461"/>
      <c r="D288" s="461"/>
    </row>
    <row r="289" ht="12.75" customHeight="1">
      <c r="B289" s="461"/>
      <c r="C289" s="461"/>
      <c r="D289" s="461"/>
    </row>
    <row r="290" ht="12.75" customHeight="1">
      <c r="B290" s="461"/>
      <c r="C290" s="461"/>
      <c r="D290" s="461"/>
    </row>
    <row r="291" ht="12.75" customHeight="1">
      <c r="B291" s="461"/>
      <c r="C291" s="461"/>
      <c r="D291" s="461"/>
    </row>
    <row r="292" ht="12.75" customHeight="1">
      <c r="B292" s="461"/>
      <c r="C292" s="461"/>
      <c r="D292" s="461"/>
    </row>
    <row r="293" ht="12.75" customHeight="1">
      <c r="B293" s="461"/>
      <c r="C293" s="461"/>
      <c r="D293" s="461"/>
    </row>
    <row r="294" ht="12.75" customHeight="1">
      <c r="B294" s="461"/>
      <c r="C294" s="461"/>
      <c r="D294" s="461"/>
    </row>
    <row r="295" ht="12.75" customHeight="1">
      <c r="B295" s="461"/>
      <c r="C295" s="461"/>
      <c r="D295" s="461"/>
    </row>
    <row r="296" ht="12.75" customHeight="1">
      <c r="B296" s="461"/>
      <c r="C296" s="461"/>
      <c r="D296" s="461"/>
    </row>
    <row r="297" ht="12.75" customHeight="1">
      <c r="B297" s="461"/>
      <c r="C297" s="461"/>
      <c r="D297" s="461"/>
    </row>
    <row r="298" ht="12.75" customHeight="1">
      <c r="B298" s="461"/>
      <c r="C298" s="461"/>
      <c r="D298" s="461"/>
    </row>
    <row r="299" ht="12.75" customHeight="1">
      <c r="B299" s="461"/>
      <c r="C299" s="461"/>
      <c r="D299" s="461"/>
    </row>
    <row r="300" ht="12.75" customHeight="1">
      <c r="B300" s="461"/>
      <c r="C300" s="461"/>
      <c r="D300" s="461"/>
    </row>
    <row r="301" ht="12.75" customHeight="1">
      <c r="B301" s="461"/>
      <c r="C301" s="461"/>
      <c r="D301" s="461"/>
    </row>
    <row r="302" ht="12.75" customHeight="1">
      <c r="B302" s="461"/>
      <c r="C302" s="461"/>
      <c r="D302" s="461"/>
    </row>
    <row r="303" ht="12.75" customHeight="1">
      <c r="B303" s="461"/>
      <c r="C303" s="461"/>
      <c r="D303" s="461"/>
    </row>
    <row r="304" ht="12.75" customHeight="1">
      <c r="B304" s="461"/>
      <c r="C304" s="461"/>
      <c r="D304" s="461"/>
    </row>
    <row r="305" ht="12.75" customHeight="1">
      <c r="B305" s="461"/>
      <c r="C305" s="461"/>
      <c r="D305" s="461"/>
    </row>
    <row r="306" ht="12.75" customHeight="1">
      <c r="B306" s="461"/>
      <c r="C306" s="461"/>
      <c r="D306" s="461"/>
    </row>
    <row r="307" ht="12.75" customHeight="1">
      <c r="B307" s="461"/>
      <c r="C307" s="461"/>
      <c r="D307" s="461"/>
    </row>
    <row r="308" ht="12.75" customHeight="1">
      <c r="B308" s="461"/>
      <c r="C308" s="461"/>
      <c r="D308" s="461"/>
    </row>
    <row r="309" ht="12.75" customHeight="1">
      <c r="B309" s="461"/>
      <c r="C309" s="461"/>
      <c r="D309" s="461"/>
    </row>
    <row r="310" ht="12.75" customHeight="1">
      <c r="B310" s="461"/>
      <c r="C310" s="461"/>
      <c r="D310" s="461"/>
    </row>
    <row r="311" ht="12.75" customHeight="1">
      <c r="B311" s="461"/>
      <c r="C311" s="461"/>
      <c r="D311" s="461"/>
    </row>
    <row r="312" ht="12.75" customHeight="1">
      <c r="B312" s="461"/>
      <c r="C312" s="461"/>
      <c r="D312" s="461"/>
    </row>
    <row r="313" ht="12.75" customHeight="1">
      <c r="B313" s="461"/>
      <c r="C313" s="461"/>
      <c r="D313" s="461"/>
    </row>
    <row r="314" ht="12.75" customHeight="1">
      <c r="B314" s="461"/>
      <c r="C314" s="461"/>
      <c r="D314" s="461"/>
    </row>
    <row r="315" ht="12.75" customHeight="1">
      <c r="B315" s="461"/>
      <c r="C315" s="461"/>
      <c r="D315" s="461"/>
    </row>
    <row r="316" ht="12.75" customHeight="1">
      <c r="B316" s="461"/>
      <c r="C316" s="461"/>
      <c r="D316" s="461"/>
    </row>
    <row r="317" ht="12.75" customHeight="1">
      <c r="B317" s="461"/>
      <c r="C317" s="461"/>
      <c r="D317" s="461"/>
    </row>
    <row r="318" ht="12.75" customHeight="1">
      <c r="B318" s="461"/>
      <c r="C318" s="461"/>
      <c r="D318" s="461"/>
    </row>
    <row r="319" ht="12.75" customHeight="1">
      <c r="B319" s="461"/>
      <c r="C319" s="461"/>
      <c r="D319" s="461"/>
    </row>
    <row r="320" ht="12.75" customHeight="1">
      <c r="B320" s="461"/>
      <c r="C320" s="461"/>
      <c r="D320" s="461"/>
    </row>
    <row r="321" ht="12.75" customHeight="1">
      <c r="B321" s="461"/>
      <c r="C321" s="461"/>
      <c r="D321" s="461"/>
    </row>
    <row r="322" ht="12.75" customHeight="1">
      <c r="B322" s="461"/>
      <c r="C322" s="461"/>
      <c r="D322" s="461"/>
    </row>
    <row r="323" ht="12.75" customHeight="1">
      <c r="B323" s="461"/>
      <c r="C323" s="461"/>
      <c r="D323" s="461"/>
    </row>
    <row r="324" ht="12.75" customHeight="1">
      <c r="B324" s="461"/>
      <c r="C324" s="461"/>
      <c r="D324" s="461"/>
    </row>
    <row r="325" ht="12.75" customHeight="1">
      <c r="B325" s="461"/>
      <c r="C325" s="461"/>
      <c r="D325" s="461"/>
    </row>
    <row r="326" ht="12.75" customHeight="1">
      <c r="B326" s="461"/>
      <c r="C326" s="461"/>
      <c r="D326" s="461"/>
    </row>
    <row r="327" ht="12.75" customHeight="1">
      <c r="B327" s="461"/>
      <c r="C327" s="461"/>
      <c r="D327" s="461"/>
    </row>
    <row r="328" ht="12.75" customHeight="1">
      <c r="B328" s="461"/>
      <c r="C328" s="461"/>
      <c r="D328" s="461"/>
    </row>
    <row r="329" ht="12.75" customHeight="1">
      <c r="B329" s="461"/>
      <c r="C329" s="461"/>
      <c r="D329" s="461"/>
    </row>
    <row r="330" ht="12.75" customHeight="1">
      <c r="B330" s="461"/>
      <c r="C330" s="461"/>
      <c r="D330" s="461"/>
    </row>
    <row r="331" ht="12.75" customHeight="1">
      <c r="B331" s="461"/>
      <c r="C331" s="461"/>
      <c r="D331" s="461"/>
    </row>
    <row r="332" ht="12.75" customHeight="1">
      <c r="B332" s="461"/>
      <c r="C332" s="461"/>
      <c r="D332" s="461"/>
    </row>
    <row r="333" ht="12.75" customHeight="1">
      <c r="B333" s="461"/>
      <c r="C333" s="461"/>
      <c r="D333" s="461"/>
    </row>
    <row r="334" ht="12.75" customHeight="1">
      <c r="B334" s="461"/>
      <c r="C334" s="461"/>
      <c r="D334" s="461"/>
    </row>
    <row r="335" ht="12.75" customHeight="1">
      <c r="B335" s="461"/>
      <c r="C335" s="461"/>
      <c r="D335" s="461"/>
    </row>
    <row r="336" ht="12.75" customHeight="1">
      <c r="B336" s="461"/>
      <c r="C336" s="461"/>
      <c r="D336" s="461"/>
    </row>
    <row r="337" ht="12.75" customHeight="1">
      <c r="B337" s="461"/>
      <c r="C337" s="461"/>
      <c r="D337" s="461"/>
    </row>
    <row r="338" ht="12.75" customHeight="1">
      <c r="B338" s="461"/>
      <c r="C338" s="461"/>
      <c r="D338" s="461"/>
    </row>
    <row r="339" ht="12.75" customHeight="1">
      <c r="B339" s="461"/>
      <c r="C339" s="461"/>
      <c r="D339" s="461"/>
    </row>
    <row r="340" ht="12.75" customHeight="1">
      <c r="B340" s="461"/>
      <c r="C340" s="461"/>
      <c r="D340" s="461"/>
    </row>
    <row r="341" ht="12.75" customHeight="1">
      <c r="B341" s="461"/>
      <c r="C341" s="461"/>
      <c r="D341" s="461"/>
    </row>
    <row r="342" ht="12.75" customHeight="1">
      <c r="B342" s="461"/>
      <c r="C342" s="461"/>
      <c r="D342" s="461"/>
    </row>
    <row r="343" ht="12.75" customHeight="1">
      <c r="B343" s="461"/>
      <c r="C343" s="461"/>
      <c r="D343" s="461"/>
    </row>
    <row r="344" ht="12.75" customHeight="1">
      <c r="B344" s="461"/>
      <c r="C344" s="461"/>
      <c r="D344" s="461"/>
    </row>
    <row r="345" ht="12.75" customHeight="1">
      <c r="B345" s="461"/>
      <c r="C345" s="461"/>
      <c r="D345" s="461"/>
    </row>
    <row r="346" ht="12.75" customHeight="1">
      <c r="B346" s="461"/>
      <c r="C346" s="461"/>
      <c r="D346" s="461"/>
    </row>
    <row r="347" ht="12.75" customHeight="1">
      <c r="B347" s="461"/>
      <c r="C347" s="461"/>
      <c r="D347" s="461"/>
    </row>
    <row r="348" ht="12.75" customHeight="1">
      <c r="B348" s="461"/>
      <c r="C348" s="461"/>
      <c r="D348" s="461"/>
    </row>
    <row r="349" ht="12.75" customHeight="1">
      <c r="B349" s="461"/>
      <c r="C349" s="461"/>
      <c r="D349" s="461"/>
    </row>
    <row r="350" ht="12.75" customHeight="1">
      <c r="B350" s="461"/>
      <c r="C350" s="461"/>
      <c r="D350" s="461"/>
    </row>
    <row r="351" ht="12.75" customHeight="1">
      <c r="B351" s="461"/>
      <c r="C351" s="461"/>
      <c r="D351" s="461"/>
    </row>
    <row r="352" ht="12.75" customHeight="1">
      <c r="B352" s="461"/>
      <c r="C352" s="461"/>
      <c r="D352" s="461"/>
    </row>
    <row r="353" ht="12.75" customHeight="1">
      <c r="B353" s="461"/>
      <c r="C353" s="461"/>
      <c r="D353" s="461"/>
    </row>
    <row r="354" ht="12.75" customHeight="1">
      <c r="B354" s="461"/>
      <c r="C354" s="461"/>
      <c r="D354" s="461"/>
    </row>
    <row r="355" ht="12.75" customHeight="1">
      <c r="B355" s="461"/>
      <c r="C355" s="461"/>
      <c r="D355" s="461"/>
    </row>
    <row r="356" ht="12.75" customHeight="1">
      <c r="B356" s="461"/>
      <c r="C356" s="461"/>
      <c r="D356" s="461"/>
    </row>
    <row r="357" ht="12.75" customHeight="1">
      <c r="B357" s="461"/>
      <c r="C357" s="461"/>
      <c r="D357" s="461"/>
    </row>
    <row r="358" ht="12.75" customHeight="1">
      <c r="B358" s="461"/>
      <c r="C358" s="461"/>
      <c r="D358" s="461"/>
    </row>
    <row r="359" ht="12.75" customHeight="1">
      <c r="B359" s="461"/>
      <c r="C359" s="461"/>
      <c r="D359" s="461"/>
    </row>
    <row r="360" ht="12.75" customHeight="1">
      <c r="B360" s="461"/>
      <c r="C360" s="461"/>
      <c r="D360" s="461"/>
    </row>
    <row r="361" ht="12.75" customHeight="1">
      <c r="B361" s="461"/>
      <c r="C361" s="461"/>
      <c r="D361" s="461"/>
    </row>
    <row r="362" ht="12.75" customHeight="1">
      <c r="B362" s="461"/>
      <c r="C362" s="461"/>
      <c r="D362" s="461"/>
    </row>
    <row r="363" ht="12.75" customHeight="1">
      <c r="B363" s="461"/>
      <c r="C363" s="461"/>
      <c r="D363" s="461"/>
    </row>
    <row r="364" ht="12.75" customHeight="1">
      <c r="B364" s="461"/>
      <c r="C364" s="461"/>
      <c r="D364" s="461"/>
    </row>
    <row r="365" ht="12.75" customHeight="1">
      <c r="B365" s="461"/>
      <c r="C365" s="461"/>
      <c r="D365" s="461"/>
    </row>
    <row r="366" ht="12.75" customHeight="1">
      <c r="B366" s="461"/>
      <c r="C366" s="461"/>
      <c r="D366" s="461"/>
    </row>
    <row r="367" ht="12.75" customHeight="1">
      <c r="B367" s="461"/>
      <c r="C367" s="461"/>
      <c r="D367" s="461"/>
    </row>
    <row r="368" ht="12.75" customHeight="1">
      <c r="B368" s="461"/>
      <c r="C368" s="461"/>
      <c r="D368" s="461"/>
    </row>
    <row r="369" ht="12.75" customHeight="1">
      <c r="B369" s="461"/>
      <c r="C369" s="461"/>
      <c r="D369" s="461"/>
    </row>
    <row r="370" ht="12.75" customHeight="1">
      <c r="B370" s="461"/>
      <c r="C370" s="461"/>
      <c r="D370" s="461"/>
    </row>
    <row r="371" ht="12.75" customHeight="1">
      <c r="B371" s="461"/>
      <c r="C371" s="461"/>
      <c r="D371" s="461"/>
    </row>
    <row r="372" ht="12.75" customHeight="1">
      <c r="B372" s="461"/>
      <c r="C372" s="461"/>
      <c r="D372" s="461"/>
    </row>
    <row r="373" ht="12.75" customHeight="1">
      <c r="B373" s="461"/>
      <c r="C373" s="461"/>
      <c r="D373" s="461"/>
    </row>
    <row r="374" ht="12.75" customHeight="1">
      <c r="B374" s="461"/>
      <c r="C374" s="461"/>
      <c r="D374" s="461"/>
    </row>
    <row r="375" ht="12.75" customHeight="1">
      <c r="B375" s="461"/>
      <c r="C375" s="461"/>
      <c r="D375" s="461"/>
    </row>
    <row r="376" ht="12.75" customHeight="1">
      <c r="B376" s="461"/>
      <c r="C376" s="461"/>
      <c r="D376" s="461"/>
    </row>
    <row r="377" ht="12.75" customHeight="1">
      <c r="B377" s="461"/>
      <c r="C377" s="461"/>
      <c r="D377" s="461"/>
    </row>
    <row r="378" ht="12.75" customHeight="1">
      <c r="B378" s="461"/>
      <c r="C378" s="461"/>
      <c r="D378" s="461"/>
    </row>
    <row r="379" ht="12.75" customHeight="1">
      <c r="B379" s="461"/>
      <c r="C379" s="461"/>
      <c r="D379" s="461"/>
    </row>
    <row r="380" ht="12.75" customHeight="1">
      <c r="B380" s="461"/>
      <c r="C380" s="461"/>
      <c r="D380" s="461"/>
    </row>
    <row r="381" ht="12.75" customHeight="1">
      <c r="B381" s="461"/>
      <c r="C381" s="461"/>
      <c r="D381" s="461"/>
    </row>
    <row r="382" ht="12.75" customHeight="1">
      <c r="B382" s="461"/>
      <c r="C382" s="461"/>
      <c r="D382" s="461"/>
    </row>
    <row r="383" ht="12.75" customHeight="1">
      <c r="B383" s="461"/>
      <c r="C383" s="461"/>
      <c r="D383" s="461"/>
    </row>
    <row r="384" ht="12.75" customHeight="1">
      <c r="B384" s="461"/>
      <c r="C384" s="461"/>
      <c r="D384" s="461"/>
    </row>
    <row r="385" ht="12.75" customHeight="1">
      <c r="B385" s="461"/>
      <c r="C385" s="461"/>
      <c r="D385" s="461"/>
    </row>
    <row r="386" ht="12.75" customHeight="1">
      <c r="B386" s="461"/>
      <c r="C386" s="461"/>
      <c r="D386" s="461"/>
    </row>
    <row r="387" ht="12.75" customHeight="1">
      <c r="B387" s="461"/>
      <c r="C387" s="461"/>
      <c r="D387" s="461"/>
    </row>
    <row r="388" ht="12.75" customHeight="1">
      <c r="B388" s="461"/>
      <c r="C388" s="461"/>
      <c r="D388" s="461"/>
    </row>
    <row r="389" ht="12.75" customHeight="1">
      <c r="B389" s="461"/>
      <c r="C389" s="461"/>
      <c r="D389" s="461"/>
    </row>
    <row r="390" ht="12.75" customHeight="1">
      <c r="B390" s="461"/>
      <c r="C390" s="461"/>
      <c r="D390" s="461"/>
    </row>
    <row r="391" ht="12.75" customHeight="1">
      <c r="B391" s="461"/>
      <c r="C391" s="461"/>
      <c r="D391" s="461"/>
    </row>
    <row r="392" ht="12.75" customHeight="1">
      <c r="B392" s="461"/>
      <c r="C392" s="461"/>
      <c r="D392" s="461"/>
    </row>
    <row r="393" ht="12.75" customHeight="1">
      <c r="B393" s="461"/>
      <c r="C393" s="461"/>
      <c r="D393" s="461"/>
    </row>
    <row r="394" ht="12.75" customHeight="1">
      <c r="B394" s="461"/>
      <c r="C394" s="461"/>
      <c r="D394" s="461"/>
    </row>
    <row r="395" ht="12.75" customHeight="1">
      <c r="B395" s="461"/>
      <c r="C395" s="461"/>
      <c r="D395" s="461"/>
    </row>
    <row r="396" ht="12.75" customHeight="1">
      <c r="B396" s="461"/>
      <c r="C396" s="461"/>
      <c r="D396" s="461"/>
    </row>
    <row r="397" ht="12.75" customHeight="1">
      <c r="B397" s="461"/>
      <c r="C397" s="461"/>
      <c r="D397" s="461"/>
    </row>
    <row r="398" ht="12.75" customHeight="1">
      <c r="B398" s="461"/>
      <c r="C398" s="461"/>
      <c r="D398" s="461"/>
    </row>
    <row r="399" ht="12.75" customHeight="1">
      <c r="B399" s="461"/>
      <c r="C399" s="461"/>
      <c r="D399" s="461"/>
    </row>
    <row r="400" ht="12.75" customHeight="1">
      <c r="B400" s="461"/>
      <c r="C400" s="461"/>
      <c r="D400" s="461"/>
    </row>
    <row r="401" ht="12.75" customHeight="1">
      <c r="B401" s="461"/>
      <c r="C401" s="461"/>
      <c r="D401" s="461"/>
    </row>
    <row r="402" ht="12.75" customHeight="1">
      <c r="B402" s="461"/>
      <c r="C402" s="461"/>
      <c r="D402" s="461"/>
    </row>
    <row r="403" ht="12.75" customHeight="1">
      <c r="B403" s="461"/>
      <c r="C403" s="461"/>
      <c r="D403" s="461"/>
    </row>
    <row r="404" ht="12.75" customHeight="1">
      <c r="B404" s="461"/>
      <c r="C404" s="461"/>
      <c r="D404" s="461"/>
    </row>
    <row r="405" ht="12.75" customHeight="1">
      <c r="B405" s="461"/>
      <c r="C405" s="461"/>
      <c r="D405" s="461"/>
    </row>
    <row r="406" ht="12.75" customHeight="1">
      <c r="B406" s="461"/>
      <c r="C406" s="461"/>
      <c r="D406" s="461"/>
    </row>
    <row r="407" ht="12.75" customHeight="1">
      <c r="B407" s="461"/>
      <c r="C407" s="461"/>
      <c r="D407" s="461"/>
    </row>
    <row r="408" ht="12.75" customHeight="1">
      <c r="B408" s="461"/>
      <c r="C408" s="461"/>
      <c r="D408" s="461"/>
    </row>
    <row r="409" ht="12.75" customHeight="1">
      <c r="B409" s="461"/>
      <c r="C409" s="461"/>
      <c r="D409" s="461"/>
    </row>
    <row r="410" ht="12.75" customHeight="1">
      <c r="B410" s="461"/>
      <c r="C410" s="461"/>
      <c r="D410" s="461"/>
    </row>
    <row r="411" ht="12.75" customHeight="1">
      <c r="B411" s="461"/>
      <c r="C411" s="461"/>
      <c r="D411" s="461"/>
    </row>
    <row r="412" ht="12.75" customHeight="1">
      <c r="B412" s="461"/>
      <c r="C412" s="461"/>
      <c r="D412" s="461"/>
    </row>
    <row r="413" ht="12.75" customHeight="1">
      <c r="B413" s="461"/>
      <c r="C413" s="461"/>
      <c r="D413" s="461"/>
    </row>
    <row r="414" ht="12.75" customHeight="1">
      <c r="B414" s="461"/>
      <c r="C414" s="461"/>
      <c r="D414" s="461"/>
    </row>
    <row r="415" ht="12.75" customHeight="1">
      <c r="B415" s="461"/>
      <c r="C415" s="461"/>
      <c r="D415" s="461"/>
    </row>
    <row r="416" ht="12.75" customHeight="1">
      <c r="B416" s="461"/>
      <c r="C416" s="461"/>
      <c r="D416" s="461"/>
    </row>
    <row r="417" ht="12.75" customHeight="1">
      <c r="B417" s="461"/>
      <c r="C417" s="461"/>
      <c r="D417" s="461"/>
    </row>
    <row r="418" ht="12.75" customHeight="1">
      <c r="B418" s="461"/>
      <c r="C418" s="461"/>
      <c r="D418" s="461"/>
    </row>
    <row r="419" ht="12.75" customHeight="1">
      <c r="B419" s="461"/>
      <c r="C419" s="461"/>
      <c r="D419" s="461"/>
    </row>
    <row r="420" ht="12.75" customHeight="1">
      <c r="B420" s="461"/>
      <c r="C420" s="461"/>
      <c r="D420" s="461"/>
    </row>
    <row r="421" ht="12.75" customHeight="1">
      <c r="B421" s="461"/>
      <c r="C421" s="461"/>
      <c r="D421" s="461"/>
    </row>
    <row r="422" ht="12.75" customHeight="1">
      <c r="B422" s="461"/>
      <c r="C422" s="461"/>
      <c r="D422" s="461"/>
    </row>
    <row r="423" ht="12.75" customHeight="1">
      <c r="B423" s="461"/>
      <c r="C423" s="461"/>
      <c r="D423" s="461"/>
    </row>
    <row r="424" ht="12.75" customHeight="1">
      <c r="B424" s="461"/>
      <c r="C424" s="461"/>
      <c r="D424" s="461"/>
    </row>
    <row r="425" ht="12.75" customHeight="1">
      <c r="B425" s="461"/>
      <c r="C425" s="461"/>
      <c r="D425" s="461"/>
    </row>
    <row r="426" ht="12.75" customHeight="1">
      <c r="B426" s="461"/>
      <c r="C426" s="461"/>
      <c r="D426" s="461"/>
    </row>
    <row r="427" ht="12.75" customHeight="1">
      <c r="B427" s="461"/>
      <c r="C427" s="461"/>
      <c r="D427" s="461"/>
    </row>
    <row r="428" ht="12.75" customHeight="1">
      <c r="B428" s="461"/>
      <c r="C428" s="461"/>
      <c r="D428" s="461"/>
    </row>
    <row r="429" ht="12.75" customHeight="1">
      <c r="B429" s="461"/>
      <c r="C429" s="461"/>
      <c r="D429" s="461"/>
    </row>
    <row r="430" ht="12.75" customHeight="1">
      <c r="B430" s="461"/>
      <c r="C430" s="461"/>
      <c r="D430" s="461"/>
    </row>
    <row r="431" ht="12.75" customHeight="1">
      <c r="B431" s="461"/>
      <c r="C431" s="461"/>
      <c r="D431" s="461"/>
    </row>
    <row r="432" ht="12.75" customHeight="1">
      <c r="B432" s="461"/>
      <c r="C432" s="461"/>
      <c r="D432" s="461"/>
    </row>
    <row r="433" ht="12.75" customHeight="1">
      <c r="B433" s="461"/>
      <c r="C433" s="461"/>
      <c r="D433" s="461"/>
    </row>
    <row r="434" ht="12.75" customHeight="1">
      <c r="B434" s="461"/>
      <c r="C434" s="461"/>
      <c r="D434" s="461"/>
    </row>
    <row r="435" ht="12.75" customHeight="1">
      <c r="B435" s="461"/>
      <c r="C435" s="461"/>
      <c r="D435" s="461"/>
    </row>
    <row r="436" ht="12.75" customHeight="1">
      <c r="B436" s="461"/>
      <c r="C436" s="461"/>
      <c r="D436" s="461"/>
    </row>
    <row r="437" ht="12.75" customHeight="1">
      <c r="B437" s="461"/>
      <c r="C437" s="461"/>
      <c r="D437" s="461"/>
    </row>
    <row r="438" ht="12.75" customHeight="1">
      <c r="B438" s="461"/>
      <c r="C438" s="461"/>
      <c r="D438" s="461"/>
    </row>
    <row r="439" ht="12.75" customHeight="1">
      <c r="B439" s="461"/>
      <c r="C439" s="461"/>
      <c r="D439" s="461"/>
    </row>
    <row r="440" ht="12.75" customHeight="1">
      <c r="B440" s="461"/>
      <c r="C440" s="461"/>
      <c r="D440" s="461"/>
    </row>
    <row r="441" ht="12.75" customHeight="1">
      <c r="B441" s="461"/>
      <c r="C441" s="461"/>
      <c r="D441" s="461"/>
    </row>
    <row r="442" ht="12.75" customHeight="1">
      <c r="B442" s="461"/>
      <c r="C442" s="461"/>
      <c r="D442" s="461"/>
    </row>
    <row r="443" ht="12.75" customHeight="1">
      <c r="B443" s="461"/>
      <c r="C443" s="461"/>
      <c r="D443" s="461"/>
    </row>
    <row r="444" ht="12.75" customHeight="1">
      <c r="B444" s="461"/>
      <c r="C444" s="461"/>
      <c r="D444" s="461"/>
    </row>
    <row r="445" ht="12.75" customHeight="1">
      <c r="B445" s="461"/>
      <c r="C445" s="461"/>
      <c r="D445" s="461"/>
    </row>
    <row r="446" ht="12.75" customHeight="1">
      <c r="B446" s="461"/>
      <c r="C446" s="461"/>
      <c r="D446" s="461"/>
    </row>
    <row r="447" ht="12.75" customHeight="1">
      <c r="B447" s="461"/>
      <c r="C447" s="461"/>
      <c r="D447" s="461"/>
    </row>
    <row r="448" ht="12.75" customHeight="1">
      <c r="B448" s="461"/>
      <c r="C448" s="461"/>
      <c r="D448" s="461"/>
    </row>
    <row r="449" ht="12.75" customHeight="1">
      <c r="B449" s="461"/>
      <c r="C449" s="461"/>
      <c r="D449" s="461"/>
    </row>
    <row r="450" ht="12.75" customHeight="1">
      <c r="B450" s="461"/>
      <c r="C450" s="461"/>
      <c r="D450" s="461"/>
    </row>
    <row r="451" ht="12.75" customHeight="1">
      <c r="B451" s="461"/>
      <c r="C451" s="461"/>
      <c r="D451" s="461"/>
    </row>
    <row r="452" ht="12.75" customHeight="1">
      <c r="B452" s="461"/>
      <c r="C452" s="461"/>
      <c r="D452" s="461"/>
    </row>
    <row r="453" ht="12.75" customHeight="1">
      <c r="B453" s="461"/>
      <c r="C453" s="461"/>
      <c r="D453" s="461"/>
    </row>
    <row r="454" ht="12.75" customHeight="1">
      <c r="B454" s="461"/>
      <c r="C454" s="461"/>
      <c r="D454" s="461"/>
    </row>
    <row r="455" ht="12.75" customHeight="1">
      <c r="B455" s="461"/>
      <c r="C455" s="461"/>
      <c r="D455" s="461"/>
    </row>
    <row r="456" ht="12.75" customHeight="1">
      <c r="B456" s="461"/>
      <c r="C456" s="461"/>
      <c r="D456" s="461"/>
    </row>
    <row r="457" ht="12.75" customHeight="1">
      <c r="B457" s="461"/>
      <c r="C457" s="461"/>
      <c r="D457" s="461"/>
    </row>
    <row r="458" ht="12.75" customHeight="1">
      <c r="B458" s="461"/>
      <c r="C458" s="461"/>
      <c r="D458" s="461"/>
    </row>
    <row r="459" ht="12.75" customHeight="1">
      <c r="B459" s="461"/>
      <c r="C459" s="461"/>
      <c r="D459" s="461"/>
    </row>
    <row r="460" ht="12.75" customHeight="1">
      <c r="B460" s="461"/>
      <c r="C460" s="461"/>
      <c r="D460" s="461"/>
    </row>
    <row r="461" ht="12.75" customHeight="1">
      <c r="B461" s="461"/>
      <c r="C461" s="461"/>
      <c r="D461" s="461"/>
    </row>
    <row r="462" ht="12.75" customHeight="1">
      <c r="B462" s="461"/>
      <c r="C462" s="461"/>
      <c r="D462" s="461"/>
    </row>
    <row r="463" ht="12.75" customHeight="1">
      <c r="B463" s="461"/>
      <c r="C463" s="461"/>
      <c r="D463" s="461"/>
    </row>
    <row r="464" ht="12.75" customHeight="1">
      <c r="B464" s="461"/>
      <c r="C464" s="461"/>
      <c r="D464" s="461"/>
    </row>
    <row r="465" ht="12.75" customHeight="1">
      <c r="B465" s="461"/>
      <c r="C465" s="461"/>
      <c r="D465" s="461"/>
    </row>
    <row r="466" ht="12.75" customHeight="1">
      <c r="B466" s="461"/>
      <c r="C466" s="461"/>
      <c r="D466" s="461"/>
    </row>
    <row r="467" ht="12.75" customHeight="1">
      <c r="B467" s="461"/>
      <c r="C467" s="461"/>
      <c r="D467" s="461"/>
    </row>
    <row r="468" ht="12.75" customHeight="1">
      <c r="B468" s="461"/>
      <c r="C468" s="461"/>
      <c r="D468" s="461"/>
    </row>
    <row r="469" ht="12.75" customHeight="1">
      <c r="B469" s="461"/>
      <c r="C469" s="461"/>
      <c r="D469" s="461"/>
    </row>
    <row r="470" ht="12.75" customHeight="1">
      <c r="B470" s="461"/>
      <c r="C470" s="461"/>
      <c r="D470" s="461"/>
    </row>
    <row r="471" ht="12.75" customHeight="1">
      <c r="B471" s="461"/>
      <c r="C471" s="461"/>
      <c r="D471" s="461"/>
    </row>
    <row r="472" ht="12.75" customHeight="1">
      <c r="B472" s="461"/>
      <c r="C472" s="461"/>
      <c r="D472" s="461"/>
    </row>
    <row r="473" ht="12.75" customHeight="1">
      <c r="B473" s="461"/>
      <c r="C473" s="461"/>
      <c r="D473" s="461"/>
    </row>
    <row r="474" ht="12.75" customHeight="1">
      <c r="B474" s="461"/>
      <c r="C474" s="461"/>
      <c r="D474" s="461"/>
    </row>
    <row r="475" ht="12.75" customHeight="1">
      <c r="B475" s="461"/>
      <c r="C475" s="461"/>
      <c r="D475" s="461"/>
    </row>
    <row r="476" ht="12.75" customHeight="1">
      <c r="B476" s="461"/>
      <c r="C476" s="461"/>
      <c r="D476" s="461"/>
    </row>
    <row r="477" ht="12.75" customHeight="1">
      <c r="B477" s="461"/>
      <c r="C477" s="461"/>
      <c r="D477" s="461"/>
    </row>
    <row r="478" ht="12.75" customHeight="1">
      <c r="B478" s="461"/>
      <c r="C478" s="461"/>
      <c r="D478" s="461"/>
    </row>
    <row r="479" ht="12.75" customHeight="1">
      <c r="B479" s="461"/>
      <c r="C479" s="461"/>
      <c r="D479" s="461"/>
    </row>
    <row r="480" ht="12.75" customHeight="1">
      <c r="B480" s="461"/>
      <c r="C480" s="461"/>
      <c r="D480" s="461"/>
    </row>
    <row r="481" ht="12.75" customHeight="1">
      <c r="B481" s="461"/>
      <c r="C481" s="461"/>
      <c r="D481" s="461"/>
    </row>
    <row r="482" ht="12.75" customHeight="1">
      <c r="B482" s="461"/>
      <c r="C482" s="461"/>
      <c r="D482" s="461"/>
    </row>
    <row r="483" ht="12.75" customHeight="1">
      <c r="B483" s="461"/>
      <c r="C483" s="461"/>
      <c r="D483" s="461"/>
    </row>
    <row r="484" ht="12.75" customHeight="1">
      <c r="B484" s="461"/>
      <c r="C484" s="461"/>
      <c r="D484" s="461"/>
    </row>
    <row r="485" ht="12.75" customHeight="1">
      <c r="B485" s="461"/>
      <c r="C485" s="461"/>
      <c r="D485" s="461"/>
    </row>
    <row r="486" ht="12.75" customHeight="1">
      <c r="B486" s="461"/>
      <c r="C486" s="461"/>
      <c r="D486" s="461"/>
    </row>
    <row r="487" ht="12.75" customHeight="1">
      <c r="B487" s="461"/>
      <c r="C487" s="461"/>
      <c r="D487" s="461"/>
    </row>
    <row r="488" ht="12.75" customHeight="1">
      <c r="B488" s="461"/>
      <c r="C488" s="461"/>
      <c r="D488" s="461"/>
    </row>
    <row r="489" ht="12.75" customHeight="1">
      <c r="B489" s="461"/>
      <c r="C489" s="461"/>
      <c r="D489" s="461"/>
    </row>
    <row r="490" ht="12.75" customHeight="1">
      <c r="B490" s="461"/>
      <c r="C490" s="461"/>
      <c r="D490" s="461"/>
    </row>
    <row r="491" ht="12.75" customHeight="1">
      <c r="B491" s="461"/>
      <c r="C491" s="461"/>
      <c r="D491" s="461"/>
    </row>
    <row r="492" ht="12.75" customHeight="1">
      <c r="B492" s="461"/>
      <c r="C492" s="461"/>
      <c r="D492" s="461"/>
    </row>
    <row r="493" ht="12.75" customHeight="1">
      <c r="B493" s="461"/>
      <c r="C493" s="461"/>
      <c r="D493" s="461"/>
    </row>
    <row r="494" ht="12.75" customHeight="1">
      <c r="B494" s="461"/>
      <c r="C494" s="461"/>
      <c r="D494" s="461"/>
    </row>
    <row r="495" ht="12.75" customHeight="1">
      <c r="B495" s="461"/>
      <c r="C495" s="461"/>
      <c r="D495" s="461"/>
    </row>
    <row r="496" ht="12.75" customHeight="1">
      <c r="B496" s="461"/>
      <c r="C496" s="461"/>
      <c r="D496" s="461"/>
    </row>
    <row r="497" ht="12.75" customHeight="1">
      <c r="B497" s="461"/>
      <c r="C497" s="461"/>
      <c r="D497" s="461"/>
    </row>
    <row r="498" ht="12.75" customHeight="1">
      <c r="B498" s="461"/>
      <c r="C498" s="461"/>
      <c r="D498" s="461"/>
    </row>
    <row r="499" ht="12.75" customHeight="1">
      <c r="B499" s="461"/>
      <c r="C499" s="461"/>
      <c r="D499" s="461"/>
    </row>
    <row r="500" ht="12.75" customHeight="1">
      <c r="B500" s="461"/>
      <c r="C500" s="461"/>
      <c r="D500" s="461"/>
    </row>
    <row r="501" ht="12.75" customHeight="1">
      <c r="B501" s="461"/>
      <c r="C501" s="461"/>
      <c r="D501" s="461"/>
    </row>
    <row r="502" ht="12.75" customHeight="1">
      <c r="B502" s="461"/>
      <c r="C502" s="461"/>
      <c r="D502" s="461"/>
    </row>
    <row r="503" ht="12.75" customHeight="1">
      <c r="B503" s="461"/>
      <c r="C503" s="461"/>
      <c r="D503" s="461"/>
    </row>
    <row r="504" ht="12.75" customHeight="1">
      <c r="B504" s="461"/>
      <c r="C504" s="461"/>
      <c r="D504" s="461"/>
    </row>
    <row r="505" ht="12.75" customHeight="1">
      <c r="B505" s="461"/>
      <c r="C505" s="461"/>
      <c r="D505" s="461"/>
    </row>
    <row r="506" ht="12.75" customHeight="1">
      <c r="B506" s="461"/>
      <c r="C506" s="461"/>
      <c r="D506" s="461"/>
    </row>
    <row r="507" ht="12.75" customHeight="1">
      <c r="B507" s="461"/>
      <c r="C507" s="461"/>
      <c r="D507" s="461"/>
    </row>
    <row r="508" ht="12.75" customHeight="1">
      <c r="B508" s="461"/>
      <c r="C508" s="461"/>
      <c r="D508" s="461"/>
    </row>
    <row r="509" ht="12.75" customHeight="1">
      <c r="B509" s="461"/>
      <c r="C509" s="461"/>
      <c r="D509" s="461"/>
    </row>
    <row r="510" ht="12.75" customHeight="1">
      <c r="B510" s="461"/>
      <c r="C510" s="461"/>
      <c r="D510" s="461"/>
    </row>
    <row r="511" ht="12.75" customHeight="1">
      <c r="B511" s="461"/>
      <c r="C511" s="461"/>
      <c r="D511" s="461"/>
    </row>
    <row r="512" ht="12.75" customHeight="1">
      <c r="B512" s="461"/>
      <c r="C512" s="461"/>
      <c r="D512" s="461"/>
    </row>
    <row r="513" ht="12.75" customHeight="1">
      <c r="B513" s="461"/>
      <c r="C513" s="461"/>
      <c r="D513" s="461"/>
    </row>
    <row r="514" ht="12.75" customHeight="1">
      <c r="B514" s="461"/>
      <c r="C514" s="461"/>
      <c r="D514" s="461"/>
    </row>
    <row r="515" ht="12.75" customHeight="1">
      <c r="B515" s="461"/>
      <c r="C515" s="461"/>
      <c r="D515" s="461"/>
    </row>
    <row r="516" ht="12.75" customHeight="1">
      <c r="B516" s="461"/>
      <c r="C516" s="461"/>
      <c r="D516" s="461"/>
    </row>
    <row r="517" ht="12.75" customHeight="1">
      <c r="B517" s="461"/>
      <c r="C517" s="461"/>
      <c r="D517" s="461"/>
    </row>
    <row r="518" ht="12.75" customHeight="1">
      <c r="B518" s="461"/>
      <c r="C518" s="461"/>
      <c r="D518" s="461"/>
    </row>
    <row r="519" ht="12.75" customHeight="1">
      <c r="B519" s="461"/>
      <c r="C519" s="461"/>
      <c r="D519" s="461"/>
    </row>
    <row r="520" ht="12.75" customHeight="1">
      <c r="B520" s="461"/>
      <c r="C520" s="461"/>
      <c r="D520" s="461"/>
    </row>
    <row r="521" ht="12.75" customHeight="1">
      <c r="B521" s="461"/>
      <c r="C521" s="461"/>
      <c r="D521" s="461"/>
    </row>
    <row r="522" ht="12.75" customHeight="1">
      <c r="B522" s="461"/>
      <c r="C522" s="461"/>
      <c r="D522" s="461"/>
    </row>
    <row r="523" ht="12.75" customHeight="1">
      <c r="B523" s="461"/>
      <c r="C523" s="461"/>
      <c r="D523" s="461"/>
    </row>
    <row r="524" ht="12.75" customHeight="1">
      <c r="B524" s="461"/>
      <c r="C524" s="461"/>
      <c r="D524" s="461"/>
    </row>
    <row r="525" ht="12.75" customHeight="1">
      <c r="B525" s="461"/>
      <c r="C525" s="461"/>
      <c r="D525" s="461"/>
    </row>
    <row r="526" ht="12.75" customHeight="1">
      <c r="B526" s="461"/>
      <c r="C526" s="461"/>
      <c r="D526" s="461"/>
    </row>
    <row r="527" ht="12.75" customHeight="1">
      <c r="B527" s="461"/>
      <c r="C527" s="461"/>
      <c r="D527" s="461"/>
    </row>
    <row r="528" ht="12.75" customHeight="1">
      <c r="B528" s="461"/>
      <c r="C528" s="461"/>
      <c r="D528" s="461"/>
    </row>
    <row r="529" ht="12.75" customHeight="1">
      <c r="B529" s="461"/>
      <c r="C529" s="461"/>
      <c r="D529" s="461"/>
    </row>
    <row r="530" ht="12.75" customHeight="1">
      <c r="B530" s="461"/>
      <c r="C530" s="461"/>
      <c r="D530" s="461"/>
    </row>
    <row r="531" ht="12.75" customHeight="1">
      <c r="B531" s="461"/>
      <c r="C531" s="461"/>
      <c r="D531" s="461"/>
    </row>
    <row r="532" ht="12.75" customHeight="1">
      <c r="B532" s="461"/>
      <c r="C532" s="461"/>
      <c r="D532" s="461"/>
    </row>
    <row r="533" ht="12.75" customHeight="1">
      <c r="B533" s="461"/>
      <c r="C533" s="461"/>
      <c r="D533" s="461"/>
    </row>
    <row r="534" ht="12.75" customHeight="1">
      <c r="B534" s="461"/>
      <c r="C534" s="461"/>
      <c r="D534" s="461"/>
    </row>
    <row r="535" ht="12.75" customHeight="1">
      <c r="B535" s="461"/>
      <c r="C535" s="461"/>
      <c r="D535" s="461"/>
    </row>
    <row r="536" ht="12.75" customHeight="1">
      <c r="B536" s="461"/>
      <c r="C536" s="461"/>
      <c r="D536" s="461"/>
    </row>
    <row r="537" ht="12.75" customHeight="1">
      <c r="B537" s="461"/>
      <c r="C537" s="461"/>
      <c r="D537" s="461"/>
    </row>
    <row r="538" ht="12.75" customHeight="1">
      <c r="B538" s="461"/>
      <c r="C538" s="461"/>
      <c r="D538" s="461"/>
    </row>
    <row r="539" ht="12.75" customHeight="1">
      <c r="B539" s="461"/>
      <c r="C539" s="461"/>
      <c r="D539" s="461"/>
    </row>
    <row r="540" ht="12.75" customHeight="1">
      <c r="B540" s="461"/>
      <c r="C540" s="461"/>
      <c r="D540" s="461"/>
    </row>
    <row r="541" ht="12.75" customHeight="1">
      <c r="B541" s="461"/>
      <c r="C541" s="461"/>
      <c r="D541" s="461"/>
    </row>
    <row r="542" ht="12.75" customHeight="1">
      <c r="B542" s="461"/>
      <c r="C542" s="461"/>
      <c r="D542" s="461"/>
    </row>
    <row r="543" ht="12.75" customHeight="1">
      <c r="B543" s="461"/>
      <c r="C543" s="461"/>
      <c r="D543" s="461"/>
    </row>
    <row r="544" ht="12.75" customHeight="1">
      <c r="B544" s="461"/>
      <c r="C544" s="461"/>
      <c r="D544" s="461"/>
    </row>
    <row r="545" ht="12.75" customHeight="1">
      <c r="B545" s="461"/>
      <c r="C545" s="461"/>
      <c r="D545" s="461"/>
    </row>
    <row r="546" ht="12.75" customHeight="1">
      <c r="B546" s="461"/>
      <c r="C546" s="461"/>
      <c r="D546" s="461"/>
    </row>
    <row r="547" ht="12.75" customHeight="1">
      <c r="B547" s="461"/>
      <c r="C547" s="461"/>
      <c r="D547" s="461"/>
    </row>
    <row r="548" ht="12.75" customHeight="1">
      <c r="B548" s="461"/>
      <c r="C548" s="461"/>
      <c r="D548" s="461"/>
    </row>
    <row r="549" ht="12.75" customHeight="1">
      <c r="B549" s="461"/>
      <c r="C549" s="461"/>
      <c r="D549" s="461"/>
    </row>
    <row r="550" ht="12.75" customHeight="1">
      <c r="B550" s="461"/>
      <c r="C550" s="461"/>
      <c r="D550" s="461"/>
    </row>
    <row r="551" ht="12.75" customHeight="1">
      <c r="B551" s="461"/>
      <c r="C551" s="461"/>
      <c r="D551" s="461"/>
    </row>
    <row r="552" ht="12.75" customHeight="1">
      <c r="B552" s="461"/>
      <c r="C552" s="461"/>
      <c r="D552" s="461"/>
    </row>
    <row r="553" ht="12.75" customHeight="1">
      <c r="B553" s="461"/>
      <c r="C553" s="461"/>
      <c r="D553" s="461"/>
    </row>
    <row r="554" ht="12.75" customHeight="1">
      <c r="B554" s="461"/>
      <c r="C554" s="461"/>
      <c r="D554" s="461"/>
    </row>
    <row r="555" ht="12.75" customHeight="1">
      <c r="B555" s="461"/>
      <c r="C555" s="461"/>
      <c r="D555" s="461"/>
    </row>
    <row r="556" ht="12.75" customHeight="1">
      <c r="B556" s="461"/>
      <c r="C556" s="461"/>
      <c r="D556" s="461"/>
    </row>
    <row r="557" ht="12.75" customHeight="1">
      <c r="B557" s="461"/>
      <c r="C557" s="461"/>
      <c r="D557" s="461"/>
    </row>
    <row r="558" ht="12.75" customHeight="1">
      <c r="B558" s="461"/>
      <c r="C558" s="461"/>
      <c r="D558" s="461"/>
    </row>
    <row r="559" ht="12.75" customHeight="1">
      <c r="B559" s="461"/>
      <c r="C559" s="461"/>
      <c r="D559" s="461"/>
    </row>
    <row r="560" ht="12.75" customHeight="1">
      <c r="B560" s="461"/>
      <c r="C560" s="461"/>
      <c r="D560" s="461"/>
    </row>
    <row r="561" ht="12.75" customHeight="1">
      <c r="B561" s="461"/>
      <c r="C561" s="461"/>
      <c r="D561" s="461"/>
    </row>
    <row r="562" ht="12.75" customHeight="1">
      <c r="B562" s="461"/>
      <c r="C562" s="461"/>
      <c r="D562" s="461"/>
    </row>
    <row r="563" ht="12.75" customHeight="1">
      <c r="B563" s="461"/>
      <c r="C563" s="461"/>
      <c r="D563" s="461"/>
    </row>
    <row r="564" ht="12.75" customHeight="1">
      <c r="B564" s="461"/>
      <c r="C564" s="461"/>
      <c r="D564" s="461"/>
    </row>
    <row r="565" ht="12.75" customHeight="1">
      <c r="B565" s="461"/>
      <c r="C565" s="461"/>
      <c r="D565" s="461"/>
    </row>
    <row r="566" ht="12.75" customHeight="1">
      <c r="B566" s="461"/>
      <c r="C566" s="461"/>
      <c r="D566" s="461"/>
    </row>
    <row r="567" ht="12.75" customHeight="1">
      <c r="B567" s="461"/>
      <c r="C567" s="461"/>
      <c r="D567" s="461"/>
    </row>
    <row r="568" ht="12.75" customHeight="1">
      <c r="B568" s="461"/>
      <c r="C568" s="461"/>
      <c r="D568" s="461"/>
    </row>
    <row r="569" ht="12.75" customHeight="1">
      <c r="B569" s="461"/>
      <c r="C569" s="461"/>
      <c r="D569" s="461"/>
    </row>
    <row r="570" ht="12.75" customHeight="1">
      <c r="B570" s="461"/>
      <c r="C570" s="461"/>
      <c r="D570" s="461"/>
    </row>
    <row r="571" ht="12.75" customHeight="1">
      <c r="B571" s="461"/>
      <c r="C571" s="461"/>
      <c r="D571" s="461"/>
    </row>
    <row r="572" ht="12.75" customHeight="1">
      <c r="B572" s="461"/>
      <c r="C572" s="461"/>
      <c r="D572" s="461"/>
    </row>
    <row r="573" ht="12.75" customHeight="1">
      <c r="B573" s="461"/>
      <c r="C573" s="461"/>
      <c r="D573" s="461"/>
    </row>
    <row r="574" ht="12.75" customHeight="1">
      <c r="B574" s="461"/>
      <c r="C574" s="461"/>
      <c r="D574" s="461"/>
    </row>
    <row r="575" ht="12.75" customHeight="1">
      <c r="B575" s="461"/>
      <c r="C575" s="461"/>
      <c r="D575" s="461"/>
    </row>
    <row r="576" ht="12.75" customHeight="1">
      <c r="B576" s="461"/>
      <c r="C576" s="461"/>
      <c r="D576" s="461"/>
    </row>
    <row r="577" ht="12.75" customHeight="1">
      <c r="B577" s="461"/>
      <c r="C577" s="461"/>
      <c r="D577" s="461"/>
    </row>
    <row r="578" ht="12.75" customHeight="1">
      <c r="B578" s="461"/>
      <c r="C578" s="461"/>
      <c r="D578" s="461"/>
    </row>
    <row r="579" ht="12.75" customHeight="1">
      <c r="B579" s="461"/>
      <c r="C579" s="461"/>
      <c r="D579" s="461"/>
    </row>
    <row r="580" ht="12.75" customHeight="1">
      <c r="B580" s="461"/>
      <c r="C580" s="461"/>
      <c r="D580" s="461"/>
    </row>
    <row r="581" ht="12.75" customHeight="1">
      <c r="B581" s="461"/>
      <c r="C581" s="461"/>
      <c r="D581" s="461"/>
    </row>
    <row r="582" ht="12.75" customHeight="1">
      <c r="B582" s="461"/>
      <c r="C582" s="461"/>
      <c r="D582" s="461"/>
    </row>
    <row r="583" ht="12.75" customHeight="1">
      <c r="B583" s="461"/>
      <c r="C583" s="461"/>
      <c r="D583" s="461"/>
    </row>
    <row r="584" ht="12.75" customHeight="1">
      <c r="B584" s="461"/>
      <c r="C584" s="461"/>
      <c r="D584" s="461"/>
    </row>
    <row r="585" ht="12.75" customHeight="1">
      <c r="B585" s="461"/>
      <c r="C585" s="461"/>
      <c r="D585" s="461"/>
    </row>
    <row r="586" ht="12.75" customHeight="1">
      <c r="B586" s="461"/>
      <c r="C586" s="461"/>
      <c r="D586" s="461"/>
    </row>
    <row r="587" ht="12.75" customHeight="1">
      <c r="B587" s="461"/>
      <c r="C587" s="461"/>
      <c r="D587" s="461"/>
    </row>
    <row r="588" ht="12.75" customHeight="1">
      <c r="B588" s="461"/>
      <c r="C588" s="461"/>
      <c r="D588" s="461"/>
    </row>
    <row r="589" ht="12.75" customHeight="1">
      <c r="B589" s="461"/>
      <c r="C589" s="461"/>
      <c r="D589" s="461"/>
    </row>
    <row r="590" ht="12.75" customHeight="1">
      <c r="B590" s="461"/>
      <c r="C590" s="461"/>
      <c r="D590" s="461"/>
    </row>
    <row r="591" ht="12.75" customHeight="1">
      <c r="B591" s="461"/>
      <c r="C591" s="461"/>
      <c r="D591" s="461"/>
    </row>
    <row r="592" ht="12.75" customHeight="1">
      <c r="B592" s="461"/>
      <c r="C592" s="461"/>
      <c r="D592" s="461"/>
    </row>
    <row r="593" ht="12.75" customHeight="1">
      <c r="B593" s="461"/>
      <c r="C593" s="461"/>
      <c r="D593" s="461"/>
    </row>
    <row r="594" ht="12.75" customHeight="1">
      <c r="B594" s="461"/>
      <c r="C594" s="461"/>
      <c r="D594" s="461"/>
    </row>
    <row r="595" ht="12.75" customHeight="1">
      <c r="B595" s="461"/>
      <c r="C595" s="461"/>
      <c r="D595" s="461"/>
    </row>
    <row r="596" ht="12.75" customHeight="1">
      <c r="B596" s="461"/>
      <c r="C596" s="461"/>
      <c r="D596" s="461"/>
    </row>
    <row r="597" ht="12.75" customHeight="1">
      <c r="B597" s="461"/>
      <c r="C597" s="461"/>
      <c r="D597" s="461"/>
    </row>
    <row r="598" ht="12.75" customHeight="1">
      <c r="B598" s="461"/>
      <c r="C598" s="461"/>
      <c r="D598" s="461"/>
    </row>
    <row r="599" ht="12.75" customHeight="1">
      <c r="B599" s="461"/>
      <c r="C599" s="461"/>
      <c r="D599" s="461"/>
    </row>
    <row r="600" ht="12.75" customHeight="1">
      <c r="B600" s="461"/>
      <c r="C600" s="461"/>
      <c r="D600" s="461"/>
    </row>
    <row r="601" ht="12.75" customHeight="1">
      <c r="B601" s="461"/>
      <c r="C601" s="461"/>
      <c r="D601" s="461"/>
    </row>
    <row r="602" ht="12.75" customHeight="1">
      <c r="B602" s="461"/>
      <c r="C602" s="461"/>
      <c r="D602" s="461"/>
    </row>
    <row r="603" ht="12.75" customHeight="1">
      <c r="B603" s="461"/>
      <c r="C603" s="461"/>
      <c r="D603" s="461"/>
    </row>
    <row r="604" ht="12.75" customHeight="1">
      <c r="B604" s="461"/>
      <c r="C604" s="461"/>
      <c r="D604" s="461"/>
    </row>
    <row r="605" ht="12.75" customHeight="1">
      <c r="B605" s="461"/>
      <c r="C605" s="461"/>
      <c r="D605" s="461"/>
    </row>
    <row r="606" ht="12.75" customHeight="1">
      <c r="B606" s="461"/>
      <c r="C606" s="461"/>
      <c r="D606" s="461"/>
    </row>
    <row r="607" ht="12.75" customHeight="1">
      <c r="B607" s="461"/>
      <c r="C607" s="461"/>
      <c r="D607" s="461"/>
    </row>
    <row r="608" ht="12.75" customHeight="1">
      <c r="B608" s="461"/>
      <c r="C608" s="461"/>
      <c r="D608" s="461"/>
    </row>
    <row r="609" ht="12.75" customHeight="1">
      <c r="B609" s="461"/>
      <c r="C609" s="461"/>
      <c r="D609" s="461"/>
    </row>
    <row r="610" ht="12.75" customHeight="1">
      <c r="B610" s="461"/>
      <c r="C610" s="461"/>
      <c r="D610" s="461"/>
    </row>
    <row r="611" ht="12.75" customHeight="1">
      <c r="B611" s="461"/>
      <c r="C611" s="461"/>
      <c r="D611" s="461"/>
    </row>
    <row r="612" ht="12.75" customHeight="1">
      <c r="B612" s="461"/>
      <c r="C612" s="461"/>
      <c r="D612" s="461"/>
    </row>
    <row r="613" ht="12.75" customHeight="1">
      <c r="B613" s="461"/>
      <c r="C613" s="461"/>
      <c r="D613" s="461"/>
    </row>
    <row r="614" ht="12.75" customHeight="1">
      <c r="B614" s="461"/>
      <c r="C614" s="461"/>
      <c r="D614" s="461"/>
    </row>
    <row r="615" ht="12.75" customHeight="1">
      <c r="B615" s="461"/>
      <c r="C615" s="461"/>
      <c r="D615" s="461"/>
    </row>
    <row r="616" ht="12.75" customHeight="1">
      <c r="B616" s="461"/>
      <c r="C616" s="461"/>
      <c r="D616" s="461"/>
    </row>
    <row r="617" ht="12.75" customHeight="1">
      <c r="B617" s="461"/>
      <c r="C617" s="461"/>
      <c r="D617" s="461"/>
    </row>
    <row r="618" ht="12.75" customHeight="1">
      <c r="B618" s="461"/>
      <c r="C618" s="461"/>
      <c r="D618" s="461"/>
    </row>
    <row r="619" ht="12.75" customHeight="1">
      <c r="B619" s="461"/>
      <c r="C619" s="461"/>
      <c r="D619" s="461"/>
    </row>
    <row r="620" ht="12.75" customHeight="1">
      <c r="B620" s="461"/>
      <c r="C620" s="461"/>
      <c r="D620" s="461"/>
    </row>
    <row r="621" ht="12.75" customHeight="1">
      <c r="B621" s="461"/>
      <c r="C621" s="461"/>
      <c r="D621" s="461"/>
    </row>
    <row r="622" ht="12.75" customHeight="1">
      <c r="B622" s="461"/>
      <c r="C622" s="461"/>
      <c r="D622" s="461"/>
    </row>
    <row r="623" ht="12.75" customHeight="1">
      <c r="B623" s="461"/>
      <c r="C623" s="461"/>
      <c r="D623" s="461"/>
    </row>
    <row r="624" ht="12.75" customHeight="1">
      <c r="B624" s="461"/>
      <c r="C624" s="461"/>
      <c r="D624" s="461"/>
    </row>
    <row r="625" ht="12.75" customHeight="1">
      <c r="B625" s="461"/>
      <c r="C625" s="461"/>
      <c r="D625" s="461"/>
    </row>
    <row r="626" ht="12.75" customHeight="1">
      <c r="B626" s="461"/>
      <c r="C626" s="461"/>
      <c r="D626" s="461"/>
    </row>
    <row r="627" ht="12.75" customHeight="1">
      <c r="B627" s="461"/>
      <c r="C627" s="461"/>
      <c r="D627" s="461"/>
    </row>
    <row r="628" ht="12.75" customHeight="1">
      <c r="B628" s="461"/>
      <c r="C628" s="461"/>
      <c r="D628" s="461"/>
    </row>
    <row r="629" ht="12.75" customHeight="1">
      <c r="B629" s="461"/>
      <c r="C629" s="461"/>
      <c r="D629" s="461"/>
    </row>
    <row r="630" ht="12.75" customHeight="1">
      <c r="B630" s="461"/>
      <c r="C630" s="461"/>
      <c r="D630" s="461"/>
    </row>
    <row r="631" ht="12.75" customHeight="1">
      <c r="B631" s="461"/>
      <c r="C631" s="461"/>
      <c r="D631" s="461"/>
    </row>
    <row r="632" ht="12.75" customHeight="1">
      <c r="B632" s="461"/>
      <c r="C632" s="461"/>
      <c r="D632" s="461"/>
    </row>
    <row r="633" ht="12.75" customHeight="1">
      <c r="B633" s="461"/>
      <c r="C633" s="461"/>
      <c r="D633" s="461"/>
    </row>
    <row r="634" ht="12.75" customHeight="1">
      <c r="B634" s="461"/>
      <c r="C634" s="461"/>
      <c r="D634" s="461"/>
    </row>
    <row r="635" ht="12.75" customHeight="1">
      <c r="B635" s="461"/>
      <c r="C635" s="461"/>
      <c r="D635" s="461"/>
    </row>
    <row r="636" ht="12.75" customHeight="1">
      <c r="B636" s="461"/>
      <c r="C636" s="461"/>
      <c r="D636" s="461"/>
    </row>
    <row r="637" ht="12.75" customHeight="1">
      <c r="B637" s="461"/>
      <c r="C637" s="461"/>
      <c r="D637" s="461"/>
    </row>
    <row r="638" ht="12.75" customHeight="1">
      <c r="B638" s="461"/>
      <c r="C638" s="461"/>
      <c r="D638" s="461"/>
    </row>
    <row r="639" ht="12.75" customHeight="1">
      <c r="B639" s="461"/>
      <c r="C639" s="461"/>
      <c r="D639" s="461"/>
    </row>
    <row r="640" ht="12.75" customHeight="1">
      <c r="B640" s="461"/>
      <c r="C640" s="461"/>
      <c r="D640" s="461"/>
    </row>
    <row r="641" ht="12.75" customHeight="1">
      <c r="B641" s="461"/>
      <c r="C641" s="461"/>
      <c r="D641" s="461"/>
    </row>
    <row r="642" ht="12.75" customHeight="1">
      <c r="B642" s="461"/>
      <c r="C642" s="461"/>
      <c r="D642" s="461"/>
    </row>
    <row r="643" ht="12.75" customHeight="1">
      <c r="B643" s="461"/>
      <c r="C643" s="461"/>
      <c r="D643" s="461"/>
    </row>
    <row r="644" ht="12.75" customHeight="1">
      <c r="B644" s="461"/>
      <c r="C644" s="461"/>
      <c r="D644" s="461"/>
    </row>
    <row r="645" ht="12.75" customHeight="1">
      <c r="B645" s="461"/>
      <c r="C645" s="461"/>
      <c r="D645" s="461"/>
    </row>
    <row r="646" ht="12.75" customHeight="1">
      <c r="B646" s="461"/>
      <c r="C646" s="461"/>
      <c r="D646" s="461"/>
    </row>
    <row r="647" ht="12.75" customHeight="1">
      <c r="B647" s="461"/>
      <c r="C647" s="461"/>
      <c r="D647" s="461"/>
    </row>
    <row r="648" ht="12.75" customHeight="1">
      <c r="B648" s="461"/>
      <c r="C648" s="461"/>
      <c r="D648" s="461"/>
    </row>
    <row r="649" ht="12.75" customHeight="1">
      <c r="B649" s="461"/>
      <c r="C649" s="461"/>
      <c r="D649" s="461"/>
    </row>
    <row r="650" ht="12.75" customHeight="1">
      <c r="B650" s="461"/>
      <c r="C650" s="461"/>
      <c r="D650" s="461"/>
    </row>
    <row r="651" ht="12.75" customHeight="1">
      <c r="B651" s="461"/>
      <c r="C651" s="461"/>
      <c r="D651" s="461"/>
    </row>
    <row r="652" ht="12.75" customHeight="1">
      <c r="B652" s="461"/>
      <c r="C652" s="461"/>
      <c r="D652" s="461"/>
    </row>
    <row r="653" ht="12.75" customHeight="1">
      <c r="B653" s="461"/>
      <c r="C653" s="461"/>
      <c r="D653" s="461"/>
    </row>
    <row r="654" ht="12.75" customHeight="1">
      <c r="B654" s="461"/>
      <c r="C654" s="461"/>
      <c r="D654" s="461"/>
    </row>
    <row r="655" ht="12.75" customHeight="1">
      <c r="B655" s="461"/>
      <c r="C655" s="461"/>
      <c r="D655" s="461"/>
    </row>
    <row r="656" ht="12.75" customHeight="1">
      <c r="B656" s="461"/>
      <c r="C656" s="461"/>
      <c r="D656" s="461"/>
    </row>
    <row r="657" ht="12.75" customHeight="1">
      <c r="B657" s="461"/>
      <c r="C657" s="461"/>
      <c r="D657" s="461"/>
    </row>
    <row r="658" ht="12.75" customHeight="1">
      <c r="B658" s="461"/>
      <c r="C658" s="461"/>
      <c r="D658" s="461"/>
    </row>
    <row r="659" ht="12.75" customHeight="1">
      <c r="B659" s="461"/>
      <c r="C659" s="461"/>
      <c r="D659" s="461"/>
    </row>
    <row r="660" ht="12.75" customHeight="1">
      <c r="B660" s="461"/>
      <c r="C660" s="461"/>
      <c r="D660" s="461"/>
    </row>
    <row r="661" ht="12.75" customHeight="1">
      <c r="B661" s="461"/>
      <c r="C661" s="461"/>
      <c r="D661" s="461"/>
    </row>
    <row r="662" ht="12.75" customHeight="1">
      <c r="B662" s="461"/>
      <c r="C662" s="461"/>
      <c r="D662" s="461"/>
    </row>
    <row r="663" ht="12.75" customHeight="1">
      <c r="B663" s="461"/>
      <c r="C663" s="461"/>
      <c r="D663" s="461"/>
    </row>
    <row r="664" ht="12.75" customHeight="1">
      <c r="B664" s="461"/>
      <c r="C664" s="461"/>
      <c r="D664" s="461"/>
    </row>
    <row r="665" ht="12.75" customHeight="1">
      <c r="B665" s="461"/>
      <c r="C665" s="461"/>
      <c r="D665" s="461"/>
    </row>
    <row r="666" ht="12.75" customHeight="1">
      <c r="B666" s="461"/>
      <c r="C666" s="461"/>
      <c r="D666" s="461"/>
    </row>
    <row r="667" ht="12.75" customHeight="1">
      <c r="B667" s="461"/>
      <c r="C667" s="461"/>
      <c r="D667" s="461"/>
    </row>
    <row r="668" ht="12.75" customHeight="1">
      <c r="B668" s="461"/>
      <c r="C668" s="461"/>
      <c r="D668" s="461"/>
    </row>
    <row r="669" ht="12.75" customHeight="1">
      <c r="B669" s="461"/>
      <c r="C669" s="461"/>
      <c r="D669" s="461"/>
    </row>
    <row r="670" ht="12.75" customHeight="1">
      <c r="B670" s="461"/>
      <c r="C670" s="461"/>
      <c r="D670" s="461"/>
    </row>
    <row r="671" ht="12.75" customHeight="1">
      <c r="B671" s="461"/>
      <c r="C671" s="461"/>
      <c r="D671" s="461"/>
    </row>
    <row r="672" ht="12.75" customHeight="1">
      <c r="B672" s="461"/>
      <c r="C672" s="461"/>
      <c r="D672" s="461"/>
    </row>
    <row r="673" ht="12.75" customHeight="1">
      <c r="B673" s="461"/>
      <c r="C673" s="461"/>
      <c r="D673" s="461"/>
    </row>
    <row r="674" ht="12.75" customHeight="1">
      <c r="B674" s="461"/>
      <c r="C674" s="461"/>
      <c r="D674" s="461"/>
    </row>
    <row r="675" ht="12.75" customHeight="1">
      <c r="B675" s="461"/>
      <c r="C675" s="461"/>
      <c r="D675" s="461"/>
    </row>
    <row r="676" ht="12.75" customHeight="1">
      <c r="B676" s="461"/>
      <c r="C676" s="461"/>
      <c r="D676" s="461"/>
    </row>
    <row r="677" ht="12.75" customHeight="1">
      <c r="B677" s="461"/>
      <c r="C677" s="461"/>
      <c r="D677" s="461"/>
    </row>
    <row r="678" ht="12.75" customHeight="1">
      <c r="B678" s="461"/>
      <c r="C678" s="461"/>
      <c r="D678" s="461"/>
    </row>
    <row r="679" ht="12.75" customHeight="1">
      <c r="B679" s="461"/>
      <c r="C679" s="461"/>
      <c r="D679" s="461"/>
    </row>
    <row r="680" ht="12.75" customHeight="1">
      <c r="B680" s="461"/>
      <c r="C680" s="461"/>
      <c r="D680" s="461"/>
    </row>
    <row r="681" ht="12.75" customHeight="1">
      <c r="B681" s="461"/>
      <c r="C681" s="461"/>
      <c r="D681" s="461"/>
    </row>
    <row r="682" ht="12.75" customHeight="1">
      <c r="B682" s="461"/>
      <c r="C682" s="461"/>
      <c r="D682" s="461"/>
    </row>
    <row r="683" ht="12.75" customHeight="1">
      <c r="B683" s="461"/>
      <c r="C683" s="461"/>
      <c r="D683" s="461"/>
    </row>
    <row r="684" ht="12.75" customHeight="1">
      <c r="B684" s="461"/>
      <c r="C684" s="461"/>
      <c r="D684" s="461"/>
    </row>
    <row r="685" ht="12.75" customHeight="1">
      <c r="B685" s="461"/>
      <c r="C685" s="461"/>
      <c r="D685" s="461"/>
    </row>
    <row r="686" ht="12.75" customHeight="1">
      <c r="B686" s="461"/>
      <c r="C686" s="461"/>
      <c r="D686" s="461"/>
    </row>
    <row r="687" ht="12.75" customHeight="1">
      <c r="B687" s="461"/>
      <c r="C687" s="461"/>
      <c r="D687" s="461"/>
    </row>
    <row r="688" ht="12.75" customHeight="1">
      <c r="B688" s="461"/>
      <c r="C688" s="461"/>
      <c r="D688" s="461"/>
    </row>
    <row r="689" ht="12.75" customHeight="1">
      <c r="B689" s="461"/>
      <c r="C689" s="461"/>
      <c r="D689" s="461"/>
    </row>
    <row r="690" ht="12.75" customHeight="1">
      <c r="B690" s="461"/>
      <c r="C690" s="461"/>
      <c r="D690" s="461"/>
    </row>
    <row r="691" ht="12.75" customHeight="1">
      <c r="B691" s="461"/>
      <c r="C691" s="461"/>
      <c r="D691" s="461"/>
    </row>
    <row r="692" ht="12.75" customHeight="1">
      <c r="B692" s="461"/>
      <c r="C692" s="461"/>
      <c r="D692" s="461"/>
    </row>
    <row r="693" ht="12.75" customHeight="1">
      <c r="B693" s="461"/>
      <c r="C693" s="461"/>
      <c r="D693" s="461"/>
    </row>
    <row r="694" ht="12.75" customHeight="1">
      <c r="B694" s="461"/>
      <c r="C694" s="461"/>
      <c r="D694" s="461"/>
    </row>
    <row r="695" ht="12.75" customHeight="1">
      <c r="B695" s="461"/>
      <c r="C695" s="461"/>
      <c r="D695" s="461"/>
    </row>
    <row r="696" ht="12.75" customHeight="1">
      <c r="B696" s="461"/>
      <c r="C696" s="461"/>
      <c r="D696" s="461"/>
    </row>
    <row r="697" ht="12.75" customHeight="1">
      <c r="B697" s="461"/>
      <c r="C697" s="461"/>
      <c r="D697" s="461"/>
    </row>
    <row r="698" ht="12.75" customHeight="1">
      <c r="B698" s="461"/>
      <c r="C698" s="461"/>
      <c r="D698" s="461"/>
    </row>
    <row r="699" ht="12.75" customHeight="1">
      <c r="B699" s="461"/>
      <c r="C699" s="461"/>
      <c r="D699" s="461"/>
    </row>
    <row r="700" ht="12.75" customHeight="1">
      <c r="B700" s="461"/>
      <c r="C700" s="461"/>
      <c r="D700" s="461"/>
    </row>
    <row r="701" ht="12.75" customHeight="1">
      <c r="B701" s="461"/>
      <c r="C701" s="461"/>
      <c r="D701" s="461"/>
    </row>
    <row r="702" ht="12.75" customHeight="1">
      <c r="B702" s="461"/>
      <c r="C702" s="461"/>
      <c r="D702" s="461"/>
    </row>
    <row r="703" ht="12.75" customHeight="1">
      <c r="B703" s="461"/>
      <c r="C703" s="461"/>
      <c r="D703" s="461"/>
    </row>
    <row r="704" ht="12.75" customHeight="1">
      <c r="B704" s="461"/>
      <c r="C704" s="461"/>
      <c r="D704" s="461"/>
    </row>
    <row r="705" ht="12.75" customHeight="1">
      <c r="B705" s="461"/>
      <c r="C705" s="461"/>
      <c r="D705" s="461"/>
    </row>
    <row r="706" ht="12.75" customHeight="1">
      <c r="B706" s="461"/>
      <c r="C706" s="461"/>
      <c r="D706" s="461"/>
    </row>
    <row r="707" ht="12.75" customHeight="1">
      <c r="B707" s="461"/>
      <c r="C707" s="461"/>
      <c r="D707" s="461"/>
    </row>
    <row r="708" ht="12.75" customHeight="1">
      <c r="B708" s="461"/>
      <c r="C708" s="461"/>
      <c r="D708" s="461"/>
    </row>
    <row r="709" ht="12.75" customHeight="1">
      <c r="B709" s="461"/>
      <c r="C709" s="461"/>
      <c r="D709" s="461"/>
    </row>
    <row r="710" ht="12.75" customHeight="1">
      <c r="B710" s="461"/>
      <c r="C710" s="461"/>
      <c r="D710" s="461"/>
    </row>
    <row r="711" ht="12.75" customHeight="1">
      <c r="B711" s="461"/>
      <c r="C711" s="461"/>
      <c r="D711" s="461"/>
    </row>
    <row r="712" ht="12.75" customHeight="1">
      <c r="B712" s="461"/>
      <c r="C712" s="461"/>
      <c r="D712" s="461"/>
    </row>
    <row r="713" ht="12.75" customHeight="1">
      <c r="B713" s="461"/>
      <c r="C713" s="461"/>
      <c r="D713" s="461"/>
    </row>
    <row r="714" ht="12.75" customHeight="1">
      <c r="B714" s="461"/>
      <c r="C714" s="461"/>
      <c r="D714" s="461"/>
    </row>
    <row r="715" ht="12.75" customHeight="1">
      <c r="B715" s="461"/>
      <c r="C715" s="461"/>
      <c r="D715" s="461"/>
    </row>
    <row r="716" ht="12.75" customHeight="1">
      <c r="B716" s="461"/>
      <c r="C716" s="461"/>
      <c r="D716" s="461"/>
    </row>
    <row r="717" ht="12.75" customHeight="1">
      <c r="B717" s="461"/>
      <c r="C717" s="461"/>
      <c r="D717" s="461"/>
    </row>
    <row r="718" ht="12.75" customHeight="1">
      <c r="B718" s="461"/>
      <c r="C718" s="461"/>
      <c r="D718" s="461"/>
    </row>
    <row r="719" ht="12.75" customHeight="1">
      <c r="B719" s="461"/>
      <c r="C719" s="461"/>
      <c r="D719" s="461"/>
    </row>
    <row r="720" ht="12.75" customHeight="1">
      <c r="B720" s="461"/>
      <c r="C720" s="461"/>
      <c r="D720" s="461"/>
    </row>
    <row r="721" ht="12.75" customHeight="1">
      <c r="B721" s="461"/>
      <c r="C721" s="461"/>
      <c r="D721" s="461"/>
    </row>
    <row r="722" ht="12.75" customHeight="1">
      <c r="B722" s="461"/>
      <c r="C722" s="461"/>
      <c r="D722" s="461"/>
    </row>
    <row r="723" ht="12.75" customHeight="1">
      <c r="B723" s="461"/>
      <c r="C723" s="461"/>
      <c r="D723" s="461"/>
    </row>
    <row r="724" ht="12.75" customHeight="1">
      <c r="B724" s="461"/>
      <c r="C724" s="461"/>
      <c r="D724" s="461"/>
    </row>
    <row r="725" ht="12.75" customHeight="1">
      <c r="B725" s="461"/>
      <c r="C725" s="461"/>
      <c r="D725" s="461"/>
    </row>
    <row r="726" ht="12.75" customHeight="1">
      <c r="B726" s="461"/>
      <c r="C726" s="461"/>
      <c r="D726" s="461"/>
    </row>
    <row r="727" ht="12.75" customHeight="1">
      <c r="B727" s="461"/>
      <c r="C727" s="461"/>
      <c r="D727" s="461"/>
    </row>
    <row r="728" ht="12.75" customHeight="1">
      <c r="B728" s="461"/>
      <c r="C728" s="461"/>
      <c r="D728" s="461"/>
    </row>
    <row r="729" ht="12.75" customHeight="1">
      <c r="B729" s="461"/>
      <c r="C729" s="461"/>
      <c r="D729" s="461"/>
    </row>
    <row r="730" ht="12.75" customHeight="1">
      <c r="B730" s="461"/>
      <c r="C730" s="461"/>
      <c r="D730" s="461"/>
    </row>
    <row r="731" ht="12.75" customHeight="1">
      <c r="B731" s="461"/>
      <c r="C731" s="461"/>
      <c r="D731" s="461"/>
    </row>
    <row r="732" ht="12.75" customHeight="1">
      <c r="B732" s="461"/>
      <c r="C732" s="461"/>
      <c r="D732" s="461"/>
    </row>
    <row r="733" ht="12.75" customHeight="1">
      <c r="B733" s="461"/>
      <c r="C733" s="461"/>
      <c r="D733" s="461"/>
    </row>
    <row r="734" ht="12.75" customHeight="1">
      <c r="B734" s="461"/>
      <c r="C734" s="461"/>
      <c r="D734" s="461"/>
    </row>
    <row r="735" ht="12.75" customHeight="1">
      <c r="B735" s="461"/>
      <c r="C735" s="461"/>
      <c r="D735" s="461"/>
    </row>
    <row r="736" ht="12.75" customHeight="1">
      <c r="B736" s="461"/>
      <c r="C736" s="461"/>
      <c r="D736" s="461"/>
    </row>
    <row r="737" ht="12.75" customHeight="1">
      <c r="B737" s="461"/>
      <c r="C737" s="461"/>
      <c r="D737" s="461"/>
    </row>
    <row r="738" ht="12.75" customHeight="1">
      <c r="B738" s="461"/>
      <c r="C738" s="461"/>
      <c r="D738" s="461"/>
    </row>
    <row r="739" ht="12.75" customHeight="1">
      <c r="B739" s="461"/>
      <c r="C739" s="461"/>
      <c r="D739" s="461"/>
    </row>
    <row r="740" ht="12.75" customHeight="1">
      <c r="B740" s="461"/>
      <c r="C740" s="461"/>
      <c r="D740" s="461"/>
    </row>
    <row r="741" ht="12.75" customHeight="1">
      <c r="B741" s="461"/>
      <c r="C741" s="461"/>
      <c r="D741" s="461"/>
    </row>
    <row r="742" ht="12.75" customHeight="1">
      <c r="B742" s="461"/>
      <c r="C742" s="461"/>
      <c r="D742" s="461"/>
    </row>
    <row r="743" ht="12.75" customHeight="1">
      <c r="B743" s="461"/>
      <c r="C743" s="461"/>
      <c r="D743" s="461"/>
    </row>
    <row r="744" ht="12.75" customHeight="1">
      <c r="B744" s="461"/>
      <c r="C744" s="461"/>
      <c r="D744" s="461"/>
    </row>
    <row r="745" ht="12.75" customHeight="1">
      <c r="B745" s="461"/>
      <c r="C745" s="461"/>
      <c r="D745" s="461"/>
    </row>
    <row r="746" ht="12.75" customHeight="1">
      <c r="B746" s="461"/>
      <c r="C746" s="461"/>
      <c r="D746" s="461"/>
    </row>
    <row r="747" ht="12.75" customHeight="1">
      <c r="B747" s="461"/>
      <c r="C747" s="461"/>
      <c r="D747" s="461"/>
    </row>
    <row r="748" ht="12.75" customHeight="1">
      <c r="B748" s="461"/>
      <c r="C748" s="461"/>
      <c r="D748" s="461"/>
    </row>
    <row r="749" ht="12.75" customHeight="1">
      <c r="B749" s="461"/>
      <c r="C749" s="461"/>
      <c r="D749" s="461"/>
    </row>
    <row r="750" ht="12.75" customHeight="1">
      <c r="B750" s="461"/>
      <c r="C750" s="461"/>
      <c r="D750" s="461"/>
    </row>
    <row r="751" ht="12.75" customHeight="1">
      <c r="B751" s="461"/>
      <c r="C751" s="461"/>
      <c r="D751" s="461"/>
    </row>
    <row r="752" ht="12.75" customHeight="1">
      <c r="B752" s="461"/>
      <c r="C752" s="461"/>
      <c r="D752" s="461"/>
    </row>
    <row r="753" ht="12.75" customHeight="1">
      <c r="B753" s="461"/>
      <c r="C753" s="461"/>
      <c r="D753" s="461"/>
    </row>
    <row r="754" ht="12.75" customHeight="1">
      <c r="B754" s="461"/>
      <c r="C754" s="461"/>
      <c r="D754" s="461"/>
    </row>
    <row r="755" ht="12.75" customHeight="1">
      <c r="B755" s="461"/>
      <c r="C755" s="461"/>
      <c r="D755" s="461"/>
    </row>
    <row r="756" ht="12.75" customHeight="1">
      <c r="B756" s="461"/>
      <c r="C756" s="461"/>
      <c r="D756" s="461"/>
    </row>
    <row r="757" ht="12.75" customHeight="1">
      <c r="B757" s="461"/>
      <c r="C757" s="461"/>
      <c r="D757" s="461"/>
    </row>
    <row r="758" ht="12.75" customHeight="1">
      <c r="B758" s="461"/>
      <c r="C758" s="461"/>
      <c r="D758" s="461"/>
    </row>
    <row r="759" ht="12.75" customHeight="1">
      <c r="B759" s="461"/>
      <c r="C759" s="461"/>
      <c r="D759" s="461"/>
    </row>
    <row r="760" ht="12.75" customHeight="1">
      <c r="B760" s="461"/>
      <c r="C760" s="461"/>
      <c r="D760" s="461"/>
    </row>
    <row r="761" ht="12.75" customHeight="1">
      <c r="B761" s="461"/>
      <c r="C761" s="461"/>
      <c r="D761" s="461"/>
    </row>
    <row r="762" ht="12.75" customHeight="1">
      <c r="B762" s="461"/>
      <c r="C762" s="461"/>
      <c r="D762" s="461"/>
    </row>
    <row r="763" ht="12.75" customHeight="1">
      <c r="B763" s="461"/>
      <c r="C763" s="461"/>
      <c r="D763" s="461"/>
    </row>
    <row r="764" ht="12.75" customHeight="1">
      <c r="B764" s="461"/>
      <c r="C764" s="461"/>
      <c r="D764" s="461"/>
    </row>
    <row r="765" ht="12.75" customHeight="1">
      <c r="B765" s="461"/>
      <c r="C765" s="461"/>
      <c r="D765" s="461"/>
    </row>
    <row r="766" ht="12.75" customHeight="1">
      <c r="B766" s="461"/>
      <c r="C766" s="461"/>
      <c r="D766" s="461"/>
    </row>
    <row r="767" ht="12.75" customHeight="1">
      <c r="B767" s="461"/>
      <c r="C767" s="461"/>
      <c r="D767" s="461"/>
    </row>
    <row r="768" ht="12.75" customHeight="1">
      <c r="B768" s="461"/>
      <c r="C768" s="461"/>
      <c r="D768" s="461"/>
    </row>
    <row r="769" ht="12.75" customHeight="1">
      <c r="B769" s="461"/>
      <c r="C769" s="461"/>
      <c r="D769" s="461"/>
    </row>
    <row r="770" ht="12.75" customHeight="1">
      <c r="B770" s="461"/>
      <c r="C770" s="461"/>
      <c r="D770" s="461"/>
    </row>
    <row r="771" ht="12.75" customHeight="1">
      <c r="B771" s="461"/>
      <c r="C771" s="461"/>
      <c r="D771" s="461"/>
    </row>
    <row r="772" ht="12.75" customHeight="1">
      <c r="B772" s="461"/>
      <c r="C772" s="461"/>
      <c r="D772" s="461"/>
    </row>
    <row r="773" ht="12.75" customHeight="1">
      <c r="B773" s="461"/>
      <c r="C773" s="461"/>
      <c r="D773" s="461"/>
    </row>
    <row r="774" ht="12.75" customHeight="1">
      <c r="B774" s="461"/>
      <c r="C774" s="461"/>
      <c r="D774" s="461"/>
    </row>
    <row r="775" ht="12.75" customHeight="1">
      <c r="B775" s="461"/>
      <c r="C775" s="461"/>
      <c r="D775" s="461"/>
    </row>
    <row r="776" ht="12.75" customHeight="1">
      <c r="B776" s="461"/>
      <c r="C776" s="461"/>
      <c r="D776" s="461"/>
    </row>
    <row r="777" ht="12.75" customHeight="1">
      <c r="B777" s="461"/>
      <c r="C777" s="461"/>
      <c r="D777" s="461"/>
    </row>
    <row r="778" ht="12.75" customHeight="1">
      <c r="B778" s="461"/>
      <c r="C778" s="461"/>
      <c r="D778" s="461"/>
    </row>
    <row r="779" ht="12.75" customHeight="1">
      <c r="B779" s="461"/>
      <c r="C779" s="461"/>
      <c r="D779" s="461"/>
    </row>
    <row r="780" ht="12.75" customHeight="1">
      <c r="B780" s="461"/>
      <c r="C780" s="461"/>
      <c r="D780" s="461"/>
    </row>
    <row r="781" ht="12.75" customHeight="1">
      <c r="B781" s="461"/>
      <c r="C781" s="461"/>
      <c r="D781" s="461"/>
    </row>
    <row r="782" ht="12.75" customHeight="1">
      <c r="B782" s="461"/>
      <c r="C782" s="461"/>
      <c r="D782" s="461"/>
    </row>
    <row r="783" ht="12.75" customHeight="1">
      <c r="B783" s="461"/>
      <c r="C783" s="461"/>
      <c r="D783" s="461"/>
    </row>
    <row r="784" ht="12.75" customHeight="1">
      <c r="B784" s="461"/>
      <c r="C784" s="461"/>
      <c r="D784" s="461"/>
    </row>
    <row r="785" ht="12.75" customHeight="1">
      <c r="B785" s="461"/>
      <c r="C785" s="461"/>
      <c r="D785" s="461"/>
    </row>
    <row r="786" ht="12.75" customHeight="1">
      <c r="B786" s="461"/>
      <c r="C786" s="461"/>
      <c r="D786" s="461"/>
    </row>
    <row r="787" ht="12.75" customHeight="1">
      <c r="B787" s="461"/>
      <c r="C787" s="461"/>
      <c r="D787" s="461"/>
    </row>
    <row r="788" ht="12.75" customHeight="1">
      <c r="B788" s="461"/>
      <c r="C788" s="461"/>
      <c r="D788" s="461"/>
    </row>
    <row r="789" ht="12.75" customHeight="1">
      <c r="B789" s="461"/>
      <c r="C789" s="461"/>
      <c r="D789" s="461"/>
    </row>
    <row r="790" ht="12.75" customHeight="1">
      <c r="B790" s="461"/>
      <c r="C790" s="461"/>
      <c r="D790" s="461"/>
    </row>
    <row r="791" ht="12.75" customHeight="1">
      <c r="B791" s="461"/>
      <c r="C791" s="461"/>
      <c r="D791" s="461"/>
    </row>
    <row r="792" ht="12.75" customHeight="1">
      <c r="B792" s="461"/>
      <c r="C792" s="461"/>
      <c r="D792" s="461"/>
    </row>
    <row r="793" ht="12.75" customHeight="1">
      <c r="B793" s="461"/>
      <c r="C793" s="461"/>
      <c r="D793" s="461"/>
    </row>
    <row r="794" ht="12.75" customHeight="1">
      <c r="B794" s="461"/>
      <c r="C794" s="461"/>
      <c r="D794" s="461"/>
    </row>
    <row r="795" ht="12.75" customHeight="1">
      <c r="B795" s="461"/>
      <c r="C795" s="461"/>
      <c r="D795" s="461"/>
    </row>
    <row r="796" ht="12.75" customHeight="1">
      <c r="B796" s="461"/>
      <c r="C796" s="461"/>
      <c r="D796" s="461"/>
    </row>
    <row r="797" ht="12.75" customHeight="1">
      <c r="B797" s="461"/>
      <c r="C797" s="461"/>
      <c r="D797" s="461"/>
    </row>
    <row r="798" ht="12.75" customHeight="1">
      <c r="B798" s="461"/>
      <c r="C798" s="461"/>
      <c r="D798" s="461"/>
    </row>
    <row r="799" ht="12.75" customHeight="1">
      <c r="B799" s="461"/>
      <c r="C799" s="461"/>
      <c r="D799" s="461"/>
    </row>
    <row r="800" ht="12.75" customHeight="1">
      <c r="B800" s="461"/>
      <c r="C800" s="461"/>
      <c r="D800" s="461"/>
    </row>
    <row r="801" ht="12.75" customHeight="1">
      <c r="B801" s="461"/>
      <c r="C801" s="461"/>
      <c r="D801" s="461"/>
    </row>
    <row r="802" ht="12.75" customHeight="1">
      <c r="B802" s="461"/>
      <c r="C802" s="461"/>
      <c r="D802" s="461"/>
    </row>
    <row r="803" ht="12.75" customHeight="1">
      <c r="B803" s="461"/>
      <c r="C803" s="461"/>
      <c r="D803" s="461"/>
    </row>
    <row r="804" ht="12.75" customHeight="1">
      <c r="B804" s="461"/>
      <c r="C804" s="461"/>
      <c r="D804" s="461"/>
    </row>
    <row r="805" ht="12.75" customHeight="1">
      <c r="B805" s="461"/>
      <c r="C805" s="461"/>
      <c r="D805" s="461"/>
    </row>
    <row r="806" ht="12.75" customHeight="1">
      <c r="B806" s="461"/>
      <c r="C806" s="461"/>
      <c r="D806" s="461"/>
    </row>
    <row r="807" ht="12.75" customHeight="1">
      <c r="B807" s="461"/>
      <c r="C807" s="461"/>
      <c r="D807" s="461"/>
    </row>
    <row r="808" ht="12.75" customHeight="1">
      <c r="B808" s="461"/>
      <c r="C808" s="461"/>
      <c r="D808" s="461"/>
    </row>
    <row r="809" ht="12.75" customHeight="1">
      <c r="B809" s="461"/>
      <c r="C809" s="461"/>
      <c r="D809" s="461"/>
    </row>
    <row r="810" ht="12.75" customHeight="1">
      <c r="B810" s="461"/>
      <c r="C810" s="461"/>
      <c r="D810" s="461"/>
    </row>
    <row r="811" ht="12.75" customHeight="1">
      <c r="B811" s="461"/>
      <c r="C811" s="461"/>
      <c r="D811" s="461"/>
    </row>
    <row r="812" ht="12.75" customHeight="1">
      <c r="B812" s="461"/>
      <c r="C812" s="461"/>
      <c r="D812" s="461"/>
    </row>
    <row r="813" ht="12.75" customHeight="1">
      <c r="B813" s="461"/>
      <c r="C813" s="461"/>
      <c r="D813" s="461"/>
    </row>
    <row r="814" ht="12.75" customHeight="1">
      <c r="B814" s="461"/>
      <c r="C814" s="461"/>
      <c r="D814" s="461"/>
    </row>
    <row r="815" ht="12.75" customHeight="1">
      <c r="B815" s="461"/>
      <c r="C815" s="461"/>
      <c r="D815" s="461"/>
    </row>
    <row r="816" ht="12.75" customHeight="1">
      <c r="B816" s="461"/>
      <c r="C816" s="461"/>
      <c r="D816" s="461"/>
    </row>
    <row r="817" ht="12.75" customHeight="1">
      <c r="B817" s="461"/>
      <c r="C817" s="461"/>
      <c r="D817" s="461"/>
    </row>
    <row r="818" ht="12.75" customHeight="1">
      <c r="B818" s="461"/>
      <c r="C818" s="461"/>
      <c r="D818" s="461"/>
    </row>
    <row r="819" ht="12.75" customHeight="1">
      <c r="B819" s="461"/>
      <c r="C819" s="461"/>
      <c r="D819" s="461"/>
    </row>
    <row r="820" ht="12.75" customHeight="1">
      <c r="B820" s="461"/>
      <c r="C820" s="461"/>
      <c r="D820" s="461"/>
    </row>
    <row r="821" ht="12.75" customHeight="1">
      <c r="B821" s="461"/>
      <c r="C821" s="461"/>
      <c r="D821" s="461"/>
    </row>
    <row r="822" ht="12.75" customHeight="1">
      <c r="B822" s="461"/>
      <c r="C822" s="461"/>
      <c r="D822" s="461"/>
    </row>
    <row r="823" ht="12.75" customHeight="1">
      <c r="B823" s="461"/>
      <c r="C823" s="461"/>
      <c r="D823" s="461"/>
    </row>
    <row r="824" ht="12.75" customHeight="1">
      <c r="B824" s="461"/>
      <c r="C824" s="461"/>
      <c r="D824" s="461"/>
    </row>
    <row r="825" ht="12.75" customHeight="1">
      <c r="B825" s="461"/>
      <c r="C825" s="461"/>
      <c r="D825" s="461"/>
    </row>
    <row r="826" ht="12.75" customHeight="1">
      <c r="B826" s="461"/>
      <c r="C826" s="461"/>
      <c r="D826" s="461"/>
    </row>
    <row r="827" ht="12.75" customHeight="1">
      <c r="B827" s="461"/>
      <c r="C827" s="461"/>
      <c r="D827" s="461"/>
    </row>
    <row r="828" ht="12.75" customHeight="1">
      <c r="B828" s="461"/>
      <c r="C828" s="461"/>
      <c r="D828" s="461"/>
    </row>
    <row r="829" ht="12.75" customHeight="1">
      <c r="B829" s="461"/>
      <c r="C829" s="461"/>
      <c r="D829" s="461"/>
    </row>
    <row r="830" ht="12.75" customHeight="1">
      <c r="B830" s="461"/>
      <c r="C830" s="461"/>
      <c r="D830" s="461"/>
    </row>
    <row r="831" ht="12.75" customHeight="1">
      <c r="B831" s="461"/>
      <c r="C831" s="461"/>
      <c r="D831" s="461"/>
    </row>
    <row r="832" ht="12.75" customHeight="1">
      <c r="B832" s="461"/>
      <c r="C832" s="461"/>
      <c r="D832" s="461"/>
    </row>
    <row r="833" ht="12.75" customHeight="1">
      <c r="B833" s="461"/>
      <c r="C833" s="461"/>
      <c r="D833" s="461"/>
    </row>
    <row r="834" ht="12.75" customHeight="1">
      <c r="B834" s="461"/>
      <c r="C834" s="461"/>
      <c r="D834" s="461"/>
    </row>
    <row r="835" ht="12.75" customHeight="1">
      <c r="B835" s="461"/>
      <c r="C835" s="461"/>
      <c r="D835" s="461"/>
    </row>
    <row r="836" ht="12.75" customHeight="1">
      <c r="B836" s="461"/>
      <c r="C836" s="461"/>
      <c r="D836" s="461"/>
    </row>
    <row r="837" ht="12.75" customHeight="1">
      <c r="B837" s="461"/>
      <c r="C837" s="461"/>
      <c r="D837" s="461"/>
    </row>
    <row r="838" ht="12.75" customHeight="1">
      <c r="B838" s="461"/>
      <c r="C838" s="461"/>
      <c r="D838" s="461"/>
    </row>
    <row r="839" ht="12.75" customHeight="1">
      <c r="B839" s="461"/>
      <c r="C839" s="461"/>
      <c r="D839" s="461"/>
    </row>
    <row r="840" ht="12.75" customHeight="1">
      <c r="B840" s="461"/>
      <c r="C840" s="461"/>
      <c r="D840" s="461"/>
    </row>
    <row r="841" ht="12.75" customHeight="1">
      <c r="B841" s="461"/>
      <c r="C841" s="461"/>
      <c r="D841" s="461"/>
    </row>
    <row r="842" ht="12.75" customHeight="1">
      <c r="B842" s="461"/>
      <c r="C842" s="461"/>
      <c r="D842" s="461"/>
    </row>
    <row r="843" ht="12.75" customHeight="1">
      <c r="B843" s="461"/>
      <c r="C843" s="461"/>
      <c r="D843" s="461"/>
    </row>
    <row r="844" ht="12.75" customHeight="1">
      <c r="B844" s="461"/>
      <c r="C844" s="461"/>
      <c r="D844" s="461"/>
    </row>
    <row r="845" ht="12.75" customHeight="1">
      <c r="B845" s="461"/>
      <c r="C845" s="461"/>
      <c r="D845" s="461"/>
    </row>
    <row r="846" ht="12.75" customHeight="1">
      <c r="B846" s="461"/>
      <c r="C846" s="461"/>
      <c r="D846" s="461"/>
    </row>
    <row r="847" ht="12.75" customHeight="1">
      <c r="B847" s="461"/>
      <c r="C847" s="461"/>
      <c r="D847" s="461"/>
    </row>
    <row r="848" ht="12.75" customHeight="1">
      <c r="B848" s="461"/>
      <c r="C848" s="461"/>
      <c r="D848" s="461"/>
    </row>
    <row r="849" ht="12.75" customHeight="1">
      <c r="B849" s="461"/>
      <c r="C849" s="461"/>
      <c r="D849" s="461"/>
    </row>
    <row r="850" ht="12.75" customHeight="1">
      <c r="B850" s="461"/>
      <c r="C850" s="461"/>
      <c r="D850" s="461"/>
    </row>
    <row r="851" ht="12.75" customHeight="1">
      <c r="B851" s="461"/>
      <c r="C851" s="461"/>
      <c r="D851" s="461"/>
    </row>
    <row r="852" ht="12.75" customHeight="1">
      <c r="B852" s="461"/>
      <c r="C852" s="461"/>
      <c r="D852" s="461"/>
    </row>
    <row r="853" ht="12.75" customHeight="1">
      <c r="B853" s="461"/>
      <c r="C853" s="461"/>
      <c r="D853" s="461"/>
    </row>
    <row r="854" ht="12.75" customHeight="1">
      <c r="B854" s="461"/>
      <c r="C854" s="461"/>
      <c r="D854" s="461"/>
    </row>
    <row r="855" ht="12.75" customHeight="1">
      <c r="B855" s="461"/>
      <c r="C855" s="461"/>
      <c r="D855" s="461"/>
    </row>
    <row r="856" ht="12.75" customHeight="1">
      <c r="B856" s="461"/>
      <c r="C856" s="461"/>
      <c r="D856" s="461"/>
    </row>
    <row r="857" ht="12.75" customHeight="1">
      <c r="B857" s="461"/>
      <c r="C857" s="461"/>
      <c r="D857" s="461"/>
    </row>
    <row r="858" ht="12.75" customHeight="1">
      <c r="B858" s="461"/>
      <c r="C858" s="461"/>
      <c r="D858" s="461"/>
    </row>
    <row r="859" ht="12.75" customHeight="1">
      <c r="B859" s="461"/>
      <c r="C859" s="461"/>
      <c r="D859" s="461"/>
    </row>
    <row r="860" ht="12.75" customHeight="1">
      <c r="B860" s="461"/>
      <c r="C860" s="461"/>
      <c r="D860" s="461"/>
    </row>
    <row r="861" ht="12.75" customHeight="1">
      <c r="B861" s="461"/>
      <c r="C861" s="461"/>
      <c r="D861" s="461"/>
    </row>
    <row r="862" ht="12.75" customHeight="1">
      <c r="B862" s="461"/>
      <c r="C862" s="461"/>
      <c r="D862" s="461"/>
    </row>
    <row r="863" ht="12.75" customHeight="1">
      <c r="B863" s="461"/>
      <c r="C863" s="461"/>
      <c r="D863" s="461"/>
    </row>
    <row r="864" ht="12.75" customHeight="1">
      <c r="B864" s="461"/>
      <c r="C864" s="461"/>
      <c r="D864" s="461"/>
    </row>
    <row r="865" ht="12.75" customHeight="1">
      <c r="B865" s="461"/>
      <c r="C865" s="461"/>
      <c r="D865" s="461"/>
    </row>
    <row r="866" ht="12.75" customHeight="1">
      <c r="B866" s="461"/>
      <c r="C866" s="461"/>
      <c r="D866" s="461"/>
    </row>
    <row r="867" ht="12.75" customHeight="1">
      <c r="B867" s="461"/>
      <c r="C867" s="461"/>
      <c r="D867" s="461"/>
    </row>
    <row r="868" ht="12.75" customHeight="1">
      <c r="B868" s="461"/>
      <c r="C868" s="461"/>
      <c r="D868" s="461"/>
    </row>
    <row r="869" ht="12.75" customHeight="1">
      <c r="B869" s="461"/>
      <c r="C869" s="461"/>
      <c r="D869" s="461"/>
    </row>
    <row r="870" ht="12.75" customHeight="1">
      <c r="B870" s="461"/>
      <c r="C870" s="461"/>
      <c r="D870" s="461"/>
    </row>
    <row r="871" ht="12.75" customHeight="1">
      <c r="B871" s="461"/>
      <c r="C871" s="461"/>
      <c r="D871" s="461"/>
    </row>
    <row r="872" ht="12.75" customHeight="1">
      <c r="B872" s="461"/>
      <c r="C872" s="461"/>
      <c r="D872" s="461"/>
    </row>
    <row r="873" ht="12.75" customHeight="1">
      <c r="B873" s="461"/>
      <c r="C873" s="461"/>
      <c r="D873" s="461"/>
    </row>
    <row r="874" ht="12.75" customHeight="1">
      <c r="B874" s="461"/>
      <c r="C874" s="461"/>
      <c r="D874" s="461"/>
    </row>
    <row r="875" ht="12.75" customHeight="1">
      <c r="B875" s="461"/>
      <c r="C875" s="461"/>
      <c r="D875" s="461"/>
    </row>
    <row r="876" ht="12.75" customHeight="1">
      <c r="B876" s="461"/>
      <c r="C876" s="461"/>
      <c r="D876" s="461"/>
    </row>
    <row r="877" ht="12.75" customHeight="1">
      <c r="B877" s="461"/>
      <c r="C877" s="461"/>
      <c r="D877" s="461"/>
    </row>
    <row r="878" ht="12.75" customHeight="1">
      <c r="B878" s="461"/>
      <c r="C878" s="461"/>
      <c r="D878" s="461"/>
    </row>
    <row r="879" ht="12.75" customHeight="1">
      <c r="B879" s="461"/>
      <c r="C879" s="461"/>
      <c r="D879" s="461"/>
    </row>
    <row r="880" ht="12.75" customHeight="1">
      <c r="B880" s="461"/>
      <c r="C880" s="461"/>
      <c r="D880" s="461"/>
    </row>
    <row r="881" ht="12.75" customHeight="1">
      <c r="B881" s="461"/>
      <c r="C881" s="461"/>
      <c r="D881" s="461"/>
    </row>
    <row r="882" ht="12.75" customHeight="1">
      <c r="B882" s="461"/>
      <c r="C882" s="461"/>
      <c r="D882" s="461"/>
    </row>
    <row r="883" ht="12.75" customHeight="1">
      <c r="B883" s="461"/>
      <c r="C883" s="461"/>
      <c r="D883" s="461"/>
    </row>
    <row r="884" ht="12.75" customHeight="1">
      <c r="B884" s="461"/>
      <c r="C884" s="461"/>
      <c r="D884" s="461"/>
    </row>
    <row r="885" ht="12.75" customHeight="1">
      <c r="B885" s="461"/>
      <c r="C885" s="461"/>
      <c r="D885" s="461"/>
    </row>
    <row r="886" ht="12.75" customHeight="1">
      <c r="B886" s="461"/>
      <c r="C886" s="461"/>
      <c r="D886" s="461"/>
    </row>
    <row r="887" ht="12.75" customHeight="1">
      <c r="B887" s="461"/>
      <c r="C887" s="461"/>
      <c r="D887" s="461"/>
    </row>
    <row r="888" ht="12.75" customHeight="1">
      <c r="B888" s="461"/>
      <c r="C888" s="461"/>
      <c r="D888" s="461"/>
    </row>
    <row r="889" ht="12.75" customHeight="1">
      <c r="B889" s="461"/>
      <c r="C889" s="461"/>
      <c r="D889" s="461"/>
    </row>
    <row r="890" ht="12.75" customHeight="1">
      <c r="B890" s="461"/>
      <c r="C890" s="461"/>
      <c r="D890" s="461"/>
    </row>
    <row r="891" ht="12.75" customHeight="1">
      <c r="B891" s="461"/>
      <c r="C891" s="461"/>
      <c r="D891" s="461"/>
    </row>
    <row r="892" ht="12.75" customHeight="1">
      <c r="B892" s="461"/>
      <c r="C892" s="461"/>
      <c r="D892" s="461"/>
    </row>
    <row r="893" ht="12.75" customHeight="1">
      <c r="B893" s="461"/>
      <c r="C893" s="461"/>
      <c r="D893" s="461"/>
    </row>
    <row r="894" ht="12.75" customHeight="1">
      <c r="B894" s="461"/>
      <c r="C894" s="461"/>
      <c r="D894" s="461"/>
    </row>
    <row r="895" ht="12.75" customHeight="1">
      <c r="B895" s="461"/>
      <c r="C895" s="461"/>
      <c r="D895" s="461"/>
    </row>
    <row r="896" ht="12.75" customHeight="1">
      <c r="B896" s="461"/>
      <c r="C896" s="461"/>
      <c r="D896" s="461"/>
    </row>
    <row r="897" ht="12.75" customHeight="1">
      <c r="B897" s="461"/>
      <c r="C897" s="461"/>
      <c r="D897" s="461"/>
    </row>
    <row r="898" ht="12.75" customHeight="1">
      <c r="B898" s="461"/>
      <c r="C898" s="461"/>
      <c r="D898" s="461"/>
    </row>
    <row r="899" ht="12.75" customHeight="1">
      <c r="B899" s="461"/>
      <c r="C899" s="461"/>
      <c r="D899" s="461"/>
    </row>
    <row r="900" ht="12.75" customHeight="1">
      <c r="B900" s="461"/>
      <c r="C900" s="461"/>
      <c r="D900" s="461"/>
    </row>
    <row r="901" ht="12.75" customHeight="1">
      <c r="B901" s="461"/>
      <c r="C901" s="461"/>
      <c r="D901" s="461"/>
    </row>
    <row r="902" ht="12.75" customHeight="1">
      <c r="B902" s="461"/>
      <c r="C902" s="461"/>
      <c r="D902" s="461"/>
    </row>
    <row r="903" ht="12.75" customHeight="1">
      <c r="B903" s="461"/>
      <c r="C903" s="461"/>
      <c r="D903" s="461"/>
    </row>
    <row r="904" ht="12.75" customHeight="1">
      <c r="B904" s="461"/>
      <c r="C904" s="461"/>
      <c r="D904" s="461"/>
    </row>
    <row r="905" ht="12.75" customHeight="1">
      <c r="B905" s="461"/>
      <c r="C905" s="461"/>
      <c r="D905" s="461"/>
    </row>
    <row r="906" ht="12.75" customHeight="1">
      <c r="B906" s="461"/>
      <c r="C906" s="461"/>
      <c r="D906" s="461"/>
    </row>
    <row r="907" ht="12.75" customHeight="1">
      <c r="B907" s="461"/>
      <c r="C907" s="461"/>
      <c r="D907" s="461"/>
    </row>
    <row r="908" ht="12.75" customHeight="1">
      <c r="B908" s="461"/>
      <c r="C908" s="461"/>
      <c r="D908" s="461"/>
    </row>
    <row r="909" ht="12.75" customHeight="1">
      <c r="B909" s="461"/>
      <c r="C909" s="461"/>
      <c r="D909" s="461"/>
    </row>
    <row r="910" ht="12.75" customHeight="1">
      <c r="B910" s="461"/>
      <c r="C910" s="461"/>
      <c r="D910" s="461"/>
    </row>
    <row r="911" ht="12.75" customHeight="1">
      <c r="B911" s="461"/>
      <c r="C911" s="461"/>
      <c r="D911" s="461"/>
    </row>
    <row r="912" ht="12.75" customHeight="1">
      <c r="B912" s="461"/>
      <c r="C912" s="461"/>
      <c r="D912" s="461"/>
    </row>
    <row r="913" ht="12.75" customHeight="1">
      <c r="B913" s="461"/>
      <c r="C913" s="461"/>
      <c r="D913" s="461"/>
    </row>
    <row r="914" ht="12.75" customHeight="1">
      <c r="B914" s="461"/>
      <c r="C914" s="461"/>
      <c r="D914" s="461"/>
    </row>
    <row r="915" ht="12.75" customHeight="1">
      <c r="B915" s="461"/>
      <c r="C915" s="461"/>
      <c r="D915" s="461"/>
    </row>
    <row r="916" ht="12.75" customHeight="1">
      <c r="B916" s="461"/>
      <c r="C916" s="461"/>
      <c r="D916" s="461"/>
    </row>
    <row r="917" ht="12.75" customHeight="1">
      <c r="B917" s="461"/>
      <c r="C917" s="461"/>
      <c r="D917" s="461"/>
    </row>
    <row r="918" ht="12.75" customHeight="1">
      <c r="B918" s="461"/>
      <c r="C918" s="461"/>
      <c r="D918" s="461"/>
    </row>
    <row r="919" ht="12.75" customHeight="1">
      <c r="B919" s="461"/>
      <c r="C919" s="461"/>
      <c r="D919" s="461"/>
    </row>
    <row r="920" ht="12.75" customHeight="1">
      <c r="B920" s="461"/>
      <c r="C920" s="461"/>
      <c r="D920" s="461"/>
    </row>
    <row r="921" ht="12.75" customHeight="1">
      <c r="B921" s="461"/>
      <c r="C921" s="461"/>
      <c r="D921" s="461"/>
    </row>
    <row r="922" ht="12.75" customHeight="1">
      <c r="B922" s="461"/>
      <c r="C922" s="461"/>
      <c r="D922" s="461"/>
    </row>
    <row r="923" ht="12.75" customHeight="1">
      <c r="B923" s="461"/>
      <c r="C923" s="461"/>
      <c r="D923" s="461"/>
    </row>
    <row r="924" ht="12.75" customHeight="1">
      <c r="B924" s="461"/>
      <c r="C924" s="461"/>
      <c r="D924" s="461"/>
    </row>
    <row r="925" ht="12.75" customHeight="1">
      <c r="B925" s="461"/>
      <c r="C925" s="461"/>
      <c r="D925" s="461"/>
    </row>
    <row r="926" ht="12.75" customHeight="1">
      <c r="B926" s="461"/>
      <c r="C926" s="461"/>
      <c r="D926" s="461"/>
    </row>
    <row r="927" ht="12.75" customHeight="1">
      <c r="B927" s="461"/>
      <c r="C927" s="461"/>
      <c r="D927" s="461"/>
    </row>
    <row r="928" ht="12.75" customHeight="1">
      <c r="B928" s="461"/>
      <c r="C928" s="461"/>
      <c r="D928" s="461"/>
    </row>
    <row r="929" ht="12.75" customHeight="1">
      <c r="B929" s="461"/>
      <c r="C929" s="461"/>
      <c r="D929" s="461"/>
    </row>
    <row r="930" ht="12.75" customHeight="1">
      <c r="B930" s="461"/>
      <c r="C930" s="461"/>
      <c r="D930" s="461"/>
    </row>
    <row r="931" ht="12.75" customHeight="1">
      <c r="B931" s="461"/>
      <c r="C931" s="461"/>
      <c r="D931" s="461"/>
    </row>
    <row r="932" ht="12.75" customHeight="1">
      <c r="B932" s="461"/>
      <c r="C932" s="461"/>
      <c r="D932" s="461"/>
    </row>
    <row r="933" ht="12.75" customHeight="1">
      <c r="B933" s="461"/>
      <c r="C933" s="461"/>
      <c r="D933" s="461"/>
    </row>
    <row r="934" ht="12.75" customHeight="1">
      <c r="B934" s="461"/>
      <c r="C934" s="461"/>
      <c r="D934" s="461"/>
    </row>
    <row r="935" ht="12.75" customHeight="1">
      <c r="B935" s="461"/>
      <c r="C935" s="461"/>
      <c r="D935" s="461"/>
    </row>
    <row r="936" ht="12.75" customHeight="1">
      <c r="B936" s="461"/>
      <c r="C936" s="461"/>
      <c r="D936" s="461"/>
    </row>
    <row r="937" ht="12.75" customHeight="1">
      <c r="B937" s="461"/>
      <c r="C937" s="461"/>
      <c r="D937" s="461"/>
    </row>
    <row r="938" ht="12.75" customHeight="1">
      <c r="B938" s="461"/>
      <c r="C938" s="461"/>
      <c r="D938" s="461"/>
    </row>
    <row r="939" ht="12.75" customHeight="1">
      <c r="B939" s="461"/>
      <c r="C939" s="461"/>
      <c r="D939" s="461"/>
    </row>
    <row r="940" ht="12.75" customHeight="1">
      <c r="B940" s="461"/>
      <c r="C940" s="461"/>
      <c r="D940" s="461"/>
    </row>
    <row r="941" ht="12.75" customHeight="1">
      <c r="B941" s="461"/>
      <c r="C941" s="461"/>
      <c r="D941" s="461"/>
    </row>
    <row r="942" ht="12.75" customHeight="1">
      <c r="B942" s="461"/>
      <c r="C942" s="461"/>
      <c r="D942" s="461"/>
    </row>
    <row r="943" ht="12.75" customHeight="1">
      <c r="B943" s="461"/>
      <c r="C943" s="461"/>
      <c r="D943" s="461"/>
    </row>
    <row r="944" ht="12.75" customHeight="1">
      <c r="B944" s="461"/>
      <c r="C944" s="461"/>
      <c r="D944" s="461"/>
    </row>
    <row r="945" ht="12.75" customHeight="1">
      <c r="B945" s="461"/>
      <c r="C945" s="461"/>
      <c r="D945" s="461"/>
    </row>
    <row r="946" ht="12.75" customHeight="1">
      <c r="B946" s="461"/>
      <c r="C946" s="461"/>
      <c r="D946" s="461"/>
    </row>
    <row r="947" ht="12.75" customHeight="1">
      <c r="B947" s="461"/>
      <c r="C947" s="461"/>
      <c r="D947" s="461"/>
    </row>
    <row r="948" ht="12.75" customHeight="1">
      <c r="B948" s="461"/>
      <c r="C948" s="461"/>
      <c r="D948" s="461"/>
    </row>
    <row r="949" ht="12.75" customHeight="1">
      <c r="B949" s="461"/>
      <c r="C949" s="461"/>
      <c r="D949" s="461"/>
    </row>
    <row r="950" ht="12.75" customHeight="1">
      <c r="B950" s="461"/>
      <c r="C950" s="461"/>
      <c r="D950" s="461"/>
    </row>
    <row r="951" ht="12.75" customHeight="1">
      <c r="B951" s="461"/>
      <c r="C951" s="461"/>
      <c r="D951" s="461"/>
    </row>
    <row r="952" ht="12.75" customHeight="1">
      <c r="B952" s="461"/>
      <c r="C952" s="461"/>
      <c r="D952" s="461"/>
    </row>
    <row r="953" ht="12.75" customHeight="1">
      <c r="B953" s="461"/>
      <c r="C953" s="461"/>
      <c r="D953" s="461"/>
    </row>
    <row r="954" ht="12.75" customHeight="1">
      <c r="B954" s="461"/>
      <c r="C954" s="461"/>
      <c r="D954" s="461"/>
    </row>
    <row r="955" ht="12.75" customHeight="1">
      <c r="B955" s="461"/>
      <c r="C955" s="461"/>
      <c r="D955" s="461"/>
    </row>
    <row r="956" ht="12.75" customHeight="1">
      <c r="B956" s="461"/>
      <c r="C956" s="461"/>
      <c r="D956" s="461"/>
    </row>
    <row r="957" ht="12.75" customHeight="1">
      <c r="B957" s="461"/>
      <c r="C957" s="461"/>
      <c r="D957" s="461"/>
    </row>
    <row r="958" ht="12.75" customHeight="1">
      <c r="B958" s="461"/>
      <c r="C958" s="461"/>
      <c r="D958" s="461"/>
    </row>
    <row r="959" ht="12.75" customHeight="1">
      <c r="B959" s="461"/>
      <c r="C959" s="461"/>
      <c r="D959" s="461"/>
    </row>
    <row r="960" ht="12.75" customHeight="1">
      <c r="B960" s="461"/>
      <c r="C960" s="461"/>
      <c r="D960" s="461"/>
    </row>
    <row r="961" ht="12.75" customHeight="1">
      <c r="B961" s="461"/>
      <c r="C961" s="461"/>
      <c r="D961" s="461"/>
    </row>
    <row r="962" ht="12.75" customHeight="1">
      <c r="B962" s="461"/>
      <c r="C962" s="461"/>
      <c r="D962" s="461"/>
    </row>
    <row r="963" ht="12.75" customHeight="1">
      <c r="B963" s="461"/>
      <c r="C963" s="461"/>
      <c r="D963" s="461"/>
    </row>
    <row r="964" ht="12.75" customHeight="1">
      <c r="B964" s="461"/>
      <c r="C964" s="461"/>
      <c r="D964" s="461"/>
    </row>
    <row r="965" ht="12.75" customHeight="1">
      <c r="B965" s="461"/>
      <c r="C965" s="461"/>
      <c r="D965" s="461"/>
    </row>
    <row r="966" ht="12.75" customHeight="1">
      <c r="B966" s="461"/>
      <c r="C966" s="461"/>
      <c r="D966" s="461"/>
    </row>
    <row r="967" ht="12.75" customHeight="1">
      <c r="B967" s="461"/>
      <c r="C967" s="461"/>
      <c r="D967" s="461"/>
    </row>
    <row r="968" ht="12.75" customHeight="1">
      <c r="B968" s="461"/>
      <c r="C968" s="461"/>
      <c r="D968" s="461"/>
    </row>
    <row r="969" ht="12.75" customHeight="1">
      <c r="B969" s="461"/>
      <c r="C969" s="461"/>
      <c r="D969" s="461"/>
    </row>
    <row r="970" ht="12.75" customHeight="1">
      <c r="B970" s="461"/>
      <c r="C970" s="461"/>
      <c r="D970" s="461"/>
    </row>
    <row r="971" ht="12.75" customHeight="1">
      <c r="B971" s="461"/>
      <c r="C971" s="461"/>
      <c r="D971" s="461"/>
    </row>
    <row r="972" ht="12.75" customHeight="1">
      <c r="B972" s="461"/>
      <c r="C972" s="461"/>
      <c r="D972" s="461"/>
    </row>
    <row r="973" ht="12.75" customHeight="1">
      <c r="B973" s="461"/>
      <c r="C973" s="461"/>
      <c r="D973" s="461"/>
    </row>
    <row r="974" ht="12.75" customHeight="1">
      <c r="B974" s="461"/>
      <c r="C974" s="461"/>
      <c r="D974" s="461"/>
    </row>
    <row r="975" ht="12.75" customHeight="1">
      <c r="B975" s="461"/>
      <c r="C975" s="461"/>
      <c r="D975" s="461"/>
    </row>
    <row r="976" ht="12.75" customHeight="1">
      <c r="B976" s="461"/>
      <c r="C976" s="461"/>
      <c r="D976" s="461"/>
    </row>
    <row r="977" ht="12.75" customHeight="1">
      <c r="B977" s="461"/>
      <c r="C977" s="461"/>
      <c r="D977" s="461"/>
    </row>
    <row r="978" ht="12.75" customHeight="1">
      <c r="B978" s="461"/>
      <c r="C978" s="461"/>
      <c r="D978" s="461"/>
    </row>
    <row r="979" ht="12.75" customHeight="1">
      <c r="B979" s="461"/>
      <c r="C979" s="461"/>
      <c r="D979" s="461"/>
    </row>
    <row r="980" ht="12.75" customHeight="1">
      <c r="B980" s="461"/>
      <c r="C980" s="461"/>
      <c r="D980" s="461"/>
    </row>
    <row r="981" ht="12.75" customHeight="1">
      <c r="B981" s="461"/>
      <c r="C981" s="461"/>
      <c r="D981" s="461"/>
    </row>
    <row r="982" ht="12.75" customHeight="1">
      <c r="B982" s="461"/>
      <c r="C982" s="461"/>
      <c r="D982" s="461"/>
    </row>
    <row r="983" ht="12.75" customHeight="1">
      <c r="B983" s="461"/>
      <c r="C983" s="461"/>
      <c r="D983" s="461"/>
    </row>
    <row r="984" ht="12.75" customHeight="1">
      <c r="B984" s="461"/>
      <c r="C984" s="461"/>
      <c r="D984" s="461"/>
    </row>
    <row r="985" ht="12.75" customHeight="1">
      <c r="B985" s="461"/>
      <c r="C985" s="461"/>
      <c r="D985" s="461"/>
    </row>
    <row r="986" ht="12.75" customHeight="1">
      <c r="B986" s="461"/>
      <c r="C986" s="461"/>
      <c r="D986" s="461"/>
    </row>
    <row r="987" ht="12.75" customHeight="1">
      <c r="B987" s="461"/>
      <c r="C987" s="461"/>
      <c r="D987" s="461"/>
    </row>
    <row r="988" ht="12.75" customHeight="1">
      <c r="B988" s="461"/>
      <c r="C988" s="461"/>
      <c r="D988" s="461"/>
    </row>
    <row r="989" ht="12.75" customHeight="1">
      <c r="B989" s="461"/>
      <c r="C989" s="461"/>
      <c r="D989" s="461"/>
    </row>
    <row r="990" ht="12.75" customHeight="1">
      <c r="B990" s="461"/>
      <c r="C990" s="461"/>
      <c r="D990" s="461"/>
    </row>
    <row r="991" ht="12.75" customHeight="1">
      <c r="B991" s="461"/>
      <c r="C991" s="461"/>
      <c r="D991" s="461"/>
    </row>
    <row r="992" ht="12.75" customHeight="1">
      <c r="B992" s="461"/>
      <c r="C992" s="461"/>
      <c r="D992" s="461"/>
    </row>
    <row r="993" ht="12.75" customHeight="1">
      <c r="B993" s="461"/>
      <c r="C993" s="461"/>
      <c r="D993" s="461"/>
    </row>
    <row r="994" ht="12.75" customHeight="1">
      <c r="B994" s="461"/>
      <c r="C994" s="461"/>
      <c r="D994" s="461"/>
    </row>
    <row r="995" ht="12.75" customHeight="1">
      <c r="B995" s="461"/>
      <c r="C995" s="461"/>
      <c r="D995" s="461"/>
    </row>
    <row r="996" ht="12.75" customHeight="1">
      <c r="B996" s="461"/>
      <c r="C996" s="461"/>
      <c r="D996" s="461"/>
    </row>
    <row r="997" ht="12.75" customHeight="1">
      <c r="B997" s="461"/>
      <c r="C997" s="461"/>
      <c r="D997" s="461"/>
    </row>
    <row r="998" ht="12.75" customHeight="1">
      <c r="B998" s="461"/>
      <c r="C998" s="461"/>
      <c r="D998" s="461"/>
    </row>
    <row r="999" ht="12.75" customHeight="1">
      <c r="B999" s="461"/>
      <c r="C999" s="461"/>
      <c r="D999" s="461"/>
    </row>
    <row r="1000" ht="12.75" customHeight="1">
      <c r="B1000" s="461"/>
      <c r="C1000" s="461"/>
      <c r="D1000" s="461"/>
    </row>
  </sheetData>
  <mergeCells count="2">
    <mergeCell ref="A1:F4"/>
    <mergeCell ref="C23:C28"/>
  </mergeCells>
  <printOptions/>
  <pageMargins bottom="1.0" footer="0.0" header="0.0" left="0.75" right="0.75" top="1.0"/>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29"/>
    <col customWidth="1" min="2" max="2" width="16.43"/>
    <col customWidth="1" min="3" max="3" width="18.29"/>
    <col customWidth="1" min="4" max="5" width="12.29"/>
    <col customWidth="1" min="6" max="6" width="17.71"/>
    <col customWidth="1" min="7" max="8" width="10.71"/>
    <col customWidth="1" min="9" max="9" width="20.29"/>
    <col customWidth="1" min="10" max="10" width="18.86"/>
    <col customWidth="1" min="11" max="26" width="10.71"/>
  </cols>
  <sheetData>
    <row r="1" ht="12.75" customHeight="1">
      <c r="A1" s="516" t="s">
        <v>978</v>
      </c>
      <c r="B1" s="516" t="s">
        <v>979</v>
      </c>
      <c r="C1" s="516" t="s">
        <v>980</v>
      </c>
      <c r="D1" s="516" t="s">
        <v>981</v>
      </c>
      <c r="E1" s="516" t="s">
        <v>982</v>
      </c>
      <c r="F1" s="516" t="s">
        <v>950</v>
      </c>
      <c r="G1" s="442" t="s">
        <v>348</v>
      </c>
      <c r="H1" s="516" t="s">
        <v>543</v>
      </c>
      <c r="I1" s="516" t="s">
        <v>983</v>
      </c>
      <c r="J1" s="516" t="s">
        <v>984</v>
      </c>
      <c r="K1" s="516"/>
      <c r="L1" s="516"/>
      <c r="M1" s="516"/>
      <c r="N1" s="516"/>
      <c r="O1" s="516"/>
      <c r="P1" s="516"/>
      <c r="Q1" s="516"/>
      <c r="R1" s="516"/>
      <c r="S1" s="516"/>
      <c r="T1" s="516"/>
      <c r="U1" s="516"/>
      <c r="V1" s="516"/>
      <c r="W1" s="516"/>
      <c r="X1" s="516"/>
      <c r="Y1" s="516"/>
      <c r="Z1" s="516"/>
    </row>
    <row r="2" ht="12.75" customHeight="1">
      <c r="A2" s="442" t="s">
        <v>985</v>
      </c>
      <c r="B2" s="442" t="s">
        <v>360</v>
      </c>
      <c r="C2" s="442" t="s">
        <v>986</v>
      </c>
      <c r="D2" s="442" t="s">
        <v>987</v>
      </c>
      <c r="E2" s="442">
        <v>1.0</v>
      </c>
      <c r="F2" s="442" t="s">
        <v>987</v>
      </c>
      <c r="G2" s="442" t="s">
        <v>371</v>
      </c>
      <c r="H2" s="445" t="s">
        <v>600</v>
      </c>
      <c r="I2" s="442" t="s">
        <v>988</v>
      </c>
      <c r="J2" s="502">
        <v>0.0</v>
      </c>
    </row>
    <row r="3" ht="12.75" customHeight="1">
      <c r="A3" s="442" t="s">
        <v>21</v>
      </c>
      <c r="B3" s="442" t="s">
        <v>92</v>
      </c>
      <c r="C3" s="442" t="s">
        <v>7</v>
      </c>
      <c r="D3" s="442" t="s">
        <v>982</v>
      </c>
      <c r="E3" s="442">
        <v>2.0</v>
      </c>
      <c r="F3" s="442" t="s">
        <v>545</v>
      </c>
      <c r="G3" s="442" t="s">
        <v>370</v>
      </c>
      <c r="H3" s="517" t="s">
        <v>601</v>
      </c>
      <c r="I3" s="442" t="s">
        <v>533</v>
      </c>
      <c r="J3" s="502">
        <v>1.0</v>
      </c>
    </row>
    <row r="4" ht="12.75" customHeight="1">
      <c r="C4" s="442" t="s">
        <v>989</v>
      </c>
      <c r="D4" s="442" t="s">
        <v>559</v>
      </c>
      <c r="F4" s="442" t="s">
        <v>990</v>
      </c>
      <c r="G4" s="442" t="s">
        <v>369</v>
      </c>
      <c r="H4" s="517" t="s">
        <v>38</v>
      </c>
      <c r="I4" s="442" t="s">
        <v>233</v>
      </c>
      <c r="J4" s="502">
        <v>2.0</v>
      </c>
    </row>
    <row r="5" ht="12.75" customHeight="1">
      <c r="C5" s="442" t="s">
        <v>550</v>
      </c>
      <c r="F5" s="442" t="s">
        <v>593</v>
      </c>
      <c r="G5" s="442" t="s">
        <v>368</v>
      </c>
      <c r="H5" s="517" t="s">
        <v>602</v>
      </c>
      <c r="I5" s="442" t="s">
        <v>991</v>
      </c>
      <c r="J5" s="502">
        <v>3.0</v>
      </c>
    </row>
    <row r="6" ht="12.75" customHeight="1">
      <c r="F6" s="442" t="s">
        <v>992</v>
      </c>
      <c r="G6" s="442" t="s">
        <v>367</v>
      </c>
      <c r="H6" s="517" t="s">
        <v>603</v>
      </c>
    </row>
    <row r="7" ht="12.75" customHeight="1">
      <c r="G7" s="442" t="s">
        <v>366</v>
      </c>
    </row>
    <row r="8" ht="12.75" customHeight="1">
      <c r="G8" s="442" t="s">
        <v>365</v>
      </c>
    </row>
    <row r="9" ht="12.75" customHeight="1">
      <c r="G9" s="442" t="s">
        <v>364</v>
      </c>
    </row>
    <row r="10" ht="12.75" customHeight="1">
      <c r="G10" s="442" t="s">
        <v>363</v>
      </c>
    </row>
    <row r="11" ht="12.75" customHeight="1">
      <c r="G11" s="442" t="s">
        <v>361</v>
      </c>
    </row>
    <row r="12" ht="12.75" customHeight="1">
      <c r="G12" s="442" t="s">
        <v>359</v>
      </c>
    </row>
    <row r="13" ht="12.75" customHeight="1">
      <c r="G13" s="442" t="s">
        <v>353</v>
      </c>
    </row>
    <row r="14" ht="12.75" customHeight="1">
      <c r="G14" s="442" t="s">
        <v>355</v>
      </c>
    </row>
    <row r="15" ht="12.75" customHeight="1">
      <c r="G15" s="442" t="s">
        <v>357</v>
      </c>
    </row>
    <row r="16" ht="12.75" customHeight="1">
      <c r="G16" s="442" t="s">
        <v>351</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5.71"/>
    <col customWidth="1" min="2" max="2" width="39.57"/>
    <col customWidth="1" min="3" max="3" width="131.86"/>
  </cols>
  <sheetData>
    <row r="1">
      <c r="A1" s="518"/>
      <c r="B1" s="518"/>
      <c r="C1" s="518"/>
      <c r="D1" s="518"/>
      <c r="E1" s="518"/>
      <c r="F1" s="518"/>
      <c r="G1" s="518"/>
      <c r="H1" s="518"/>
      <c r="I1" s="518"/>
      <c r="J1" s="518"/>
      <c r="K1" s="518"/>
      <c r="L1" s="518"/>
      <c r="M1" s="518"/>
      <c r="N1" s="518"/>
      <c r="O1" s="518"/>
      <c r="P1" s="518"/>
      <c r="Q1" s="518"/>
      <c r="R1" s="518"/>
      <c r="S1" s="518"/>
      <c r="T1" s="518"/>
      <c r="U1" s="518"/>
      <c r="V1" s="518"/>
      <c r="W1" s="518"/>
      <c r="X1" s="518"/>
      <c r="Y1" s="518"/>
      <c r="Z1" s="518"/>
    </row>
    <row r="2">
      <c r="A2" s="518"/>
      <c r="B2" s="518"/>
      <c r="C2" s="518"/>
      <c r="D2" s="518"/>
      <c r="E2" s="518"/>
      <c r="F2" s="518"/>
      <c r="G2" s="518"/>
      <c r="H2" s="518"/>
      <c r="I2" s="518"/>
      <c r="J2" s="518"/>
      <c r="K2" s="518"/>
      <c r="L2" s="518"/>
      <c r="M2" s="518"/>
      <c r="N2" s="518"/>
      <c r="O2" s="518"/>
      <c r="P2" s="518"/>
      <c r="Q2" s="518"/>
      <c r="R2" s="518"/>
      <c r="S2" s="518"/>
      <c r="T2" s="518"/>
      <c r="U2" s="518"/>
      <c r="V2" s="518"/>
      <c r="W2" s="518"/>
      <c r="X2" s="518"/>
      <c r="Y2" s="518"/>
      <c r="Z2" s="518"/>
    </row>
    <row r="3">
      <c r="A3" s="518"/>
      <c r="B3" s="518"/>
      <c r="C3" s="518"/>
      <c r="D3" s="518"/>
      <c r="E3" s="518"/>
      <c r="F3" s="518"/>
      <c r="G3" s="518"/>
      <c r="H3" s="518"/>
      <c r="I3" s="518"/>
      <c r="J3" s="518"/>
      <c r="K3" s="518"/>
      <c r="L3" s="518"/>
      <c r="M3" s="518"/>
      <c r="N3" s="518"/>
      <c r="O3" s="518"/>
      <c r="P3" s="518"/>
      <c r="Q3" s="518"/>
      <c r="R3" s="518"/>
      <c r="S3" s="518"/>
      <c r="T3" s="518"/>
      <c r="U3" s="518"/>
      <c r="V3" s="518"/>
      <c r="W3" s="518"/>
      <c r="X3" s="518"/>
      <c r="Y3" s="518"/>
      <c r="Z3" s="518"/>
    </row>
    <row r="4">
      <c r="A4" s="518"/>
      <c r="B4" s="518"/>
      <c r="C4" s="518"/>
      <c r="D4" s="518"/>
      <c r="E4" s="518"/>
      <c r="F4" s="518"/>
      <c r="G4" s="518"/>
      <c r="H4" s="518"/>
      <c r="I4" s="518"/>
      <c r="J4" s="518"/>
      <c r="K4" s="518"/>
      <c r="L4" s="518"/>
      <c r="M4" s="518"/>
      <c r="N4" s="518"/>
      <c r="O4" s="518"/>
      <c r="P4" s="518"/>
      <c r="Q4" s="518"/>
      <c r="R4" s="518"/>
      <c r="S4" s="518"/>
      <c r="T4" s="518"/>
      <c r="U4" s="518"/>
      <c r="V4" s="518"/>
      <c r="W4" s="518"/>
      <c r="X4" s="518"/>
      <c r="Y4" s="518"/>
      <c r="Z4" s="518"/>
    </row>
    <row r="5">
      <c r="A5" s="518"/>
      <c r="B5" s="519" t="s">
        <v>993</v>
      </c>
      <c r="C5" s="519" t="s">
        <v>994</v>
      </c>
      <c r="D5" s="518"/>
      <c r="E5" s="518"/>
      <c r="F5" s="518"/>
      <c r="G5" s="518"/>
      <c r="H5" s="518"/>
      <c r="I5" s="518"/>
      <c r="J5" s="518"/>
      <c r="K5" s="518"/>
      <c r="L5" s="518"/>
      <c r="M5" s="518"/>
      <c r="N5" s="518"/>
      <c r="O5" s="518"/>
      <c r="P5" s="518"/>
      <c r="Q5" s="518"/>
      <c r="R5" s="518"/>
      <c r="S5" s="518"/>
      <c r="T5" s="518"/>
      <c r="U5" s="518"/>
      <c r="V5" s="518"/>
      <c r="W5" s="518"/>
      <c r="X5" s="518"/>
      <c r="Y5" s="518"/>
      <c r="Z5" s="518"/>
    </row>
    <row r="6">
      <c r="A6" s="518">
        <v>1.0</v>
      </c>
      <c r="B6" s="518" t="s">
        <v>995</v>
      </c>
      <c r="C6" s="518"/>
      <c r="D6" s="518"/>
      <c r="E6" s="518"/>
      <c r="F6" s="518"/>
      <c r="G6" s="518"/>
      <c r="H6" s="518"/>
      <c r="I6" s="518"/>
      <c r="J6" s="518"/>
      <c r="K6" s="518"/>
      <c r="L6" s="518"/>
      <c r="M6" s="518"/>
      <c r="N6" s="518"/>
      <c r="O6" s="518"/>
      <c r="P6" s="518"/>
      <c r="Q6" s="518"/>
      <c r="R6" s="518"/>
      <c r="S6" s="518"/>
      <c r="T6" s="518"/>
      <c r="U6" s="518"/>
      <c r="V6" s="518"/>
      <c r="W6" s="518"/>
      <c r="X6" s="518"/>
      <c r="Y6" s="518"/>
      <c r="Z6" s="518"/>
    </row>
    <row r="7">
      <c r="A7" s="518">
        <v>2.0</v>
      </c>
      <c r="B7" s="518" t="s">
        <v>996</v>
      </c>
      <c r="C7" s="518"/>
      <c r="D7" s="518"/>
      <c r="E7" s="518"/>
      <c r="F7" s="518"/>
      <c r="G7" s="518"/>
      <c r="H7" s="518"/>
      <c r="I7" s="518"/>
      <c r="J7" s="518"/>
      <c r="K7" s="518"/>
      <c r="L7" s="518"/>
      <c r="M7" s="518"/>
      <c r="N7" s="518"/>
      <c r="O7" s="518"/>
      <c r="P7" s="518"/>
      <c r="Q7" s="518"/>
      <c r="R7" s="518"/>
      <c r="S7" s="518"/>
      <c r="T7" s="518"/>
      <c r="U7" s="518"/>
      <c r="V7" s="518"/>
      <c r="W7" s="518"/>
      <c r="X7" s="518"/>
      <c r="Y7" s="518"/>
      <c r="Z7" s="518"/>
    </row>
    <row r="8">
      <c r="A8" s="518">
        <v>3.0</v>
      </c>
      <c r="B8" s="518" t="s">
        <v>997</v>
      </c>
      <c r="C8" s="518"/>
      <c r="D8" s="518"/>
      <c r="E8" s="518"/>
      <c r="F8" s="518"/>
      <c r="G8" s="518"/>
      <c r="H8" s="518"/>
      <c r="I8" s="518"/>
      <c r="J8" s="518"/>
      <c r="K8" s="518"/>
      <c r="L8" s="518"/>
      <c r="M8" s="518"/>
      <c r="N8" s="518"/>
      <c r="O8" s="518"/>
      <c r="P8" s="518"/>
      <c r="Q8" s="518"/>
      <c r="R8" s="518"/>
      <c r="S8" s="518"/>
      <c r="T8" s="518"/>
      <c r="U8" s="518"/>
      <c r="V8" s="518"/>
      <c r="W8" s="518"/>
      <c r="X8" s="518"/>
      <c r="Y8" s="518"/>
      <c r="Z8" s="518"/>
    </row>
    <row r="9">
      <c r="A9" s="518">
        <v>4.0</v>
      </c>
      <c r="B9" s="518" t="s">
        <v>998</v>
      </c>
      <c r="C9" s="518"/>
      <c r="D9" s="518"/>
      <c r="E9" s="518"/>
      <c r="F9" s="518"/>
      <c r="G9" s="518"/>
      <c r="H9" s="518"/>
      <c r="I9" s="518"/>
      <c r="J9" s="518"/>
      <c r="K9" s="518"/>
      <c r="L9" s="518"/>
      <c r="M9" s="518"/>
      <c r="N9" s="518"/>
      <c r="O9" s="518"/>
      <c r="P9" s="518"/>
      <c r="Q9" s="518"/>
      <c r="R9" s="518"/>
      <c r="S9" s="518"/>
      <c r="T9" s="518"/>
      <c r="U9" s="518"/>
      <c r="V9" s="518"/>
      <c r="W9" s="518"/>
      <c r="X9" s="518"/>
      <c r="Y9" s="518"/>
      <c r="Z9" s="518"/>
    </row>
    <row r="10">
      <c r="A10" s="518">
        <v>5.0</v>
      </c>
      <c r="B10" s="518" t="s">
        <v>999</v>
      </c>
      <c r="C10" s="518"/>
      <c r="D10" s="518"/>
      <c r="E10" s="518"/>
      <c r="F10" s="518"/>
      <c r="G10" s="518"/>
      <c r="H10" s="518"/>
      <c r="I10" s="518"/>
      <c r="J10" s="518"/>
      <c r="K10" s="518"/>
      <c r="L10" s="518"/>
      <c r="M10" s="518"/>
      <c r="N10" s="518"/>
      <c r="O10" s="518"/>
      <c r="P10" s="518"/>
      <c r="Q10" s="518"/>
      <c r="R10" s="518"/>
      <c r="S10" s="518"/>
      <c r="T10" s="518"/>
      <c r="U10" s="518"/>
      <c r="V10" s="518"/>
      <c r="W10" s="518"/>
      <c r="X10" s="518"/>
      <c r="Y10" s="518"/>
      <c r="Z10" s="518"/>
    </row>
    <row r="11">
      <c r="A11" s="518">
        <v>6.0</v>
      </c>
      <c r="B11" s="518" t="s">
        <v>1000</v>
      </c>
      <c r="C11" s="518"/>
      <c r="D11" s="518"/>
      <c r="E11" s="518"/>
      <c r="F11" s="518"/>
      <c r="G11" s="518"/>
      <c r="H11" s="518"/>
      <c r="I11" s="518"/>
      <c r="J11" s="518"/>
      <c r="K11" s="518"/>
      <c r="L11" s="518"/>
      <c r="M11" s="518"/>
      <c r="N11" s="518"/>
      <c r="O11" s="518"/>
      <c r="P11" s="518"/>
      <c r="Q11" s="518"/>
      <c r="R11" s="518"/>
      <c r="S11" s="518"/>
      <c r="T11" s="518"/>
      <c r="U11" s="518"/>
      <c r="V11" s="518"/>
      <c r="W11" s="518"/>
      <c r="X11" s="518"/>
      <c r="Y11" s="518"/>
      <c r="Z11" s="518"/>
    </row>
    <row r="12">
      <c r="A12" s="518">
        <v>7.0</v>
      </c>
      <c r="B12" s="518" t="s">
        <v>1001</v>
      </c>
      <c r="C12" s="518"/>
      <c r="D12" s="518"/>
      <c r="E12" s="518"/>
      <c r="F12" s="518"/>
      <c r="G12" s="518"/>
      <c r="H12" s="518"/>
      <c r="I12" s="518"/>
      <c r="J12" s="518"/>
      <c r="K12" s="518"/>
      <c r="L12" s="518"/>
      <c r="M12" s="518"/>
      <c r="N12" s="518"/>
      <c r="O12" s="518"/>
      <c r="P12" s="518"/>
      <c r="Q12" s="518"/>
      <c r="R12" s="518"/>
      <c r="S12" s="518"/>
      <c r="T12" s="518"/>
      <c r="U12" s="518"/>
      <c r="V12" s="518"/>
      <c r="W12" s="518"/>
      <c r="X12" s="518"/>
      <c r="Y12" s="518"/>
      <c r="Z12" s="518"/>
    </row>
    <row r="13">
      <c r="A13" s="518">
        <v>8.0</v>
      </c>
      <c r="B13" s="518"/>
      <c r="C13" s="518"/>
      <c r="D13" s="518"/>
      <c r="E13" s="518"/>
      <c r="F13" s="518"/>
      <c r="G13" s="518"/>
      <c r="H13" s="518"/>
      <c r="I13" s="518"/>
      <c r="J13" s="518"/>
      <c r="K13" s="518"/>
      <c r="L13" s="518"/>
      <c r="M13" s="518"/>
      <c r="N13" s="518"/>
      <c r="O13" s="518"/>
      <c r="P13" s="518"/>
      <c r="Q13" s="518"/>
      <c r="R13" s="518"/>
      <c r="S13" s="518"/>
      <c r="T13" s="518"/>
      <c r="U13" s="518"/>
      <c r="V13" s="518"/>
      <c r="W13" s="518"/>
      <c r="X13" s="518"/>
      <c r="Y13" s="518"/>
      <c r="Z13" s="518"/>
    </row>
    <row r="14">
      <c r="A14" s="518">
        <v>9.0</v>
      </c>
      <c r="B14" s="518"/>
      <c r="C14" s="518"/>
      <c r="D14" s="518"/>
      <c r="E14" s="518"/>
      <c r="F14" s="518"/>
      <c r="G14" s="518"/>
      <c r="H14" s="518"/>
      <c r="I14" s="518"/>
      <c r="J14" s="518"/>
      <c r="K14" s="518"/>
      <c r="L14" s="518"/>
      <c r="M14" s="518"/>
      <c r="N14" s="518"/>
      <c r="O14" s="518"/>
      <c r="P14" s="518"/>
      <c r="Q14" s="518"/>
      <c r="R14" s="518"/>
      <c r="S14" s="518"/>
      <c r="T14" s="518"/>
      <c r="U14" s="518"/>
      <c r="V14" s="518"/>
      <c r="W14" s="518"/>
      <c r="X14" s="518"/>
      <c r="Y14" s="518"/>
      <c r="Z14" s="518"/>
    </row>
    <row r="15">
      <c r="A15" s="518">
        <v>10.0</v>
      </c>
      <c r="B15" s="518"/>
      <c r="C15" s="518"/>
      <c r="D15" s="518"/>
      <c r="E15" s="518"/>
      <c r="F15" s="518"/>
      <c r="G15" s="518"/>
      <c r="H15" s="518"/>
      <c r="I15" s="518"/>
      <c r="J15" s="518"/>
      <c r="K15" s="518"/>
      <c r="L15" s="518"/>
      <c r="M15" s="518"/>
      <c r="N15" s="518"/>
      <c r="O15" s="518"/>
      <c r="P15" s="518"/>
      <c r="Q15" s="518"/>
      <c r="R15" s="518"/>
      <c r="S15" s="518"/>
      <c r="T15" s="518"/>
      <c r="U15" s="518"/>
      <c r="V15" s="518"/>
      <c r="W15" s="518"/>
      <c r="X15" s="518"/>
      <c r="Y15" s="518"/>
      <c r="Z15" s="518"/>
    </row>
    <row r="16">
      <c r="A16" s="518">
        <v>11.0</v>
      </c>
      <c r="B16" s="518"/>
      <c r="C16" s="518"/>
      <c r="D16" s="518"/>
      <c r="E16" s="518"/>
      <c r="F16" s="518"/>
      <c r="G16" s="518"/>
      <c r="H16" s="518"/>
      <c r="I16" s="518"/>
      <c r="J16" s="518"/>
      <c r="K16" s="518"/>
      <c r="L16" s="518"/>
      <c r="M16" s="518"/>
      <c r="N16" s="518"/>
      <c r="O16" s="518"/>
      <c r="P16" s="518"/>
      <c r="Q16" s="518"/>
      <c r="R16" s="518"/>
      <c r="S16" s="518"/>
      <c r="T16" s="518"/>
      <c r="U16" s="518"/>
      <c r="V16" s="518"/>
      <c r="W16" s="518"/>
      <c r="X16" s="518"/>
      <c r="Y16" s="518"/>
      <c r="Z16" s="518"/>
    </row>
    <row r="17">
      <c r="A17" s="518">
        <v>12.0</v>
      </c>
      <c r="B17" s="518"/>
      <c r="C17" s="518"/>
      <c r="D17" s="518"/>
      <c r="E17" s="518"/>
      <c r="F17" s="518"/>
      <c r="G17" s="518"/>
      <c r="H17" s="518"/>
      <c r="I17" s="518"/>
      <c r="J17" s="518"/>
      <c r="K17" s="518"/>
      <c r="L17" s="518"/>
      <c r="M17" s="518"/>
      <c r="N17" s="518"/>
      <c r="O17" s="518"/>
      <c r="P17" s="518"/>
      <c r="Q17" s="518"/>
      <c r="R17" s="518"/>
      <c r="S17" s="518"/>
      <c r="T17" s="518"/>
      <c r="U17" s="518"/>
      <c r="V17" s="518"/>
      <c r="W17" s="518"/>
      <c r="X17" s="518"/>
      <c r="Y17" s="518"/>
      <c r="Z17" s="518"/>
    </row>
    <row r="18">
      <c r="A18" s="518">
        <v>13.0</v>
      </c>
      <c r="B18" s="518"/>
      <c r="C18" s="518"/>
      <c r="D18" s="518"/>
      <c r="E18" s="518"/>
      <c r="F18" s="518"/>
      <c r="G18" s="518"/>
      <c r="H18" s="518"/>
      <c r="I18" s="518"/>
      <c r="J18" s="518"/>
      <c r="K18" s="518"/>
      <c r="L18" s="518"/>
      <c r="M18" s="518"/>
      <c r="N18" s="518"/>
      <c r="O18" s="518"/>
      <c r="P18" s="518"/>
      <c r="Q18" s="518"/>
      <c r="R18" s="518"/>
      <c r="S18" s="518"/>
      <c r="T18" s="518"/>
      <c r="U18" s="518"/>
      <c r="V18" s="518"/>
      <c r="W18" s="518"/>
      <c r="X18" s="518"/>
      <c r="Y18" s="518"/>
      <c r="Z18" s="518"/>
    </row>
    <row r="19">
      <c r="A19" s="518"/>
      <c r="B19" s="518"/>
      <c r="C19" s="518"/>
      <c r="D19" s="518"/>
      <c r="E19" s="518"/>
      <c r="F19" s="518"/>
      <c r="G19" s="518"/>
      <c r="H19" s="518"/>
      <c r="I19" s="518"/>
      <c r="J19" s="518"/>
      <c r="K19" s="518"/>
      <c r="L19" s="518"/>
      <c r="M19" s="518"/>
      <c r="N19" s="518"/>
      <c r="O19" s="518"/>
      <c r="P19" s="518"/>
      <c r="Q19" s="518"/>
      <c r="R19" s="518"/>
      <c r="S19" s="518"/>
      <c r="T19" s="518"/>
      <c r="U19" s="518"/>
      <c r="V19" s="518"/>
      <c r="W19" s="518"/>
      <c r="X19" s="518"/>
      <c r="Y19" s="518"/>
      <c r="Z19" s="518"/>
    </row>
    <row r="20">
      <c r="A20" s="518"/>
      <c r="B20" s="518"/>
      <c r="C20" s="518"/>
      <c r="D20" s="518"/>
      <c r="E20" s="518"/>
      <c r="F20" s="518"/>
      <c r="G20" s="518"/>
      <c r="H20" s="518"/>
      <c r="I20" s="518"/>
      <c r="J20" s="518"/>
      <c r="K20" s="518"/>
      <c r="L20" s="518"/>
      <c r="M20" s="518"/>
      <c r="N20" s="518"/>
      <c r="O20" s="518"/>
      <c r="P20" s="518"/>
      <c r="Q20" s="518"/>
      <c r="R20" s="518"/>
      <c r="S20" s="518"/>
      <c r="T20" s="518"/>
      <c r="U20" s="518"/>
      <c r="V20" s="518"/>
      <c r="W20" s="518"/>
      <c r="X20" s="518"/>
      <c r="Y20" s="518"/>
      <c r="Z20" s="518"/>
    </row>
    <row r="21">
      <c r="A21" s="518"/>
      <c r="B21" s="518"/>
      <c r="C21" s="518"/>
      <c r="D21" s="518"/>
      <c r="E21" s="518"/>
      <c r="F21" s="518"/>
      <c r="G21" s="518"/>
      <c r="H21" s="518"/>
      <c r="I21" s="518"/>
      <c r="J21" s="518"/>
      <c r="K21" s="518"/>
      <c r="L21" s="518"/>
      <c r="M21" s="518"/>
      <c r="N21" s="518"/>
      <c r="O21" s="518"/>
      <c r="P21" s="518"/>
      <c r="Q21" s="518"/>
      <c r="R21" s="518"/>
      <c r="S21" s="518"/>
      <c r="T21" s="518"/>
      <c r="U21" s="518"/>
      <c r="V21" s="518"/>
      <c r="W21" s="518"/>
      <c r="X21" s="518"/>
      <c r="Y21" s="518"/>
      <c r="Z21" s="518"/>
    </row>
    <row r="22">
      <c r="A22" s="518"/>
      <c r="B22" s="520" t="s">
        <v>1002</v>
      </c>
      <c r="C22" s="521"/>
      <c r="D22" s="518"/>
      <c r="E22" s="518"/>
      <c r="F22" s="518"/>
      <c r="G22" s="518"/>
      <c r="H22" s="518"/>
      <c r="I22" s="518"/>
      <c r="J22" s="518"/>
      <c r="K22" s="518"/>
      <c r="L22" s="518"/>
      <c r="M22" s="518"/>
      <c r="N22" s="518"/>
      <c r="O22" s="518"/>
      <c r="P22" s="518"/>
      <c r="Q22" s="518"/>
      <c r="R22" s="518"/>
      <c r="S22" s="518"/>
      <c r="T22" s="518"/>
      <c r="U22" s="518"/>
      <c r="V22" s="518"/>
      <c r="W22" s="518"/>
      <c r="X22" s="518"/>
      <c r="Y22" s="518"/>
      <c r="Z22" s="518"/>
    </row>
    <row r="23">
      <c r="A23" s="518">
        <v>1.0</v>
      </c>
      <c r="B23" s="518" t="s">
        <v>1003</v>
      </c>
      <c r="C23" s="518" t="s">
        <v>1004</v>
      </c>
      <c r="D23" s="518"/>
      <c r="E23" s="518"/>
      <c r="F23" s="518"/>
      <c r="G23" s="518"/>
      <c r="H23" s="518"/>
      <c r="I23" s="518"/>
      <c r="J23" s="518"/>
      <c r="K23" s="518"/>
      <c r="L23" s="518"/>
      <c r="M23" s="518"/>
      <c r="N23" s="518"/>
      <c r="O23" s="518"/>
      <c r="P23" s="518"/>
      <c r="Q23" s="518"/>
      <c r="R23" s="518"/>
      <c r="S23" s="518"/>
      <c r="T23" s="518"/>
      <c r="U23" s="518"/>
      <c r="V23" s="518"/>
      <c r="W23" s="518"/>
      <c r="X23" s="518"/>
      <c r="Y23" s="518"/>
      <c r="Z23" s="518"/>
    </row>
    <row r="24">
      <c r="A24" s="518">
        <v>2.0</v>
      </c>
      <c r="B24" s="518" t="s">
        <v>1005</v>
      </c>
      <c r="C24" s="518" t="s">
        <v>1006</v>
      </c>
      <c r="D24" s="518"/>
      <c r="E24" s="518"/>
      <c r="F24" s="518"/>
      <c r="G24" s="518"/>
      <c r="H24" s="518"/>
      <c r="I24" s="518"/>
      <c r="J24" s="518"/>
      <c r="K24" s="518"/>
      <c r="L24" s="518"/>
      <c r="M24" s="518"/>
      <c r="N24" s="518"/>
      <c r="O24" s="518"/>
      <c r="P24" s="518"/>
      <c r="Q24" s="518"/>
      <c r="R24" s="518"/>
      <c r="S24" s="518"/>
      <c r="T24" s="518"/>
      <c r="U24" s="518"/>
      <c r="V24" s="518"/>
      <c r="W24" s="518"/>
      <c r="X24" s="518"/>
      <c r="Y24" s="518"/>
      <c r="Z24" s="518"/>
    </row>
    <row r="25">
      <c r="A25" s="518">
        <v>3.0</v>
      </c>
      <c r="B25" s="518" t="s">
        <v>1007</v>
      </c>
      <c r="C25" s="518" t="s">
        <v>1008</v>
      </c>
      <c r="D25" s="518"/>
      <c r="E25" s="518"/>
      <c r="F25" s="518"/>
      <c r="G25" s="518"/>
      <c r="H25" s="518"/>
      <c r="I25" s="518"/>
      <c r="J25" s="518"/>
      <c r="K25" s="518"/>
      <c r="L25" s="518"/>
      <c r="M25" s="518"/>
      <c r="N25" s="518"/>
      <c r="O25" s="518"/>
      <c r="P25" s="518"/>
      <c r="Q25" s="518"/>
      <c r="R25" s="518"/>
      <c r="S25" s="518"/>
      <c r="T25" s="518"/>
      <c r="U25" s="518"/>
      <c r="V25" s="518"/>
      <c r="W25" s="518"/>
      <c r="X25" s="518"/>
      <c r="Y25" s="518"/>
      <c r="Z25" s="518"/>
    </row>
    <row r="26">
      <c r="A26" s="518">
        <v>4.0</v>
      </c>
      <c r="B26" s="518" t="s">
        <v>1009</v>
      </c>
      <c r="C26" s="518" t="s">
        <v>1010</v>
      </c>
      <c r="D26" s="518"/>
      <c r="E26" s="518"/>
      <c r="F26" s="518"/>
      <c r="G26" s="518"/>
      <c r="H26" s="518"/>
      <c r="I26" s="518"/>
      <c r="J26" s="518"/>
      <c r="K26" s="518"/>
      <c r="L26" s="518"/>
      <c r="M26" s="518"/>
      <c r="N26" s="518"/>
      <c r="O26" s="518"/>
      <c r="P26" s="518"/>
      <c r="Q26" s="518"/>
      <c r="R26" s="518"/>
      <c r="S26" s="518"/>
      <c r="T26" s="518"/>
      <c r="U26" s="518"/>
      <c r="V26" s="518"/>
      <c r="W26" s="518"/>
      <c r="X26" s="518"/>
      <c r="Y26" s="518"/>
      <c r="Z26" s="518"/>
    </row>
    <row r="27">
      <c r="A27" s="518">
        <v>5.0</v>
      </c>
      <c r="B27" s="518" t="s">
        <v>1011</v>
      </c>
      <c r="C27" s="518" t="s">
        <v>1012</v>
      </c>
      <c r="D27" s="518"/>
      <c r="E27" s="518"/>
      <c r="F27" s="518"/>
      <c r="G27" s="518"/>
      <c r="H27" s="518"/>
      <c r="I27" s="518"/>
      <c r="J27" s="518"/>
      <c r="K27" s="518"/>
      <c r="L27" s="518"/>
      <c r="M27" s="518"/>
      <c r="N27" s="518"/>
      <c r="O27" s="518"/>
      <c r="P27" s="518"/>
      <c r="Q27" s="518"/>
      <c r="R27" s="518"/>
      <c r="S27" s="518"/>
      <c r="T27" s="518"/>
      <c r="U27" s="518"/>
      <c r="V27" s="518"/>
      <c r="W27" s="518"/>
      <c r="X27" s="518"/>
      <c r="Y27" s="518"/>
      <c r="Z27" s="518"/>
    </row>
    <row r="28">
      <c r="A28" s="518">
        <v>6.0</v>
      </c>
      <c r="B28" s="518" t="s">
        <v>1013</v>
      </c>
      <c r="C28" s="518" t="s">
        <v>1014</v>
      </c>
      <c r="D28" s="518"/>
      <c r="E28" s="518"/>
      <c r="F28" s="518"/>
      <c r="G28" s="518"/>
      <c r="H28" s="518"/>
      <c r="I28" s="518"/>
      <c r="J28" s="518"/>
      <c r="K28" s="518"/>
      <c r="L28" s="518"/>
      <c r="M28" s="518"/>
      <c r="N28" s="518"/>
      <c r="O28" s="518"/>
      <c r="P28" s="518"/>
      <c r="Q28" s="518"/>
      <c r="R28" s="518"/>
      <c r="S28" s="518"/>
      <c r="T28" s="518"/>
      <c r="U28" s="518"/>
      <c r="V28" s="518"/>
      <c r="W28" s="518"/>
      <c r="X28" s="518"/>
      <c r="Y28" s="518"/>
      <c r="Z28" s="518"/>
    </row>
    <row r="29">
      <c r="A29" s="518">
        <v>7.0</v>
      </c>
      <c r="B29" s="518" t="s">
        <v>1015</v>
      </c>
      <c r="C29" s="518" t="s">
        <v>1016</v>
      </c>
      <c r="D29" s="518"/>
      <c r="E29" s="518"/>
      <c r="F29" s="518"/>
      <c r="G29" s="518"/>
      <c r="H29" s="518"/>
      <c r="I29" s="518"/>
      <c r="J29" s="518"/>
      <c r="K29" s="518"/>
      <c r="L29" s="518"/>
      <c r="M29" s="518"/>
      <c r="N29" s="518"/>
      <c r="O29" s="518"/>
      <c r="P29" s="518"/>
      <c r="Q29" s="518"/>
      <c r="R29" s="518"/>
      <c r="S29" s="518"/>
      <c r="T29" s="518"/>
      <c r="U29" s="518"/>
      <c r="V29" s="518"/>
      <c r="W29" s="518"/>
      <c r="X29" s="518"/>
      <c r="Y29" s="518"/>
      <c r="Z29" s="518"/>
    </row>
    <row r="30">
      <c r="A30" s="518">
        <v>8.0</v>
      </c>
      <c r="B30" s="518" t="s">
        <v>1017</v>
      </c>
      <c r="C30" s="518" t="s">
        <v>1018</v>
      </c>
      <c r="D30" s="518"/>
      <c r="E30" s="518"/>
      <c r="F30" s="518"/>
      <c r="G30" s="518"/>
      <c r="H30" s="518"/>
      <c r="I30" s="518"/>
      <c r="J30" s="518"/>
      <c r="K30" s="518"/>
      <c r="L30" s="518"/>
      <c r="M30" s="518"/>
      <c r="N30" s="518"/>
      <c r="O30" s="518"/>
      <c r="P30" s="518"/>
      <c r="Q30" s="518"/>
      <c r="R30" s="518"/>
      <c r="S30" s="518"/>
      <c r="T30" s="518"/>
      <c r="U30" s="518"/>
      <c r="V30" s="518"/>
      <c r="W30" s="518"/>
      <c r="X30" s="518"/>
      <c r="Y30" s="518"/>
      <c r="Z30" s="518"/>
    </row>
    <row r="31">
      <c r="A31" s="518">
        <v>9.0</v>
      </c>
      <c r="B31" s="518" t="s">
        <v>1019</v>
      </c>
      <c r="C31" s="518" t="s">
        <v>1020</v>
      </c>
      <c r="D31" s="518"/>
      <c r="E31" s="518"/>
      <c r="F31" s="518"/>
      <c r="G31" s="518"/>
      <c r="H31" s="518"/>
      <c r="I31" s="518"/>
      <c r="J31" s="518"/>
      <c r="K31" s="518"/>
      <c r="L31" s="518"/>
      <c r="M31" s="518"/>
      <c r="N31" s="518"/>
      <c r="O31" s="518"/>
      <c r="P31" s="518"/>
      <c r="Q31" s="518"/>
      <c r="R31" s="518"/>
      <c r="S31" s="518"/>
      <c r="T31" s="518"/>
      <c r="U31" s="518"/>
      <c r="V31" s="518"/>
      <c r="W31" s="518"/>
      <c r="X31" s="518"/>
      <c r="Y31" s="518"/>
      <c r="Z31" s="518"/>
    </row>
    <row r="32">
      <c r="A32" s="518"/>
      <c r="B32" s="518"/>
      <c r="C32" s="518"/>
      <c r="D32" s="518"/>
      <c r="E32" s="518"/>
      <c r="F32" s="518"/>
      <c r="G32" s="518"/>
      <c r="H32" s="518"/>
      <c r="I32" s="518"/>
      <c r="J32" s="518"/>
      <c r="K32" s="518"/>
      <c r="L32" s="518"/>
      <c r="M32" s="518"/>
      <c r="N32" s="518"/>
      <c r="O32" s="518"/>
      <c r="P32" s="518"/>
      <c r="Q32" s="518"/>
      <c r="R32" s="518"/>
      <c r="S32" s="518"/>
      <c r="T32" s="518"/>
      <c r="U32" s="518"/>
      <c r="V32" s="518"/>
      <c r="W32" s="518"/>
      <c r="X32" s="518"/>
      <c r="Y32" s="518"/>
      <c r="Z32" s="518"/>
    </row>
    <row r="33">
      <c r="A33" s="518"/>
      <c r="B33" s="518"/>
      <c r="C33" s="518"/>
      <c r="D33" s="518"/>
      <c r="E33" s="518"/>
      <c r="F33" s="518"/>
      <c r="G33" s="518"/>
      <c r="H33" s="518"/>
      <c r="I33" s="518"/>
      <c r="J33" s="518"/>
      <c r="K33" s="518"/>
      <c r="L33" s="518"/>
      <c r="M33" s="518"/>
      <c r="N33" s="518"/>
      <c r="O33" s="518"/>
      <c r="P33" s="518"/>
      <c r="Q33" s="518"/>
      <c r="R33" s="518"/>
      <c r="S33" s="518"/>
      <c r="T33" s="518"/>
      <c r="U33" s="518"/>
      <c r="V33" s="518"/>
      <c r="W33" s="518"/>
      <c r="X33" s="518"/>
      <c r="Y33" s="518"/>
      <c r="Z33" s="518"/>
    </row>
    <row r="34">
      <c r="A34" s="518"/>
      <c r="B34" s="518"/>
      <c r="C34" s="518"/>
      <c r="D34" s="518"/>
      <c r="E34" s="518"/>
      <c r="F34" s="518"/>
      <c r="G34" s="518"/>
      <c r="H34" s="518"/>
      <c r="I34" s="518"/>
      <c r="J34" s="518"/>
      <c r="K34" s="518"/>
      <c r="L34" s="518"/>
      <c r="M34" s="518"/>
      <c r="N34" s="518"/>
      <c r="O34" s="518"/>
      <c r="P34" s="518"/>
      <c r="Q34" s="518"/>
      <c r="R34" s="518"/>
      <c r="S34" s="518"/>
      <c r="T34" s="518"/>
      <c r="U34" s="518"/>
      <c r="V34" s="518"/>
      <c r="W34" s="518"/>
      <c r="X34" s="518"/>
      <c r="Y34" s="518"/>
      <c r="Z34" s="518"/>
    </row>
    <row r="35">
      <c r="A35" s="518"/>
      <c r="B35" s="518"/>
      <c r="C35" s="518"/>
      <c r="D35" s="518"/>
      <c r="E35" s="518"/>
      <c r="F35" s="518"/>
      <c r="G35" s="518"/>
      <c r="H35" s="518"/>
      <c r="I35" s="518"/>
      <c r="J35" s="518"/>
      <c r="K35" s="518"/>
      <c r="L35" s="518"/>
      <c r="M35" s="518"/>
      <c r="N35" s="518"/>
      <c r="O35" s="518"/>
      <c r="P35" s="518"/>
      <c r="Q35" s="518"/>
      <c r="R35" s="518"/>
      <c r="S35" s="518"/>
      <c r="T35" s="518"/>
      <c r="U35" s="518"/>
      <c r="V35" s="518"/>
      <c r="W35" s="518"/>
      <c r="X35" s="518"/>
      <c r="Y35" s="518"/>
      <c r="Z35" s="518"/>
    </row>
    <row r="36">
      <c r="A36" s="518"/>
      <c r="B36" s="518"/>
      <c r="C36" s="518"/>
      <c r="D36" s="518"/>
      <c r="E36" s="518"/>
      <c r="F36" s="518"/>
      <c r="G36" s="518"/>
      <c r="H36" s="518"/>
      <c r="I36" s="518"/>
      <c r="J36" s="518"/>
      <c r="K36" s="518"/>
      <c r="L36" s="518"/>
      <c r="M36" s="518"/>
      <c r="N36" s="518"/>
      <c r="O36" s="518"/>
      <c r="P36" s="518"/>
      <c r="Q36" s="518"/>
      <c r="R36" s="518"/>
      <c r="S36" s="518"/>
      <c r="T36" s="518"/>
      <c r="U36" s="518"/>
      <c r="V36" s="518"/>
      <c r="W36" s="518"/>
      <c r="X36" s="518"/>
      <c r="Y36" s="518"/>
      <c r="Z36" s="518"/>
    </row>
    <row r="37">
      <c r="A37" s="518"/>
      <c r="B37" s="518"/>
      <c r="C37" s="518"/>
      <c r="D37" s="518"/>
      <c r="E37" s="518"/>
      <c r="F37" s="518"/>
      <c r="G37" s="518"/>
      <c r="H37" s="518"/>
      <c r="I37" s="518"/>
      <c r="J37" s="518"/>
      <c r="K37" s="518"/>
      <c r="L37" s="518"/>
      <c r="M37" s="518"/>
      <c r="N37" s="518"/>
      <c r="O37" s="518"/>
      <c r="P37" s="518"/>
      <c r="Q37" s="518"/>
      <c r="R37" s="518"/>
      <c r="S37" s="518"/>
      <c r="T37" s="518"/>
      <c r="U37" s="518"/>
      <c r="V37" s="518"/>
      <c r="W37" s="518"/>
      <c r="X37" s="518"/>
      <c r="Y37" s="518"/>
      <c r="Z37" s="518"/>
    </row>
    <row r="38">
      <c r="A38" s="518"/>
      <c r="B38" s="518"/>
      <c r="C38" s="518"/>
      <c r="D38" s="518"/>
      <c r="E38" s="518"/>
      <c r="F38" s="518"/>
      <c r="G38" s="518"/>
      <c r="H38" s="518"/>
      <c r="I38" s="518"/>
      <c r="J38" s="518"/>
      <c r="K38" s="518"/>
      <c r="L38" s="518"/>
      <c r="M38" s="518"/>
      <c r="N38" s="518"/>
      <c r="O38" s="518"/>
      <c r="P38" s="518"/>
      <c r="Q38" s="518"/>
      <c r="R38" s="518"/>
      <c r="S38" s="518"/>
      <c r="T38" s="518"/>
      <c r="U38" s="518"/>
      <c r="V38" s="518"/>
      <c r="W38" s="518"/>
      <c r="X38" s="518"/>
      <c r="Y38" s="518"/>
      <c r="Z38" s="518"/>
    </row>
    <row r="39">
      <c r="A39" s="518"/>
      <c r="B39" s="518"/>
      <c r="C39" s="518"/>
      <c r="D39" s="518"/>
      <c r="E39" s="518"/>
      <c r="F39" s="518"/>
      <c r="G39" s="518"/>
      <c r="H39" s="518"/>
      <c r="I39" s="518"/>
      <c r="J39" s="518"/>
      <c r="K39" s="518"/>
      <c r="L39" s="518"/>
      <c r="M39" s="518"/>
      <c r="N39" s="518"/>
      <c r="O39" s="518"/>
      <c r="P39" s="518"/>
      <c r="Q39" s="518"/>
      <c r="R39" s="518"/>
      <c r="S39" s="518"/>
      <c r="T39" s="518"/>
      <c r="U39" s="518"/>
      <c r="V39" s="518"/>
      <c r="W39" s="518"/>
      <c r="X39" s="518"/>
      <c r="Y39" s="518"/>
      <c r="Z39" s="518"/>
    </row>
    <row r="40">
      <c r="A40" s="518"/>
      <c r="B40" s="518"/>
      <c r="C40" s="518"/>
      <c r="D40" s="518"/>
      <c r="E40" s="518"/>
      <c r="F40" s="518"/>
      <c r="G40" s="518"/>
      <c r="H40" s="518"/>
      <c r="I40" s="518"/>
      <c r="J40" s="518"/>
      <c r="K40" s="518"/>
      <c r="L40" s="518"/>
      <c r="M40" s="518"/>
      <c r="N40" s="518"/>
      <c r="O40" s="518"/>
      <c r="P40" s="518"/>
      <c r="Q40" s="518"/>
      <c r="R40" s="518"/>
      <c r="S40" s="518"/>
      <c r="T40" s="518"/>
      <c r="U40" s="518"/>
      <c r="V40" s="518"/>
      <c r="W40" s="518"/>
      <c r="X40" s="518"/>
      <c r="Y40" s="518"/>
      <c r="Z40" s="518"/>
    </row>
    <row r="41">
      <c r="A41" s="518"/>
      <c r="B41" s="518"/>
      <c r="C41" s="518"/>
      <c r="D41" s="518"/>
      <c r="E41" s="518"/>
      <c r="F41" s="518"/>
      <c r="G41" s="518"/>
      <c r="H41" s="518"/>
      <c r="I41" s="518"/>
      <c r="J41" s="518"/>
      <c r="K41" s="518"/>
      <c r="L41" s="518"/>
      <c r="M41" s="518"/>
      <c r="N41" s="518"/>
      <c r="O41" s="518"/>
      <c r="P41" s="518"/>
      <c r="Q41" s="518"/>
      <c r="R41" s="518"/>
      <c r="S41" s="518"/>
      <c r="T41" s="518"/>
      <c r="U41" s="518"/>
      <c r="V41" s="518"/>
      <c r="W41" s="518"/>
      <c r="X41" s="518"/>
      <c r="Y41" s="518"/>
      <c r="Z41" s="518"/>
    </row>
    <row r="42">
      <c r="A42" s="518"/>
      <c r="B42" s="518"/>
      <c r="C42" s="518"/>
      <c r="D42" s="518"/>
      <c r="E42" s="518"/>
      <c r="F42" s="518"/>
      <c r="G42" s="518"/>
      <c r="H42" s="518"/>
      <c r="I42" s="518"/>
      <c r="J42" s="518"/>
      <c r="K42" s="518"/>
      <c r="L42" s="518"/>
      <c r="M42" s="518"/>
      <c r="N42" s="518"/>
      <c r="O42" s="518"/>
      <c r="P42" s="518"/>
      <c r="Q42" s="518"/>
      <c r="R42" s="518"/>
      <c r="S42" s="518"/>
      <c r="T42" s="518"/>
      <c r="U42" s="518"/>
      <c r="V42" s="518"/>
      <c r="W42" s="518"/>
      <c r="X42" s="518"/>
      <c r="Y42" s="518"/>
      <c r="Z42" s="518"/>
    </row>
    <row r="43">
      <c r="A43" s="518"/>
      <c r="B43" s="518"/>
      <c r="C43" s="518"/>
      <c r="D43" s="518"/>
      <c r="E43" s="518"/>
      <c r="F43" s="518"/>
      <c r="G43" s="518"/>
      <c r="H43" s="518"/>
      <c r="I43" s="518"/>
      <c r="J43" s="518"/>
      <c r="K43" s="518"/>
      <c r="L43" s="518"/>
      <c r="M43" s="518"/>
      <c r="N43" s="518"/>
      <c r="O43" s="518"/>
      <c r="P43" s="518"/>
      <c r="Q43" s="518"/>
      <c r="R43" s="518"/>
      <c r="S43" s="518"/>
      <c r="T43" s="518"/>
      <c r="U43" s="518"/>
      <c r="V43" s="518"/>
      <c r="W43" s="518"/>
      <c r="X43" s="518"/>
      <c r="Y43" s="518"/>
      <c r="Z43" s="518"/>
    </row>
    <row r="44">
      <c r="A44" s="518"/>
      <c r="B44" s="518"/>
      <c r="C44" s="518"/>
      <c r="D44" s="518"/>
      <c r="E44" s="518"/>
      <c r="F44" s="518"/>
      <c r="G44" s="518"/>
      <c r="H44" s="518"/>
      <c r="I44" s="518"/>
      <c r="J44" s="518"/>
      <c r="K44" s="518"/>
      <c r="L44" s="518"/>
      <c r="M44" s="518"/>
      <c r="N44" s="518"/>
      <c r="O44" s="518"/>
      <c r="P44" s="518"/>
      <c r="Q44" s="518"/>
      <c r="R44" s="518"/>
      <c r="S44" s="518"/>
      <c r="T44" s="518"/>
      <c r="U44" s="518"/>
      <c r="V44" s="518"/>
      <c r="W44" s="518"/>
      <c r="X44" s="518"/>
      <c r="Y44" s="518"/>
      <c r="Z44" s="518"/>
    </row>
    <row r="45">
      <c r="A45" s="518"/>
      <c r="B45" s="518"/>
      <c r="C45" s="518"/>
      <c r="D45" s="518"/>
      <c r="E45" s="518"/>
      <c r="F45" s="518"/>
      <c r="G45" s="518"/>
      <c r="H45" s="518"/>
      <c r="I45" s="518"/>
      <c r="J45" s="518"/>
      <c r="K45" s="518"/>
      <c r="L45" s="518"/>
      <c r="M45" s="518"/>
      <c r="N45" s="518"/>
      <c r="O45" s="518"/>
      <c r="P45" s="518"/>
      <c r="Q45" s="518"/>
      <c r="R45" s="518"/>
      <c r="S45" s="518"/>
      <c r="T45" s="518"/>
      <c r="U45" s="518"/>
      <c r="V45" s="518"/>
      <c r="W45" s="518"/>
      <c r="X45" s="518"/>
      <c r="Y45" s="518"/>
      <c r="Z45" s="518"/>
    </row>
    <row r="46">
      <c r="A46" s="518"/>
      <c r="B46" s="518"/>
      <c r="C46" s="518"/>
      <c r="D46" s="518"/>
      <c r="E46" s="518"/>
      <c r="F46" s="518"/>
      <c r="G46" s="518"/>
      <c r="H46" s="518"/>
      <c r="I46" s="518"/>
      <c r="J46" s="518"/>
      <c r="K46" s="518"/>
      <c r="L46" s="518"/>
      <c r="M46" s="518"/>
      <c r="N46" s="518"/>
      <c r="O46" s="518"/>
      <c r="P46" s="518"/>
      <c r="Q46" s="518"/>
      <c r="R46" s="518"/>
      <c r="S46" s="518"/>
      <c r="T46" s="518"/>
      <c r="U46" s="518"/>
      <c r="V46" s="518"/>
      <c r="W46" s="518"/>
      <c r="X46" s="518"/>
      <c r="Y46" s="518"/>
      <c r="Z46" s="518"/>
    </row>
    <row r="47">
      <c r="A47" s="518"/>
      <c r="B47" s="518"/>
      <c r="C47" s="518"/>
      <c r="D47" s="518"/>
      <c r="E47" s="518"/>
      <c r="F47" s="518"/>
      <c r="G47" s="518"/>
      <c r="H47" s="518"/>
      <c r="I47" s="518"/>
      <c r="J47" s="518"/>
      <c r="K47" s="518"/>
      <c r="L47" s="518"/>
      <c r="M47" s="518"/>
      <c r="N47" s="518"/>
      <c r="O47" s="518"/>
      <c r="P47" s="518"/>
      <c r="Q47" s="518"/>
      <c r="R47" s="518"/>
      <c r="S47" s="518"/>
      <c r="T47" s="518"/>
      <c r="U47" s="518"/>
      <c r="V47" s="518"/>
      <c r="W47" s="518"/>
      <c r="X47" s="518"/>
      <c r="Y47" s="518"/>
      <c r="Z47" s="518"/>
    </row>
    <row r="48">
      <c r="A48" s="518"/>
      <c r="B48" s="518"/>
      <c r="C48" s="518"/>
      <c r="D48" s="518"/>
      <c r="E48" s="518"/>
      <c r="F48" s="518"/>
      <c r="G48" s="518"/>
      <c r="H48" s="518"/>
      <c r="I48" s="518"/>
      <c r="J48" s="518"/>
      <c r="K48" s="518"/>
      <c r="L48" s="518"/>
      <c r="M48" s="518"/>
      <c r="N48" s="518"/>
      <c r="O48" s="518"/>
      <c r="P48" s="518"/>
      <c r="Q48" s="518"/>
      <c r="R48" s="518"/>
      <c r="S48" s="518"/>
      <c r="T48" s="518"/>
      <c r="U48" s="518"/>
      <c r="V48" s="518"/>
      <c r="W48" s="518"/>
      <c r="X48" s="518"/>
      <c r="Y48" s="518"/>
      <c r="Z48" s="518"/>
    </row>
    <row r="49">
      <c r="A49" s="518"/>
      <c r="B49" s="518"/>
      <c r="C49" s="518"/>
      <c r="D49" s="518"/>
      <c r="E49" s="518"/>
      <c r="F49" s="518"/>
      <c r="G49" s="518"/>
      <c r="H49" s="518"/>
      <c r="I49" s="518"/>
      <c r="J49" s="518"/>
      <c r="K49" s="518"/>
      <c r="L49" s="518"/>
      <c r="M49" s="518"/>
      <c r="N49" s="518"/>
      <c r="O49" s="518"/>
      <c r="P49" s="518"/>
      <c r="Q49" s="518"/>
      <c r="R49" s="518"/>
      <c r="S49" s="518"/>
      <c r="T49" s="518"/>
      <c r="U49" s="518"/>
      <c r="V49" s="518"/>
      <c r="W49" s="518"/>
      <c r="X49" s="518"/>
      <c r="Y49" s="518"/>
      <c r="Z49" s="518"/>
    </row>
    <row r="50">
      <c r="A50" s="518"/>
      <c r="B50" s="518"/>
      <c r="C50" s="518"/>
      <c r="D50" s="518"/>
      <c r="E50" s="518"/>
      <c r="F50" s="518"/>
      <c r="G50" s="518"/>
      <c r="H50" s="518"/>
      <c r="I50" s="518"/>
      <c r="J50" s="518"/>
      <c r="K50" s="518"/>
      <c r="L50" s="518"/>
      <c r="M50" s="518"/>
      <c r="N50" s="518"/>
      <c r="O50" s="518"/>
      <c r="P50" s="518"/>
      <c r="Q50" s="518"/>
      <c r="R50" s="518"/>
      <c r="S50" s="518"/>
      <c r="T50" s="518"/>
      <c r="U50" s="518"/>
      <c r="V50" s="518"/>
      <c r="W50" s="518"/>
      <c r="X50" s="518"/>
      <c r="Y50" s="518"/>
      <c r="Z50" s="518"/>
    </row>
    <row r="51">
      <c r="A51" s="518"/>
      <c r="B51" s="518"/>
      <c r="C51" s="518"/>
      <c r="D51" s="518"/>
      <c r="E51" s="518"/>
      <c r="F51" s="518"/>
      <c r="G51" s="518"/>
      <c r="H51" s="518"/>
      <c r="I51" s="518"/>
      <c r="J51" s="518"/>
      <c r="K51" s="518"/>
      <c r="L51" s="518"/>
      <c r="M51" s="518"/>
      <c r="N51" s="518"/>
      <c r="O51" s="518"/>
      <c r="P51" s="518"/>
      <c r="Q51" s="518"/>
      <c r="R51" s="518"/>
      <c r="S51" s="518"/>
      <c r="T51" s="518"/>
      <c r="U51" s="518"/>
      <c r="V51" s="518"/>
      <c r="W51" s="518"/>
      <c r="X51" s="518"/>
      <c r="Y51" s="518"/>
      <c r="Z51" s="518"/>
    </row>
    <row r="52">
      <c r="A52" s="518"/>
      <c r="B52" s="518"/>
      <c r="C52" s="518"/>
      <c r="D52" s="518"/>
      <c r="E52" s="518"/>
      <c r="F52" s="518"/>
      <c r="G52" s="518"/>
      <c r="H52" s="518"/>
      <c r="I52" s="518"/>
      <c r="J52" s="518"/>
      <c r="K52" s="518"/>
      <c r="L52" s="518"/>
      <c r="M52" s="518"/>
      <c r="N52" s="518"/>
      <c r="O52" s="518"/>
      <c r="P52" s="518"/>
      <c r="Q52" s="518"/>
      <c r="R52" s="518"/>
      <c r="S52" s="518"/>
      <c r="T52" s="518"/>
      <c r="U52" s="518"/>
      <c r="V52" s="518"/>
      <c r="W52" s="518"/>
      <c r="X52" s="518"/>
      <c r="Y52" s="518"/>
      <c r="Z52" s="518"/>
    </row>
    <row r="53">
      <c r="A53" s="518"/>
      <c r="B53" s="518"/>
      <c r="C53" s="518"/>
      <c r="D53" s="518"/>
      <c r="E53" s="518"/>
      <c r="F53" s="518"/>
      <c r="G53" s="518"/>
      <c r="H53" s="518"/>
      <c r="I53" s="518"/>
      <c r="J53" s="518"/>
      <c r="K53" s="518"/>
      <c r="L53" s="518"/>
      <c r="M53" s="518"/>
      <c r="N53" s="518"/>
      <c r="O53" s="518"/>
      <c r="P53" s="518"/>
      <c r="Q53" s="518"/>
      <c r="R53" s="518"/>
      <c r="S53" s="518"/>
      <c r="T53" s="518"/>
      <c r="U53" s="518"/>
      <c r="V53" s="518"/>
      <c r="W53" s="518"/>
      <c r="X53" s="518"/>
      <c r="Y53" s="518"/>
      <c r="Z53" s="518"/>
    </row>
    <row r="54">
      <c r="A54" s="518"/>
      <c r="B54" s="518"/>
      <c r="C54" s="518"/>
      <c r="D54" s="518"/>
      <c r="E54" s="518"/>
      <c r="F54" s="518"/>
      <c r="G54" s="518"/>
      <c r="H54" s="518"/>
      <c r="I54" s="518"/>
      <c r="J54" s="518"/>
      <c r="K54" s="518"/>
      <c r="L54" s="518"/>
      <c r="M54" s="518"/>
      <c r="N54" s="518"/>
      <c r="O54" s="518"/>
      <c r="P54" s="518"/>
      <c r="Q54" s="518"/>
      <c r="R54" s="518"/>
      <c r="S54" s="518"/>
      <c r="T54" s="518"/>
      <c r="U54" s="518"/>
      <c r="V54" s="518"/>
      <c r="W54" s="518"/>
      <c r="X54" s="518"/>
      <c r="Y54" s="518"/>
      <c r="Z54" s="518"/>
    </row>
    <row r="55">
      <c r="A55" s="518"/>
      <c r="B55" s="518"/>
      <c r="C55" s="518"/>
      <c r="D55" s="518"/>
      <c r="E55" s="518"/>
      <c r="F55" s="518"/>
      <c r="G55" s="518"/>
      <c r="H55" s="518"/>
      <c r="I55" s="518"/>
      <c r="J55" s="518"/>
      <c r="K55" s="518"/>
      <c r="L55" s="518"/>
      <c r="M55" s="518"/>
      <c r="N55" s="518"/>
      <c r="O55" s="518"/>
      <c r="P55" s="518"/>
      <c r="Q55" s="518"/>
      <c r="R55" s="518"/>
      <c r="S55" s="518"/>
      <c r="T55" s="518"/>
      <c r="U55" s="518"/>
      <c r="V55" s="518"/>
      <c r="W55" s="518"/>
      <c r="X55" s="518"/>
      <c r="Y55" s="518"/>
      <c r="Z55" s="518"/>
    </row>
    <row r="56">
      <c r="A56" s="518"/>
      <c r="B56" s="518"/>
      <c r="C56" s="518"/>
      <c r="D56" s="518"/>
      <c r="E56" s="518"/>
      <c r="F56" s="518"/>
      <c r="G56" s="518"/>
      <c r="H56" s="518"/>
      <c r="I56" s="518"/>
      <c r="J56" s="518"/>
      <c r="K56" s="518"/>
      <c r="L56" s="518"/>
      <c r="M56" s="518"/>
      <c r="N56" s="518"/>
      <c r="O56" s="518"/>
      <c r="P56" s="518"/>
      <c r="Q56" s="518"/>
      <c r="R56" s="518"/>
      <c r="S56" s="518"/>
      <c r="T56" s="518"/>
      <c r="U56" s="518"/>
      <c r="V56" s="518"/>
      <c r="W56" s="518"/>
      <c r="X56" s="518"/>
      <c r="Y56" s="518"/>
      <c r="Z56" s="518"/>
    </row>
    <row r="57">
      <c r="A57" s="518"/>
      <c r="B57" s="518"/>
      <c r="C57" s="518"/>
      <c r="D57" s="518"/>
      <c r="E57" s="518"/>
      <c r="F57" s="518"/>
      <c r="G57" s="518"/>
      <c r="H57" s="518"/>
      <c r="I57" s="518"/>
      <c r="J57" s="518"/>
      <c r="K57" s="518"/>
      <c r="L57" s="518"/>
      <c r="M57" s="518"/>
      <c r="N57" s="518"/>
      <c r="O57" s="518"/>
      <c r="P57" s="518"/>
      <c r="Q57" s="518"/>
      <c r="R57" s="518"/>
      <c r="S57" s="518"/>
      <c r="T57" s="518"/>
      <c r="U57" s="518"/>
      <c r="V57" s="518"/>
      <c r="W57" s="518"/>
      <c r="X57" s="518"/>
      <c r="Y57" s="518"/>
      <c r="Z57" s="518"/>
    </row>
    <row r="58">
      <c r="A58" s="518"/>
      <c r="B58" s="518"/>
      <c r="C58" s="518"/>
      <c r="D58" s="518"/>
      <c r="E58" s="518"/>
      <c r="F58" s="518"/>
      <c r="G58" s="518"/>
      <c r="H58" s="518"/>
      <c r="I58" s="518"/>
      <c r="J58" s="518"/>
      <c r="K58" s="518"/>
      <c r="L58" s="518"/>
      <c r="M58" s="518"/>
      <c r="N58" s="518"/>
      <c r="O58" s="518"/>
      <c r="P58" s="518"/>
      <c r="Q58" s="518"/>
      <c r="R58" s="518"/>
      <c r="S58" s="518"/>
      <c r="T58" s="518"/>
      <c r="U58" s="518"/>
      <c r="V58" s="518"/>
      <c r="W58" s="518"/>
      <c r="X58" s="518"/>
      <c r="Y58" s="518"/>
      <c r="Z58" s="518"/>
    </row>
    <row r="59">
      <c r="A59" s="518"/>
      <c r="B59" s="518"/>
      <c r="C59" s="518"/>
      <c r="D59" s="518"/>
      <c r="E59" s="518"/>
      <c r="F59" s="518"/>
      <c r="G59" s="518"/>
      <c r="H59" s="518"/>
      <c r="I59" s="518"/>
      <c r="J59" s="518"/>
      <c r="K59" s="518"/>
      <c r="L59" s="518"/>
      <c r="M59" s="518"/>
      <c r="N59" s="518"/>
      <c r="O59" s="518"/>
      <c r="P59" s="518"/>
      <c r="Q59" s="518"/>
      <c r="R59" s="518"/>
      <c r="S59" s="518"/>
      <c r="T59" s="518"/>
      <c r="U59" s="518"/>
      <c r="V59" s="518"/>
      <c r="W59" s="518"/>
      <c r="X59" s="518"/>
      <c r="Y59" s="518"/>
      <c r="Z59" s="518"/>
    </row>
    <row r="60">
      <c r="A60" s="518"/>
      <c r="B60" s="518"/>
      <c r="C60" s="518"/>
      <c r="D60" s="518"/>
      <c r="E60" s="518"/>
      <c r="F60" s="518"/>
      <c r="G60" s="518"/>
      <c r="H60" s="518"/>
      <c r="I60" s="518"/>
      <c r="J60" s="518"/>
      <c r="K60" s="518"/>
      <c r="L60" s="518"/>
      <c r="M60" s="518"/>
      <c r="N60" s="518"/>
      <c r="O60" s="518"/>
      <c r="P60" s="518"/>
      <c r="Q60" s="518"/>
      <c r="R60" s="518"/>
      <c r="S60" s="518"/>
      <c r="T60" s="518"/>
      <c r="U60" s="518"/>
      <c r="V60" s="518"/>
      <c r="W60" s="518"/>
      <c r="X60" s="518"/>
      <c r="Y60" s="518"/>
      <c r="Z60" s="518"/>
    </row>
    <row r="61">
      <c r="A61" s="518"/>
      <c r="B61" s="518"/>
      <c r="C61" s="518"/>
      <c r="D61" s="518"/>
      <c r="E61" s="518"/>
      <c r="F61" s="518"/>
      <c r="G61" s="518"/>
      <c r="H61" s="518"/>
      <c r="I61" s="518"/>
      <c r="J61" s="518"/>
      <c r="K61" s="518"/>
      <c r="L61" s="518"/>
      <c r="M61" s="518"/>
      <c r="N61" s="518"/>
      <c r="O61" s="518"/>
      <c r="P61" s="518"/>
      <c r="Q61" s="518"/>
      <c r="R61" s="518"/>
      <c r="S61" s="518"/>
      <c r="T61" s="518"/>
      <c r="U61" s="518"/>
      <c r="V61" s="518"/>
      <c r="W61" s="518"/>
      <c r="X61" s="518"/>
      <c r="Y61" s="518"/>
      <c r="Z61" s="518"/>
    </row>
    <row r="62">
      <c r="A62" s="518"/>
      <c r="B62" s="518"/>
      <c r="C62" s="518"/>
      <c r="D62" s="518"/>
      <c r="E62" s="518"/>
      <c r="F62" s="518"/>
      <c r="G62" s="518"/>
      <c r="H62" s="518"/>
      <c r="I62" s="518"/>
      <c r="J62" s="518"/>
      <c r="K62" s="518"/>
      <c r="L62" s="518"/>
      <c r="M62" s="518"/>
      <c r="N62" s="518"/>
      <c r="O62" s="518"/>
      <c r="P62" s="518"/>
      <c r="Q62" s="518"/>
      <c r="R62" s="518"/>
      <c r="S62" s="518"/>
      <c r="T62" s="518"/>
      <c r="U62" s="518"/>
      <c r="V62" s="518"/>
      <c r="W62" s="518"/>
      <c r="X62" s="518"/>
      <c r="Y62" s="518"/>
      <c r="Z62" s="518"/>
    </row>
    <row r="63">
      <c r="A63" s="518"/>
      <c r="B63" s="518"/>
      <c r="C63" s="518"/>
      <c r="D63" s="518"/>
      <c r="E63" s="518"/>
      <c r="F63" s="518"/>
      <c r="G63" s="518"/>
      <c r="H63" s="518"/>
      <c r="I63" s="518"/>
      <c r="J63" s="518"/>
      <c r="K63" s="518"/>
      <c r="L63" s="518"/>
      <c r="M63" s="518"/>
      <c r="N63" s="518"/>
      <c r="O63" s="518"/>
      <c r="P63" s="518"/>
      <c r="Q63" s="518"/>
      <c r="R63" s="518"/>
      <c r="S63" s="518"/>
      <c r="T63" s="518"/>
      <c r="U63" s="518"/>
      <c r="V63" s="518"/>
      <c r="W63" s="518"/>
      <c r="X63" s="518"/>
      <c r="Y63" s="518"/>
      <c r="Z63" s="518"/>
    </row>
    <row r="64">
      <c r="A64" s="518"/>
      <c r="B64" s="518"/>
      <c r="C64" s="518"/>
      <c r="D64" s="518"/>
      <c r="E64" s="518"/>
      <c r="F64" s="518"/>
      <c r="G64" s="518"/>
      <c r="H64" s="518"/>
      <c r="I64" s="518"/>
      <c r="J64" s="518"/>
      <c r="K64" s="518"/>
      <c r="L64" s="518"/>
      <c r="M64" s="518"/>
      <c r="N64" s="518"/>
      <c r="O64" s="518"/>
      <c r="P64" s="518"/>
      <c r="Q64" s="518"/>
      <c r="R64" s="518"/>
      <c r="S64" s="518"/>
      <c r="T64" s="518"/>
      <c r="U64" s="518"/>
      <c r="V64" s="518"/>
      <c r="W64" s="518"/>
      <c r="X64" s="518"/>
      <c r="Y64" s="518"/>
      <c r="Z64" s="518"/>
    </row>
    <row r="65">
      <c r="A65" s="518"/>
      <c r="B65" s="518"/>
      <c r="C65" s="518"/>
      <c r="D65" s="518"/>
      <c r="E65" s="518"/>
      <c r="F65" s="518"/>
      <c r="G65" s="518"/>
      <c r="H65" s="518"/>
      <c r="I65" s="518"/>
      <c r="J65" s="518"/>
      <c r="K65" s="518"/>
      <c r="L65" s="518"/>
      <c r="M65" s="518"/>
      <c r="N65" s="518"/>
      <c r="O65" s="518"/>
      <c r="P65" s="518"/>
      <c r="Q65" s="518"/>
      <c r="R65" s="518"/>
      <c r="S65" s="518"/>
      <c r="T65" s="518"/>
      <c r="U65" s="518"/>
      <c r="V65" s="518"/>
      <c r="W65" s="518"/>
      <c r="X65" s="518"/>
      <c r="Y65" s="518"/>
      <c r="Z65" s="518"/>
    </row>
    <row r="66">
      <c r="A66" s="518"/>
      <c r="B66" s="518"/>
      <c r="C66" s="518"/>
      <c r="D66" s="518"/>
      <c r="E66" s="518"/>
      <c r="F66" s="518"/>
      <c r="G66" s="518"/>
      <c r="H66" s="518"/>
      <c r="I66" s="518"/>
      <c r="J66" s="518"/>
      <c r="K66" s="518"/>
      <c r="L66" s="518"/>
      <c r="M66" s="518"/>
      <c r="N66" s="518"/>
      <c r="O66" s="518"/>
      <c r="P66" s="518"/>
      <c r="Q66" s="518"/>
      <c r="R66" s="518"/>
      <c r="S66" s="518"/>
      <c r="T66" s="518"/>
      <c r="U66" s="518"/>
      <c r="V66" s="518"/>
      <c r="W66" s="518"/>
      <c r="X66" s="518"/>
      <c r="Y66" s="518"/>
      <c r="Z66" s="518"/>
    </row>
    <row r="67">
      <c r="A67" s="518"/>
      <c r="B67" s="518"/>
      <c r="C67" s="518"/>
      <c r="D67" s="518"/>
      <c r="E67" s="518"/>
      <c r="F67" s="518"/>
      <c r="G67" s="518"/>
      <c r="H67" s="518"/>
      <c r="I67" s="518"/>
      <c r="J67" s="518"/>
      <c r="K67" s="518"/>
      <c r="L67" s="518"/>
      <c r="M67" s="518"/>
      <c r="N67" s="518"/>
      <c r="O67" s="518"/>
      <c r="P67" s="518"/>
      <c r="Q67" s="518"/>
      <c r="R67" s="518"/>
      <c r="S67" s="518"/>
      <c r="T67" s="518"/>
      <c r="U67" s="518"/>
      <c r="V67" s="518"/>
      <c r="W67" s="518"/>
      <c r="X67" s="518"/>
      <c r="Y67" s="518"/>
      <c r="Z67" s="518"/>
    </row>
    <row r="68">
      <c r="A68" s="518"/>
      <c r="B68" s="518"/>
      <c r="C68" s="518"/>
      <c r="D68" s="518"/>
      <c r="E68" s="518"/>
      <c r="F68" s="518"/>
      <c r="G68" s="518"/>
      <c r="H68" s="518"/>
      <c r="I68" s="518"/>
      <c r="J68" s="518"/>
      <c r="K68" s="518"/>
      <c r="L68" s="518"/>
      <c r="M68" s="518"/>
      <c r="N68" s="518"/>
      <c r="O68" s="518"/>
      <c r="P68" s="518"/>
      <c r="Q68" s="518"/>
      <c r="R68" s="518"/>
      <c r="S68" s="518"/>
      <c r="T68" s="518"/>
      <c r="U68" s="518"/>
      <c r="V68" s="518"/>
      <c r="W68" s="518"/>
      <c r="X68" s="518"/>
      <c r="Y68" s="518"/>
      <c r="Z68" s="518"/>
    </row>
    <row r="69">
      <c r="A69" s="518"/>
      <c r="B69" s="518"/>
      <c r="C69" s="518"/>
      <c r="D69" s="518"/>
      <c r="E69" s="518"/>
      <c r="F69" s="518"/>
      <c r="G69" s="518"/>
      <c r="H69" s="518"/>
      <c r="I69" s="518"/>
      <c r="J69" s="518"/>
      <c r="K69" s="518"/>
      <c r="L69" s="518"/>
      <c r="M69" s="518"/>
      <c r="N69" s="518"/>
      <c r="O69" s="518"/>
      <c r="P69" s="518"/>
      <c r="Q69" s="518"/>
      <c r="R69" s="518"/>
      <c r="S69" s="518"/>
      <c r="T69" s="518"/>
      <c r="U69" s="518"/>
      <c r="V69" s="518"/>
      <c r="W69" s="518"/>
      <c r="X69" s="518"/>
      <c r="Y69" s="518"/>
      <c r="Z69" s="518"/>
    </row>
    <row r="70">
      <c r="A70" s="518"/>
      <c r="B70" s="518"/>
      <c r="C70" s="518"/>
      <c r="D70" s="518"/>
      <c r="E70" s="518"/>
      <c r="F70" s="518"/>
      <c r="G70" s="518"/>
      <c r="H70" s="518"/>
      <c r="I70" s="518"/>
      <c r="J70" s="518"/>
      <c r="K70" s="518"/>
      <c r="L70" s="518"/>
      <c r="M70" s="518"/>
      <c r="N70" s="518"/>
      <c r="O70" s="518"/>
      <c r="P70" s="518"/>
      <c r="Q70" s="518"/>
      <c r="R70" s="518"/>
      <c r="S70" s="518"/>
      <c r="T70" s="518"/>
      <c r="U70" s="518"/>
      <c r="V70" s="518"/>
      <c r="W70" s="518"/>
      <c r="X70" s="518"/>
      <c r="Y70" s="518"/>
      <c r="Z70" s="518"/>
    </row>
    <row r="71">
      <c r="A71" s="518"/>
      <c r="B71" s="518"/>
      <c r="C71" s="518"/>
      <c r="D71" s="518"/>
      <c r="E71" s="518"/>
      <c r="F71" s="518"/>
      <c r="G71" s="518"/>
      <c r="H71" s="518"/>
      <c r="I71" s="518"/>
      <c r="J71" s="518"/>
      <c r="K71" s="518"/>
      <c r="L71" s="518"/>
      <c r="M71" s="518"/>
      <c r="N71" s="518"/>
      <c r="O71" s="518"/>
      <c r="P71" s="518"/>
      <c r="Q71" s="518"/>
      <c r="R71" s="518"/>
      <c r="S71" s="518"/>
      <c r="T71" s="518"/>
      <c r="U71" s="518"/>
      <c r="V71" s="518"/>
      <c r="W71" s="518"/>
      <c r="X71" s="518"/>
      <c r="Y71" s="518"/>
      <c r="Z71" s="518"/>
    </row>
    <row r="72">
      <c r="A72" s="518"/>
      <c r="B72" s="518"/>
      <c r="C72" s="518"/>
      <c r="D72" s="518"/>
      <c r="E72" s="518"/>
      <c r="F72" s="518"/>
      <c r="G72" s="518"/>
      <c r="H72" s="518"/>
      <c r="I72" s="518"/>
      <c r="J72" s="518"/>
      <c r="K72" s="518"/>
      <c r="L72" s="518"/>
      <c r="M72" s="518"/>
      <c r="N72" s="518"/>
      <c r="O72" s="518"/>
      <c r="P72" s="518"/>
      <c r="Q72" s="518"/>
      <c r="R72" s="518"/>
      <c r="S72" s="518"/>
      <c r="T72" s="518"/>
      <c r="U72" s="518"/>
      <c r="V72" s="518"/>
      <c r="W72" s="518"/>
      <c r="X72" s="518"/>
      <c r="Y72" s="518"/>
      <c r="Z72" s="518"/>
    </row>
    <row r="73">
      <c r="A73" s="518"/>
      <c r="B73" s="518"/>
      <c r="C73" s="518"/>
      <c r="D73" s="518"/>
      <c r="E73" s="518"/>
      <c r="F73" s="518"/>
      <c r="G73" s="518"/>
      <c r="H73" s="518"/>
      <c r="I73" s="518"/>
      <c r="J73" s="518"/>
      <c r="K73" s="518"/>
      <c r="L73" s="518"/>
      <c r="M73" s="518"/>
      <c r="N73" s="518"/>
      <c r="O73" s="518"/>
      <c r="P73" s="518"/>
      <c r="Q73" s="518"/>
      <c r="R73" s="518"/>
      <c r="S73" s="518"/>
      <c r="T73" s="518"/>
      <c r="U73" s="518"/>
      <c r="V73" s="518"/>
      <c r="W73" s="518"/>
      <c r="X73" s="518"/>
      <c r="Y73" s="518"/>
      <c r="Z73" s="518"/>
    </row>
    <row r="74">
      <c r="A74" s="518"/>
      <c r="B74" s="518"/>
      <c r="C74" s="518"/>
      <c r="D74" s="518"/>
      <c r="E74" s="518"/>
      <c r="F74" s="518"/>
      <c r="G74" s="518"/>
      <c r="H74" s="518"/>
      <c r="I74" s="518"/>
      <c r="J74" s="518"/>
      <c r="K74" s="518"/>
      <c r="L74" s="518"/>
      <c r="M74" s="518"/>
      <c r="N74" s="518"/>
      <c r="O74" s="518"/>
      <c r="P74" s="518"/>
      <c r="Q74" s="518"/>
      <c r="R74" s="518"/>
      <c r="S74" s="518"/>
      <c r="T74" s="518"/>
      <c r="U74" s="518"/>
      <c r="V74" s="518"/>
      <c r="W74" s="518"/>
      <c r="X74" s="518"/>
      <c r="Y74" s="518"/>
      <c r="Z74" s="518"/>
    </row>
    <row r="75">
      <c r="A75" s="518"/>
      <c r="B75" s="518"/>
      <c r="C75" s="518"/>
      <c r="D75" s="518"/>
      <c r="E75" s="518"/>
      <c r="F75" s="518"/>
      <c r="G75" s="518"/>
      <c r="H75" s="518"/>
      <c r="I75" s="518"/>
      <c r="J75" s="518"/>
      <c r="K75" s="518"/>
      <c r="L75" s="518"/>
      <c r="M75" s="518"/>
      <c r="N75" s="518"/>
      <c r="O75" s="518"/>
      <c r="P75" s="518"/>
      <c r="Q75" s="518"/>
      <c r="R75" s="518"/>
      <c r="S75" s="518"/>
      <c r="T75" s="518"/>
      <c r="U75" s="518"/>
      <c r="V75" s="518"/>
      <c r="W75" s="518"/>
      <c r="X75" s="518"/>
      <c r="Y75" s="518"/>
      <c r="Z75" s="518"/>
    </row>
    <row r="76">
      <c r="A76" s="518"/>
      <c r="B76" s="518"/>
      <c r="C76" s="518"/>
      <c r="D76" s="518"/>
      <c r="E76" s="518"/>
      <c r="F76" s="518"/>
      <c r="G76" s="518"/>
      <c r="H76" s="518"/>
      <c r="I76" s="518"/>
      <c r="J76" s="518"/>
      <c r="K76" s="518"/>
      <c r="L76" s="518"/>
      <c r="M76" s="518"/>
      <c r="N76" s="518"/>
      <c r="O76" s="518"/>
      <c r="P76" s="518"/>
      <c r="Q76" s="518"/>
      <c r="R76" s="518"/>
      <c r="S76" s="518"/>
      <c r="T76" s="518"/>
      <c r="U76" s="518"/>
      <c r="V76" s="518"/>
      <c r="W76" s="518"/>
      <c r="X76" s="518"/>
      <c r="Y76" s="518"/>
      <c r="Z76" s="518"/>
    </row>
    <row r="77">
      <c r="A77" s="518"/>
      <c r="B77" s="518"/>
      <c r="C77" s="518"/>
      <c r="D77" s="518"/>
      <c r="E77" s="518"/>
      <c r="F77" s="518"/>
      <c r="G77" s="518"/>
      <c r="H77" s="518"/>
      <c r="I77" s="518"/>
      <c r="J77" s="518"/>
      <c r="K77" s="518"/>
      <c r="L77" s="518"/>
      <c r="M77" s="518"/>
      <c r="N77" s="518"/>
      <c r="O77" s="518"/>
      <c r="P77" s="518"/>
      <c r="Q77" s="518"/>
      <c r="R77" s="518"/>
      <c r="S77" s="518"/>
      <c r="T77" s="518"/>
      <c r="U77" s="518"/>
      <c r="V77" s="518"/>
      <c r="W77" s="518"/>
      <c r="X77" s="518"/>
      <c r="Y77" s="518"/>
      <c r="Z77" s="518"/>
    </row>
    <row r="78">
      <c r="A78" s="518"/>
      <c r="B78" s="518"/>
      <c r="C78" s="518"/>
      <c r="D78" s="518"/>
      <c r="E78" s="518"/>
      <c r="F78" s="518"/>
      <c r="G78" s="518"/>
      <c r="H78" s="518"/>
      <c r="I78" s="518"/>
      <c r="J78" s="518"/>
      <c r="K78" s="518"/>
      <c r="L78" s="518"/>
      <c r="M78" s="518"/>
      <c r="N78" s="518"/>
      <c r="O78" s="518"/>
      <c r="P78" s="518"/>
      <c r="Q78" s="518"/>
      <c r="R78" s="518"/>
      <c r="S78" s="518"/>
      <c r="T78" s="518"/>
      <c r="U78" s="518"/>
      <c r="V78" s="518"/>
      <c r="W78" s="518"/>
      <c r="X78" s="518"/>
      <c r="Y78" s="518"/>
      <c r="Z78" s="518"/>
    </row>
    <row r="79">
      <c r="A79" s="518"/>
      <c r="B79" s="518"/>
      <c r="C79" s="518"/>
      <c r="D79" s="518"/>
      <c r="E79" s="518"/>
      <c r="F79" s="518"/>
      <c r="G79" s="518"/>
      <c r="H79" s="518"/>
      <c r="I79" s="518"/>
      <c r="J79" s="518"/>
      <c r="K79" s="518"/>
      <c r="L79" s="518"/>
      <c r="M79" s="518"/>
      <c r="N79" s="518"/>
      <c r="O79" s="518"/>
      <c r="P79" s="518"/>
      <c r="Q79" s="518"/>
      <c r="R79" s="518"/>
      <c r="S79" s="518"/>
      <c r="T79" s="518"/>
      <c r="U79" s="518"/>
      <c r="V79" s="518"/>
      <c r="W79" s="518"/>
      <c r="X79" s="518"/>
      <c r="Y79" s="518"/>
      <c r="Z79" s="518"/>
    </row>
    <row r="80">
      <c r="A80" s="518"/>
      <c r="B80" s="518"/>
      <c r="C80" s="518"/>
      <c r="D80" s="518"/>
      <c r="E80" s="518"/>
      <c r="F80" s="518"/>
      <c r="G80" s="518"/>
      <c r="H80" s="518"/>
      <c r="I80" s="518"/>
      <c r="J80" s="518"/>
      <c r="K80" s="518"/>
      <c r="L80" s="518"/>
      <c r="M80" s="518"/>
      <c r="N80" s="518"/>
      <c r="O80" s="518"/>
      <c r="P80" s="518"/>
      <c r="Q80" s="518"/>
      <c r="R80" s="518"/>
      <c r="S80" s="518"/>
      <c r="T80" s="518"/>
      <c r="U80" s="518"/>
      <c r="V80" s="518"/>
      <c r="W80" s="518"/>
      <c r="X80" s="518"/>
      <c r="Y80" s="518"/>
      <c r="Z80" s="518"/>
    </row>
    <row r="81">
      <c r="A81" s="518"/>
      <c r="B81" s="518"/>
      <c r="C81" s="518"/>
      <c r="D81" s="518"/>
      <c r="E81" s="518"/>
      <c r="F81" s="518"/>
      <c r="G81" s="518"/>
      <c r="H81" s="518"/>
      <c r="I81" s="518"/>
      <c r="J81" s="518"/>
      <c r="K81" s="518"/>
      <c r="L81" s="518"/>
      <c r="M81" s="518"/>
      <c r="N81" s="518"/>
      <c r="O81" s="518"/>
      <c r="P81" s="518"/>
      <c r="Q81" s="518"/>
      <c r="R81" s="518"/>
      <c r="S81" s="518"/>
      <c r="T81" s="518"/>
      <c r="U81" s="518"/>
      <c r="V81" s="518"/>
      <c r="W81" s="518"/>
      <c r="X81" s="518"/>
      <c r="Y81" s="518"/>
      <c r="Z81" s="518"/>
    </row>
    <row r="82">
      <c r="A82" s="518"/>
      <c r="B82" s="518"/>
      <c r="C82" s="518"/>
      <c r="D82" s="518"/>
      <c r="E82" s="518"/>
      <c r="F82" s="518"/>
      <c r="G82" s="518"/>
      <c r="H82" s="518"/>
      <c r="I82" s="518"/>
      <c r="J82" s="518"/>
      <c r="K82" s="518"/>
      <c r="L82" s="518"/>
      <c r="M82" s="518"/>
      <c r="N82" s="518"/>
      <c r="O82" s="518"/>
      <c r="P82" s="518"/>
      <c r="Q82" s="518"/>
      <c r="R82" s="518"/>
      <c r="S82" s="518"/>
      <c r="T82" s="518"/>
      <c r="U82" s="518"/>
      <c r="V82" s="518"/>
      <c r="W82" s="518"/>
      <c r="X82" s="518"/>
      <c r="Y82" s="518"/>
      <c r="Z82" s="518"/>
    </row>
    <row r="83">
      <c r="A83" s="518"/>
      <c r="B83" s="518"/>
      <c r="C83" s="518"/>
      <c r="D83" s="518"/>
      <c r="E83" s="518"/>
      <c r="F83" s="518"/>
      <c r="G83" s="518"/>
      <c r="H83" s="518"/>
      <c r="I83" s="518"/>
      <c r="J83" s="518"/>
      <c r="K83" s="518"/>
      <c r="L83" s="518"/>
      <c r="M83" s="518"/>
      <c r="N83" s="518"/>
      <c r="O83" s="518"/>
      <c r="P83" s="518"/>
      <c r="Q83" s="518"/>
      <c r="R83" s="518"/>
      <c r="S83" s="518"/>
      <c r="T83" s="518"/>
      <c r="U83" s="518"/>
      <c r="V83" s="518"/>
      <c r="W83" s="518"/>
      <c r="X83" s="518"/>
      <c r="Y83" s="518"/>
      <c r="Z83" s="518"/>
    </row>
    <row r="84">
      <c r="A84" s="518"/>
      <c r="B84" s="518"/>
      <c r="C84" s="518"/>
      <c r="D84" s="518"/>
      <c r="E84" s="518"/>
      <c r="F84" s="518"/>
      <c r="G84" s="518"/>
      <c r="H84" s="518"/>
      <c r="I84" s="518"/>
      <c r="J84" s="518"/>
      <c r="K84" s="518"/>
      <c r="L84" s="518"/>
      <c r="M84" s="518"/>
      <c r="N84" s="518"/>
      <c r="O84" s="518"/>
      <c r="P84" s="518"/>
      <c r="Q84" s="518"/>
      <c r="R84" s="518"/>
      <c r="S84" s="518"/>
      <c r="T84" s="518"/>
      <c r="U84" s="518"/>
      <c r="V84" s="518"/>
      <c r="W84" s="518"/>
      <c r="X84" s="518"/>
      <c r="Y84" s="518"/>
      <c r="Z84" s="518"/>
    </row>
    <row r="85">
      <c r="A85" s="518"/>
      <c r="B85" s="518"/>
      <c r="C85" s="518"/>
      <c r="D85" s="518"/>
      <c r="E85" s="518"/>
      <c r="F85" s="518"/>
      <c r="G85" s="518"/>
      <c r="H85" s="518"/>
      <c r="I85" s="518"/>
      <c r="J85" s="518"/>
      <c r="K85" s="518"/>
      <c r="L85" s="518"/>
      <c r="M85" s="518"/>
      <c r="N85" s="518"/>
      <c r="O85" s="518"/>
      <c r="P85" s="518"/>
      <c r="Q85" s="518"/>
      <c r="R85" s="518"/>
      <c r="S85" s="518"/>
      <c r="T85" s="518"/>
      <c r="U85" s="518"/>
      <c r="V85" s="518"/>
      <c r="W85" s="518"/>
      <c r="X85" s="518"/>
      <c r="Y85" s="518"/>
      <c r="Z85" s="518"/>
    </row>
    <row r="86">
      <c r="A86" s="518"/>
      <c r="B86" s="518"/>
      <c r="C86" s="518"/>
      <c r="D86" s="518"/>
      <c r="E86" s="518"/>
      <c r="F86" s="518"/>
      <c r="G86" s="518"/>
      <c r="H86" s="518"/>
      <c r="I86" s="518"/>
      <c r="J86" s="518"/>
      <c r="K86" s="518"/>
      <c r="L86" s="518"/>
      <c r="M86" s="518"/>
      <c r="N86" s="518"/>
      <c r="O86" s="518"/>
      <c r="P86" s="518"/>
      <c r="Q86" s="518"/>
      <c r="R86" s="518"/>
      <c r="S86" s="518"/>
      <c r="T86" s="518"/>
      <c r="U86" s="518"/>
      <c r="V86" s="518"/>
      <c r="W86" s="518"/>
      <c r="X86" s="518"/>
      <c r="Y86" s="518"/>
      <c r="Z86" s="518"/>
    </row>
    <row r="87">
      <c r="A87" s="518"/>
      <c r="B87" s="518"/>
      <c r="C87" s="518"/>
      <c r="D87" s="518"/>
      <c r="E87" s="518"/>
      <c r="F87" s="518"/>
      <c r="G87" s="518"/>
      <c r="H87" s="518"/>
      <c r="I87" s="518"/>
      <c r="J87" s="518"/>
      <c r="K87" s="518"/>
      <c r="L87" s="518"/>
      <c r="M87" s="518"/>
      <c r="N87" s="518"/>
      <c r="O87" s="518"/>
      <c r="P87" s="518"/>
      <c r="Q87" s="518"/>
      <c r="R87" s="518"/>
      <c r="S87" s="518"/>
      <c r="T87" s="518"/>
      <c r="U87" s="518"/>
      <c r="V87" s="518"/>
      <c r="W87" s="518"/>
      <c r="X87" s="518"/>
      <c r="Y87" s="518"/>
      <c r="Z87" s="518"/>
    </row>
    <row r="88">
      <c r="A88" s="518"/>
      <c r="B88" s="518"/>
      <c r="C88" s="518"/>
      <c r="D88" s="518"/>
      <c r="E88" s="518"/>
      <c r="F88" s="518"/>
      <c r="G88" s="518"/>
      <c r="H88" s="518"/>
      <c r="I88" s="518"/>
      <c r="J88" s="518"/>
      <c r="K88" s="518"/>
      <c r="L88" s="518"/>
      <c r="M88" s="518"/>
      <c r="N88" s="518"/>
      <c r="O88" s="518"/>
      <c r="P88" s="518"/>
      <c r="Q88" s="518"/>
      <c r="R88" s="518"/>
      <c r="S88" s="518"/>
      <c r="T88" s="518"/>
      <c r="U88" s="518"/>
      <c r="V88" s="518"/>
      <c r="W88" s="518"/>
      <c r="X88" s="518"/>
      <c r="Y88" s="518"/>
      <c r="Z88" s="518"/>
    </row>
    <row r="89">
      <c r="A89" s="518"/>
      <c r="B89" s="518"/>
      <c r="C89" s="518"/>
      <c r="D89" s="518"/>
      <c r="E89" s="518"/>
      <c r="F89" s="518"/>
      <c r="G89" s="518"/>
      <c r="H89" s="518"/>
      <c r="I89" s="518"/>
      <c r="J89" s="518"/>
      <c r="K89" s="518"/>
      <c r="L89" s="518"/>
      <c r="M89" s="518"/>
      <c r="N89" s="518"/>
      <c r="O89" s="518"/>
      <c r="P89" s="518"/>
      <c r="Q89" s="518"/>
      <c r="R89" s="518"/>
      <c r="S89" s="518"/>
      <c r="T89" s="518"/>
      <c r="U89" s="518"/>
      <c r="V89" s="518"/>
      <c r="W89" s="518"/>
      <c r="X89" s="518"/>
      <c r="Y89" s="518"/>
      <c r="Z89" s="518"/>
    </row>
    <row r="90">
      <c r="A90" s="518"/>
      <c r="B90" s="518"/>
      <c r="C90" s="518"/>
      <c r="D90" s="518"/>
      <c r="E90" s="518"/>
      <c r="F90" s="518"/>
      <c r="G90" s="518"/>
      <c r="H90" s="518"/>
      <c r="I90" s="518"/>
      <c r="J90" s="518"/>
      <c r="K90" s="518"/>
      <c r="L90" s="518"/>
      <c r="M90" s="518"/>
      <c r="N90" s="518"/>
      <c r="O90" s="518"/>
      <c r="P90" s="518"/>
      <c r="Q90" s="518"/>
      <c r="R90" s="518"/>
      <c r="S90" s="518"/>
      <c r="T90" s="518"/>
      <c r="U90" s="518"/>
      <c r="V90" s="518"/>
      <c r="W90" s="518"/>
      <c r="X90" s="518"/>
      <c r="Y90" s="518"/>
      <c r="Z90" s="518"/>
    </row>
    <row r="91">
      <c r="A91" s="518"/>
      <c r="B91" s="518"/>
      <c r="C91" s="518"/>
      <c r="D91" s="518"/>
      <c r="E91" s="518"/>
      <c r="F91" s="518"/>
      <c r="G91" s="518"/>
      <c r="H91" s="518"/>
      <c r="I91" s="518"/>
      <c r="J91" s="518"/>
      <c r="K91" s="518"/>
      <c r="L91" s="518"/>
      <c r="M91" s="518"/>
      <c r="N91" s="518"/>
      <c r="O91" s="518"/>
      <c r="P91" s="518"/>
      <c r="Q91" s="518"/>
      <c r="R91" s="518"/>
      <c r="S91" s="518"/>
      <c r="T91" s="518"/>
      <c r="U91" s="518"/>
      <c r="V91" s="518"/>
      <c r="W91" s="518"/>
      <c r="X91" s="518"/>
      <c r="Y91" s="518"/>
      <c r="Z91" s="518"/>
    </row>
    <row r="92">
      <c r="A92" s="518"/>
      <c r="B92" s="518"/>
      <c r="C92" s="518"/>
      <c r="D92" s="518"/>
      <c r="E92" s="518"/>
      <c r="F92" s="518"/>
      <c r="G92" s="518"/>
      <c r="H92" s="518"/>
      <c r="I92" s="518"/>
      <c r="J92" s="518"/>
      <c r="K92" s="518"/>
      <c r="L92" s="518"/>
      <c r="M92" s="518"/>
      <c r="N92" s="518"/>
      <c r="O92" s="518"/>
      <c r="P92" s="518"/>
      <c r="Q92" s="518"/>
      <c r="R92" s="518"/>
      <c r="S92" s="518"/>
      <c r="T92" s="518"/>
      <c r="U92" s="518"/>
      <c r="V92" s="518"/>
      <c r="W92" s="518"/>
      <c r="X92" s="518"/>
      <c r="Y92" s="518"/>
      <c r="Z92" s="518"/>
    </row>
    <row r="93">
      <c r="A93" s="518"/>
      <c r="B93" s="518"/>
      <c r="C93" s="518"/>
      <c r="D93" s="518"/>
      <c r="E93" s="518"/>
      <c r="F93" s="518"/>
      <c r="G93" s="518"/>
      <c r="H93" s="518"/>
      <c r="I93" s="518"/>
      <c r="J93" s="518"/>
      <c r="K93" s="518"/>
      <c r="L93" s="518"/>
      <c r="M93" s="518"/>
      <c r="N93" s="518"/>
      <c r="O93" s="518"/>
      <c r="P93" s="518"/>
      <c r="Q93" s="518"/>
      <c r="R93" s="518"/>
      <c r="S93" s="518"/>
      <c r="T93" s="518"/>
      <c r="U93" s="518"/>
      <c r="V93" s="518"/>
      <c r="W93" s="518"/>
      <c r="X93" s="518"/>
      <c r="Y93" s="518"/>
      <c r="Z93" s="518"/>
    </row>
    <row r="94">
      <c r="A94" s="518"/>
      <c r="B94" s="518"/>
      <c r="C94" s="518"/>
      <c r="D94" s="518"/>
      <c r="E94" s="518"/>
      <c r="F94" s="518"/>
      <c r="G94" s="518"/>
      <c r="H94" s="518"/>
      <c r="I94" s="518"/>
      <c r="J94" s="518"/>
      <c r="K94" s="518"/>
      <c r="L94" s="518"/>
      <c r="M94" s="518"/>
      <c r="N94" s="518"/>
      <c r="O94" s="518"/>
      <c r="P94" s="518"/>
      <c r="Q94" s="518"/>
      <c r="R94" s="518"/>
      <c r="S94" s="518"/>
      <c r="T94" s="518"/>
      <c r="U94" s="518"/>
      <c r="V94" s="518"/>
      <c r="W94" s="518"/>
      <c r="X94" s="518"/>
      <c r="Y94" s="518"/>
      <c r="Z94" s="518"/>
    </row>
    <row r="95">
      <c r="A95" s="518"/>
      <c r="B95" s="518"/>
      <c r="C95" s="518"/>
      <c r="D95" s="518"/>
      <c r="E95" s="518"/>
      <c r="F95" s="518"/>
      <c r="G95" s="518"/>
      <c r="H95" s="518"/>
      <c r="I95" s="518"/>
      <c r="J95" s="518"/>
      <c r="K95" s="518"/>
      <c r="L95" s="518"/>
      <c r="M95" s="518"/>
      <c r="N95" s="518"/>
      <c r="O95" s="518"/>
      <c r="P95" s="518"/>
      <c r="Q95" s="518"/>
      <c r="R95" s="518"/>
      <c r="S95" s="518"/>
      <c r="T95" s="518"/>
      <c r="U95" s="518"/>
      <c r="V95" s="518"/>
      <c r="W95" s="518"/>
      <c r="X95" s="518"/>
      <c r="Y95" s="518"/>
      <c r="Z95" s="518"/>
    </row>
    <row r="96">
      <c r="A96" s="518"/>
      <c r="B96" s="518"/>
      <c r="C96" s="518"/>
      <c r="D96" s="518"/>
      <c r="E96" s="518"/>
      <c r="F96" s="518"/>
      <c r="G96" s="518"/>
      <c r="H96" s="518"/>
      <c r="I96" s="518"/>
      <c r="J96" s="518"/>
      <c r="K96" s="518"/>
      <c r="L96" s="518"/>
      <c r="M96" s="518"/>
      <c r="N96" s="518"/>
      <c r="O96" s="518"/>
      <c r="P96" s="518"/>
      <c r="Q96" s="518"/>
      <c r="R96" s="518"/>
      <c r="S96" s="518"/>
      <c r="T96" s="518"/>
      <c r="U96" s="518"/>
      <c r="V96" s="518"/>
      <c r="W96" s="518"/>
      <c r="X96" s="518"/>
      <c r="Y96" s="518"/>
      <c r="Z96" s="518"/>
    </row>
    <row r="97">
      <c r="A97" s="518"/>
      <c r="B97" s="518"/>
      <c r="C97" s="518"/>
      <c r="D97" s="518"/>
      <c r="E97" s="518"/>
      <c r="F97" s="518"/>
      <c r="G97" s="518"/>
      <c r="H97" s="518"/>
      <c r="I97" s="518"/>
      <c r="J97" s="518"/>
      <c r="K97" s="518"/>
      <c r="L97" s="518"/>
      <c r="M97" s="518"/>
      <c r="N97" s="518"/>
      <c r="O97" s="518"/>
      <c r="P97" s="518"/>
      <c r="Q97" s="518"/>
      <c r="R97" s="518"/>
      <c r="S97" s="518"/>
      <c r="T97" s="518"/>
      <c r="U97" s="518"/>
      <c r="V97" s="518"/>
      <c r="W97" s="518"/>
      <c r="X97" s="518"/>
      <c r="Y97" s="518"/>
      <c r="Z97" s="518"/>
    </row>
    <row r="98">
      <c r="A98" s="518"/>
      <c r="B98" s="518"/>
      <c r="C98" s="518"/>
      <c r="D98" s="518"/>
      <c r="E98" s="518"/>
      <c r="F98" s="518"/>
      <c r="G98" s="518"/>
      <c r="H98" s="518"/>
      <c r="I98" s="518"/>
      <c r="J98" s="518"/>
      <c r="K98" s="518"/>
      <c r="L98" s="518"/>
      <c r="M98" s="518"/>
      <c r="N98" s="518"/>
      <c r="O98" s="518"/>
      <c r="P98" s="518"/>
      <c r="Q98" s="518"/>
      <c r="R98" s="518"/>
      <c r="S98" s="518"/>
      <c r="T98" s="518"/>
      <c r="U98" s="518"/>
      <c r="V98" s="518"/>
      <c r="W98" s="518"/>
      <c r="X98" s="518"/>
      <c r="Y98" s="518"/>
      <c r="Z98" s="518"/>
    </row>
    <row r="99">
      <c r="A99" s="518"/>
      <c r="B99" s="518"/>
      <c r="C99" s="518"/>
      <c r="D99" s="518"/>
      <c r="E99" s="518"/>
      <c r="F99" s="518"/>
      <c r="G99" s="518"/>
      <c r="H99" s="518"/>
      <c r="I99" s="518"/>
      <c r="J99" s="518"/>
      <c r="K99" s="518"/>
      <c r="L99" s="518"/>
      <c r="M99" s="518"/>
      <c r="N99" s="518"/>
      <c r="O99" s="518"/>
      <c r="P99" s="518"/>
      <c r="Q99" s="518"/>
      <c r="R99" s="518"/>
      <c r="S99" s="518"/>
      <c r="T99" s="518"/>
      <c r="U99" s="518"/>
      <c r="V99" s="518"/>
      <c r="W99" s="518"/>
      <c r="X99" s="518"/>
      <c r="Y99" s="518"/>
      <c r="Z99" s="518"/>
    </row>
    <row r="100">
      <c r="A100" s="518"/>
      <c r="B100" s="518"/>
      <c r="C100" s="518"/>
      <c r="D100" s="518"/>
      <c r="E100" s="518"/>
      <c r="F100" s="518"/>
      <c r="G100" s="518"/>
      <c r="H100" s="518"/>
      <c r="I100" s="518"/>
      <c r="J100" s="518"/>
      <c r="K100" s="518"/>
      <c r="L100" s="518"/>
      <c r="M100" s="518"/>
      <c r="N100" s="518"/>
      <c r="O100" s="518"/>
      <c r="P100" s="518"/>
      <c r="Q100" s="518"/>
      <c r="R100" s="518"/>
      <c r="S100" s="518"/>
      <c r="T100" s="518"/>
      <c r="U100" s="518"/>
      <c r="V100" s="518"/>
      <c r="W100" s="518"/>
      <c r="X100" s="518"/>
      <c r="Y100" s="518"/>
      <c r="Z100" s="518"/>
    </row>
    <row r="101">
      <c r="A101" s="518"/>
      <c r="B101" s="518"/>
      <c r="C101" s="518"/>
      <c r="D101" s="518"/>
      <c r="E101" s="518"/>
      <c r="F101" s="518"/>
      <c r="G101" s="518"/>
      <c r="H101" s="518"/>
      <c r="I101" s="518"/>
      <c r="J101" s="518"/>
      <c r="K101" s="518"/>
      <c r="L101" s="518"/>
      <c r="M101" s="518"/>
      <c r="N101" s="518"/>
      <c r="O101" s="518"/>
      <c r="P101" s="518"/>
      <c r="Q101" s="518"/>
      <c r="R101" s="518"/>
      <c r="S101" s="518"/>
      <c r="T101" s="518"/>
      <c r="U101" s="518"/>
      <c r="V101" s="518"/>
      <c r="W101" s="518"/>
      <c r="X101" s="518"/>
      <c r="Y101" s="518"/>
      <c r="Z101" s="518"/>
    </row>
    <row r="102">
      <c r="A102" s="518"/>
      <c r="B102" s="518"/>
      <c r="C102" s="518"/>
      <c r="D102" s="518"/>
      <c r="E102" s="518"/>
      <c r="F102" s="518"/>
      <c r="G102" s="518"/>
      <c r="H102" s="518"/>
      <c r="I102" s="518"/>
      <c r="J102" s="518"/>
      <c r="K102" s="518"/>
      <c r="L102" s="518"/>
      <c r="M102" s="518"/>
      <c r="N102" s="518"/>
      <c r="O102" s="518"/>
      <c r="P102" s="518"/>
      <c r="Q102" s="518"/>
      <c r="R102" s="518"/>
      <c r="S102" s="518"/>
      <c r="T102" s="518"/>
      <c r="U102" s="518"/>
      <c r="V102" s="518"/>
      <c r="W102" s="518"/>
      <c r="X102" s="518"/>
      <c r="Y102" s="518"/>
      <c r="Z102" s="518"/>
    </row>
    <row r="103">
      <c r="A103" s="518"/>
      <c r="B103" s="518"/>
      <c r="C103" s="518"/>
      <c r="D103" s="518"/>
      <c r="E103" s="518"/>
      <c r="F103" s="518"/>
      <c r="G103" s="518"/>
      <c r="H103" s="518"/>
      <c r="I103" s="518"/>
      <c r="J103" s="518"/>
      <c r="K103" s="518"/>
      <c r="L103" s="518"/>
      <c r="M103" s="518"/>
      <c r="N103" s="518"/>
      <c r="O103" s="518"/>
      <c r="P103" s="518"/>
      <c r="Q103" s="518"/>
      <c r="R103" s="518"/>
      <c r="S103" s="518"/>
      <c r="T103" s="518"/>
      <c r="U103" s="518"/>
      <c r="V103" s="518"/>
      <c r="W103" s="518"/>
      <c r="X103" s="518"/>
      <c r="Y103" s="518"/>
      <c r="Z103" s="518"/>
    </row>
    <row r="104">
      <c r="A104" s="518"/>
      <c r="B104" s="518"/>
      <c r="C104" s="518"/>
      <c r="D104" s="518"/>
      <c r="E104" s="518"/>
      <c r="F104" s="518"/>
      <c r="G104" s="518"/>
      <c r="H104" s="518"/>
      <c r="I104" s="518"/>
      <c r="J104" s="518"/>
      <c r="K104" s="518"/>
      <c r="L104" s="518"/>
      <c r="M104" s="518"/>
      <c r="N104" s="518"/>
      <c r="O104" s="518"/>
      <c r="P104" s="518"/>
      <c r="Q104" s="518"/>
      <c r="R104" s="518"/>
      <c r="S104" s="518"/>
      <c r="T104" s="518"/>
      <c r="U104" s="518"/>
      <c r="V104" s="518"/>
      <c r="W104" s="518"/>
      <c r="X104" s="518"/>
      <c r="Y104" s="518"/>
      <c r="Z104" s="518"/>
    </row>
    <row r="105">
      <c r="A105" s="518"/>
      <c r="B105" s="518"/>
      <c r="C105" s="518"/>
      <c r="D105" s="518"/>
      <c r="E105" s="518"/>
      <c r="F105" s="518"/>
      <c r="G105" s="518"/>
      <c r="H105" s="518"/>
      <c r="I105" s="518"/>
      <c r="J105" s="518"/>
      <c r="K105" s="518"/>
      <c r="L105" s="518"/>
      <c r="M105" s="518"/>
      <c r="N105" s="518"/>
      <c r="O105" s="518"/>
      <c r="P105" s="518"/>
      <c r="Q105" s="518"/>
      <c r="R105" s="518"/>
      <c r="S105" s="518"/>
      <c r="T105" s="518"/>
      <c r="U105" s="518"/>
      <c r="V105" s="518"/>
      <c r="W105" s="518"/>
      <c r="X105" s="518"/>
      <c r="Y105" s="518"/>
      <c r="Z105" s="518"/>
    </row>
    <row r="106">
      <c r="A106" s="518"/>
      <c r="B106" s="518"/>
      <c r="C106" s="518"/>
      <c r="D106" s="518"/>
      <c r="E106" s="518"/>
      <c r="F106" s="518"/>
      <c r="G106" s="518"/>
      <c r="H106" s="518"/>
      <c r="I106" s="518"/>
      <c r="J106" s="518"/>
      <c r="K106" s="518"/>
      <c r="L106" s="518"/>
      <c r="M106" s="518"/>
      <c r="N106" s="518"/>
      <c r="O106" s="518"/>
      <c r="P106" s="518"/>
      <c r="Q106" s="518"/>
      <c r="R106" s="518"/>
      <c r="S106" s="518"/>
      <c r="T106" s="518"/>
      <c r="U106" s="518"/>
      <c r="V106" s="518"/>
      <c r="W106" s="518"/>
      <c r="X106" s="518"/>
      <c r="Y106" s="518"/>
      <c r="Z106" s="518"/>
    </row>
    <row r="107">
      <c r="A107" s="518"/>
      <c r="B107" s="518"/>
      <c r="C107" s="518"/>
      <c r="D107" s="518"/>
      <c r="E107" s="518"/>
      <c r="F107" s="518"/>
      <c r="G107" s="518"/>
      <c r="H107" s="518"/>
      <c r="I107" s="518"/>
      <c r="J107" s="518"/>
      <c r="K107" s="518"/>
      <c r="L107" s="518"/>
      <c r="M107" s="518"/>
      <c r="N107" s="518"/>
      <c r="O107" s="518"/>
      <c r="P107" s="518"/>
      <c r="Q107" s="518"/>
      <c r="R107" s="518"/>
      <c r="S107" s="518"/>
      <c r="T107" s="518"/>
      <c r="U107" s="518"/>
      <c r="V107" s="518"/>
      <c r="W107" s="518"/>
      <c r="X107" s="518"/>
      <c r="Y107" s="518"/>
      <c r="Z107" s="518"/>
    </row>
    <row r="108">
      <c r="A108" s="518"/>
      <c r="B108" s="518"/>
      <c r="C108" s="518"/>
      <c r="D108" s="518"/>
      <c r="E108" s="518"/>
      <c r="F108" s="518"/>
      <c r="G108" s="518"/>
      <c r="H108" s="518"/>
      <c r="I108" s="518"/>
      <c r="J108" s="518"/>
      <c r="K108" s="518"/>
      <c r="L108" s="518"/>
      <c r="M108" s="518"/>
      <c r="N108" s="518"/>
      <c r="O108" s="518"/>
      <c r="P108" s="518"/>
      <c r="Q108" s="518"/>
      <c r="R108" s="518"/>
      <c r="S108" s="518"/>
      <c r="T108" s="518"/>
      <c r="U108" s="518"/>
      <c r="V108" s="518"/>
      <c r="W108" s="518"/>
      <c r="X108" s="518"/>
      <c r="Y108" s="518"/>
      <c r="Z108" s="518"/>
    </row>
    <row r="109">
      <c r="A109" s="518"/>
      <c r="B109" s="518"/>
      <c r="C109" s="518"/>
      <c r="D109" s="518"/>
      <c r="E109" s="518"/>
      <c r="F109" s="518"/>
      <c r="G109" s="518"/>
      <c r="H109" s="518"/>
      <c r="I109" s="518"/>
      <c r="J109" s="518"/>
      <c r="K109" s="518"/>
      <c r="L109" s="518"/>
      <c r="M109" s="518"/>
      <c r="N109" s="518"/>
      <c r="O109" s="518"/>
      <c r="P109" s="518"/>
      <c r="Q109" s="518"/>
      <c r="R109" s="518"/>
      <c r="S109" s="518"/>
      <c r="T109" s="518"/>
      <c r="U109" s="518"/>
      <c r="V109" s="518"/>
      <c r="W109" s="518"/>
      <c r="X109" s="518"/>
      <c r="Y109" s="518"/>
      <c r="Z109" s="518"/>
    </row>
    <row r="110">
      <c r="A110" s="518"/>
      <c r="B110" s="518"/>
      <c r="C110" s="518"/>
      <c r="D110" s="518"/>
      <c r="E110" s="518"/>
      <c r="F110" s="518"/>
      <c r="G110" s="518"/>
      <c r="H110" s="518"/>
      <c r="I110" s="518"/>
      <c r="J110" s="518"/>
      <c r="K110" s="518"/>
      <c r="L110" s="518"/>
      <c r="M110" s="518"/>
      <c r="N110" s="518"/>
      <c r="O110" s="518"/>
      <c r="P110" s="518"/>
      <c r="Q110" s="518"/>
      <c r="R110" s="518"/>
      <c r="S110" s="518"/>
      <c r="T110" s="518"/>
      <c r="U110" s="518"/>
      <c r="V110" s="518"/>
      <c r="W110" s="518"/>
      <c r="X110" s="518"/>
      <c r="Y110" s="518"/>
      <c r="Z110" s="518"/>
    </row>
    <row r="111">
      <c r="A111" s="518"/>
      <c r="B111" s="518"/>
      <c r="C111" s="518"/>
      <c r="D111" s="518"/>
      <c r="E111" s="518"/>
      <c r="F111" s="518"/>
      <c r="G111" s="518"/>
      <c r="H111" s="518"/>
      <c r="I111" s="518"/>
      <c r="J111" s="518"/>
      <c r="K111" s="518"/>
      <c r="L111" s="518"/>
      <c r="M111" s="518"/>
      <c r="N111" s="518"/>
      <c r="O111" s="518"/>
      <c r="P111" s="518"/>
      <c r="Q111" s="518"/>
      <c r="R111" s="518"/>
      <c r="S111" s="518"/>
      <c r="T111" s="518"/>
      <c r="U111" s="518"/>
      <c r="V111" s="518"/>
      <c r="W111" s="518"/>
      <c r="X111" s="518"/>
      <c r="Y111" s="518"/>
      <c r="Z111" s="518"/>
    </row>
    <row r="112">
      <c r="A112" s="518"/>
      <c r="B112" s="518"/>
      <c r="C112" s="518"/>
      <c r="D112" s="518"/>
      <c r="E112" s="518"/>
      <c r="F112" s="518"/>
      <c r="G112" s="518"/>
      <c r="H112" s="518"/>
      <c r="I112" s="518"/>
      <c r="J112" s="518"/>
      <c r="K112" s="518"/>
      <c r="L112" s="518"/>
      <c r="M112" s="518"/>
      <c r="N112" s="518"/>
      <c r="O112" s="518"/>
      <c r="P112" s="518"/>
      <c r="Q112" s="518"/>
      <c r="R112" s="518"/>
      <c r="S112" s="518"/>
      <c r="T112" s="518"/>
      <c r="U112" s="518"/>
      <c r="V112" s="518"/>
      <c r="W112" s="518"/>
      <c r="X112" s="518"/>
      <c r="Y112" s="518"/>
      <c r="Z112" s="518"/>
    </row>
    <row r="113">
      <c r="A113" s="518"/>
      <c r="B113" s="518"/>
      <c r="C113" s="518"/>
      <c r="D113" s="518"/>
      <c r="E113" s="518"/>
      <c r="F113" s="518"/>
      <c r="G113" s="518"/>
      <c r="H113" s="518"/>
      <c r="I113" s="518"/>
      <c r="J113" s="518"/>
      <c r="K113" s="518"/>
      <c r="L113" s="518"/>
      <c r="M113" s="518"/>
      <c r="N113" s="518"/>
      <c r="O113" s="518"/>
      <c r="P113" s="518"/>
      <c r="Q113" s="518"/>
      <c r="R113" s="518"/>
      <c r="S113" s="518"/>
      <c r="T113" s="518"/>
      <c r="U113" s="518"/>
      <c r="V113" s="518"/>
      <c r="W113" s="518"/>
      <c r="X113" s="518"/>
      <c r="Y113" s="518"/>
      <c r="Z113" s="518"/>
    </row>
    <row r="114">
      <c r="A114" s="518"/>
      <c r="B114" s="518"/>
      <c r="C114" s="518"/>
      <c r="D114" s="518"/>
      <c r="E114" s="518"/>
      <c r="F114" s="518"/>
      <c r="G114" s="518"/>
      <c r="H114" s="518"/>
      <c r="I114" s="518"/>
      <c r="J114" s="518"/>
      <c r="K114" s="518"/>
      <c r="L114" s="518"/>
      <c r="M114" s="518"/>
      <c r="N114" s="518"/>
      <c r="O114" s="518"/>
      <c r="P114" s="518"/>
      <c r="Q114" s="518"/>
      <c r="R114" s="518"/>
      <c r="S114" s="518"/>
      <c r="T114" s="518"/>
      <c r="U114" s="518"/>
      <c r="V114" s="518"/>
      <c r="W114" s="518"/>
      <c r="X114" s="518"/>
      <c r="Y114" s="518"/>
      <c r="Z114" s="518"/>
    </row>
    <row r="115">
      <c r="A115" s="518"/>
      <c r="B115" s="518"/>
      <c r="C115" s="518"/>
      <c r="D115" s="518"/>
      <c r="E115" s="518"/>
      <c r="F115" s="518"/>
      <c r="G115" s="518"/>
      <c r="H115" s="518"/>
      <c r="I115" s="518"/>
      <c r="J115" s="518"/>
      <c r="K115" s="518"/>
      <c r="L115" s="518"/>
      <c r="M115" s="518"/>
      <c r="N115" s="518"/>
      <c r="O115" s="518"/>
      <c r="P115" s="518"/>
      <c r="Q115" s="518"/>
      <c r="R115" s="518"/>
      <c r="S115" s="518"/>
      <c r="T115" s="518"/>
      <c r="U115" s="518"/>
      <c r="V115" s="518"/>
      <c r="W115" s="518"/>
      <c r="X115" s="518"/>
      <c r="Y115" s="518"/>
      <c r="Z115" s="518"/>
    </row>
    <row r="116">
      <c r="A116" s="518"/>
      <c r="B116" s="518"/>
      <c r="C116" s="518"/>
      <c r="D116" s="518"/>
      <c r="E116" s="518"/>
      <c r="F116" s="518"/>
      <c r="G116" s="518"/>
      <c r="H116" s="518"/>
      <c r="I116" s="518"/>
      <c r="J116" s="518"/>
      <c r="K116" s="518"/>
      <c r="L116" s="518"/>
      <c r="M116" s="518"/>
      <c r="N116" s="518"/>
      <c r="O116" s="518"/>
      <c r="P116" s="518"/>
      <c r="Q116" s="518"/>
      <c r="R116" s="518"/>
      <c r="S116" s="518"/>
      <c r="T116" s="518"/>
      <c r="U116" s="518"/>
      <c r="V116" s="518"/>
      <c r="W116" s="518"/>
      <c r="X116" s="518"/>
      <c r="Y116" s="518"/>
      <c r="Z116" s="518"/>
    </row>
    <row r="117">
      <c r="A117" s="518"/>
      <c r="B117" s="518"/>
      <c r="C117" s="518"/>
      <c r="D117" s="518"/>
      <c r="E117" s="518"/>
      <c r="F117" s="518"/>
      <c r="G117" s="518"/>
      <c r="H117" s="518"/>
      <c r="I117" s="518"/>
      <c r="J117" s="518"/>
      <c r="K117" s="518"/>
      <c r="L117" s="518"/>
      <c r="M117" s="518"/>
      <c r="N117" s="518"/>
      <c r="O117" s="518"/>
      <c r="P117" s="518"/>
      <c r="Q117" s="518"/>
      <c r="R117" s="518"/>
      <c r="S117" s="518"/>
      <c r="T117" s="518"/>
      <c r="U117" s="518"/>
      <c r="V117" s="518"/>
      <c r="W117" s="518"/>
      <c r="X117" s="518"/>
      <c r="Y117" s="518"/>
      <c r="Z117" s="518"/>
    </row>
    <row r="118">
      <c r="A118" s="518"/>
      <c r="B118" s="518"/>
      <c r="C118" s="518"/>
      <c r="D118" s="518"/>
      <c r="E118" s="518"/>
      <c r="F118" s="518"/>
      <c r="G118" s="518"/>
      <c r="H118" s="518"/>
      <c r="I118" s="518"/>
      <c r="J118" s="518"/>
      <c r="K118" s="518"/>
      <c r="L118" s="518"/>
      <c r="M118" s="518"/>
      <c r="N118" s="518"/>
      <c r="O118" s="518"/>
      <c r="P118" s="518"/>
      <c r="Q118" s="518"/>
      <c r="R118" s="518"/>
      <c r="S118" s="518"/>
      <c r="T118" s="518"/>
      <c r="U118" s="518"/>
      <c r="V118" s="518"/>
      <c r="W118" s="518"/>
      <c r="X118" s="518"/>
      <c r="Y118" s="518"/>
      <c r="Z118" s="518"/>
    </row>
    <row r="119">
      <c r="A119" s="518"/>
      <c r="B119" s="518"/>
      <c r="C119" s="518"/>
      <c r="D119" s="518"/>
      <c r="E119" s="518"/>
      <c r="F119" s="518"/>
      <c r="G119" s="518"/>
      <c r="H119" s="518"/>
      <c r="I119" s="518"/>
      <c r="J119" s="518"/>
      <c r="K119" s="518"/>
      <c r="L119" s="518"/>
      <c r="M119" s="518"/>
      <c r="N119" s="518"/>
      <c r="O119" s="518"/>
      <c r="P119" s="518"/>
      <c r="Q119" s="518"/>
      <c r="R119" s="518"/>
      <c r="S119" s="518"/>
      <c r="T119" s="518"/>
      <c r="U119" s="518"/>
      <c r="V119" s="518"/>
      <c r="W119" s="518"/>
      <c r="X119" s="518"/>
      <c r="Y119" s="518"/>
      <c r="Z119" s="518"/>
    </row>
    <row r="120">
      <c r="A120" s="518"/>
      <c r="B120" s="518"/>
      <c r="C120" s="518"/>
      <c r="D120" s="518"/>
      <c r="E120" s="518"/>
      <c r="F120" s="518"/>
      <c r="G120" s="518"/>
      <c r="H120" s="518"/>
      <c r="I120" s="518"/>
      <c r="J120" s="518"/>
      <c r="K120" s="518"/>
      <c r="L120" s="518"/>
      <c r="M120" s="518"/>
      <c r="N120" s="518"/>
      <c r="O120" s="518"/>
      <c r="P120" s="518"/>
      <c r="Q120" s="518"/>
      <c r="R120" s="518"/>
      <c r="S120" s="518"/>
      <c r="T120" s="518"/>
      <c r="U120" s="518"/>
      <c r="V120" s="518"/>
      <c r="W120" s="518"/>
      <c r="X120" s="518"/>
      <c r="Y120" s="518"/>
      <c r="Z120" s="518"/>
    </row>
    <row r="121">
      <c r="A121" s="518"/>
      <c r="B121" s="518"/>
      <c r="C121" s="518"/>
      <c r="D121" s="518"/>
      <c r="E121" s="518"/>
      <c r="F121" s="518"/>
      <c r="G121" s="518"/>
      <c r="H121" s="518"/>
      <c r="I121" s="518"/>
      <c r="J121" s="518"/>
      <c r="K121" s="518"/>
      <c r="L121" s="518"/>
      <c r="M121" s="518"/>
      <c r="N121" s="518"/>
      <c r="O121" s="518"/>
      <c r="P121" s="518"/>
      <c r="Q121" s="518"/>
      <c r="R121" s="518"/>
      <c r="S121" s="518"/>
      <c r="T121" s="518"/>
      <c r="U121" s="518"/>
      <c r="V121" s="518"/>
      <c r="W121" s="518"/>
      <c r="X121" s="518"/>
      <c r="Y121" s="518"/>
      <c r="Z121" s="518"/>
    </row>
    <row r="122">
      <c r="A122" s="518"/>
      <c r="B122" s="518"/>
      <c r="C122" s="518"/>
      <c r="D122" s="518"/>
      <c r="E122" s="518"/>
      <c r="F122" s="518"/>
      <c r="G122" s="518"/>
      <c r="H122" s="518"/>
      <c r="I122" s="518"/>
      <c r="J122" s="518"/>
      <c r="K122" s="518"/>
      <c r="L122" s="518"/>
      <c r="M122" s="518"/>
      <c r="N122" s="518"/>
      <c r="O122" s="518"/>
      <c r="P122" s="518"/>
      <c r="Q122" s="518"/>
      <c r="R122" s="518"/>
      <c r="S122" s="518"/>
      <c r="T122" s="518"/>
      <c r="U122" s="518"/>
      <c r="V122" s="518"/>
      <c r="W122" s="518"/>
      <c r="X122" s="518"/>
      <c r="Y122" s="518"/>
      <c r="Z122" s="518"/>
    </row>
    <row r="123">
      <c r="A123" s="518"/>
      <c r="B123" s="518"/>
      <c r="C123" s="518"/>
      <c r="D123" s="518"/>
      <c r="E123" s="518"/>
      <c r="F123" s="518"/>
      <c r="G123" s="518"/>
      <c r="H123" s="518"/>
      <c r="I123" s="518"/>
      <c r="J123" s="518"/>
      <c r="K123" s="518"/>
      <c r="L123" s="518"/>
      <c r="M123" s="518"/>
      <c r="N123" s="518"/>
      <c r="O123" s="518"/>
      <c r="P123" s="518"/>
      <c r="Q123" s="518"/>
      <c r="R123" s="518"/>
      <c r="S123" s="518"/>
      <c r="T123" s="518"/>
      <c r="U123" s="518"/>
      <c r="V123" s="518"/>
      <c r="W123" s="518"/>
      <c r="X123" s="518"/>
      <c r="Y123" s="518"/>
      <c r="Z123" s="518"/>
    </row>
    <row r="124">
      <c r="A124" s="518"/>
      <c r="B124" s="518"/>
      <c r="C124" s="518"/>
      <c r="D124" s="518"/>
      <c r="E124" s="518"/>
      <c r="F124" s="518"/>
      <c r="G124" s="518"/>
      <c r="H124" s="518"/>
      <c r="I124" s="518"/>
      <c r="J124" s="518"/>
      <c r="K124" s="518"/>
      <c r="L124" s="518"/>
      <c r="M124" s="518"/>
      <c r="N124" s="518"/>
      <c r="O124" s="518"/>
      <c r="P124" s="518"/>
      <c r="Q124" s="518"/>
      <c r="R124" s="518"/>
      <c r="S124" s="518"/>
      <c r="T124" s="518"/>
      <c r="U124" s="518"/>
      <c r="V124" s="518"/>
      <c r="W124" s="518"/>
      <c r="X124" s="518"/>
      <c r="Y124" s="518"/>
      <c r="Z124" s="518"/>
    </row>
    <row r="125">
      <c r="A125" s="518"/>
      <c r="B125" s="518"/>
      <c r="C125" s="518"/>
      <c r="D125" s="518"/>
      <c r="E125" s="518"/>
      <c r="F125" s="518"/>
      <c r="G125" s="518"/>
      <c r="H125" s="518"/>
      <c r="I125" s="518"/>
      <c r="J125" s="518"/>
      <c r="K125" s="518"/>
      <c r="L125" s="518"/>
      <c r="M125" s="518"/>
      <c r="N125" s="518"/>
      <c r="O125" s="518"/>
      <c r="P125" s="518"/>
      <c r="Q125" s="518"/>
      <c r="R125" s="518"/>
      <c r="S125" s="518"/>
      <c r="T125" s="518"/>
      <c r="U125" s="518"/>
      <c r="V125" s="518"/>
      <c r="W125" s="518"/>
      <c r="X125" s="518"/>
      <c r="Y125" s="518"/>
      <c r="Z125" s="518"/>
    </row>
    <row r="126">
      <c r="A126" s="518"/>
      <c r="B126" s="518"/>
      <c r="C126" s="518"/>
      <c r="D126" s="518"/>
      <c r="E126" s="518"/>
      <c r="F126" s="518"/>
      <c r="G126" s="518"/>
      <c r="H126" s="518"/>
      <c r="I126" s="518"/>
      <c r="J126" s="518"/>
      <c r="K126" s="518"/>
      <c r="L126" s="518"/>
      <c r="M126" s="518"/>
      <c r="N126" s="518"/>
      <c r="O126" s="518"/>
      <c r="P126" s="518"/>
      <c r="Q126" s="518"/>
      <c r="R126" s="518"/>
      <c r="S126" s="518"/>
      <c r="T126" s="518"/>
      <c r="U126" s="518"/>
      <c r="V126" s="518"/>
      <c r="W126" s="518"/>
      <c r="X126" s="518"/>
      <c r="Y126" s="518"/>
      <c r="Z126" s="518"/>
    </row>
    <row r="127">
      <c r="A127" s="518"/>
      <c r="B127" s="518"/>
      <c r="C127" s="518"/>
      <c r="D127" s="518"/>
      <c r="E127" s="518"/>
      <c r="F127" s="518"/>
      <c r="G127" s="518"/>
      <c r="H127" s="518"/>
      <c r="I127" s="518"/>
      <c r="J127" s="518"/>
      <c r="K127" s="518"/>
      <c r="L127" s="518"/>
      <c r="M127" s="518"/>
      <c r="N127" s="518"/>
      <c r="O127" s="518"/>
      <c r="P127" s="518"/>
      <c r="Q127" s="518"/>
      <c r="R127" s="518"/>
      <c r="S127" s="518"/>
      <c r="T127" s="518"/>
      <c r="U127" s="518"/>
      <c r="V127" s="518"/>
      <c r="W127" s="518"/>
      <c r="X127" s="518"/>
      <c r="Y127" s="518"/>
      <c r="Z127" s="518"/>
    </row>
    <row r="128">
      <c r="A128" s="518"/>
      <c r="B128" s="518"/>
      <c r="C128" s="518"/>
      <c r="D128" s="518"/>
      <c r="E128" s="518"/>
      <c r="F128" s="518"/>
      <c r="G128" s="518"/>
      <c r="H128" s="518"/>
      <c r="I128" s="518"/>
      <c r="J128" s="518"/>
      <c r="K128" s="518"/>
      <c r="L128" s="518"/>
      <c r="M128" s="518"/>
      <c r="N128" s="518"/>
      <c r="O128" s="518"/>
      <c r="P128" s="518"/>
      <c r="Q128" s="518"/>
      <c r="R128" s="518"/>
      <c r="S128" s="518"/>
      <c r="T128" s="518"/>
      <c r="U128" s="518"/>
      <c r="V128" s="518"/>
      <c r="W128" s="518"/>
      <c r="X128" s="518"/>
      <c r="Y128" s="518"/>
      <c r="Z128" s="518"/>
    </row>
    <row r="129">
      <c r="A129" s="518"/>
      <c r="B129" s="518"/>
      <c r="C129" s="518"/>
      <c r="D129" s="518"/>
      <c r="E129" s="518"/>
      <c r="F129" s="518"/>
      <c r="G129" s="518"/>
      <c r="H129" s="518"/>
      <c r="I129" s="518"/>
      <c r="J129" s="518"/>
      <c r="K129" s="518"/>
      <c r="L129" s="518"/>
      <c r="M129" s="518"/>
      <c r="N129" s="518"/>
      <c r="O129" s="518"/>
      <c r="P129" s="518"/>
      <c r="Q129" s="518"/>
      <c r="R129" s="518"/>
      <c r="S129" s="518"/>
      <c r="T129" s="518"/>
      <c r="U129" s="518"/>
      <c r="V129" s="518"/>
      <c r="W129" s="518"/>
      <c r="X129" s="518"/>
      <c r="Y129" s="518"/>
      <c r="Z129" s="518"/>
    </row>
    <row r="130">
      <c r="A130" s="518"/>
      <c r="B130" s="518"/>
      <c r="C130" s="518"/>
      <c r="D130" s="518"/>
      <c r="E130" s="518"/>
      <c r="F130" s="518"/>
      <c r="G130" s="518"/>
      <c r="H130" s="518"/>
      <c r="I130" s="518"/>
      <c r="J130" s="518"/>
      <c r="K130" s="518"/>
      <c r="L130" s="518"/>
      <c r="M130" s="518"/>
      <c r="N130" s="518"/>
      <c r="O130" s="518"/>
      <c r="P130" s="518"/>
      <c r="Q130" s="518"/>
      <c r="R130" s="518"/>
      <c r="S130" s="518"/>
      <c r="T130" s="518"/>
      <c r="U130" s="518"/>
      <c r="V130" s="518"/>
      <c r="W130" s="518"/>
      <c r="X130" s="518"/>
      <c r="Y130" s="518"/>
      <c r="Z130" s="518"/>
    </row>
    <row r="131">
      <c r="A131" s="518"/>
      <c r="B131" s="518"/>
      <c r="C131" s="518"/>
      <c r="D131" s="518"/>
      <c r="E131" s="518"/>
      <c r="F131" s="518"/>
      <c r="G131" s="518"/>
      <c r="H131" s="518"/>
      <c r="I131" s="518"/>
      <c r="J131" s="518"/>
      <c r="K131" s="518"/>
      <c r="L131" s="518"/>
      <c r="M131" s="518"/>
      <c r="N131" s="518"/>
      <c r="O131" s="518"/>
      <c r="P131" s="518"/>
      <c r="Q131" s="518"/>
      <c r="R131" s="518"/>
      <c r="S131" s="518"/>
      <c r="T131" s="518"/>
      <c r="U131" s="518"/>
      <c r="V131" s="518"/>
      <c r="W131" s="518"/>
      <c r="X131" s="518"/>
      <c r="Y131" s="518"/>
      <c r="Z131" s="518"/>
    </row>
    <row r="132">
      <c r="A132" s="518"/>
      <c r="B132" s="518"/>
      <c r="C132" s="518"/>
      <c r="D132" s="518"/>
      <c r="E132" s="518"/>
      <c r="F132" s="518"/>
      <c r="G132" s="518"/>
      <c r="H132" s="518"/>
      <c r="I132" s="518"/>
      <c r="J132" s="518"/>
      <c r="K132" s="518"/>
      <c r="L132" s="518"/>
      <c r="M132" s="518"/>
      <c r="N132" s="518"/>
      <c r="O132" s="518"/>
      <c r="P132" s="518"/>
      <c r="Q132" s="518"/>
      <c r="R132" s="518"/>
      <c r="S132" s="518"/>
      <c r="T132" s="518"/>
      <c r="U132" s="518"/>
      <c r="V132" s="518"/>
      <c r="W132" s="518"/>
      <c r="X132" s="518"/>
      <c r="Y132" s="518"/>
      <c r="Z132" s="518"/>
    </row>
    <row r="133">
      <c r="A133" s="518"/>
      <c r="B133" s="518"/>
      <c r="C133" s="518"/>
      <c r="D133" s="518"/>
      <c r="E133" s="518"/>
      <c r="F133" s="518"/>
      <c r="G133" s="518"/>
      <c r="H133" s="518"/>
      <c r="I133" s="518"/>
      <c r="J133" s="518"/>
      <c r="K133" s="518"/>
      <c r="L133" s="518"/>
      <c r="M133" s="518"/>
      <c r="N133" s="518"/>
      <c r="O133" s="518"/>
      <c r="P133" s="518"/>
      <c r="Q133" s="518"/>
      <c r="R133" s="518"/>
      <c r="S133" s="518"/>
      <c r="T133" s="518"/>
      <c r="U133" s="518"/>
      <c r="V133" s="518"/>
      <c r="W133" s="518"/>
      <c r="X133" s="518"/>
      <c r="Y133" s="518"/>
      <c r="Z133" s="518"/>
    </row>
    <row r="134">
      <c r="A134" s="518"/>
      <c r="B134" s="518"/>
      <c r="C134" s="518"/>
      <c r="D134" s="518"/>
      <c r="E134" s="518"/>
      <c r="F134" s="518"/>
      <c r="G134" s="518"/>
      <c r="H134" s="518"/>
      <c r="I134" s="518"/>
      <c r="J134" s="518"/>
      <c r="K134" s="518"/>
      <c r="L134" s="518"/>
      <c r="M134" s="518"/>
      <c r="N134" s="518"/>
      <c r="O134" s="518"/>
      <c r="P134" s="518"/>
      <c r="Q134" s="518"/>
      <c r="R134" s="518"/>
      <c r="S134" s="518"/>
      <c r="T134" s="518"/>
      <c r="U134" s="518"/>
      <c r="V134" s="518"/>
      <c r="W134" s="518"/>
      <c r="X134" s="518"/>
      <c r="Y134" s="518"/>
      <c r="Z134" s="518"/>
    </row>
    <row r="135">
      <c r="A135" s="518"/>
      <c r="B135" s="518"/>
      <c r="C135" s="518"/>
      <c r="D135" s="518"/>
      <c r="E135" s="518"/>
      <c r="F135" s="518"/>
      <c r="G135" s="518"/>
      <c r="H135" s="518"/>
      <c r="I135" s="518"/>
      <c r="J135" s="518"/>
      <c r="K135" s="518"/>
      <c r="L135" s="518"/>
      <c r="M135" s="518"/>
      <c r="N135" s="518"/>
      <c r="O135" s="518"/>
      <c r="P135" s="518"/>
      <c r="Q135" s="518"/>
      <c r="R135" s="518"/>
      <c r="S135" s="518"/>
      <c r="T135" s="518"/>
      <c r="U135" s="518"/>
      <c r="V135" s="518"/>
      <c r="W135" s="518"/>
      <c r="X135" s="518"/>
      <c r="Y135" s="518"/>
      <c r="Z135" s="518"/>
    </row>
    <row r="136">
      <c r="A136" s="518"/>
      <c r="B136" s="518"/>
      <c r="C136" s="518"/>
      <c r="D136" s="518"/>
      <c r="E136" s="518"/>
      <c r="F136" s="518"/>
      <c r="G136" s="518"/>
      <c r="H136" s="518"/>
      <c r="I136" s="518"/>
      <c r="J136" s="518"/>
      <c r="K136" s="518"/>
      <c r="L136" s="518"/>
      <c r="M136" s="518"/>
      <c r="N136" s="518"/>
      <c r="O136" s="518"/>
      <c r="P136" s="518"/>
      <c r="Q136" s="518"/>
      <c r="R136" s="518"/>
      <c r="S136" s="518"/>
      <c r="T136" s="518"/>
      <c r="U136" s="518"/>
      <c r="V136" s="518"/>
      <c r="W136" s="518"/>
      <c r="X136" s="518"/>
      <c r="Y136" s="518"/>
      <c r="Z136" s="518"/>
    </row>
    <row r="137">
      <c r="A137" s="518"/>
      <c r="B137" s="518"/>
      <c r="C137" s="518"/>
      <c r="D137" s="518"/>
      <c r="E137" s="518"/>
      <c r="F137" s="518"/>
      <c r="G137" s="518"/>
      <c r="H137" s="518"/>
      <c r="I137" s="518"/>
      <c r="J137" s="518"/>
      <c r="K137" s="518"/>
      <c r="L137" s="518"/>
      <c r="M137" s="518"/>
      <c r="N137" s="518"/>
      <c r="O137" s="518"/>
      <c r="P137" s="518"/>
      <c r="Q137" s="518"/>
      <c r="R137" s="518"/>
      <c r="S137" s="518"/>
      <c r="T137" s="518"/>
      <c r="U137" s="518"/>
      <c r="V137" s="518"/>
      <c r="W137" s="518"/>
      <c r="X137" s="518"/>
      <c r="Y137" s="518"/>
      <c r="Z137" s="518"/>
    </row>
    <row r="138">
      <c r="A138" s="518"/>
      <c r="B138" s="518"/>
      <c r="C138" s="518"/>
      <c r="D138" s="518"/>
      <c r="E138" s="518"/>
      <c r="F138" s="518"/>
      <c r="G138" s="518"/>
      <c r="H138" s="518"/>
      <c r="I138" s="518"/>
      <c r="J138" s="518"/>
      <c r="K138" s="518"/>
      <c r="L138" s="518"/>
      <c r="M138" s="518"/>
      <c r="N138" s="518"/>
      <c r="O138" s="518"/>
      <c r="P138" s="518"/>
      <c r="Q138" s="518"/>
      <c r="R138" s="518"/>
      <c r="S138" s="518"/>
      <c r="T138" s="518"/>
      <c r="U138" s="518"/>
      <c r="V138" s="518"/>
      <c r="W138" s="518"/>
      <c r="X138" s="518"/>
      <c r="Y138" s="518"/>
      <c r="Z138" s="518"/>
    </row>
    <row r="139">
      <c r="A139" s="518"/>
      <c r="B139" s="518"/>
      <c r="C139" s="518"/>
      <c r="D139" s="518"/>
      <c r="E139" s="518"/>
      <c r="F139" s="518"/>
      <c r="G139" s="518"/>
      <c r="H139" s="518"/>
      <c r="I139" s="518"/>
      <c r="J139" s="518"/>
      <c r="K139" s="518"/>
      <c r="L139" s="518"/>
      <c r="M139" s="518"/>
      <c r="N139" s="518"/>
      <c r="O139" s="518"/>
      <c r="P139" s="518"/>
      <c r="Q139" s="518"/>
      <c r="R139" s="518"/>
      <c r="S139" s="518"/>
      <c r="T139" s="518"/>
      <c r="U139" s="518"/>
      <c r="V139" s="518"/>
      <c r="W139" s="518"/>
      <c r="X139" s="518"/>
      <c r="Y139" s="518"/>
      <c r="Z139" s="518"/>
    </row>
    <row r="140">
      <c r="A140" s="518"/>
      <c r="B140" s="518"/>
      <c r="C140" s="518"/>
      <c r="D140" s="518"/>
      <c r="E140" s="518"/>
      <c r="F140" s="518"/>
      <c r="G140" s="518"/>
      <c r="H140" s="518"/>
      <c r="I140" s="518"/>
      <c r="J140" s="518"/>
      <c r="K140" s="518"/>
      <c r="L140" s="518"/>
      <c r="M140" s="518"/>
      <c r="N140" s="518"/>
      <c r="O140" s="518"/>
      <c r="P140" s="518"/>
      <c r="Q140" s="518"/>
      <c r="R140" s="518"/>
      <c r="S140" s="518"/>
      <c r="T140" s="518"/>
      <c r="U140" s="518"/>
      <c r="V140" s="518"/>
      <c r="W140" s="518"/>
      <c r="X140" s="518"/>
      <c r="Y140" s="518"/>
      <c r="Z140" s="518"/>
    </row>
    <row r="141">
      <c r="A141" s="518"/>
      <c r="B141" s="518"/>
      <c r="C141" s="518"/>
      <c r="D141" s="518"/>
      <c r="E141" s="518"/>
      <c r="F141" s="518"/>
      <c r="G141" s="518"/>
      <c r="H141" s="518"/>
      <c r="I141" s="518"/>
      <c r="J141" s="518"/>
      <c r="K141" s="518"/>
      <c r="L141" s="518"/>
      <c r="M141" s="518"/>
      <c r="N141" s="518"/>
      <c r="O141" s="518"/>
      <c r="P141" s="518"/>
      <c r="Q141" s="518"/>
      <c r="R141" s="518"/>
      <c r="S141" s="518"/>
      <c r="T141" s="518"/>
      <c r="U141" s="518"/>
      <c r="V141" s="518"/>
      <c r="W141" s="518"/>
      <c r="X141" s="518"/>
      <c r="Y141" s="518"/>
      <c r="Z141" s="518"/>
    </row>
    <row r="142">
      <c r="A142" s="518"/>
      <c r="B142" s="518"/>
      <c r="C142" s="518"/>
      <c r="D142" s="518"/>
      <c r="E142" s="518"/>
      <c r="F142" s="518"/>
      <c r="G142" s="518"/>
      <c r="H142" s="518"/>
      <c r="I142" s="518"/>
      <c r="J142" s="518"/>
      <c r="K142" s="518"/>
      <c r="L142" s="518"/>
      <c r="M142" s="518"/>
      <c r="N142" s="518"/>
      <c r="O142" s="518"/>
      <c r="P142" s="518"/>
      <c r="Q142" s="518"/>
      <c r="R142" s="518"/>
      <c r="S142" s="518"/>
      <c r="T142" s="518"/>
      <c r="U142" s="518"/>
      <c r="V142" s="518"/>
      <c r="W142" s="518"/>
      <c r="X142" s="518"/>
      <c r="Y142" s="518"/>
      <c r="Z142" s="518"/>
    </row>
    <row r="143">
      <c r="A143" s="518"/>
      <c r="B143" s="518"/>
      <c r="C143" s="518"/>
      <c r="D143" s="518"/>
      <c r="E143" s="518"/>
      <c r="F143" s="518"/>
      <c r="G143" s="518"/>
      <c r="H143" s="518"/>
      <c r="I143" s="518"/>
      <c r="J143" s="518"/>
      <c r="K143" s="518"/>
      <c r="L143" s="518"/>
      <c r="M143" s="518"/>
      <c r="N143" s="518"/>
      <c r="O143" s="518"/>
      <c r="P143" s="518"/>
      <c r="Q143" s="518"/>
      <c r="R143" s="518"/>
      <c r="S143" s="518"/>
      <c r="T143" s="518"/>
      <c r="U143" s="518"/>
      <c r="V143" s="518"/>
      <c r="W143" s="518"/>
      <c r="X143" s="518"/>
      <c r="Y143" s="518"/>
      <c r="Z143" s="518"/>
    </row>
    <row r="144">
      <c r="A144" s="518"/>
      <c r="B144" s="518"/>
      <c r="C144" s="518"/>
      <c r="D144" s="518"/>
      <c r="E144" s="518"/>
      <c r="F144" s="518"/>
      <c r="G144" s="518"/>
      <c r="H144" s="518"/>
      <c r="I144" s="518"/>
      <c r="J144" s="518"/>
      <c r="K144" s="518"/>
      <c r="L144" s="518"/>
      <c r="M144" s="518"/>
      <c r="N144" s="518"/>
      <c r="O144" s="518"/>
      <c r="P144" s="518"/>
      <c r="Q144" s="518"/>
      <c r="R144" s="518"/>
      <c r="S144" s="518"/>
      <c r="T144" s="518"/>
      <c r="U144" s="518"/>
      <c r="V144" s="518"/>
      <c r="W144" s="518"/>
      <c r="X144" s="518"/>
      <c r="Y144" s="518"/>
      <c r="Z144" s="518"/>
    </row>
    <row r="145">
      <c r="A145" s="518"/>
      <c r="B145" s="518"/>
      <c r="C145" s="518"/>
      <c r="D145" s="518"/>
      <c r="E145" s="518"/>
      <c r="F145" s="518"/>
      <c r="G145" s="518"/>
      <c r="H145" s="518"/>
      <c r="I145" s="518"/>
      <c r="J145" s="518"/>
      <c r="K145" s="518"/>
      <c r="L145" s="518"/>
      <c r="M145" s="518"/>
      <c r="N145" s="518"/>
      <c r="O145" s="518"/>
      <c r="P145" s="518"/>
      <c r="Q145" s="518"/>
      <c r="R145" s="518"/>
      <c r="S145" s="518"/>
      <c r="T145" s="518"/>
      <c r="U145" s="518"/>
      <c r="V145" s="518"/>
      <c r="W145" s="518"/>
      <c r="X145" s="518"/>
      <c r="Y145" s="518"/>
      <c r="Z145" s="518"/>
    </row>
    <row r="146">
      <c r="A146" s="518"/>
      <c r="B146" s="518"/>
      <c r="C146" s="518"/>
      <c r="D146" s="518"/>
      <c r="E146" s="518"/>
      <c r="F146" s="518"/>
      <c r="G146" s="518"/>
      <c r="H146" s="518"/>
      <c r="I146" s="518"/>
      <c r="J146" s="518"/>
      <c r="K146" s="518"/>
      <c r="L146" s="518"/>
      <c r="M146" s="518"/>
      <c r="N146" s="518"/>
      <c r="O146" s="518"/>
      <c r="P146" s="518"/>
      <c r="Q146" s="518"/>
      <c r="R146" s="518"/>
      <c r="S146" s="518"/>
      <c r="T146" s="518"/>
      <c r="U146" s="518"/>
      <c r="V146" s="518"/>
      <c r="W146" s="518"/>
      <c r="X146" s="518"/>
      <c r="Y146" s="518"/>
      <c r="Z146" s="518"/>
    </row>
    <row r="147">
      <c r="A147" s="518"/>
      <c r="B147" s="518"/>
      <c r="C147" s="518"/>
      <c r="D147" s="518"/>
      <c r="E147" s="518"/>
      <c r="F147" s="518"/>
      <c r="G147" s="518"/>
      <c r="H147" s="518"/>
      <c r="I147" s="518"/>
      <c r="J147" s="518"/>
      <c r="K147" s="518"/>
      <c r="L147" s="518"/>
      <c r="M147" s="518"/>
      <c r="N147" s="518"/>
      <c r="O147" s="518"/>
      <c r="P147" s="518"/>
      <c r="Q147" s="518"/>
      <c r="R147" s="518"/>
      <c r="S147" s="518"/>
      <c r="T147" s="518"/>
      <c r="U147" s="518"/>
      <c r="V147" s="518"/>
      <c r="W147" s="518"/>
      <c r="X147" s="518"/>
      <c r="Y147" s="518"/>
      <c r="Z147" s="518"/>
    </row>
    <row r="148">
      <c r="A148" s="518"/>
      <c r="B148" s="518"/>
      <c r="C148" s="518"/>
      <c r="D148" s="518"/>
      <c r="E148" s="518"/>
      <c r="F148" s="518"/>
      <c r="G148" s="518"/>
      <c r="H148" s="518"/>
      <c r="I148" s="518"/>
      <c r="J148" s="518"/>
      <c r="K148" s="518"/>
      <c r="L148" s="518"/>
      <c r="M148" s="518"/>
      <c r="N148" s="518"/>
      <c r="O148" s="518"/>
      <c r="P148" s="518"/>
      <c r="Q148" s="518"/>
      <c r="R148" s="518"/>
      <c r="S148" s="518"/>
      <c r="T148" s="518"/>
      <c r="U148" s="518"/>
      <c r="V148" s="518"/>
      <c r="W148" s="518"/>
      <c r="X148" s="518"/>
      <c r="Y148" s="518"/>
      <c r="Z148" s="518"/>
    </row>
    <row r="149">
      <c r="A149" s="518"/>
      <c r="B149" s="518"/>
      <c r="C149" s="518"/>
      <c r="D149" s="518"/>
      <c r="E149" s="518"/>
      <c r="F149" s="518"/>
      <c r="G149" s="518"/>
      <c r="H149" s="518"/>
      <c r="I149" s="518"/>
      <c r="J149" s="518"/>
      <c r="K149" s="518"/>
      <c r="L149" s="518"/>
      <c r="M149" s="518"/>
      <c r="N149" s="518"/>
      <c r="O149" s="518"/>
      <c r="P149" s="518"/>
      <c r="Q149" s="518"/>
      <c r="R149" s="518"/>
      <c r="S149" s="518"/>
      <c r="T149" s="518"/>
      <c r="U149" s="518"/>
      <c r="V149" s="518"/>
      <c r="W149" s="518"/>
      <c r="X149" s="518"/>
      <c r="Y149" s="518"/>
      <c r="Z149" s="518"/>
    </row>
    <row r="150">
      <c r="A150" s="518"/>
      <c r="B150" s="518"/>
      <c r="C150" s="518"/>
      <c r="D150" s="518"/>
      <c r="E150" s="518"/>
      <c r="F150" s="518"/>
      <c r="G150" s="518"/>
      <c r="H150" s="518"/>
      <c r="I150" s="518"/>
      <c r="J150" s="518"/>
      <c r="K150" s="518"/>
      <c r="L150" s="518"/>
      <c r="M150" s="518"/>
      <c r="N150" s="518"/>
      <c r="O150" s="518"/>
      <c r="P150" s="518"/>
      <c r="Q150" s="518"/>
      <c r="R150" s="518"/>
      <c r="S150" s="518"/>
      <c r="T150" s="518"/>
      <c r="U150" s="518"/>
      <c r="V150" s="518"/>
      <c r="W150" s="518"/>
      <c r="X150" s="518"/>
      <c r="Y150" s="518"/>
      <c r="Z150" s="518"/>
    </row>
    <row r="151">
      <c r="A151" s="518"/>
      <c r="B151" s="518"/>
      <c r="C151" s="518"/>
      <c r="D151" s="518"/>
      <c r="E151" s="518"/>
      <c r="F151" s="518"/>
      <c r="G151" s="518"/>
      <c r="H151" s="518"/>
      <c r="I151" s="518"/>
      <c r="J151" s="518"/>
      <c r="K151" s="518"/>
      <c r="L151" s="518"/>
      <c r="M151" s="518"/>
      <c r="N151" s="518"/>
      <c r="O151" s="518"/>
      <c r="P151" s="518"/>
      <c r="Q151" s="518"/>
      <c r="R151" s="518"/>
      <c r="S151" s="518"/>
      <c r="T151" s="518"/>
      <c r="U151" s="518"/>
      <c r="V151" s="518"/>
      <c r="W151" s="518"/>
      <c r="X151" s="518"/>
      <c r="Y151" s="518"/>
      <c r="Z151" s="518"/>
    </row>
    <row r="152">
      <c r="A152" s="518"/>
      <c r="B152" s="518"/>
      <c r="C152" s="518"/>
      <c r="D152" s="518"/>
      <c r="E152" s="518"/>
      <c r="F152" s="518"/>
      <c r="G152" s="518"/>
      <c r="H152" s="518"/>
      <c r="I152" s="518"/>
      <c r="J152" s="518"/>
      <c r="K152" s="518"/>
      <c r="L152" s="518"/>
      <c r="M152" s="518"/>
      <c r="N152" s="518"/>
      <c r="O152" s="518"/>
      <c r="P152" s="518"/>
      <c r="Q152" s="518"/>
      <c r="R152" s="518"/>
      <c r="S152" s="518"/>
      <c r="T152" s="518"/>
      <c r="U152" s="518"/>
      <c r="V152" s="518"/>
      <c r="W152" s="518"/>
      <c r="X152" s="518"/>
      <c r="Y152" s="518"/>
      <c r="Z152" s="518"/>
    </row>
    <row r="153">
      <c r="A153" s="518"/>
      <c r="B153" s="518"/>
      <c r="C153" s="518"/>
      <c r="D153" s="518"/>
      <c r="E153" s="518"/>
      <c r="F153" s="518"/>
      <c r="G153" s="518"/>
      <c r="H153" s="518"/>
      <c r="I153" s="518"/>
      <c r="J153" s="518"/>
      <c r="K153" s="518"/>
      <c r="L153" s="518"/>
      <c r="M153" s="518"/>
      <c r="N153" s="518"/>
      <c r="O153" s="518"/>
      <c r="P153" s="518"/>
      <c r="Q153" s="518"/>
      <c r="R153" s="518"/>
      <c r="S153" s="518"/>
      <c r="T153" s="518"/>
      <c r="U153" s="518"/>
      <c r="V153" s="518"/>
      <c r="W153" s="518"/>
      <c r="X153" s="518"/>
      <c r="Y153" s="518"/>
      <c r="Z153" s="518"/>
    </row>
    <row r="154">
      <c r="A154" s="518"/>
      <c r="B154" s="518"/>
      <c r="C154" s="518"/>
      <c r="D154" s="518"/>
      <c r="E154" s="518"/>
      <c r="F154" s="518"/>
      <c r="G154" s="518"/>
      <c r="H154" s="518"/>
      <c r="I154" s="518"/>
      <c r="J154" s="518"/>
      <c r="K154" s="518"/>
      <c r="L154" s="518"/>
      <c r="M154" s="518"/>
      <c r="N154" s="518"/>
      <c r="O154" s="518"/>
      <c r="P154" s="518"/>
      <c r="Q154" s="518"/>
      <c r="R154" s="518"/>
      <c r="S154" s="518"/>
      <c r="T154" s="518"/>
      <c r="U154" s="518"/>
      <c r="V154" s="518"/>
      <c r="W154" s="518"/>
      <c r="X154" s="518"/>
      <c r="Y154" s="518"/>
      <c r="Z154" s="518"/>
    </row>
    <row r="155">
      <c r="A155" s="518"/>
      <c r="B155" s="518"/>
      <c r="C155" s="518"/>
      <c r="D155" s="518"/>
      <c r="E155" s="518"/>
      <c r="F155" s="518"/>
      <c r="G155" s="518"/>
      <c r="H155" s="518"/>
      <c r="I155" s="518"/>
      <c r="J155" s="518"/>
      <c r="K155" s="518"/>
      <c r="L155" s="518"/>
      <c r="M155" s="518"/>
      <c r="N155" s="518"/>
      <c r="O155" s="518"/>
      <c r="P155" s="518"/>
      <c r="Q155" s="518"/>
      <c r="R155" s="518"/>
      <c r="S155" s="518"/>
      <c r="T155" s="518"/>
      <c r="U155" s="518"/>
      <c r="V155" s="518"/>
      <c r="W155" s="518"/>
      <c r="X155" s="518"/>
      <c r="Y155" s="518"/>
      <c r="Z155" s="518"/>
    </row>
    <row r="156">
      <c r="A156" s="518"/>
      <c r="B156" s="518"/>
      <c r="C156" s="518"/>
      <c r="D156" s="518"/>
      <c r="E156" s="518"/>
      <c r="F156" s="518"/>
      <c r="G156" s="518"/>
      <c r="H156" s="518"/>
      <c r="I156" s="518"/>
      <c r="J156" s="518"/>
      <c r="K156" s="518"/>
      <c r="L156" s="518"/>
      <c r="M156" s="518"/>
      <c r="N156" s="518"/>
      <c r="O156" s="518"/>
      <c r="P156" s="518"/>
      <c r="Q156" s="518"/>
      <c r="R156" s="518"/>
      <c r="S156" s="518"/>
      <c r="T156" s="518"/>
      <c r="U156" s="518"/>
      <c r="V156" s="518"/>
      <c r="W156" s="518"/>
      <c r="X156" s="518"/>
      <c r="Y156" s="518"/>
      <c r="Z156" s="518"/>
    </row>
    <row r="157">
      <c r="A157" s="518"/>
      <c r="B157" s="518"/>
      <c r="C157" s="518"/>
      <c r="D157" s="518"/>
      <c r="E157" s="518"/>
      <c r="F157" s="518"/>
      <c r="G157" s="518"/>
      <c r="H157" s="518"/>
      <c r="I157" s="518"/>
      <c r="J157" s="518"/>
      <c r="K157" s="518"/>
      <c r="L157" s="518"/>
      <c r="M157" s="518"/>
      <c r="N157" s="518"/>
      <c r="O157" s="518"/>
      <c r="P157" s="518"/>
      <c r="Q157" s="518"/>
      <c r="R157" s="518"/>
      <c r="S157" s="518"/>
      <c r="T157" s="518"/>
      <c r="U157" s="518"/>
      <c r="V157" s="518"/>
      <c r="W157" s="518"/>
      <c r="X157" s="518"/>
      <c r="Y157" s="518"/>
      <c r="Z157" s="518"/>
    </row>
    <row r="158">
      <c r="A158" s="518"/>
      <c r="B158" s="518"/>
      <c r="C158" s="518"/>
      <c r="D158" s="518"/>
      <c r="E158" s="518"/>
      <c r="F158" s="518"/>
      <c r="G158" s="518"/>
      <c r="H158" s="518"/>
      <c r="I158" s="518"/>
      <c r="J158" s="518"/>
      <c r="K158" s="518"/>
      <c r="L158" s="518"/>
      <c r="M158" s="518"/>
      <c r="N158" s="518"/>
      <c r="O158" s="518"/>
      <c r="P158" s="518"/>
      <c r="Q158" s="518"/>
      <c r="R158" s="518"/>
      <c r="S158" s="518"/>
      <c r="T158" s="518"/>
      <c r="U158" s="518"/>
      <c r="V158" s="518"/>
      <c r="W158" s="518"/>
      <c r="X158" s="518"/>
      <c r="Y158" s="518"/>
      <c r="Z158" s="518"/>
    </row>
    <row r="159">
      <c r="A159" s="518"/>
      <c r="B159" s="518"/>
      <c r="C159" s="518"/>
      <c r="D159" s="518"/>
      <c r="E159" s="518"/>
      <c r="F159" s="518"/>
      <c r="G159" s="518"/>
      <c r="H159" s="518"/>
      <c r="I159" s="518"/>
      <c r="J159" s="518"/>
      <c r="K159" s="518"/>
      <c r="L159" s="518"/>
      <c r="M159" s="518"/>
      <c r="N159" s="518"/>
      <c r="O159" s="518"/>
      <c r="P159" s="518"/>
      <c r="Q159" s="518"/>
      <c r="R159" s="518"/>
      <c r="S159" s="518"/>
      <c r="T159" s="518"/>
      <c r="U159" s="518"/>
      <c r="V159" s="518"/>
      <c r="W159" s="518"/>
      <c r="X159" s="518"/>
      <c r="Y159" s="518"/>
      <c r="Z159" s="518"/>
    </row>
    <row r="160">
      <c r="A160" s="518"/>
      <c r="B160" s="518"/>
      <c r="C160" s="518"/>
      <c r="D160" s="518"/>
      <c r="E160" s="518"/>
      <c r="F160" s="518"/>
      <c r="G160" s="518"/>
      <c r="H160" s="518"/>
      <c r="I160" s="518"/>
      <c r="J160" s="518"/>
      <c r="K160" s="518"/>
      <c r="L160" s="518"/>
      <c r="M160" s="518"/>
      <c r="N160" s="518"/>
      <c r="O160" s="518"/>
      <c r="P160" s="518"/>
      <c r="Q160" s="518"/>
      <c r="R160" s="518"/>
      <c r="S160" s="518"/>
      <c r="T160" s="518"/>
      <c r="U160" s="518"/>
      <c r="V160" s="518"/>
      <c r="W160" s="518"/>
      <c r="X160" s="518"/>
      <c r="Y160" s="518"/>
      <c r="Z160" s="518"/>
    </row>
    <row r="161">
      <c r="A161" s="518"/>
      <c r="B161" s="518"/>
      <c r="C161" s="518"/>
      <c r="D161" s="518"/>
      <c r="E161" s="518"/>
      <c r="F161" s="518"/>
      <c r="G161" s="518"/>
      <c r="H161" s="518"/>
      <c r="I161" s="518"/>
      <c r="J161" s="518"/>
      <c r="K161" s="518"/>
      <c r="L161" s="518"/>
      <c r="M161" s="518"/>
      <c r="N161" s="518"/>
      <c r="O161" s="518"/>
      <c r="P161" s="518"/>
      <c r="Q161" s="518"/>
      <c r="R161" s="518"/>
      <c r="S161" s="518"/>
      <c r="T161" s="518"/>
      <c r="U161" s="518"/>
      <c r="V161" s="518"/>
      <c r="W161" s="518"/>
      <c r="X161" s="518"/>
      <c r="Y161" s="518"/>
      <c r="Z161" s="518"/>
    </row>
    <row r="162">
      <c r="A162" s="518"/>
      <c r="B162" s="518"/>
      <c r="C162" s="518"/>
      <c r="D162" s="518"/>
      <c r="E162" s="518"/>
      <c r="F162" s="518"/>
      <c r="G162" s="518"/>
      <c r="H162" s="518"/>
      <c r="I162" s="518"/>
      <c r="J162" s="518"/>
      <c r="K162" s="518"/>
      <c r="L162" s="518"/>
      <c r="M162" s="518"/>
      <c r="N162" s="518"/>
      <c r="O162" s="518"/>
      <c r="P162" s="518"/>
      <c r="Q162" s="518"/>
      <c r="R162" s="518"/>
      <c r="S162" s="518"/>
      <c r="T162" s="518"/>
      <c r="U162" s="518"/>
      <c r="V162" s="518"/>
      <c r="W162" s="518"/>
      <c r="X162" s="518"/>
      <c r="Y162" s="518"/>
      <c r="Z162" s="518"/>
    </row>
    <row r="163">
      <c r="A163" s="518"/>
      <c r="B163" s="518"/>
      <c r="C163" s="518"/>
      <c r="D163" s="518"/>
      <c r="E163" s="518"/>
      <c r="F163" s="518"/>
      <c r="G163" s="518"/>
      <c r="H163" s="518"/>
      <c r="I163" s="518"/>
      <c r="J163" s="518"/>
      <c r="K163" s="518"/>
      <c r="L163" s="518"/>
      <c r="M163" s="518"/>
      <c r="N163" s="518"/>
      <c r="O163" s="518"/>
      <c r="P163" s="518"/>
      <c r="Q163" s="518"/>
      <c r="R163" s="518"/>
      <c r="S163" s="518"/>
      <c r="T163" s="518"/>
      <c r="U163" s="518"/>
      <c r="V163" s="518"/>
      <c r="W163" s="518"/>
      <c r="X163" s="518"/>
      <c r="Y163" s="518"/>
      <c r="Z163" s="518"/>
    </row>
    <row r="164">
      <c r="A164" s="518"/>
      <c r="B164" s="518"/>
      <c r="C164" s="518"/>
      <c r="D164" s="518"/>
      <c r="E164" s="518"/>
      <c r="F164" s="518"/>
      <c r="G164" s="518"/>
      <c r="H164" s="518"/>
      <c r="I164" s="518"/>
      <c r="J164" s="518"/>
      <c r="K164" s="518"/>
      <c r="L164" s="518"/>
      <c r="M164" s="518"/>
      <c r="N164" s="518"/>
      <c r="O164" s="518"/>
      <c r="P164" s="518"/>
      <c r="Q164" s="518"/>
      <c r="R164" s="518"/>
      <c r="S164" s="518"/>
      <c r="T164" s="518"/>
      <c r="U164" s="518"/>
      <c r="V164" s="518"/>
      <c r="W164" s="518"/>
      <c r="X164" s="518"/>
      <c r="Y164" s="518"/>
      <c r="Z164" s="518"/>
    </row>
    <row r="165">
      <c r="A165" s="518"/>
      <c r="B165" s="518"/>
      <c r="C165" s="518"/>
      <c r="D165" s="518"/>
      <c r="E165" s="518"/>
      <c r="F165" s="518"/>
      <c r="G165" s="518"/>
      <c r="H165" s="518"/>
      <c r="I165" s="518"/>
      <c r="J165" s="518"/>
      <c r="K165" s="518"/>
      <c r="L165" s="518"/>
      <c r="M165" s="518"/>
      <c r="N165" s="518"/>
      <c r="O165" s="518"/>
      <c r="P165" s="518"/>
      <c r="Q165" s="518"/>
      <c r="R165" s="518"/>
      <c r="S165" s="518"/>
      <c r="T165" s="518"/>
      <c r="U165" s="518"/>
      <c r="V165" s="518"/>
      <c r="W165" s="518"/>
      <c r="X165" s="518"/>
      <c r="Y165" s="518"/>
      <c r="Z165" s="518"/>
    </row>
    <row r="166">
      <c r="A166" s="518"/>
      <c r="B166" s="518"/>
      <c r="C166" s="518"/>
      <c r="D166" s="518"/>
      <c r="E166" s="518"/>
      <c r="F166" s="518"/>
      <c r="G166" s="518"/>
      <c r="H166" s="518"/>
      <c r="I166" s="518"/>
      <c r="J166" s="518"/>
      <c r="K166" s="518"/>
      <c r="L166" s="518"/>
      <c r="M166" s="518"/>
      <c r="N166" s="518"/>
      <c r="O166" s="518"/>
      <c r="P166" s="518"/>
      <c r="Q166" s="518"/>
      <c r="R166" s="518"/>
      <c r="S166" s="518"/>
      <c r="T166" s="518"/>
      <c r="U166" s="518"/>
      <c r="V166" s="518"/>
      <c r="W166" s="518"/>
      <c r="X166" s="518"/>
      <c r="Y166" s="518"/>
      <c r="Z166" s="518"/>
    </row>
    <row r="167">
      <c r="A167" s="518"/>
      <c r="B167" s="518"/>
      <c r="C167" s="518"/>
      <c r="D167" s="518"/>
      <c r="E167" s="518"/>
      <c r="F167" s="518"/>
      <c r="G167" s="518"/>
      <c r="H167" s="518"/>
      <c r="I167" s="518"/>
      <c r="J167" s="518"/>
      <c r="K167" s="518"/>
      <c r="L167" s="518"/>
      <c r="M167" s="518"/>
      <c r="N167" s="518"/>
      <c r="O167" s="518"/>
      <c r="P167" s="518"/>
      <c r="Q167" s="518"/>
      <c r="R167" s="518"/>
      <c r="S167" s="518"/>
      <c r="T167" s="518"/>
      <c r="U167" s="518"/>
      <c r="V167" s="518"/>
      <c r="W167" s="518"/>
      <c r="X167" s="518"/>
      <c r="Y167" s="518"/>
      <c r="Z167" s="518"/>
    </row>
    <row r="168">
      <c r="A168" s="518"/>
      <c r="B168" s="518"/>
      <c r="C168" s="518"/>
      <c r="D168" s="518"/>
      <c r="E168" s="518"/>
      <c r="F168" s="518"/>
      <c r="G168" s="518"/>
      <c r="H168" s="518"/>
      <c r="I168" s="518"/>
      <c r="J168" s="518"/>
      <c r="K168" s="518"/>
      <c r="L168" s="518"/>
      <c r="M168" s="518"/>
      <c r="N168" s="518"/>
      <c r="O168" s="518"/>
      <c r="P168" s="518"/>
      <c r="Q168" s="518"/>
      <c r="R168" s="518"/>
      <c r="S168" s="518"/>
      <c r="T168" s="518"/>
      <c r="U168" s="518"/>
      <c r="V168" s="518"/>
      <c r="W168" s="518"/>
      <c r="X168" s="518"/>
      <c r="Y168" s="518"/>
      <c r="Z168" s="518"/>
    </row>
    <row r="169">
      <c r="A169" s="518"/>
      <c r="B169" s="518"/>
      <c r="C169" s="518"/>
      <c r="D169" s="518"/>
      <c r="E169" s="518"/>
      <c r="F169" s="518"/>
      <c r="G169" s="518"/>
      <c r="H169" s="518"/>
      <c r="I169" s="518"/>
      <c r="J169" s="518"/>
      <c r="K169" s="518"/>
      <c r="L169" s="518"/>
      <c r="M169" s="518"/>
      <c r="N169" s="518"/>
      <c r="O169" s="518"/>
      <c r="P169" s="518"/>
      <c r="Q169" s="518"/>
      <c r="R169" s="518"/>
      <c r="S169" s="518"/>
      <c r="T169" s="518"/>
      <c r="U169" s="518"/>
      <c r="V169" s="518"/>
      <c r="W169" s="518"/>
      <c r="X169" s="518"/>
      <c r="Y169" s="518"/>
      <c r="Z169" s="518"/>
    </row>
    <row r="170">
      <c r="A170" s="518"/>
      <c r="B170" s="518"/>
      <c r="C170" s="518"/>
      <c r="D170" s="518"/>
      <c r="E170" s="518"/>
      <c r="F170" s="518"/>
      <c r="G170" s="518"/>
      <c r="H170" s="518"/>
      <c r="I170" s="518"/>
      <c r="J170" s="518"/>
      <c r="K170" s="518"/>
      <c r="L170" s="518"/>
      <c r="M170" s="518"/>
      <c r="N170" s="518"/>
      <c r="O170" s="518"/>
      <c r="P170" s="518"/>
      <c r="Q170" s="518"/>
      <c r="R170" s="518"/>
      <c r="S170" s="518"/>
      <c r="T170" s="518"/>
      <c r="U170" s="518"/>
      <c r="V170" s="518"/>
      <c r="W170" s="518"/>
      <c r="X170" s="518"/>
      <c r="Y170" s="518"/>
      <c r="Z170" s="518"/>
    </row>
    <row r="171">
      <c r="A171" s="518"/>
      <c r="B171" s="518"/>
      <c r="C171" s="518"/>
      <c r="D171" s="518"/>
      <c r="E171" s="518"/>
      <c r="F171" s="518"/>
      <c r="G171" s="518"/>
      <c r="H171" s="518"/>
      <c r="I171" s="518"/>
      <c r="J171" s="518"/>
      <c r="K171" s="518"/>
      <c r="L171" s="518"/>
      <c r="M171" s="518"/>
      <c r="N171" s="518"/>
      <c r="O171" s="518"/>
      <c r="P171" s="518"/>
      <c r="Q171" s="518"/>
      <c r="R171" s="518"/>
      <c r="S171" s="518"/>
      <c r="T171" s="518"/>
      <c r="U171" s="518"/>
      <c r="V171" s="518"/>
      <c r="W171" s="518"/>
      <c r="X171" s="518"/>
      <c r="Y171" s="518"/>
      <c r="Z171" s="518"/>
    </row>
    <row r="172">
      <c r="A172" s="518"/>
      <c r="B172" s="518"/>
      <c r="C172" s="518"/>
      <c r="D172" s="518"/>
      <c r="E172" s="518"/>
      <c r="F172" s="518"/>
      <c r="G172" s="518"/>
      <c r="H172" s="518"/>
      <c r="I172" s="518"/>
      <c r="J172" s="518"/>
      <c r="K172" s="518"/>
      <c r="L172" s="518"/>
      <c r="M172" s="518"/>
      <c r="N172" s="518"/>
      <c r="O172" s="518"/>
      <c r="P172" s="518"/>
      <c r="Q172" s="518"/>
      <c r="R172" s="518"/>
      <c r="S172" s="518"/>
      <c r="T172" s="518"/>
      <c r="U172" s="518"/>
      <c r="V172" s="518"/>
      <c r="W172" s="518"/>
      <c r="X172" s="518"/>
      <c r="Y172" s="518"/>
      <c r="Z172" s="518"/>
    </row>
    <row r="173">
      <c r="A173" s="518"/>
      <c r="B173" s="518"/>
      <c r="C173" s="518"/>
      <c r="D173" s="518"/>
      <c r="E173" s="518"/>
      <c r="F173" s="518"/>
      <c r="G173" s="518"/>
      <c r="H173" s="518"/>
      <c r="I173" s="518"/>
      <c r="J173" s="518"/>
      <c r="K173" s="518"/>
      <c r="L173" s="518"/>
      <c r="M173" s="518"/>
      <c r="N173" s="518"/>
      <c r="O173" s="518"/>
      <c r="P173" s="518"/>
      <c r="Q173" s="518"/>
      <c r="R173" s="518"/>
      <c r="S173" s="518"/>
      <c r="T173" s="518"/>
      <c r="U173" s="518"/>
      <c r="V173" s="518"/>
      <c r="W173" s="518"/>
      <c r="X173" s="518"/>
      <c r="Y173" s="518"/>
      <c r="Z173" s="518"/>
    </row>
    <row r="174">
      <c r="A174" s="518"/>
      <c r="B174" s="518"/>
      <c r="C174" s="518"/>
      <c r="D174" s="518"/>
      <c r="E174" s="518"/>
      <c r="F174" s="518"/>
      <c r="G174" s="518"/>
      <c r="H174" s="518"/>
      <c r="I174" s="518"/>
      <c r="J174" s="518"/>
      <c r="K174" s="518"/>
      <c r="L174" s="518"/>
      <c r="M174" s="518"/>
      <c r="N174" s="518"/>
      <c r="O174" s="518"/>
      <c r="P174" s="518"/>
      <c r="Q174" s="518"/>
      <c r="R174" s="518"/>
      <c r="S174" s="518"/>
      <c r="T174" s="518"/>
      <c r="U174" s="518"/>
      <c r="V174" s="518"/>
      <c r="W174" s="518"/>
      <c r="X174" s="518"/>
      <c r="Y174" s="518"/>
      <c r="Z174" s="518"/>
    </row>
    <row r="175">
      <c r="A175" s="518"/>
      <c r="B175" s="518"/>
      <c r="C175" s="518"/>
      <c r="D175" s="518"/>
      <c r="E175" s="518"/>
      <c r="F175" s="518"/>
      <c r="G175" s="518"/>
      <c r="H175" s="518"/>
      <c r="I175" s="518"/>
      <c r="J175" s="518"/>
      <c r="K175" s="518"/>
      <c r="L175" s="518"/>
      <c r="M175" s="518"/>
      <c r="N175" s="518"/>
      <c r="O175" s="518"/>
      <c r="P175" s="518"/>
      <c r="Q175" s="518"/>
      <c r="R175" s="518"/>
      <c r="S175" s="518"/>
      <c r="T175" s="518"/>
      <c r="U175" s="518"/>
      <c r="V175" s="518"/>
      <c r="W175" s="518"/>
      <c r="X175" s="518"/>
      <c r="Y175" s="518"/>
      <c r="Z175" s="518"/>
    </row>
    <row r="176">
      <c r="A176" s="518"/>
      <c r="B176" s="518"/>
      <c r="C176" s="518"/>
      <c r="D176" s="518"/>
      <c r="E176" s="518"/>
      <c r="F176" s="518"/>
      <c r="G176" s="518"/>
      <c r="H176" s="518"/>
      <c r="I176" s="518"/>
      <c r="J176" s="518"/>
      <c r="K176" s="518"/>
      <c r="L176" s="518"/>
      <c r="M176" s="518"/>
      <c r="N176" s="518"/>
      <c r="O176" s="518"/>
      <c r="P176" s="518"/>
      <c r="Q176" s="518"/>
      <c r="R176" s="518"/>
      <c r="S176" s="518"/>
      <c r="T176" s="518"/>
      <c r="U176" s="518"/>
      <c r="V176" s="518"/>
      <c r="W176" s="518"/>
      <c r="X176" s="518"/>
      <c r="Y176" s="518"/>
      <c r="Z176" s="518"/>
    </row>
    <row r="177">
      <c r="A177" s="518"/>
      <c r="B177" s="518"/>
      <c r="C177" s="518"/>
      <c r="D177" s="518"/>
      <c r="E177" s="518"/>
      <c r="F177" s="518"/>
      <c r="G177" s="518"/>
      <c r="H177" s="518"/>
      <c r="I177" s="518"/>
      <c r="J177" s="518"/>
      <c r="K177" s="518"/>
      <c r="L177" s="518"/>
      <c r="M177" s="518"/>
      <c r="N177" s="518"/>
      <c r="O177" s="518"/>
      <c r="P177" s="518"/>
      <c r="Q177" s="518"/>
      <c r="R177" s="518"/>
      <c r="S177" s="518"/>
      <c r="T177" s="518"/>
      <c r="U177" s="518"/>
      <c r="V177" s="518"/>
      <c r="W177" s="518"/>
      <c r="X177" s="518"/>
      <c r="Y177" s="518"/>
      <c r="Z177" s="518"/>
    </row>
    <row r="178">
      <c r="A178" s="518"/>
      <c r="B178" s="518"/>
      <c r="C178" s="518"/>
      <c r="D178" s="518"/>
      <c r="E178" s="518"/>
      <c r="F178" s="518"/>
      <c r="G178" s="518"/>
      <c r="H178" s="518"/>
      <c r="I178" s="518"/>
      <c r="J178" s="518"/>
      <c r="K178" s="518"/>
      <c r="L178" s="518"/>
      <c r="M178" s="518"/>
      <c r="N178" s="518"/>
      <c r="O178" s="518"/>
      <c r="P178" s="518"/>
      <c r="Q178" s="518"/>
      <c r="R178" s="518"/>
      <c r="S178" s="518"/>
      <c r="T178" s="518"/>
      <c r="U178" s="518"/>
      <c r="V178" s="518"/>
      <c r="W178" s="518"/>
      <c r="X178" s="518"/>
      <c r="Y178" s="518"/>
      <c r="Z178" s="518"/>
    </row>
    <row r="179">
      <c r="A179" s="518"/>
      <c r="B179" s="518"/>
      <c r="C179" s="518"/>
      <c r="D179" s="518"/>
      <c r="E179" s="518"/>
      <c r="F179" s="518"/>
      <c r="G179" s="518"/>
      <c r="H179" s="518"/>
      <c r="I179" s="518"/>
      <c r="J179" s="518"/>
      <c r="K179" s="518"/>
      <c r="L179" s="518"/>
      <c r="M179" s="518"/>
      <c r="N179" s="518"/>
      <c r="O179" s="518"/>
      <c r="P179" s="518"/>
      <c r="Q179" s="518"/>
      <c r="R179" s="518"/>
      <c r="S179" s="518"/>
      <c r="T179" s="518"/>
      <c r="U179" s="518"/>
      <c r="V179" s="518"/>
      <c r="W179" s="518"/>
      <c r="X179" s="518"/>
      <c r="Y179" s="518"/>
      <c r="Z179" s="518"/>
    </row>
    <row r="180">
      <c r="A180" s="518"/>
      <c r="B180" s="518"/>
      <c r="C180" s="518"/>
      <c r="D180" s="518"/>
      <c r="E180" s="518"/>
      <c r="F180" s="518"/>
      <c r="G180" s="518"/>
      <c r="H180" s="518"/>
      <c r="I180" s="518"/>
      <c r="J180" s="518"/>
      <c r="K180" s="518"/>
      <c r="L180" s="518"/>
      <c r="M180" s="518"/>
      <c r="N180" s="518"/>
      <c r="O180" s="518"/>
      <c r="P180" s="518"/>
      <c r="Q180" s="518"/>
      <c r="R180" s="518"/>
      <c r="S180" s="518"/>
      <c r="T180" s="518"/>
      <c r="U180" s="518"/>
      <c r="V180" s="518"/>
      <c r="W180" s="518"/>
      <c r="X180" s="518"/>
      <c r="Y180" s="518"/>
      <c r="Z180" s="518"/>
    </row>
    <row r="181">
      <c r="A181" s="518"/>
      <c r="B181" s="518"/>
      <c r="C181" s="518"/>
      <c r="D181" s="518"/>
      <c r="E181" s="518"/>
      <c r="F181" s="518"/>
      <c r="G181" s="518"/>
      <c r="H181" s="518"/>
      <c r="I181" s="518"/>
      <c r="J181" s="518"/>
      <c r="K181" s="518"/>
      <c r="L181" s="518"/>
      <c r="M181" s="518"/>
      <c r="N181" s="518"/>
      <c r="O181" s="518"/>
      <c r="P181" s="518"/>
      <c r="Q181" s="518"/>
      <c r="R181" s="518"/>
      <c r="S181" s="518"/>
      <c r="T181" s="518"/>
      <c r="U181" s="518"/>
      <c r="V181" s="518"/>
      <c r="W181" s="518"/>
      <c r="X181" s="518"/>
      <c r="Y181" s="518"/>
      <c r="Z181" s="518"/>
    </row>
    <row r="182">
      <c r="A182" s="518"/>
      <c r="B182" s="518"/>
      <c r="C182" s="518"/>
      <c r="D182" s="518"/>
      <c r="E182" s="518"/>
      <c r="F182" s="518"/>
      <c r="G182" s="518"/>
      <c r="H182" s="518"/>
      <c r="I182" s="518"/>
      <c r="J182" s="518"/>
      <c r="K182" s="518"/>
      <c r="L182" s="518"/>
      <c r="M182" s="518"/>
      <c r="N182" s="518"/>
      <c r="O182" s="518"/>
      <c r="P182" s="518"/>
      <c r="Q182" s="518"/>
      <c r="R182" s="518"/>
      <c r="S182" s="518"/>
      <c r="T182" s="518"/>
      <c r="U182" s="518"/>
      <c r="V182" s="518"/>
      <c r="W182" s="518"/>
      <c r="X182" s="518"/>
      <c r="Y182" s="518"/>
      <c r="Z182" s="518"/>
    </row>
    <row r="183">
      <c r="A183" s="518"/>
      <c r="B183" s="518"/>
      <c r="C183" s="518"/>
      <c r="D183" s="518"/>
      <c r="E183" s="518"/>
      <c r="F183" s="518"/>
      <c r="G183" s="518"/>
      <c r="H183" s="518"/>
      <c r="I183" s="518"/>
      <c r="J183" s="518"/>
      <c r="K183" s="518"/>
      <c r="L183" s="518"/>
      <c r="M183" s="518"/>
      <c r="N183" s="518"/>
      <c r="O183" s="518"/>
      <c r="P183" s="518"/>
      <c r="Q183" s="518"/>
      <c r="R183" s="518"/>
      <c r="S183" s="518"/>
      <c r="T183" s="518"/>
      <c r="U183" s="518"/>
      <c r="V183" s="518"/>
      <c r="W183" s="518"/>
      <c r="X183" s="518"/>
      <c r="Y183" s="518"/>
      <c r="Z183" s="518"/>
    </row>
    <row r="184">
      <c r="A184" s="518"/>
      <c r="B184" s="518"/>
      <c r="C184" s="518"/>
      <c r="D184" s="518"/>
      <c r="E184" s="518"/>
      <c r="F184" s="518"/>
      <c r="G184" s="518"/>
      <c r="H184" s="518"/>
      <c r="I184" s="518"/>
      <c r="J184" s="518"/>
      <c r="K184" s="518"/>
      <c r="L184" s="518"/>
      <c r="M184" s="518"/>
      <c r="N184" s="518"/>
      <c r="O184" s="518"/>
      <c r="P184" s="518"/>
      <c r="Q184" s="518"/>
      <c r="R184" s="518"/>
      <c r="S184" s="518"/>
      <c r="T184" s="518"/>
      <c r="U184" s="518"/>
      <c r="V184" s="518"/>
      <c r="W184" s="518"/>
      <c r="X184" s="518"/>
      <c r="Y184" s="518"/>
      <c r="Z184" s="518"/>
    </row>
    <row r="185">
      <c r="A185" s="518"/>
      <c r="B185" s="518"/>
      <c r="C185" s="518"/>
      <c r="D185" s="518"/>
      <c r="E185" s="518"/>
      <c r="F185" s="518"/>
      <c r="G185" s="518"/>
      <c r="H185" s="518"/>
      <c r="I185" s="518"/>
      <c r="J185" s="518"/>
      <c r="K185" s="518"/>
      <c r="L185" s="518"/>
      <c r="M185" s="518"/>
      <c r="N185" s="518"/>
      <c r="O185" s="518"/>
      <c r="P185" s="518"/>
      <c r="Q185" s="518"/>
      <c r="R185" s="518"/>
      <c r="S185" s="518"/>
      <c r="T185" s="518"/>
      <c r="U185" s="518"/>
      <c r="V185" s="518"/>
      <c r="W185" s="518"/>
      <c r="X185" s="518"/>
      <c r="Y185" s="518"/>
      <c r="Z185" s="518"/>
    </row>
    <row r="186">
      <c r="A186" s="518"/>
      <c r="B186" s="518"/>
      <c r="C186" s="518"/>
      <c r="D186" s="518"/>
      <c r="E186" s="518"/>
      <c r="F186" s="518"/>
      <c r="G186" s="518"/>
      <c r="H186" s="518"/>
      <c r="I186" s="518"/>
      <c r="J186" s="518"/>
      <c r="K186" s="518"/>
      <c r="L186" s="518"/>
      <c r="M186" s="518"/>
      <c r="N186" s="518"/>
      <c r="O186" s="518"/>
      <c r="P186" s="518"/>
      <c r="Q186" s="518"/>
      <c r="R186" s="518"/>
      <c r="S186" s="518"/>
      <c r="T186" s="518"/>
      <c r="U186" s="518"/>
      <c r="V186" s="518"/>
      <c r="W186" s="518"/>
      <c r="X186" s="518"/>
      <c r="Y186" s="518"/>
      <c r="Z186" s="518"/>
    </row>
    <row r="187">
      <c r="A187" s="518"/>
      <c r="B187" s="518"/>
      <c r="C187" s="518"/>
      <c r="D187" s="518"/>
      <c r="E187" s="518"/>
      <c r="F187" s="518"/>
      <c r="G187" s="518"/>
      <c r="H187" s="518"/>
      <c r="I187" s="518"/>
      <c r="J187" s="518"/>
      <c r="K187" s="518"/>
      <c r="L187" s="518"/>
      <c r="M187" s="518"/>
      <c r="N187" s="518"/>
      <c r="O187" s="518"/>
      <c r="P187" s="518"/>
      <c r="Q187" s="518"/>
      <c r="R187" s="518"/>
      <c r="S187" s="518"/>
      <c r="T187" s="518"/>
      <c r="U187" s="518"/>
      <c r="V187" s="518"/>
      <c r="W187" s="518"/>
      <c r="X187" s="518"/>
      <c r="Y187" s="518"/>
      <c r="Z187" s="518"/>
    </row>
    <row r="188">
      <c r="A188" s="518"/>
      <c r="B188" s="518"/>
      <c r="C188" s="518"/>
      <c r="D188" s="518"/>
      <c r="E188" s="518"/>
      <c r="F188" s="518"/>
      <c r="G188" s="518"/>
      <c r="H188" s="518"/>
      <c r="I188" s="518"/>
      <c r="J188" s="518"/>
      <c r="K188" s="518"/>
      <c r="L188" s="518"/>
      <c r="M188" s="518"/>
      <c r="N188" s="518"/>
      <c r="O188" s="518"/>
      <c r="P188" s="518"/>
      <c r="Q188" s="518"/>
      <c r="R188" s="518"/>
      <c r="S188" s="518"/>
      <c r="T188" s="518"/>
      <c r="U188" s="518"/>
      <c r="V188" s="518"/>
      <c r="W188" s="518"/>
      <c r="X188" s="518"/>
      <c r="Y188" s="518"/>
      <c r="Z188" s="518"/>
    </row>
    <row r="189">
      <c r="A189" s="518"/>
      <c r="B189" s="518"/>
      <c r="C189" s="518"/>
      <c r="D189" s="518"/>
      <c r="E189" s="518"/>
      <c r="F189" s="518"/>
      <c r="G189" s="518"/>
      <c r="H189" s="518"/>
      <c r="I189" s="518"/>
      <c r="J189" s="518"/>
      <c r="K189" s="518"/>
      <c r="L189" s="518"/>
      <c r="M189" s="518"/>
      <c r="N189" s="518"/>
      <c r="O189" s="518"/>
      <c r="P189" s="518"/>
      <c r="Q189" s="518"/>
      <c r="R189" s="518"/>
      <c r="S189" s="518"/>
      <c r="T189" s="518"/>
      <c r="U189" s="518"/>
      <c r="V189" s="518"/>
      <c r="W189" s="518"/>
      <c r="X189" s="518"/>
      <c r="Y189" s="518"/>
      <c r="Z189" s="518"/>
    </row>
    <row r="190">
      <c r="A190" s="518"/>
      <c r="B190" s="518"/>
      <c r="C190" s="518"/>
      <c r="D190" s="518"/>
      <c r="E190" s="518"/>
      <c r="F190" s="518"/>
      <c r="G190" s="518"/>
      <c r="H190" s="518"/>
      <c r="I190" s="518"/>
      <c r="J190" s="518"/>
      <c r="K190" s="518"/>
      <c r="L190" s="518"/>
      <c r="M190" s="518"/>
      <c r="N190" s="518"/>
      <c r="O190" s="518"/>
      <c r="P190" s="518"/>
      <c r="Q190" s="518"/>
      <c r="R190" s="518"/>
      <c r="S190" s="518"/>
      <c r="T190" s="518"/>
      <c r="U190" s="518"/>
      <c r="V190" s="518"/>
      <c r="W190" s="518"/>
      <c r="X190" s="518"/>
      <c r="Y190" s="518"/>
      <c r="Z190" s="518"/>
    </row>
    <row r="191">
      <c r="A191" s="518"/>
      <c r="B191" s="518"/>
      <c r="C191" s="518"/>
      <c r="D191" s="518"/>
      <c r="E191" s="518"/>
      <c r="F191" s="518"/>
      <c r="G191" s="518"/>
      <c r="H191" s="518"/>
      <c r="I191" s="518"/>
      <c r="J191" s="518"/>
      <c r="K191" s="518"/>
      <c r="L191" s="518"/>
      <c r="M191" s="518"/>
      <c r="N191" s="518"/>
      <c r="O191" s="518"/>
      <c r="P191" s="518"/>
      <c r="Q191" s="518"/>
      <c r="R191" s="518"/>
      <c r="S191" s="518"/>
      <c r="T191" s="518"/>
      <c r="U191" s="518"/>
      <c r="V191" s="518"/>
      <c r="W191" s="518"/>
      <c r="X191" s="518"/>
      <c r="Y191" s="518"/>
      <c r="Z191" s="518"/>
    </row>
    <row r="192">
      <c r="A192" s="518"/>
      <c r="B192" s="518"/>
      <c r="C192" s="518"/>
      <c r="D192" s="518"/>
      <c r="E192" s="518"/>
      <c r="F192" s="518"/>
      <c r="G192" s="518"/>
      <c r="H192" s="518"/>
      <c r="I192" s="518"/>
      <c r="J192" s="518"/>
      <c r="K192" s="518"/>
      <c r="L192" s="518"/>
      <c r="M192" s="518"/>
      <c r="N192" s="518"/>
      <c r="O192" s="518"/>
      <c r="P192" s="518"/>
      <c r="Q192" s="518"/>
      <c r="R192" s="518"/>
      <c r="S192" s="518"/>
      <c r="T192" s="518"/>
      <c r="U192" s="518"/>
      <c r="V192" s="518"/>
      <c r="W192" s="518"/>
      <c r="X192" s="518"/>
      <c r="Y192" s="518"/>
      <c r="Z192" s="518"/>
    </row>
    <row r="193">
      <c r="A193" s="518"/>
      <c r="B193" s="518"/>
      <c r="C193" s="518"/>
      <c r="D193" s="518"/>
      <c r="E193" s="518"/>
      <c r="F193" s="518"/>
      <c r="G193" s="518"/>
      <c r="H193" s="518"/>
      <c r="I193" s="518"/>
      <c r="J193" s="518"/>
      <c r="K193" s="518"/>
      <c r="L193" s="518"/>
      <c r="M193" s="518"/>
      <c r="N193" s="518"/>
      <c r="O193" s="518"/>
      <c r="P193" s="518"/>
      <c r="Q193" s="518"/>
      <c r="R193" s="518"/>
      <c r="S193" s="518"/>
      <c r="T193" s="518"/>
      <c r="U193" s="518"/>
      <c r="V193" s="518"/>
      <c r="W193" s="518"/>
      <c r="X193" s="518"/>
      <c r="Y193" s="518"/>
      <c r="Z193" s="518"/>
    </row>
    <row r="194">
      <c r="A194" s="518"/>
      <c r="B194" s="518"/>
      <c r="C194" s="518"/>
      <c r="D194" s="518"/>
      <c r="E194" s="518"/>
      <c r="F194" s="518"/>
      <c r="G194" s="518"/>
      <c r="H194" s="518"/>
      <c r="I194" s="518"/>
      <c r="J194" s="518"/>
      <c r="K194" s="518"/>
      <c r="L194" s="518"/>
      <c r="M194" s="518"/>
      <c r="N194" s="518"/>
      <c r="O194" s="518"/>
      <c r="P194" s="518"/>
      <c r="Q194" s="518"/>
      <c r="R194" s="518"/>
      <c r="S194" s="518"/>
      <c r="T194" s="518"/>
      <c r="U194" s="518"/>
      <c r="V194" s="518"/>
      <c r="W194" s="518"/>
      <c r="X194" s="518"/>
      <c r="Y194" s="518"/>
      <c r="Z194" s="518"/>
    </row>
    <row r="195">
      <c r="A195" s="518"/>
      <c r="B195" s="518"/>
      <c r="C195" s="518"/>
      <c r="D195" s="518"/>
      <c r="E195" s="518"/>
      <c r="F195" s="518"/>
      <c r="G195" s="518"/>
      <c r="H195" s="518"/>
      <c r="I195" s="518"/>
      <c r="J195" s="518"/>
      <c r="K195" s="518"/>
      <c r="L195" s="518"/>
      <c r="M195" s="518"/>
      <c r="N195" s="518"/>
      <c r="O195" s="518"/>
      <c r="P195" s="518"/>
      <c r="Q195" s="518"/>
      <c r="R195" s="518"/>
      <c r="S195" s="518"/>
      <c r="T195" s="518"/>
      <c r="U195" s="518"/>
      <c r="V195" s="518"/>
      <c r="W195" s="518"/>
      <c r="X195" s="518"/>
      <c r="Y195" s="518"/>
      <c r="Z195" s="518"/>
    </row>
    <row r="196">
      <c r="A196" s="518"/>
      <c r="B196" s="518"/>
      <c r="C196" s="518"/>
      <c r="D196" s="518"/>
      <c r="E196" s="518"/>
      <c r="F196" s="518"/>
      <c r="G196" s="518"/>
      <c r="H196" s="518"/>
      <c r="I196" s="518"/>
      <c r="J196" s="518"/>
      <c r="K196" s="518"/>
      <c r="L196" s="518"/>
      <c r="M196" s="518"/>
      <c r="N196" s="518"/>
      <c r="O196" s="518"/>
      <c r="P196" s="518"/>
      <c r="Q196" s="518"/>
      <c r="R196" s="518"/>
      <c r="S196" s="518"/>
      <c r="T196" s="518"/>
      <c r="U196" s="518"/>
      <c r="V196" s="518"/>
      <c r="W196" s="518"/>
      <c r="X196" s="518"/>
      <c r="Y196" s="518"/>
      <c r="Z196" s="518"/>
    </row>
    <row r="197">
      <c r="A197" s="518"/>
      <c r="B197" s="518"/>
      <c r="C197" s="518"/>
      <c r="D197" s="518"/>
      <c r="E197" s="518"/>
      <c r="F197" s="518"/>
      <c r="G197" s="518"/>
      <c r="H197" s="518"/>
      <c r="I197" s="518"/>
      <c r="J197" s="518"/>
      <c r="K197" s="518"/>
      <c r="L197" s="518"/>
      <c r="M197" s="518"/>
      <c r="N197" s="518"/>
      <c r="O197" s="518"/>
      <c r="P197" s="518"/>
      <c r="Q197" s="518"/>
      <c r="R197" s="518"/>
      <c r="S197" s="518"/>
      <c r="T197" s="518"/>
      <c r="U197" s="518"/>
      <c r="V197" s="518"/>
      <c r="W197" s="518"/>
      <c r="X197" s="518"/>
      <c r="Y197" s="518"/>
      <c r="Z197" s="518"/>
    </row>
    <row r="198">
      <c r="A198" s="518"/>
      <c r="B198" s="518"/>
      <c r="C198" s="518"/>
      <c r="D198" s="518"/>
      <c r="E198" s="518"/>
      <c r="F198" s="518"/>
      <c r="G198" s="518"/>
      <c r="H198" s="518"/>
      <c r="I198" s="518"/>
      <c r="J198" s="518"/>
      <c r="K198" s="518"/>
      <c r="L198" s="518"/>
      <c r="M198" s="518"/>
      <c r="N198" s="518"/>
      <c r="O198" s="518"/>
      <c r="P198" s="518"/>
      <c r="Q198" s="518"/>
      <c r="R198" s="518"/>
      <c r="S198" s="518"/>
      <c r="T198" s="518"/>
      <c r="U198" s="518"/>
      <c r="V198" s="518"/>
      <c r="W198" s="518"/>
      <c r="X198" s="518"/>
      <c r="Y198" s="518"/>
      <c r="Z198" s="518"/>
    </row>
    <row r="199">
      <c r="A199" s="518"/>
      <c r="B199" s="518"/>
      <c r="C199" s="518"/>
      <c r="D199" s="518"/>
      <c r="E199" s="518"/>
      <c r="F199" s="518"/>
      <c r="G199" s="518"/>
      <c r="H199" s="518"/>
      <c r="I199" s="518"/>
      <c r="J199" s="518"/>
      <c r="K199" s="518"/>
      <c r="L199" s="518"/>
      <c r="M199" s="518"/>
      <c r="N199" s="518"/>
      <c r="O199" s="518"/>
      <c r="P199" s="518"/>
      <c r="Q199" s="518"/>
      <c r="R199" s="518"/>
      <c r="S199" s="518"/>
      <c r="T199" s="518"/>
      <c r="U199" s="518"/>
      <c r="V199" s="518"/>
      <c r="W199" s="518"/>
      <c r="X199" s="518"/>
      <c r="Y199" s="518"/>
      <c r="Z199" s="518"/>
    </row>
    <row r="200">
      <c r="A200" s="518"/>
      <c r="B200" s="518"/>
      <c r="C200" s="518"/>
      <c r="D200" s="518"/>
      <c r="E200" s="518"/>
      <c r="F200" s="518"/>
      <c r="G200" s="518"/>
      <c r="H200" s="518"/>
      <c r="I200" s="518"/>
      <c r="J200" s="518"/>
      <c r="K200" s="518"/>
      <c r="L200" s="518"/>
      <c r="M200" s="518"/>
      <c r="N200" s="518"/>
      <c r="O200" s="518"/>
      <c r="P200" s="518"/>
      <c r="Q200" s="518"/>
      <c r="R200" s="518"/>
      <c r="S200" s="518"/>
      <c r="T200" s="518"/>
      <c r="U200" s="518"/>
      <c r="V200" s="518"/>
      <c r="W200" s="518"/>
      <c r="X200" s="518"/>
      <c r="Y200" s="518"/>
      <c r="Z200" s="518"/>
    </row>
    <row r="201">
      <c r="A201" s="518"/>
      <c r="B201" s="518"/>
      <c r="C201" s="518"/>
      <c r="D201" s="518"/>
      <c r="E201" s="518"/>
      <c r="F201" s="518"/>
      <c r="G201" s="518"/>
      <c r="H201" s="518"/>
      <c r="I201" s="518"/>
      <c r="J201" s="518"/>
      <c r="K201" s="518"/>
      <c r="L201" s="518"/>
      <c r="M201" s="518"/>
      <c r="N201" s="518"/>
      <c r="O201" s="518"/>
      <c r="P201" s="518"/>
      <c r="Q201" s="518"/>
      <c r="R201" s="518"/>
      <c r="S201" s="518"/>
      <c r="T201" s="518"/>
      <c r="U201" s="518"/>
      <c r="V201" s="518"/>
      <c r="W201" s="518"/>
      <c r="X201" s="518"/>
      <c r="Y201" s="518"/>
      <c r="Z201" s="518"/>
    </row>
    <row r="202">
      <c r="A202" s="518"/>
      <c r="B202" s="518"/>
      <c r="C202" s="518"/>
      <c r="D202" s="518"/>
      <c r="E202" s="518"/>
      <c r="F202" s="518"/>
      <c r="G202" s="518"/>
      <c r="H202" s="518"/>
      <c r="I202" s="518"/>
      <c r="J202" s="518"/>
      <c r="K202" s="518"/>
      <c r="L202" s="518"/>
      <c r="M202" s="518"/>
      <c r="N202" s="518"/>
      <c r="O202" s="518"/>
      <c r="P202" s="518"/>
      <c r="Q202" s="518"/>
      <c r="R202" s="518"/>
      <c r="S202" s="518"/>
      <c r="T202" s="518"/>
      <c r="U202" s="518"/>
      <c r="V202" s="518"/>
      <c r="W202" s="518"/>
      <c r="X202" s="518"/>
      <c r="Y202" s="518"/>
      <c r="Z202" s="518"/>
    </row>
    <row r="203">
      <c r="A203" s="518"/>
      <c r="B203" s="518"/>
      <c r="C203" s="518"/>
      <c r="D203" s="518"/>
      <c r="E203" s="518"/>
      <c r="F203" s="518"/>
      <c r="G203" s="518"/>
      <c r="H203" s="518"/>
      <c r="I203" s="518"/>
      <c r="J203" s="518"/>
      <c r="K203" s="518"/>
      <c r="L203" s="518"/>
      <c r="M203" s="518"/>
      <c r="N203" s="518"/>
      <c r="O203" s="518"/>
      <c r="P203" s="518"/>
      <c r="Q203" s="518"/>
      <c r="R203" s="518"/>
      <c r="S203" s="518"/>
      <c r="T203" s="518"/>
      <c r="U203" s="518"/>
      <c r="V203" s="518"/>
      <c r="W203" s="518"/>
      <c r="X203" s="518"/>
      <c r="Y203" s="518"/>
      <c r="Z203" s="518"/>
    </row>
    <row r="204">
      <c r="A204" s="518"/>
      <c r="B204" s="518"/>
      <c r="C204" s="518"/>
      <c r="D204" s="518"/>
      <c r="E204" s="518"/>
      <c r="F204" s="518"/>
      <c r="G204" s="518"/>
      <c r="H204" s="518"/>
      <c r="I204" s="518"/>
      <c r="J204" s="518"/>
      <c r="K204" s="518"/>
      <c r="L204" s="518"/>
      <c r="M204" s="518"/>
      <c r="N204" s="518"/>
      <c r="O204" s="518"/>
      <c r="P204" s="518"/>
      <c r="Q204" s="518"/>
      <c r="R204" s="518"/>
      <c r="S204" s="518"/>
      <c r="T204" s="518"/>
      <c r="U204" s="518"/>
      <c r="V204" s="518"/>
      <c r="W204" s="518"/>
      <c r="X204" s="518"/>
      <c r="Y204" s="518"/>
      <c r="Z204" s="518"/>
    </row>
    <row r="205">
      <c r="A205" s="518"/>
      <c r="B205" s="518"/>
      <c r="C205" s="518"/>
      <c r="D205" s="518"/>
      <c r="E205" s="518"/>
      <c r="F205" s="518"/>
      <c r="G205" s="518"/>
      <c r="H205" s="518"/>
      <c r="I205" s="518"/>
      <c r="J205" s="518"/>
      <c r="K205" s="518"/>
      <c r="L205" s="518"/>
      <c r="M205" s="518"/>
      <c r="N205" s="518"/>
      <c r="O205" s="518"/>
      <c r="P205" s="518"/>
      <c r="Q205" s="518"/>
      <c r="R205" s="518"/>
      <c r="S205" s="518"/>
      <c r="T205" s="518"/>
      <c r="U205" s="518"/>
      <c r="V205" s="518"/>
      <c r="W205" s="518"/>
      <c r="X205" s="518"/>
      <c r="Y205" s="518"/>
      <c r="Z205" s="518"/>
    </row>
    <row r="206">
      <c r="A206" s="518"/>
      <c r="B206" s="518"/>
      <c r="C206" s="518"/>
      <c r="D206" s="518"/>
      <c r="E206" s="518"/>
      <c r="F206" s="518"/>
      <c r="G206" s="518"/>
      <c r="H206" s="518"/>
      <c r="I206" s="518"/>
      <c r="J206" s="518"/>
      <c r="K206" s="518"/>
      <c r="L206" s="518"/>
      <c r="M206" s="518"/>
      <c r="N206" s="518"/>
      <c r="O206" s="518"/>
      <c r="P206" s="518"/>
      <c r="Q206" s="518"/>
      <c r="R206" s="518"/>
      <c r="S206" s="518"/>
      <c r="T206" s="518"/>
      <c r="U206" s="518"/>
      <c r="V206" s="518"/>
      <c r="W206" s="518"/>
      <c r="X206" s="518"/>
      <c r="Y206" s="518"/>
      <c r="Z206" s="518"/>
    </row>
    <row r="207">
      <c r="A207" s="518"/>
      <c r="B207" s="518"/>
      <c r="C207" s="518"/>
      <c r="D207" s="518"/>
      <c r="E207" s="518"/>
      <c r="F207" s="518"/>
      <c r="G207" s="518"/>
      <c r="H207" s="518"/>
      <c r="I207" s="518"/>
      <c r="J207" s="518"/>
      <c r="K207" s="518"/>
      <c r="L207" s="518"/>
      <c r="M207" s="518"/>
      <c r="N207" s="518"/>
      <c r="O207" s="518"/>
      <c r="P207" s="518"/>
      <c r="Q207" s="518"/>
      <c r="R207" s="518"/>
      <c r="S207" s="518"/>
      <c r="T207" s="518"/>
      <c r="U207" s="518"/>
      <c r="V207" s="518"/>
      <c r="W207" s="518"/>
      <c r="X207" s="518"/>
      <c r="Y207" s="518"/>
      <c r="Z207" s="518"/>
    </row>
    <row r="208">
      <c r="A208" s="518"/>
      <c r="B208" s="518"/>
      <c r="C208" s="518"/>
      <c r="D208" s="518"/>
      <c r="E208" s="518"/>
      <c r="F208" s="518"/>
      <c r="G208" s="518"/>
      <c r="H208" s="518"/>
      <c r="I208" s="518"/>
      <c r="J208" s="518"/>
      <c r="K208" s="518"/>
      <c r="L208" s="518"/>
      <c r="M208" s="518"/>
      <c r="N208" s="518"/>
      <c r="O208" s="518"/>
      <c r="P208" s="518"/>
      <c r="Q208" s="518"/>
      <c r="R208" s="518"/>
      <c r="S208" s="518"/>
      <c r="T208" s="518"/>
      <c r="U208" s="518"/>
      <c r="V208" s="518"/>
      <c r="W208" s="518"/>
      <c r="X208" s="518"/>
      <c r="Y208" s="518"/>
      <c r="Z208" s="518"/>
    </row>
    <row r="209">
      <c r="A209" s="518"/>
      <c r="B209" s="518"/>
      <c r="C209" s="518"/>
      <c r="D209" s="518"/>
      <c r="E209" s="518"/>
      <c r="F209" s="518"/>
      <c r="G209" s="518"/>
      <c r="H209" s="518"/>
      <c r="I209" s="518"/>
      <c r="J209" s="518"/>
      <c r="K209" s="518"/>
      <c r="L209" s="518"/>
      <c r="M209" s="518"/>
      <c r="N209" s="518"/>
      <c r="O209" s="518"/>
      <c r="P209" s="518"/>
      <c r="Q209" s="518"/>
      <c r="R209" s="518"/>
      <c r="S209" s="518"/>
      <c r="T209" s="518"/>
      <c r="U209" s="518"/>
      <c r="V209" s="518"/>
      <c r="W209" s="518"/>
      <c r="X209" s="518"/>
      <c r="Y209" s="518"/>
      <c r="Z209" s="518"/>
    </row>
    <row r="210">
      <c r="A210" s="518"/>
      <c r="B210" s="518"/>
      <c r="C210" s="518"/>
      <c r="D210" s="518"/>
      <c r="E210" s="518"/>
      <c r="F210" s="518"/>
      <c r="G210" s="518"/>
      <c r="H210" s="518"/>
      <c r="I210" s="518"/>
      <c r="J210" s="518"/>
      <c r="K210" s="518"/>
      <c r="L210" s="518"/>
      <c r="M210" s="518"/>
      <c r="N210" s="518"/>
      <c r="O210" s="518"/>
      <c r="P210" s="518"/>
      <c r="Q210" s="518"/>
      <c r="R210" s="518"/>
      <c r="S210" s="518"/>
      <c r="T210" s="518"/>
      <c r="U210" s="518"/>
      <c r="V210" s="518"/>
      <c r="W210" s="518"/>
      <c r="X210" s="518"/>
      <c r="Y210" s="518"/>
      <c r="Z210" s="518"/>
    </row>
    <row r="211">
      <c r="A211" s="518"/>
      <c r="B211" s="518"/>
      <c r="C211" s="518"/>
      <c r="D211" s="518"/>
      <c r="E211" s="518"/>
      <c r="F211" s="518"/>
      <c r="G211" s="518"/>
      <c r="H211" s="518"/>
      <c r="I211" s="518"/>
      <c r="J211" s="518"/>
      <c r="K211" s="518"/>
      <c r="L211" s="518"/>
      <c r="M211" s="518"/>
      <c r="N211" s="518"/>
      <c r="O211" s="518"/>
      <c r="P211" s="518"/>
      <c r="Q211" s="518"/>
      <c r="R211" s="518"/>
      <c r="S211" s="518"/>
      <c r="T211" s="518"/>
      <c r="U211" s="518"/>
      <c r="V211" s="518"/>
      <c r="W211" s="518"/>
      <c r="X211" s="518"/>
      <c r="Y211" s="518"/>
      <c r="Z211" s="518"/>
    </row>
    <row r="212">
      <c r="A212" s="518"/>
      <c r="B212" s="518"/>
      <c r="C212" s="518"/>
      <c r="D212" s="518"/>
      <c r="E212" s="518"/>
      <c r="F212" s="518"/>
      <c r="G212" s="518"/>
      <c r="H212" s="518"/>
      <c r="I212" s="518"/>
      <c r="J212" s="518"/>
      <c r="K212" s="518"/>
      <c r="L212" s="518"/>
      <c r="M212" s="518"/>
      <c r="N212" s="518"/>
      <c r="O212" s="518"/>
      <c r="P212" s="518"/>
      <c r="Q212" s="518"/>
      <c r="R212" s="518"/>
      <c r="S212" s="518"/>
      <c r="T212" s="518"/>
      <c r="U212" s="518"/>
      <c r="V212" s="518"/>
      <c r="W212" s="518"/>
      <c r="X212" s="518"/>
      <c r="Y212" s="518"/>
      <c r="Z212" s="518"/>
    </row>
    <row r="213">
      <c r="A213" s="518"/>
      <c r="B213" s="518"/>
      <c r="C213" s="518"/>
      <c r="D213" s="518"/>
      <c r="E213" s="518"/>
      <c r="F213" s="518"/>
      <c r="G213" s="518"/>
      <c r="H213" s="518"/>
      <c r="I213" s="518"/>
      <c r="J213" s="518"/>
      <c r="K213" s="518"/>
      <c r="L213" s="518"/>
      <c r="M213" s="518"/>
      <c r="N213" s="518"/>
      <c r="O213" s="518"/>
      <c r="P213" s="518"/>
      <c r="Q213" s="518"/>
      <c r="R213" s="518"/>
      <c r="S213" s="518"/>
      <c r="T213" s="518"/>
      <c r="U213" s="518"/>
      <c r="V213" s="518"/>
      <c r="W213" s="518"/>
      <c r="X213" s="518"/>
      <c r="Y213" s="518"/>
      <c r="Z213" s="518"/>
    </row>
    <row r="214">
      <c r="A214" s="518"/>
      <c r="B214" s="518"/>
      <c r="C214" s="518"/>
      <c r="D214" s="518"/>
      <c r="E214" s="518"/>
      <c r="F214" s="518"/>
      <c r="G214" s="518"/>
      <c r="H214" s="518"/>
      <c r="I214" s="518"/>
      <c r="J214" s="518"/>
      <c r="K214" s="518"/>
      <c r="L214" s="518"/>
      <c r="M214" s="518"/>
      <c r="N214" s="518"/>
      <c r="O214" s="518"/>
      <c r="P214" s="518"/>
      <c r="Q214" s="518"/>
      <c r="R214" s="518"/>
      <c r="S214" s="518"/>
      <c r="T214" s="518"/>
      <c r="U214" s="518"/>
      <c r="V214" s="518"/>
      <c r="W214" s="518"/>
      <c r="X214" s="518"/>
      <c r="Y214" s="518"/>
      <c r="Z214" s="518"/>
    </row>
    <row r="215">
      <c r="A215" s="518"/>
      <c r="B215" s="518"/>
      <c r="C215" s="518"/>
      <c r="D215" s="518"/>
      <c r="E215" s="518"/>
      <c r="F215" s="518"/>
      <c r="G215" s="518"/>
      <c r="H215" s="518"/>
      <c r="I215" s="518"/>
      <c r="J215" s="518"/>
      <c r="K215" s="518"/>
      <c r="L215" s="518"/>
      <c r="M215" s="518"/>
      <c r="N215" s="518"/>
      <c r="O215" s="518"/>
      <c r="P215" s="518"/>
      <c r="Q215" s="518"/>
      <c r="R215" s="518"/>
      <c r="S215" s="518"/>
      <c r="T215" s="518"/>
      <c r="U215" s="518"/>
      <c r="V215" s="518"/>
      <c r="W215" s="518"/>
      <c r="X215" s="518"/>
      <c r="Y215" s="518"/>
      <c r="Z215" s="518"/>
    </row>
    <row r="216">
      <c r="A216" s="518"/>
      <c r="B216" s="518"/>
      <c r="C216" s="518"/>
      <c r="D216" s="518"/>
      <c r="E216" s="518"/>
      <c r="F216" s="518"/>
      <c r="G216" s="518"/>
      <c r="H216" s="518"/>
      <c r="I216" s="518"/>
      <c r="J216" s="518"/>
      <c r="K216" s="518"/>
      <c r="L216" s="518"/>
      <c r="M216" s="518"/>
      <c r="N216" s="518"/>
      <c r="O216" s="518"/>
      <c r="P216" s="518"/>
      <c r="Q216" s="518"/>
      <c r="R216" s="518"/>
      <c r="S216" s="518"/>
      <c r="T216" s="518"/>
      <c r="U216" s="518"/>
      <c r="V216" s="518"/>
      <c r="W216" s="518"/>
      <c r="X216" s="518"/>
      <c r="Y216" s="518"/>
      <c r="Z216" s="518"/>
    </row>
    <row r="217">
      <c r="A217" s="518"/>
      <c r="B217" s="518"/>
      <c r="C217" s="518"/>
      <c r="D217" s="518"/>
      <c r="E217" s="518"/>
      <c r="F217" s="518"/>
      <c r="G217" s="518"/>
      <c r="H217" s="518"/>
      <c r="I217" s="518"/>
      <c r="J217" s="518"/>
      <c r="K217" s="518"/>
      <c r="L217" s="518"/>
      <c r="M217" s="518"/>
      <c r="N217" s="518"/>
      <c r="O217" s="518"/>
      <c r="P217" s="518"/>
      <c r="Q217" s="518"/>
      <c r="R217" s="518"/>
      <c r="S217" s="518"/>
      <c r="T217" s="518"/>
      <c r="U217" s="518"/>
      <c r="V217" s="518"/>
      <c r="W217" s="518"/>
      <c r="X217" s="518"/>
      <c r="Y217" s="518"/>
      <c r="Z217" s="518"/>
    </row>
    <row r="218">
      <c r="A218" s="518"/>
      <c r="B218" s="518"/>
      <c r="C218" s="518"/>
      <c r="D218" s="518"/>
      <c r="E218" s="518"/>
      <c r="F218" s="518"/>
      <c r="G218" s="518"/>
      <c r="H218" s="518"/>
      <c r="I218" s="518"/>
      <c r="J218" s="518"/>
      <c r="K218" s="518"/>
      <c r="L218" s="518"/>
      <c r="M218" s="518"/>
      <c r="N218" s="518"/>
      <c r="O218" s="518"/>
      <c r="P218" s="518"/>
      <c r="Q218" s="518"/>
      <c r="R218" s="518"/>
      <c r="S218" s="518"/>
      <c r="T218" s="518"/>
      <c r="U218" s="518"/>
      <c r="V218" s="518"/>
      <c r="W218" s="518"/>
      <c r="X218" s="518"/>
      <c r="Y218" s="518"/>
      <c r="Z218" s="518"/>
    </row>
    <row r="219">
      <c r="A219" s="518"/>
      <c r="B219" s="518"/>
      <c r="C219" s="518"/>
      <c r="D219" s="518"/>
      <c r="E219" s="518"/>
      <c r="F219" s="518"/>
      <c r="G219" s="518"/>
      <c r="H219" s="518"/>
      <c r="I219" s="518"/>
      <c r="J219" s="518"/>
      <c r="K219" s="518"/>
      <c r="L219" s="518"/>
      <c r="M219" s="518"/>
      <c r="N219" s="518"/>
      <c r="O219" s="518"/>
      <c r="P219" s="518"/>
      <c r="Q219" s="518"/>
      <c r="R219" s="518"/>
      <c r="S219" s="518"/>
      <c r="T219" s="518"/>
      <c r="U219" s="518"/>
      <c r="V219" s="518"/>
      <c r="W219" s="518"/>
      <c r="X219" s="518"/>
      <c r="Y219" s="518"/>
      <c r="Z219" s="518"/>
    </row>
    <row r="220">
      <c r="A220" s="518"/>
      <c r="B220" s="518"/>
      <c r="C220" s="518"/>
      <c r="D220" s="518"/>
      <c r="E220" s="518"/>
      <c r="F220" s="518"/>
      <c r="G220" s="518"/>
      <c r="H220" s="518"/>
      <c r="I220" s="518"/>
      <c r="J220" s="518"/>
      <c r="K220" s="518"/>
      <c r="L220" s="518"/>
      <c r="M220" s="518"/>
      <c r="N220" s="518"/>
      <c r="O220" s="518"/>
      <c r="P220" s="518"/>
      <c r="Q220" s="518"/>
      <c r="R220" s="518"/>
      <c r="S220" s="518"/>
      <c r="T220" s="518"/>
      <c r="U220" s="518"/>
      <c r="V220" s="518"/>
      <c r="W220" s="518"/>
      <c r="X220" s="518"/>
      <c r="Y220" s="518"/>
      <c r="Z220" s="518"/>
    </row>
    <row r="221">
      <c r="A221" s="518"/>
      <c r="B221" s="518"/>
      <c r="C221" s="518"/>
      <c r="D221" s="518"/>
      <c r="E221" s="518"/>
      <c r="F221" s="518"/>
      <c r="G221" s="518"/>
      <c r="H221" s="518"/>
      <c r="I221" s="518"/>
      <c r="J221" s="518"/>
      <c r="K221" s="518"/>
      <c r="L221" s="518"/>
      <c r="M221" s="518"/>
      <c r="N221" s="518"/>
      <c r="O221" s="518"/>
      <c r="P221" s="518"/>
      <c r="Q221" s="518"/>
      <c r="R221" s="518"/>
      <c r="S221" s="518"/>
      <c r="T221" s="518"/>
      <c r="U221" s="518"/>
      <c r="V221" s="518"/>
      <c r="W221" s="518"/>
      <c r="X221" s="518"/>
      <c r="Y221" s="518"/>
      <c r="Z221" s="518"/>
    </row>
    <row r="222">
      <c r="A222" s="518"/>
      <c r="B222" s="518"/>
      <c r="C222" s="518"/>
      <c r="D222" s="518"/>
      <c r="E222" s="518"/>
      <c r="F222" s="518"/>
      <c r="G222" s="518"/>
      <c r="H222" s="518"/>
      <c r="I222" s="518"/>
      <c r="J222" s="518"/>
      <c r="K222" s="518"/>
      <c r="L222" s="518"/>
      <c r="M222" s="518"/>
      <c r="N222" s="518"/>
      <c r="O222" s="518"/>
      <c r="P222" s="518"/>
      <c r="Q222" s="518"/>
      <c r="R222" s="518"/>
      <c r="S222" s="518"/>
      <c r="T222" s="518"/>
      <c r="U222" s="518"/>
      <c r="V222" s="518"/>
      <c r="W222" s="518"/>
      <c r="X222" s="518"/>
      <c r="Y222" s="518"/>
      <c r="Z222" s="518"/>
    </row>
    <row r="223">
      <c r="A223" s="518"/>
      <c r="B223" s="518"/>
      <c r="C223" s="518"/>
      <c r="D223" s="518"/>
      <c r="E223" s="518"/>
      <c r="F223" s="518"/>
      <c r="G223" s="518"/>
      <c r="H223" s="518"/>
      <c r="I223" s="518"/>
      <c r="J223" s="518"/>
      <c r="K223" s="518"/>
      <c r="L223" s="518"/>
      <c r="M223" s="518"/>
      <c r="N223" s="518"/>
      <c r="O223" s="518"/>
      <c r="P223" s="518"/>
      <c r="Q223" s="518"/>
      <c r="R223" s="518"/>
      <c r="S223" s="518"/>
      <c r="T223" s="518"/>
      <c r="U223" s="518"/>
      <c r="V223" s="518"/>
      <c r="W223" s="518"/>
      <c r="X223" s="518"/>
      <c r="Y223" s="518"/>
      <c r="Z223" s="518"/>
    </row>
    <row r="224">
      <c r="A224" s="518"/>
      <c r="B224" s="518"/>
      <c r="C224" s="518"/>
      <c r="D224" s="518"/>
      <c r="E224" s="518"/>
      <c r="F224" s="518"/>
      <c r="G224" s="518"/>
      <c r="H224" s="518"/>
      <c r="I224" s="518"/>
      <c r="J224" s="518"/>
      <c r="K224" s="518"/>
      <c r="L224" s="518"/>
      <c r="M224" s="518"/>
      <c r="N224" s="518"/>
      <c r="O224" s="518"/>
      <c r="P224" s="518"/>
      <c r="Q224" s="518"/>
      <c r="R224" s="518"/>
      <c r="S224" s="518"/>
      <c r="T224" s="518"/>
      <c r="U224" s="518"/>
      <c r="V224" s="518"/>
      <c r="W224" s="518"/>
      <c r="X224" s="518"/>
      <c r="Y224" s="518"/>
      <c r="Z224" s="518"/>
    </row>
    <row r="225">
      <c r="A225" s="518"/>
      <c r="B225" s="518"/>
      <c r="C225" s="518"/>
      <c r="D225" s="518"/>
      <c r="E225" s="518"/>
      <c r="F225" s="518"/>
      <c r="G225" s="518"/>
      <c r="H225" s="518"/>
      <c r="I225" s="518"/>
      <c r="J225" s="518"/>
      <c r="K225" s="518"/>
      <c r="L225" s="518"/>
      <c r="M225" s="518"/>
      <c r="N225" s="518"/>
      <c r="O225" s="518"/>
      <c r="P225" s="518"/>
      <c r="Q225" s="518"/>
      <c r="R225" s="518"/>
      <c r="S225" s="518"/>
      <c r="T225" s="518"/>
      <c r="U225" s="518"/>
      <c r="V225" s="518"/>
      <c r="W225" s="518"/>
      <c r="X225" s="518"/>
      <c r="Y225" s="518"/>
      <c r="Z225" s="518"/>
    </row>
    <row r="226">
      <c r="A226" s="518"/>
      <c r="B226" s="518"/>
      <c r="C226" s="518"/>
      <c r="D226" s="518"/>
      <c r="E226" s="518"/>
      <c r="F226" s="518"/>
      <c r="G226" s="518"/>
      <c r="H226" s="518"/>
      <c r="I226" s="518"/>
      <c r="J226" s="518"/>
      <c r="K226" s="518"/>
      <c r="L226" s="518"/>
      <c r="M226" s="518"/>
      <c r="N226" s="518"/>
      <c r="O226" s="518"/>
      <c r="P226" s="518"/>
      <c r="Q226" s="518"/>
      <c r="R226" s="518"/>
      <c r="S226" s="518"/>
      <c r="T226" s="518"/>
      <c r="U226" s="518"/>
      <c r="V226" s="518"/>
      <c r="W226" s="518"/>
      <c r="X226" s="518"/>
      <c r="Y226" s="518"/>
      <c r="Z226" s="518"/>
    </row>
    <row r="227">
      <c r="A227" s="518"/>
      <c r="B227" s="518"/>
      <c r="C227" s="518"/>
      <c r="D227" s="518"/>
      <c r="E227" s="518"/>
      <c r="F227" s="518"/>
      <c r="G227" s="518"/>
      <c r="H227" s="518"/>
      <c r="I227" s="518"/>
      <c r="J227" s="518"/>
      <c r="K227" s="518"/>
      <c r="L227" s="518"/>
      <c r="M227" s="518"/>
      <c r="N227" s="518"/>
      <c r="O227" s="518"/>
      <c r="P227" s="518"/>
      <c r="Q227" s="518"/>
      <c r="R227" s="518"/>
      <c r="S227" s="518"/>
      <c r="T227" s="518"/>
      <c r="U227" s="518"/>
      <c r="V227" s="518"/>
      <c r="W227" s="518"/>
      <c r="X227" s="518"/>
      <c r="Y227" s="518"/>
      <c r="Z227" s="518"/>
    </row>
    <row r="228">
      <c r="A228" s="518"/>
      <c r="B228" s="518"/>
      <c r="C228" s="518"/>
      <c r="D228" s="518"/>
      <c r="E228" s="518"/>
      <c r="F228" s="518"/>
      <c r="G228" s="518"/>
      <c r="H228" s="518"/>
      <c r="I228" s="518"/>
      <c r="J228" s="518"/>
      <c r="K228" s="518"/>
      <c r="L228" s="518"/>
      <c r="M228" s="518"/>
      <c r="N228" s="518"/>
      <c r="O228" s="518"/>
      <c r="P228" s="518"/>
      <c r="Q228" s="518"/>
      <c r="R228" s="518"/>
      <c r="S228" s="518"/>
      <c r="T228" s="518"/>
      <c r="U228" s="518"/>
      <c r="V228" s="518"/>
      <c r="W228" s="518"/>
      <c r="X228" s="518"/>
      <c r="Y228" s="518"/>
      <c r="Z228" s="518"/>
    </row>
    <row r="229">
      <c r="A229" s="518"/>
      <c r="B229" s="518"/>
      <c r="C229" s="518"/>
      <c r="D229" s="518"/>
      <c r="E229" s="518"/>
      <c r="F229" s="518"/>
      <c r="G229" s="518"/>
      <c r="H229" s="518"/>
      <c r="I229" s="518"/>
      <c r="J229" s="518"/>
      <c r="K229" s="518"/>
      <c r="L229" s="518"/>
      <c r="M229" s="518"/>
      <c r="N229" s="518"/>
      <c r="O229" s="518"/>
      <c r="P229" s="518"/>
      <c r="Q229" s="518"/>
      <c r="R229" s="518"/>
      <c r="S229" s="518"/>
      <c r="T229" s="518"/>
      <c r="U229" s="518"/>
      <c r="V229" s="518"/>
      <c r="W229" s="518"/>
      <c r="X229" s="518"/>
      <c r="Y229" s="518"/>
      <c r="Z229" s="518"/>
    </row>
    <row r="230">
      <c r="A230" s="518"/>
      <c r="B230" s="518"/>
      <c r="C230" s="518"/>
      <c r="D230" s="518"/>
      <c r="E230" s="518"/>
      <c r="F230" s="518"/>
      <c r="G230" s="518"/>
      <c r="H230" s="518"/>
      <c r="I230" s="518"/>
      <c r="J230" s="518"/>
      <c r="K230" s="518"/>
      <c r="L230" s="518"/>
      <c r="M230" s="518"/>
      <c r="N230" s="518"/>
      <c r="O230" s="518"/>
      <c r="P230" s="518"/>
      <c r="Q230" s="518"/>
      <c r="R230" s="518"/>
      <c r="S230" s="518"/>
      <c r="T230" s="518"/>
      <c r="U230" s="518"/>
      <c r="V230" s="518"/>
      <c r="W230" s="518"/>
      <c r="X230" s="518"/>
      <c r="Y230" s="518"/>
      <c r="Z230" s="518"/>
    </row>
    <row r="231">
      <c r="A231" s="518"/>
      <c r="B231" s="518"/>
      <c r="C231" s="518"/>
      <c r="D231" s="518"/>
      <c r="E231" s="518"/>
      <c r="F231" s="518"/>
      <c r="G231" s="518"/>
      <c r="H231" s="518"/>
      <c r="I231" s="518"/>
      <c r="J231" s="518"/>
      <c r="K231" s="518"/>
      <c r="L231" s="518"/>
      <c r="M231" s="518"/>
      <c r="N231" s="518"/>
      <c r="O231" s="518"/>
      <c r="P231" s="518"/>
      <c r="Q231" s="518"/>
      <c r="R231" s="518"/>
      <c r="S231" s="518"/>
      <c r="T231" s="518"/>
      <c r="U231" s="518"/>
      <c r="V231" s="518"/>
      <c r="W231" s="518"/>
      <c r="X231" s="518"/>
      <c r="Y231" s="518"/>
      <c r="Z231" s="518"/>
    </row>
    <row r="232">
      <c r="A232" s="518"/>
      <c r="B232" s="518"/>
      <c r="C232" s="518"/>
      <c r="D232" s="518"/>
      <c r="E232" s="518"/>
      <c r="F232" s="518"/>
      <c r="G232" s="518"/>
      <c r="H232" s="518"/>
      <c r="I232" s="518"/>
      <c r="J232" s="518"/>
      <c r="K232" s="518"/>
      <c r="L232" s="518"/>
      <c r="M232" s="518"/>
      <c r="N232" s="518"/>
      <c r="O232" s="518"/>
      <c r="P232" s="518"/>
      <c r="Q232" s="518"/>
      <c r="R232" s="518"/>
      <c r="S232" s="518"/>
      <c r="T232" s="518"/>
      <c r="U232" s="518"/>
      <c r="V232" s="518"/>
      <c r="W232" s="518"/>
      <c r="X232" s="518"/>
      <c r="Y232" s="518"/>
      <c r="Z232" s="518"/>
    </row>
    <row r="233">
      <c r="A233" s="518"/>
      <c r="B233" s="518"/>
      <c r="C233" s="518"/>
      <c r="D233" s="518"/>
      <c r="E233" s="518"/>
      <c r="F233" s="518"/>
      <c r="G233" s="518"/>
      <c r="H233" s="518"/>
      <c r="I233" s="518"/>
      <c r="J233" s="518"/>
      <c r="K233" s="518"/>
      <c r="L233" s="518"/>
      <c r="M233" s="518"/>
      <c r="N233" s="518"/>
      <c r="O233" s="518"/>
      <c r="P233" s="518"/>
      <c r="Q233" s="518"/>
      <c r="R233" s="518"/>
      <c r="S233" s="518"/>
      <c r="T233" s="518"/>
      <c r="U233" s="518"/>
      <c r="V233" s="518"/>
      <c r="W233" s="518"/>
      <c r="X233" s="518"/>
      <c r="Y233" s="518"/>
      <c r="Z233" s="518"/>
    </row>
    <row r="234">
      <c r="A234" s="518"/>
      <c r="B234" s="518"/>
      <c r="C234" s="518"/>
      <c r="D234" s="518"/>
      <c r="E234" s="518"/>
      <c r="F234" s="518"/>
      <c r="G234" s="518"/>
      <c r="H234" s="518"/>
      <c r="I234" s="518"/>
      <c r="J234" s="518"/>
      <c r="K234" s="518"/>
      <c r="L234" s="518"/>
      <c r="M234" s="518"/>
      <c r="N234" s="518"/>
      <c r="O234" s="518"/>
      <c r="P234" s="518"/>
      <c r="Q234" s="518"/>
      <c r="R234" s="518"/>
      <c r="S234" s="518"/>
      <c r="T234" s="518"/>
      <c r="U234" s="518"/>
      <c r="V234" s="518"/>
      <c r="W234" s="518"/>
      <c r="X234" s="518"/>
      <c r="Y234" s="518"/>
      <c r="Z234" s="518"/>
    </row>
    <row r="235">
      <c r="A235" s="518"/>
      <c r="B235" s="518"/>
      <c r="C235" s="518"/>
      <c r="D235" s="518"/>
      <c r="E235" s="518"/>
      <c r="F235" s="518"/>
      <c r="G235" s="518"/>
      <c r="H235" s="518"/>
      <c r="I235" s="518"/>
      <c r="J235" s="518"/>
      <c r="K235" s="518"/>
      <c r="L235" s="518"/>
      <c r="M235" s="518"/>
      <c r="N235" s="518"/>
      <c r="O235" s="518"/>
      <c r="P235" s="518"/>
      <c r="Q235" s="518"/>
      <c r="R235" s="518"/>
      <c r="S235" s="518"/>
      <c r="T235" s="518"/>
      <c r="U235" s="518"/>
      <c r="V235" s="518"/>
      <c r="W235" s="518"/>
      <c r="X235" s="518"/>
      <c r="Y235" s="518"/>
      <c r="Z235" s="518"/>
    </row>
    <row r="236">
      <c r="A236" s="518"/>
      <c r="B236" s="518"/>
      <c r="C236" s="518"/>
      <c r="D236" s="518"/>
      <c r="E236" s="518"/>
      <c r="F236" s="518"/>
      <c r="G236" s="518"/>
      <c r="H236" s="518"/>
      <c r="I236" s="518"/>
      <c r="J236" s="518"/>
      <c r="K236" s="518"/>
      <c r="L236" s="518"/>
      <c r="M236" s="518"/>
      <c r="N236" s="518"/>
      <c r="O236" s="518"/>
      <c r="P236" s="518"/>
      <c r="Q236" s="518"/>
      <c r="R236" s="518"/>
      <c r="S236" s="518"/>
      <c r="T236" s="518"/>
      <c r="U236" s="518"/>
      <c r="V236" s="518"/>
      <c r="W236" s="518"/>
      <c r="X236" s="518"/>
      <c r="Y236" s="518"/>
      <c r="Z236" s="518"/>
    </row>
    <row r="237">
      <c r="A237" s="518"/>
      <c r="B237" s="518"/>
      <c r="C237" s="518"/>
      <c r="D237" s="518"/>
      <c r="E237" s="518"/>
      <c r="F237" s="518"/>
      <c r="G237" s="518"/>
      <c r="H237" s="518"/>
      <c r="I237" s="518"/>
      <c r="J237" s="518"/>
      <c r="K237" s="518"/>
      <c r="L237" s="518"/>
      <c r="M237" s="518"/>
      <c r="N237" s="518"/>
      <c r="O237" s="518"/>
      <c r="P237" s="518"/>
      <c r="Q237" s="518"/>
      <c r="R237" s="518"/>
      <c r="S237" s="518"/>
      <c r="T237" s="518"/>
      <c r="U237" s="518"/>
      <c r="V237" s="518"/>
      <c r="W237" s="518"/>
      <c r="X237" s="518"/>
      <c r="Y237" s="518"/>
      <c r="Z237" s="518"/>
    </row>
    <row r="238">
      <c r="A238" s="518"/>
      <c r="B238" s="518"/>
      <c r="C238" s="518"/>
      <c r="D238" s="518"/>
      <c r="E238" s="518"/>
      <c r="F238" s="518"/>
      <c r="G238" s="518"/>
      <c r="H238" s="518"/>
      <c r="I238" s="518"/>
      <c r="J238" s="518"/>
      <c r="K238" s="518"/>
      <c r="L238" s="518"/>
      <c r="M238" s="518"/>
      <c r="N238" s="518"/>
      <c r="O238" s="518"/>
      <c r="P238" s="518"/>
      <c r="Q238" s="518"/>
      <c r="R238" s="518"/>
      <c r="S238" s="518"/>
      <c r="T238" s="518"/>
      <c r="U238" s="518"/>
      <c r="V238" s="518"/>
      <c r="W238" s="518"/>
      <c r="X238" s="518"/>
      <c r="Y238" s="518"/>
      <c r="Z238" s="518"/>
    </row>
    <row r="239">
      <c r="A239" s="518"/>
      <c r="B239" s="518"/>
      <c r="C239" s="518"/>
      <c r="D239" s="518"/>
      <c r="E239" s="518"/>
      <c r="F239" s="518"/>
      <c r="G239" s="518"/>
      <c r="H239" s="518"/>
      <c r="I239" s="518"/>
      <c r="J239" s="518"/>
      <c r="K239" s="518"/>
      <c r="L239" s="518"/>
      <c r="M239" s="518"/>
      <c r="N239" s="518"/>
      <c r="O239" s="518"/>
      <c r="P239" s="518"/>
      <c r="Q239" s="518"/>
      <c r="R239" s="518"/>
      <c r="S239" s="518"/>
      <c r="T239" s="518"/>
      <c r="U239" s="518"/>
      <c r="V239" s="518"/>
      <c r="W239" s="518"/>
      <c r="X239" s="518"/>
      <c r="Y239" s="518"/>
      <c r="Z239" s="518"/>
    </row>
    <row r="240">
      <c r="A240" s="518"/>
      <c r="B240" s="518"/>
      <c r="C240" s="518"/>
      <c r="D240" s="518"/>
      <c r="E240" s="518"/>
      <c r="F240" s="518"/>
      <c r="G240" s="518"/>
      <c r="H240" s="518"/>
      <c r="I240" s="518"/>
      <c r="J240" s="518"/>
      <c r="K240" s="518"/>
      <c r="L240" s="518"/>
      <c r="M240" s="518"/>
      <c r="N240" s="518"/>
      <c r="O240" s="518"/>
      <c r="P240" s="518"/>
      <c r="Q240" s="518"/>
      <c r="R240" s="518"/>
      <c r="S240" s="518"/>
      <c r="T240" s="518"/>
      <c r="U240" s="518"/>
      <c r="V240" s="518"/>
      <c r="W240" s="518"/>
      <c r="X240" s="518"/>
      <c r="Y240" s="518"/>
      <c r="Z240" s="518"/>
    </row>
    <row r="241">
      <c r="A241" s="518"/>
      <c r="B241" s="518"/>
      <c r="C241" s="518"/>
      <c r="D241" s="518"/>
      <c r="E241" s="518"/>
      <c r="F241" s="518"/>
      <c r="G241" s="518"/>
      <c r="H241" s="518"/>
      <c r="I241" s="518"/>
      <c r="J241" s="518"/>
      <c r="K241" s="518"/>
      <c r="L241" s="518"/>
      <c r="M241" s="518"/>
      <c r="N241" s="518"/>
      <c r="O241" s="518"/>
      <c r="P241" s="518"/>
      <c r="Q241" s="518"/>
      <c r="R241" s="518"/>
      <c r="S241" s="518"/>
      <c r="T241" s="518"/>
      <c r="U241" s="518"/>
      <c r="V241" s="518"/>
      <c r="W241" s="518"/>
      <c r="X241" s="518"/>
      <c r="Y241" s="518"/>
      <c r="Z241" s="518"/>
    </row>
    <row r="242">
      <c r="A242" s="518"/>
      <c r="B242" s="518"/>
      <c r="C242" s="518"/>
      <c r="D242" s="518"/>
      <c r="E242" s="518"/>
      <c r="F242" s="518"/>
      <c r="G242" s="518"/>
      <c r="H242" s="518"/>
      <c r="I242" s="518"/>
      <c r="J242" s="518"/>
      <c r="K242" s="518"/>
      <c r="L242" s="518"/>
      <c r="M242" s="518"/>
      <c r="N242" s="518"/>
      <c r="O242" s="518"/>
      <c r="P242" s="518"/>
      <c r="Q242" s="518"/>
      <c r="R242" s="518"/>
      <c r="S242" s="518"/>
      <c r="T242" s="518"/>
      <c r="U242" s="518"/>
      <c r="V242" s="518"/>
      <c r="W242" s="518"/>
      <c r="X242" s="518"/>
      <c r="Y242" s="518"/>
      <c r="Z242" s="518"/>
    </row>
    <row r="243">
      <c r="A243" s="518"/>
      <c r="B243" s="518"/>
      <c r="C243" s="518"/>
      <c r="D243" s="518"/>
      <c r="E243" s="518"/>
      <c r="F243" s="518"/>
      <c r="G243" s="518"/>
      <c r="H243" s="518"/>
      <c r="I243" s="518"/>
      <c r="J243" s="518"/>
      <c r="K243" s="518"/>
      <c r="L243" s="518"/>
      <c r="M243" s="518"/>
      <c r="N243" s="518"/>
      <c r="O243" s="518"/>
      <c r="P243" s="518"/>
      <c r="Q243" s="518"/>
      <c r="R243" s="518"/>
      <c r="S243" s="518"/>
      <c r="T243" s="518"/>
      <c r="U243" s="518"/>
      <c r="V243" s="518"/>
      <c r="W243" s="518"/>
      <c r="X243" s="518"/>
      <c r="Y243" s="518"/>
      <c r="Z243" s="518"/>
    </row>
    <row r="244">
      <c r="A244" s="518"/>
      <c r="B244" s="518"/>
      <c r="C244" s="518"/>
      <c r="D244" s="518"/>
      <c r="E244" s="518"/>
      <c r="F244" s="518"/>
      <c r="G244" s="518"/>
      <c r="H244" s="518"/>
      <c r="I244" s="518"/>
      <c r="J244" s="518"/>
      <c r="K244" s="518"/>
      <c r="L244" s="518"/>
      <c r="M244" s="518"/>
      <c r="N244" s="518"/>
      <c r="O244" s="518"/>
      <c r="P244" s="518"/>
      <c r="Q244" s="518"/>
      <c r="R244" s="518"/>
      <c r="S244" s="518"/>
      <c r="T244" s="518"/>
      <c r="U244" s="518"/>
      <c r="V244" s="518"/>
      <c r="W244" s="518"/>
      <c r="X244" s="518"/>
      <c r="Y244" s="518"/>
      <c r="Z244" s="518"/>
    </row>
    <row r="245">
      <c r="A245" s="518"/>
      <c r="B245" s="518"/>
      <c r="C245" s="518"/>
      <c r="D245" s="518"/>
      <c r="E245" s="518"/>
      <c r="F245" s="518"/>
      <c r="G245" s="518"/>
      <c r="H245" s="518"/>
      <c r="I245" s="518"/>
      <c r="J245" s="518"/>
      <c r="K245" s="518"/>
      <c r="L245" s="518"/>
      <c r="M245" s="518"/>
      <c r="N245" s="518"/>
      <c r="O245" s="518"/>
      <c r="P245" s="518"/>
      <c r="Q245" s="518"/>
      <c r="R245" s="518"/>
      <c r="S245" s="518"/>
      <c r="T245" s="518"/>
      <c r="U245" s="518"/>
      <c r="V245" s="518"/>
      <c r="W245" s="518"/>
      <c r="X245" s="518"/>
      <c r="Y245" s="518"/>
      <c r="Z245" s="518"/>
    </row>
    <row r="246">
      <c r="A246" s="518"/>
      <c r="B246" s="518"/>
      <c r="C246" s="518"/>
      <c r="D246" s="518"/>
      <c r="E246" s="518"/>
      <c r="F246" s="518"/>
      <c r="G246" s="518"/>
      <c r="H246" s="518"/>
      <c r="I246" s="518"/>
      <c r="J246" s="518"/>
      <c r="K246" s="518"/>
      <c r="L246" s="518"/>
      <c r="M246" s="518"/>
      <c r="N246" s="518"/>
      <c r="O246" s="518"/>
      <c r="P246" s="518"/>
      <c r="Q246" s="518"/>
      <c r="R246" s="518"/>
      <c r="S246" s="518"/>
      <c r="T246" s="518"/>
      <c r="U246" s="518"/>
      <c r="V246" s="518"/>
      <c r="W246" s="518"/>
      <c r="X246" s="518"/>
      <c r="Y246" s="518"/>
      <c r="Z246" s="518"/>
    </row>
    <row r="247">
      <c r="A247" s="518"/>
      <c r="B247" s="518"/>
      <c r="C247" s="518"/>
      <c r="D247" s="518"/>
      <c r="E247" s="518"/>
      <c r="F247" s="518"/>
      <c r="G247" s="518"/>
      <c r="H247" s="518"/>
      <c r="I247" s="518"/>
      <c r="J247" s="518"/>
      <c r="K247" s="518"/>
      <c r="L247" s="518"/>
      <c r="M247" s="518"/>
      <c r="N247" s="518"/>
      <c r="O247" s="518"/>
      <c r="P247" s="518"/>
      <c r="Q247" s="518"/>
      <c r="R247" s="518"/>
      <c r="S247" s="518"/>
      <c r="T247" s="518"/>
      <c r="U247" s="518"/>
      <c r="V247" s="518"/>
      <c r="W247" s="518"/>
      <c r="X247" s="518"/>
      <c r="Y247" s="518"/>
      <c r="Z247" s="518"/>
    </row>
    <row r="248">
      <c r="A248" s="518"/>
      <c r="B248" s="518"/>
      <c r="C248" s="518"/>
      <c r="D248" s="518"/>
      <c r="E248" s="518"/>
      <c r="F248" s="518"/>
      <c r="G248" s="518"/>
      <c r="H248" s="518"/>
      <c r="I248" s="518"/>
      <c r="J248" s="518"/>
      <c r="K248" s="518"/>
      <c r="L248" s="518"/>
      <c r="M248" s="518"/>
      <c r="N248" s="518"/>
      <c r="O248" s="518"/>
      <c r="P248" s="518"/>
      <c r="Q248" s="518"/>
      <c r="R248" s="518"/>
      <c r="S248" s="518"/>
      <c r="T248" s="518"/>
      <c r="U248" s="518"/>
      <c r="V248" s="518"/>
      <c r="W248" s="518"/>
      <c r="X248" s="518"/>
      <c r="Y248" s="518"/>
      <c r="Z248" s="518"/>
    </row>
    <row r="249">
      <c r="A249" s="518"/>
      <c r="B249" s="518"/>
      <c r="C249" s="518"/>
      <c r="D249" s="518"/>
      <c r="E249" s="518"/>
      <c r="F249" s="518"/>
      <c r="G249" s="518"/>
      <c r="H249" s="518"/>
      <c r="I249" s="518"/>
      <c r="J249" s="518"/>
      <c r="K249" s="518"/>
      <c r="L249" s="518"/>
      <c r="M249" s="518"/>
      <c r="N249" s="518"/>
      <c r="O249" s="518"/>
      <c r="P249" s="518"/>
      <c r="Q249" s="518"/>
      <c r="R249" s="518"/>
      <c r="S249" s="518"/>
      <c r="T249" s="518"/>
      <c r="U249" s="518"/>
      <c r="V249" s="518"/>
      <c r="W249" s="518"/>
      <c r="X249" s="518"/>
      <c r="Y249" s="518"/>
      <c r="Z249" s="518"/>
    </row>
    <row r="250">
      <c r="A250" s="518"/>
      <c r="B250" s="518"/>
      <c r="C250" s="518"/>
      <c r="D250" s="518"/>
      <c r="E250" s="518"/>
      <c r="F250" s="518"/>
      <c r="G250" s="518"/>
      <c r="H250" s="518"/>
      <c r="I250" s="518"/>
      <c r="J250" s="518"/>
      <c r="K250" s="518"/>
      <c r="L250" s="518"/>
      <c r="M250" s="518"/>
      <c r="N250" s="518"/>
      <c r="O250" s="518"/>
      <c r="P250" s="518"/>
      <c r="Q250" s="518"/>
      <c r="R250" s="518"/>
      <c r="S250" s="518"/>
      <c r="T250" s="518"/>
      <c r="U250" s="518"/>
      <c r="V250" s="518"/>
      <c r="W250" s="518"/>
      <c r="X250" s="518"/>
      <c r="Y250" s="518"/>
      <c r="Z250" s="518"/>
    </row>
    <row r="251">
      <c r="A251" s="518"/>
      <c r="B251" s="518"/>
      <c r="C251" s="518"/>
      <c r="D251" s="518"/>
      <c r="E251" s="518"/>
      <c r="F251" s="518"/>
      <c r="G251" s="518"/>
      <c r="H251" s="518"/>
      <c r="I251" s="518"/>
      <c r="J251" s="518"/>
      <c r="K251" s="518"/>
      <c r="L251" s="518"/>
      <c r="M251" s="518"/>
      <c r="N251" s="518"/>
      <c r="O251" s="518"/>
      <c r="P251" s="518"/>
      <c r="Q251" s="518"/>
      <c r="R251" s="518"/>
      <c r="S251" s="518"/>
      <c r="T251" s="518"/>
      <c r="U251" s="518"/>
      <c r="V251" s="518"/>
      <c r="W251" s="518"/>
      <c r="X251" s="518"/>
      <c r="Y251" s="518"/>
      <c r="Z251" s="518"/>
    </row>
    <row r="252">
      <c r="A252" s="518"/>
      <c r="B252" s="518"/>
      <c r="C252" s="518"/>
      <c r="D252" s="518"/>
      <c r="E252" s="518"/>
      <c r="F252" s="518"/>
      <c r="G252" s="518"/>
      <c r="H252" s="518"/>
      <c r="I252" s="518"/>
      <c r="J252" s="518"/>
      <c r="K252" s="518"/>
      <c r="L252" s="518"/>
      <c r="M252" s="518"/>
      <c r="N252" s="518"/>
      <c r="O252" s="518"/>
      <c r="P252" s="518"/>
      <c r="Q252" s="518"/>
      <c r="R252" s="518"/>
      <c r="S252" s="518"/>
      <c r="T252" s="518"/>
      <c r="U252" s="518"/>
      <c r="V252" s="518"/>
      <c r="W252" s="518"/>
      <c r="X252" s="518"/>
      <c r="Y252" s="518"/>
      <c r="Z252" s="518"/>
    </row>
    <row r="253">
      <c r="A253" s="518"/>
      <c r="B253" s="518"/>
      <c r="C253" s="518"/>
      <c r="D253" s="518"/>
      <c r="E253" s="518"/>
      <c r="F253" s="518"/>
      <c r="G253" s="518"/>
      <c r="H253" s="518"/>
      <c r="I253" s="518"/>
      <c r="J253" s="518"/>
      <c r="K253" s="518"/>
      <c r="L253" s="518"/>
      <c r="M253" s="518"/>
      <c r="N253" s="518"/>
      <c r="O253" s="518"/>
      <c r="P253" s="518"/>
      <c r="Q253" s="518"/>
      <c r="R253" s="518"/>
      <c r="S253" s="518"/>
      <c r="T253" s="518"/>
      <c r="U253" s="518"/>
      <c r="V253" s="518"/>
      <c r="W253" s="518"/>
      <c r="X253" s="518"/>
      <c r="Y253" s="518"/>
      <c r="Z253" s="518"/>
    </row>
    <row r="254">
      <c r="A254" s="518"/>
      <c r="B254" s="518"/>
      <c r="C254" s="518"/>
      <c r="D254" s="518"/>
      <c r="E254" s="518"/>
      <c r="F254" s="518"/>
      <c r="G254" s="518"/>
      <c r="H254" s="518"/>
      <c r="I254" s="518"/>
      <c r="J254" s="518"/>
      <c r="K254" s="518"/>
      <c r="L254" s="518"/>
      <c r="M254" s="518"/>
      <c r="N254" s="518"/>
      <c r="O254" s="518"/>
      <c r="P254" s="518"/>
      <c r="Q254" s="518"/>
      <c r="R254" s="518"/>
      <c r="S254" s="518"/>
      <c r="T254" s="518"/>
      <c r="U254" s="518"/>
      <c r="V254" s="518"/>
      <c r="W254" s="518"/>
      <c r="X254" s="518"/>
      <c r="Y254" s="518"/>
      <c r="Z254" s="518"/>
    </row>
    <row r="255">
      <c r="A255" s="518"/>
      <c r="B255" s="518"/>
      <c r="C255" s="518"/>
      <c r="D255" s="518"/>
      <c r="E255" s="518"/>
      <c r="F255" s="518"/>
      <c r="G255" s="518"/>
      <c r="H255" s="518"/>
      <c r="I255" s="518"/>
      <c r="J255" s="518"/>
      <c r="K255" s="518"/>
      <c r="L255" s="518"/>
      <c r="M255" s="518"/>
      <c r="N255" s="518"/>
      <c r="O255" s="518"/>
      <c r="P255" s="518"/>
      <c r="Q255" s="518"/>
      <c r="R255" s="518"/>
      <c r="S255" s="518"/>
      <c r="T255" s="518"/>
      <c r="U255" s="518"/>
      <c r="V255" s="518"/>
      <c r="W255" s="518"/>
      <c r="X255" s="518"/>
      <c r="Y255" s="518"/>
      <c r="Z255" s="518"/>
    </row>
    <row r="256">
      <c r="A256" s="518"/>
      <c r="B256" s="518"/>
      <c r="C256" s="518"/>
      <c r="D256" s="518"/>
      <c r="E256" s="518"/>
      <c r="F256" s="518"/>
      <c r="G256" s="518"/>
      <c r="H256" s="518"/>
      <c r="I256" s="518"/>
      <c r="J256" s="518"/>
      <c r="K256" s="518"/>
      <c r="L256" s="518"/>
      <c r="M256" s="518"/>
      <c r="N256" s="518"/>
      <c r="O256" s="518"/>
      <c r="P256" s="518"/>
      <c r="Q256" s="518"/>
      <c r="R256" s="518"/>
      <c r="S256" s="518"/>
      <c r="T256" s="518"/>
      <c r="U256" s="518"/>
      <c r="V256" s="518"/>
      <c r="W256" s="518"/>
      <c r="X256" s="518"/>
      <c r="Y256" s="518"/>
      <c r="Z256" s="518"/>
    </row>
    <row r="257">
      <c r="A257" s="518"/>
      <c r="B257" s="518"/>
      <c r="C257" s="518"/>
      <c r="D257" s="518"/>
      <c r="E257" s="518"/>
      <c r="F257" s="518"/>
      <c r="G257" s="518"/>
      <c r="H257" s="518"/>
      <c r="I257" s="518"/>
      <c r="J257" s="518"/>
      <c r="K257" s="518"/>
      <c r="L257" s="518"/>
      <c r="M257" s="518"/>
      <c r="N257" s="518"/>
      <c r="O257" s="518"/>
      <c r="P257" s="518"/>
      <c r="Q257" s="518"/>
      <c r="R257" s="518"/>
      <c r="S257" s="518"/>
      <c r="T257" s="518"/>
      <c r="U257" s="518"/>
      <c r="V257" s="518"/>
      <c r="W257" s="518"/>
      <c r="X257" s="518"/>
      <c r="Y257" s="518"/>
      <c r="Z257" s="518"/>
    </row>
    <row r="258">
      <c r="A258" s="518"/>
      <c r="B258" s="518"/>
      <c r="C258" s="518"/>
      <c r="D258" s="518"/>
      <c r="E258" s="518"/>
      <c r="F258" s="518"/>
      <c r="G258" s="518"/>
      <c r="H258" s="518"/>
      <c r="I258" s="518"/>
      <c r="J258" s="518"/>
      <c r="K258" s="518"/>
      <c r="L258" s="518"/>
      <c r="M258" s="518"/>
      <c r="N258" s="518"/>
      <c r="O258" s="518"/>
      <c r="P258" s="518"/>
      <c r="Q258" s="518"/>
      <c r="R258" s="518"/>
      <c r="S258" s="518"/>
      <c r="T258" s="518"/>
      <c r="U258" s="518"/>
      <c r="V258" s="518"/>
      <c r="W258" s="518"/>
      <c r="X258" s="518"/>
      <c r="Y258" s="518"/>
      <c r="Z258" s="518"/>
    </row>
    <row r="259">
      <c r="A259" s="518"/>
      <c r="B259" s="518"/>
      <c r="C259" s="518"/>
      <c r="D259" s="518"/>
      <c r="E259" s="518"/>
      <c r="F259" s="518"/>
      <c r="G259" s="518"/>
      <c r="H259" s="518"/>
      <c r="I259" s="518"/>
      <c r="J259" s="518"/>
      <c r="K259" s="518"/>
      <c r="L259" s="518"/>
      <c r="M259" s="518"/>
      <c r="N259" s="518"/>
      <c r="O259" s="518"/>
      <c r="P259" s="518"/>
      <c r="Q259" s="518"/>
      <c r="R259" s="518"/>
      <c r="S259" s="518"/>
      <c r="T259" s="518"/>
      <c r="U259" s="518"/>
      <c r="V259" s="518"/>
      <c r="W259" s="518"/>
      <c r="X259" s="518"/>
      <c r="Y259" s="518"/>
      <c r="Z259" s="518"/>
    </row>
    <row r="260">
      <c r="A260" s="518"/>
      <c r="B260" s="518"/>
      <c r="C260" s="518"/>
      <c r="D260" s="518"/>
      <c r="E260" s="518"/>
      <c r="F260" s="518"/>
      <c r="G260" s="518"/>
      <c r="H260" s="518"/>
      <c r="I260" s="518"/>
      <c r="J260" s="518"/>
      <c r="K260" s="518"/>
      <c r="L260" s="518"/>
      <c r="M260" s="518"/>
      <c r="N260" s="518"/>
      <c r="O260" s="518"/>
      <c r="P260" s="518"/>
      <c r="Q260" s="518"/>
      <c r="R260" s="518"/>
      <c r="S260" s="518"/>
      <c r="T260" s="518"/>
      <c r="U260" s="518"/>
      <c r="V260" s="518"/>
      <c r="W260" s="518"/>
      <c r="X260" s="518"/>
      <c r="Y260" s="518"/>
      <c r="Z260" s="518"/>
    </row>
    <row r="261">
      <c r="A261" s="518"/>
      <c r="B261" s="518"/>
      <c r="C261" s="518"/>
      <c r="D261" s="518"/>
      <c r="E261" s="518"/>
      <c r="F261" s="518"/>
      <c r="G261" s="518"/>
      <c r="H261" s="518"/>
      <c r="I261" s="518"/>
      <c r="J261" s="518"/>
      <c r="K261" s="518"/>
      <c r="L261" s="518"/>
      <c r="M261" s="518"/>
      <c r="N261" s="518"/>
      <c r="O261" s="518"/>
      <c r="P261" s="518"/>
      <c r="Q261" s="518"/>
      <c r="R261" s="518"/>
      <c r="S261" s="518"/>
      <c r="T261" s="518"/>
      <c r="U261" s="518"/>
      <c r="V261" s="518"/>
      <c r="W261" s="518"/>
      <c r="X261" s="518"/>
      <c r="Y261" s="518"/>
      <c r="Z261" s="518"/>
    </row>
    <row r="262">
      <c r="A262" s="518"/>
      <c r="B262" s="518"/>
      <c r="C262" s="518"/>
      <c r="D262" s="518"/>
      <c r="E262" s="518"/>
      <c r="F262" s="518"/>
      <c r="G262" s="518"/>
      <c r="H262" s="518"/>
      <c r="I262" s="518"/>
      <c r="J262" s="518"/>
      <c r="K262" s="518"/>
      <c r="L262" s="518"/>
      <c r="M262" s="518"/>
      <c r="N262" s="518"/>
      <c r="O262" s="518"/>
      <c r="P262" s="518"/>
      <c r="Q262" s="518"/>
      <c r="R262" s="518"/>
      <c r="S262" s="518"/>
      <c r="T262" s="518"/>
      <c r="U262" s="518"/>
      <c r="V262" s="518"/>
      <c r="W262" s="518"/>
      <c r="X262" s="518"/>
      <c r="Y262" s="518"/>
      <c r="Z262" s="518"/>
    </row>
    <row r="263">
      <c r="A263" s="518"/>
      <c r="B263" s="518"/>
      <c r="C263" s="518"/>
      <c r="D263" s="518"/>
      <c r="E263" s="518"/>
      <c r="F263" s="518"/>
      <c r="G263" s="518"/>
      <c r="H263" s="518"/>
      <c r="I263" s="518"/>
      <c r="J263" s="518"/>
      <c r="K263" s="518"/>
      <c r="L263" s="518"/>
      <c r="M263" s="518"/>
      <c r="N263" s="518"/>
      <c r="O263" s="518"/>
      <c r="P263" s="518"/>
      <c r="Q263" s="518"/>
      <c r="R263" s="518"/>
      <c r="S263" s="518"/>
      <c r="T263" s="518"/>
      <c r="U263" s="518"/>
      <c r="V263" s="518"/>
      <c r="W263" s="518"/>
      <c r="X263" s="518"/>
      <c r="Y263" s="518"/>
      <c r="Z263" s="518"/>
    </row>
    <row r="264">
      <c r="A264" s="518"/>
      <c r="B264" s="518"/>
      <c r="C264" s="518"/>
      <c r="D264" s="518"/>
      <c r="E264" s="518"/>
      <c r="F264" s="518"/>
      <c r="G264" s="518"/>
      <c r="H264" s="518"/>
      <c r="I264" s="518"/>
      <c r="J264" s="518"/>
      <c r="K264" s="518"/>
      <c r="L264" s="518"/>
      <c r="M264" s="518"/>
      <c r="N264" s="518"/>
      <c r="O264" s="518"/>
      <c r="P264" s="518"/>
      <c r="Q264" s="518"/>
      <c r="R264" s="518"/>
      <c r="S264" s="518"/>
      <c r="T264" s="518"/>
      <c r="U264" s="518"/>
      <c r="V264" s="518"/>
      <c r="W264" s="518"/>
      <c r="X264" s="518"/>
      <c r="Y264" s="518"/>
      <c r="Z264" s="518"/>
    </row>
    <row r="265">
      <c r="A265" s="518"/>
      <c r="B265" s="518"/>
      <c r="C265" s="518"/>
      <c r="D265" s="518"/>
      <c r="E265" s="518"/>
      <c r="F265" s="518"/>
      <c r="G265" s="518"/>
      <c r="H265" s="518"/>
      <c r="I265" s="518"/>
      <c r="J265" s="518"/>
      <c r="K265" s="518"/>
      <c r="L265" s="518"/>
      <c r="M265" s="518"/>
      <c r="N265" s="518"/>
      <c r="O265" s="518"/>
      <c r="P265" s="518"/>
      <c r="Q265" s="518"/>
      <c r="R265" s="518"/>
      <c r="S265" s="518"/>
      <c r="T265" s="518"/>
      <c r="U265" s="518"/>
      <c r="V265" s="518"/>
      <c r="W265" s="518"/>
      <c r="X265" s="518"/>
      <c r="Y265" s="518"/>
      <c r="Z265" s="518"/>
    </row>
    <row r="266">
      <c r="A266" s="518"/>
      <c r="B266" s="518"/>
      <c r="C266" s="518"/>
      <c r="D266" s="518"/>
      <c r="E266" s="518"/>
      <c r="F266" s="518"/>
      <c r="G266" s="518"/>
      <c r="H266" s="518"/>
      <c r="I266" s="518"/>
      <c r="J266" s="518"/>
      <c r="K266" s="518"/>
      <c r="L266" s="518"/>
      <c r="M266" s="518"/>
      <c r="N266" s="518"/>
      <c r="O266" s="518"/>
      <c r="P266" s="518"/>
      <c r="Q266" s="518"/>
      <c r="R266" s="518"/>
      <c r="S266" s="518"/>
      <c r="T266" s="518"/>
      <c r="U266" s="518"/>
      <c r="V266" s="518"/>
      <c r="W266" s="518"/>
      <c r="X266" s="518"/>
      <c r="Y266" s="518"/>
      <c r="Z266" s="518"/>
    </row>
    <row r="267">
      <c r="A267" s="518"/>
      <c r="B267" s="518"/>
      <c r="C267" s="518"/>
      <c r="D267" s="518"/>
      <c r="E267" s="518"/>
      <c r="F267" s="518"/>
      <c r="G267" s="518"/>
      <c r="H267" s="518"/>
      <c r="I267" s="518"/>
      <c r="J267" s="518"/>
      <c r="K267" s="518"/>
      <c r="L267" s="518"/>
      <c r="M267" s="518"/>
      <c r="N267" s="518"/>
      <c r="O267" s="518"/>
      <c r="P267" s="518"/>
      <c r="Q267" s="518"/>
      <c r="R267" s="518"/>
      <c r="S267" s="518"/>
      <c r="T267" s="518"/>
      <c r="U267" s="518"/>
      <c r="V267" s="518"/>
      <c r="W267" s="518"/>
      <c r="X267" s="518"/>
      <c r="Y267" s="518"/>
      <c r="Z267" s="518"/>
    </row>
    <row r="268">
      <c r="A268" s="518"/>
      <c r="B268" s="518"/>
      <c r="C268" s="518"/>
      <c r="D268" s="518"/>
      <c r="E268" s="518"/>
      <c r="F268" s="518"/>
      <c r="G268" s="518"/>
      <c r="H268" s="518"/>
      <c r="I268" s="518"/>
      <c r="J268" s="518"/>
      <c r="K268" s="518"/>
      <c r="L268" s="518"/>
      <c r="M268" s="518"/>
      <c r="N268" s="518"/>
      <c r="O268" s="518"/>
      <c r="P268" s="518"/>
      <c r="Q268" s="518"/>
      <c r="R268" s="518"/>
      <c r="S268" s="518"/>
      <c r="T268" s="518"/>
      <c r="U268" s="518"/>
      <c r="V268" s="518"/>
      <c r="W268" s="518"/>
      <c r="X268" s="518"/>
      <c r="Y268" s="518"/>
      <c r="Z268" s="518"/>
    </row>
    <row r="269">
      <c r="A269" s="518"/>
      <c r="B269" s="518"/>
      <c r="C269" s="518"/>
      <c r="D269" s="518"/>
      <c r="E269" s="518"/>
      <c r="F269" s="518"/>
      <c r="G269" s="518"/>
      <c r="H269" s="518"/>
      <c r="I269" s="518"/>
      <c r="J269" s="518"/>
      <c r="K269" s="518"/>
      <c r="L269" s="518"/>
      <c r="M269" s="518"/>
      <c r="N269" s="518"/>
      <c r="O269" s="518"/>
      <c r="P269" s="518"/>
      <c r="Q269" s="518"/>
      <c r="R269" s="518"/>
      <c r="S269" s="518"/>
      <c r="T269" s="518"/>
      <c r="U269" s="518"/>
      <c r="V269" s="518"/>
      <c r="W269" s="518"/>
      <c r="X269" s="518"/>
      <c r="Y269" s="518"/>
      <c r="Z269" s="518"/>
    </row>
    <row r="270">
      <c r="A270" s="518"/>
      <c r="B270" s="518"/>
      <c r="C270" s="518"/>
      <c r="D270" s="518"/>
      <c r="E270" s="518"/>
      <c r="F270" s="518"/>
      <c r="G270" s="518"/>
      <c r="H270" s="518"/>
      <c r="I270" s="518"/>
      <c r="J270" s="518"/>
      <c r="K270" s="518"/>
      <c r="L270" s="518"/>
      <c r="M270" s="518"/>
      <c r="N270" s="518"/>
      <c r="O270" s="518"/>
      <c r="P270" s="518"/>
      <c r="Q270" s="518"/>
      <c r="R270" s="518"/>
      <c r="S270" s="518"/>
      <c r="T270" s="518"/>
      <c r="U270" s="518"/>
      <c r="V270" s="518"/>
      <c r="W270" s="518"/>
      <c r="X270" s="518"/>
      <c r="Y270" s="518"/>
      <c r="Z270" s="518"/>
    </row>
    <row r="271">
      <c r="A271" s="518"/>
      <c r="B271" s="518"/>
      <c r="C271" s="518"/>
      <c r="D271" s="518"/>
      <c r="E271" s="518"/>
      <c r="F271" s="518"/>
      <c r="G271" s="518"/>
      <c r="H271" s="518"/>
      <c r="I271" s="518"/>
      <c r="J271" s="518"/>
      <c r="K271" s="518"/>
      <c r="L271" s="518"/>
      <c r="M271" s="518"/>
      <c r="N271" s="518"/>
      <c r="O271" s="518"/>
      <c r="P271" s="518"/>
      <c r="Q271" s="518"/>
      <c r="R271" s="518"/>
      <c r="S271" s="518"/>
      <c r="T271" s="518"/>
      <c r="U271" s="518"/>
      <c r="V271" s="518"/>
      <c r="W271" s="518"/>
      <c r="X271" s="518"/>
      <c r="Y271" s="518"/>
      <c r="Z271" s="518"/>
    </row>
    <row r="272">
      <c r="A272" s="518"/>
      <c r="B272" s="518"/>
      <c r="C272" s="518"/>
      <c r="D272" s="518"/>
      <c r="E272" s="518"/>
      <c r="F272" s="518"/>
      <c r="G272" s="518"/>
      <c r="H272" s="518"/>
      <c r="I272" s="518"/>
      <c r="J272" s="518"/>
      <c r="K272" s="518"/>
      <c r="L272" s="518"/>
      <c r="M272" s="518"/>
      <c r="N272" s="518"/>
      <c r="O272" s="518"/>
      <c r="P272" s="518"/>
      <c r="Q272" s="518"/>
      <c r="R272" s="518"/>
      <c r="S272" s="518"/>
      <c r="T272" s="518"/>
      <c r="U272" s="518"/>
      <c r="V272" s="518"/>
      <c r="W272" s="518"/>
      <c r="X272" s="518"/>
      <c r="Y272" s="518"/>
      <c r="Z272" s="518"/>
    </row>
    <row r="273">
      <c r="A273" s="518"/>
      <c r="B273" s="518"/>
      <c r="C273" s="518"/>
      <c r="D273" s="518"/>
      <c r="E273" s="518"/>
      <c r="F273" s="518"/>
      <c r="G273" s="518"/>
      <c r="H273" s="518"/>
      <c r="I273" s="518"/>
      <c r="J273" s="518"/>
      <c r="K273" s="518"/>
      <c r="L273" s="518"/>
      <c r="M273" s="518"/>
      <c r="N273" s="518"/>
      <c r="O273" s="518"/>
      <c r="P273" s="518"/>
      <c r="Q273" s="518"/>
      <c r="R273" s="518"/>
      <c r="S273" s="518"/>
      <c r="T273" s="518"/>
      <c r="U273" s="518"/>
      <c r="V273" s="518"/>
      <c r="W273" s="518"/>
      <c r="X273" s="518"/>
      <c r="Y273" s="518"/>
      <c r="Z273" s="518"/>
    </row>
    <row r="274">
      <c r="A274" s="518"/>
      <c r="B274" s="518"/>
      <c r="C274" s="518"/>
      <c r="D274" s="518"/>
      <c r="E274" s="518"/>
      <c r="F274" s="518"/>
      <c r="G274" s="518"/>
      <c r="H274" s="518"/>
      <c r="I274" s="518"/>
      <c r="J274" s="518"/>
      <c r="K274" s="518"/>
      <c r="L274" s="518"/>
      <c r="M274" s="518"/>
      <c r="N274" s="518"/>
      <c r="O274" s="518"/>
      <c r="P274" s="518"/>
      <c r="Q274" s="518"/>
      <c r="R274" s="518"/>
      <c r="S274" s="518"/>
      <c r="T274" s="518"/>
      <c r="U274" s="518"/>
      <c r="V274" s="518"/>
      <c r="W274" s="518"/>
      <c r="X274" s="518"/>
      <c r="Y274" s="518"/>
      <c r="Z274" s="518"/>
    </row>
    <row r="275">
      <c r="A275" s="518"/>
      <c r="B275" s="518"/>
      <c r="C275" s="518"/>
      <c r="D275" s="518"/>
      <c r="E275" s="518"/>
      <c r="F275" s="518"/>
      <c r="G275" s="518"/>
      <c r="H275" s="518"/>
      <c r="I275" s="518"/>
      <c r="J275" s="518"/>
      <c r="K275" s="518"/>
      <c r="L275" s="518"/>
      <c r="M275" s="518"/>
      <c r="N275" s="518"/>
      <c r="O275" s="518"/>
      <c r="P275" s="518"/>
      <c r="Q275" s="518"/>
      <c r="R275" s="518"/>
      <c r="S275" s="518"/>
      <c r="T275" s="518"/>
      <c r="U275" s="518"/>
      <c r="V275" s="518"/>
      <c r="W275" s="518"/>
      <c r="X275" s="518"/>
      <c r="Y275" s="518"/>
      <c r="Z275" s="518"/>
    </row>
    <row r="276">
      <c r="A276" s="518"/>
      <c r="B276" s="518"/>
      <c r="C276" s="518"/>
      <c r="D276" s="518"/>
      <c r="E276" s="518"/>
      <c r="F276" s="518"/>
      <c r="G276" s="518"/>
      <c r="H276" s="518"/>
      <c r="I276" s="518"/>
      <c r="J276" s="518"/>
      <c r="K276" s="518"/>
      <c r="L276" s="518"/>
      <c r="M276" s="518"/>
      <c r="N276" s="518"/>
      <c r="O276" s="518"/>
      <c r="P276" s="518"/>
      <c r="Q276" s="518"/>
      <c r="R276" s="518"/>
      <c r="S276" s="518"/>
      <c r="T276" s="518"/>
      <c r="U276" s="518"/>
      <c r="V276" s="518"/>
      <c r="W276" s="518"/>
      <c r="X276" s="518"/>
      <c r="Y276" s="518"/>
      <c r="Z276" s="518"/>
    </row>
    <row r="277">
      <c r="A277" s="518"/>
      <c r="B277" s="518"/>
      <c r="C277" s="518"/>
      <c r="D277" s="518"/>
      <c r="E277" s="518"/>
      <c r="F277" s="518"/>
      <c r="G277" s="518"/>
      <c r="H277" s="518"/>
      <c r="I277" s="518"/>
      <c r="J277" s="518"/>
      <c r="K277" s="518"/>
      <c r="L277" s="518"/>
      <c r="M277" s="518"/>
      <c r="N277" s="518"/>
      <c r="O277" s="518"/>
      <c r="P277" s="518"/>
      <c r="Q277" s="518"/>
      <c r="R277" s="518"/>
      <c r="S277" s="518"/>
      <c r="T277" s="518"/>
      <c r="U277" s="518"/>
      <c r="V277" s="518"/>
      <c r="W277" s="518"/>
      <c r="X277" s="518"/>
      <c r="Y277" s="518"/>
      <c r="Z277" s="518"/>
    </row>
    <row r="278">
      <c r="A278" s="518"/>
      <c r="B278" s="518"/>
      <c r="C278" s="518"/>
      <c r="D278" s="518"/>
      <c r="E278" s="518"/>
      <c r="F278" s="518"/>
      <c r="G278" s="518"/>
      <c r="H278" s="518"/>
      <c r="I278" s="518"/>
      <c r="J278" s="518"/>
      <c r="K278" s="518"/>
      <c r="L278" s="518"/>
      <c r="M278" s="518"/>
      <c r="N278" s="518"/>
      <c r="O278" s="518"/>
      <c r="P278" s="518"/>
      <c r="Q278" s="518"/>
      <c r="R278" s="518"/>
      <c r="S278" s="518"/>
      <c r="T278" s="518"/>
      <c r="U278" s="518"/>
      <c r="V278" s="518"/>
      <c r="W278" s="518"/>
      <c r="X278" s="518"/>
      <c r="Y278" s="518"/>
      <c r="Z278" s="518"/>
    </row>
    <row r="279">
      <c r="A279" s="518"/>
      <c r="B279" s="518"/>
      <c r="C279" s="518"/>
      <c r="D279" s="518"/>
      <c r="E279" s="518"/>
      <c r="F279" s="518"/>
      <c r="G279" s="518"/>
      <c r="H279" s="518"/>
      <c r="I279" s="518"/>
      <c r="J279" s="518"/>
      <c r="K279" s="518"/>
      <c r="L279" s="518"/>
      <c r="M279" s="518"/>
      <c r="N279" s="518"/>
      <c r="O279" s="518"/>
      <c r="P279" s="518"/>
      <c r="Q279" s="518"/>
      <c r="R279" s="518"/>
      <c r="S279" s="518"/>
      <c r="T279" s="518"/>
      <c r="U279" s="518"/>
      <c r="V279" s="518"/>
      <c r="W279" s="518"/>
      <c r="X279" s="518"/>
      <c r="Y279" s="518"/>
      <c r="Z279" s="518"/>
    </row>
    <row r="280">
      <c r="A280" s="518"/>
      <c r="B280" s="518"/>
      <c r="C280" s="518"/>
      <c r="D280" s="518"/>
      <c r="E280" s="518"/>
      <c r="F280" s="518"/>
      <c r="G280" s="518"/>
      <c r="H280" s="518"/>
      <c r="I280" s="518"/>
      <c r="J280" s="518"/>
      <c r="K280" s="518"/>
      <c r="L280" s="518"/>
      <c r="M280" s="518"/>
      <c r="N280" s="518"/>
      <c r="O280" s="518"/>
      <c r="P280" s="518"/>
      <c r="Q280" s="518"/>
      <c r="R280" s="518"/>
      <c r="S280" s="518"/>
      <c r="T280" s="518"/>
      <c r="U280" s="518"/>
      <c r="V280" s="518"/>
      <c r="W280" s="518"/>
      <c r="X280" s="518"/>
      <c r="Y280" s="518"/>
      <c r="Z280" s="518"/>
    </row>
    <row r="281">
      <c r="A281" s="518"/>
      <c r="B281" s="518"/>
      <c r="C281" s="518"/>
      <c r="D281" s="518"/>
      <c r="E281" s="518"/>
      <c r="F281" s="518"/>
      <c r="G281" s="518"/>
      <c r="H281" s="518"/>
      <c r="I281" s="518"/>
      <c r="J281" s="518"/>
      <c r="K281" s="518"/>
      <c r="L281" s="518"/>
      <c r="M281" s="518"/>
      <c r="N281" s="518"/>
      <c r="O281" s="518"/>
      <c r="P281" s="518"/>
      <c r="Q281" s="518"/>
      <c r="R281" s="518"/>
      <c r="S281" s="518"/>
      <c r="T281" s="518"/>
      <c r="U281" s="518"/>
      <c r="V281" s="518"/>
      <c r="W281" s="518"/>
      <c r="X281" s="518"/>
      <c r="Y281" s="518"/>
      <c r="Z281" s="518"/>
    </row>
    <row r="282">
      <c r="A282" s="518"/>
      <c r="B282" s="518"/>
      <c r="C282" s="518"/>
      <c r="D282" s="518"/>
      <c r="E282" s="518"/>
      <c r="F282" s="518"/>
      <c r="G282" s="518"/>
      <c r="H282" s="518"/>
      <c r="I282" s="518"/>
      <c r="J282" s="518"/>
      <c r="K282" s="518"/>
      <c r="L282" s="518"/>
      <c r="M282" s="518"/>
      <c r="N282" s="518"/>
      <c r="O282" s="518"/>
      <c r="P282" s="518"/>
      <c r="Q282" s="518"/>
      <c r="R282" s="518"/>
      <c r="S282" s="518"/>
      <c r="T282" s="518"/>
      <c r="U282" s="518"/>
      <c r="V282" s="518"/>
      <c r="W282" s="518"/>
      <c r="X282" s="518"/>
      <c r="Y282" s="518"/>
      <c r="Z282" s="518"/>
    </row>
    <row r="283">
      <c r="A283" s="518"/>
      <c r="B283" s="518"/>
      <c r="C283" s="518"/>
      <c r="D283" s="518"/>
      <c r="E283" s="518"/>
      <c r="F283" s="518"/>
      <c r="G283" s="518"/>
      <c r="H283" s="518"/>
      <c r="I283" s="518"/>
      <c r="J283" s="518"/>
      <c r="K283" s="518"/>
      <c r="L283" s="518"/>
      <c r="M283" s="518"/>
      <c r="N283" s="518"/>
      <c r="O283" s="518"/>
      <c r="P283" s="518"/>
      <c r="Q283" s="518"/>
      <c r="R283" s="518"/>
      <c r="S283" s="518"/>
      <c r="T283" s="518"/>
      <c r="U283" s="518"/>
      <c r="V283" s="518"/>
      <c r="W283" s="518"/>
      <c r="X283" s="518"/>
      <c r="Y283" s="518"/>
      <c r="Z283" s="518"/>
    </row>
    <row r="284">
      <c r="A284" s="518"/>
      <c r="B284" s="518"/>
      <c r="C284" s="518"/>
      <c r="D284" s="518"/>
      <c r="E284" s="518"/>
      <c r="F284" s="518"/>
      <c r="G284" s="518"/>
      <c r="H284" s="518"/>
      <c r="I284" s="518"/>
      <c r="J284" s="518"/>
      <c r="K284" s="518"/>
      <c r="L284" s="518"/>
      <c r="M284" s="518"/>
      <c r="N284" s="518"/>
      <c r="O284" s="518"/>
      <c r="P284" s="518"/>
      <c r="Q284" s="518"/>
      <c r="R284" s="518"/>
      <c r="S284" s="518"/>
      <c r="T284" s="518"/>
      <c r="U284" s="518"/>
      <c r="V284" s="518"/>
      <c r="W284" s="518"/>
      <c r="X284" s="518"/>
      <c r="Y284" s="518"/>
      <c r="Z284" s="518"/>
    </row>
    <row r="285">
      <c r="A285" s="518"/>
      <c r="B285" s="518"/>
      <c r="C285" s="518"/>
      <c r="D285" s="518"/>
      <c r="E285" s="518"/>
      <c r="F285" s="518"/>
      <c r="G285" s="518"/>
      <c r="H285" s="518"/>
      <c r="I285" s="518"/>
      <c r="J285" s="518"/>
      <c r="K285" s="518"/>
      <c r="L285" s="518"/>
      <c r="M285" s="518"/>
      <c r="N285" s="518"/>
      <c r="O285" s="518"/>
      <c r="P285" s="518"/>
      <c r="Q285" s="518"/>
      <c r="R285" s="518"/>
      <c r="S285" s="518"/>
      <c r="T285" s="518"/>
      <c r="U285" s="518"/>
      <c r="V285" s="518"/>
      <c r="W285" s="518"/>
      <c r="X285" s="518"/>
      <c r="Y285" s="518"/>
      <c r="Z285" s="518"/>
    </row>
    <row r="286">
      <c r="A286" s="518"/>
      <c r="B286" s="518"/>
      <c r="C286" s="518"/>
      <c r="D286" s="518"/>
      <c r="E286" s="518"/>
      <c r="F286" s="518"/>
      <c r="G286" s="518"/>
      <c r="H286" s="518"/>
      <c r="I286" s="518"/>
      <c r="J286" s="518"/>
      <c r="K286" s="518"/>
      <c r="L286" s="518"/>
      <c r="M286" s="518"/>
      <c r="N286" s="518"/>
      <c r="O286" s="518"/>
      <c r="P286" s="518"/>
      <c r="Q286" s="518"/>
      <c r="R286" s="518"/>
      <c r="S286" s="518"/>
      <c r="T286" s="518"/>
      <c r="U286" s="518"/>
      <c r="V286" s="518"/>
      <c r="W286" s="518"/>
      <c r="X286" s="518"/>
      <c r="Y286" s="518"/>
      <c r="Z286" s="518"/>
    </row>
    <row r="287">
      <c r="A287" s="518"/>
      <c r="B287" s="518"/>
      <c r="C287" s="518"/>
      <c r="D287" s="518"/>
      <c r="E287" s="518"/>
      <c r="F287" s="518"/>
      <c r="G287" s="518"/>
      <c r="H287" s="518"/>
      <c r="I287" s="518"/>
      <c r="J287" s="518"/>
      <c r="K287" s="518"/>
      <c r="L287" s="518"/>
      <c r="M287" s="518"/>
      <c r="N287" s="518"/>
      <c r="O287" s="518"/>
      <c r="P287" s="518"/>
      <c r="Q287" s="518"/>
      <c r="R287" s="518"/>
      <c r="S287" s="518"/>
      <c r="T287" s="518"/>
      <c r="U287" s="518"/>
      <c r="V287" s="518"/>
      <c r="W287" s="518"/>
      <c r="X287" s="518"/>
      <c r="Y287" s="518"/>
      <c r="Z287" s="518"/>
    </row>
    <row r="288">
      <c r="A288" s="518"/>
      <c r="B288" s="518"/>
      <c r="C288" s="518"/>
      <c r="D288" s="518"/>
      <c r="E288" s="518"/>
      <c r="F288" s="518"/>
      <c r="G288" s="518"/>
      <c r="H288" s="518"/>
      <c r="I288" s="518"/>
      <c r="J288" s="518"/>
      <c r="K288" s="518"/>
      <c r="L288" s="518"/>
      <c r="M288" s="518"/>
      <c r="N288" s="518"/>
      <c r="O288" s="518"/>
      <c r="P288" s="518"/>
      <c r="Q288" s="518"/>
      <c r="R288" s="518"/>
      <c r="S288" s="518"/>
      <c r="T288" s="518"/>
      <c r="U288" s="518"/>
      <c r="V288" s="518"/>
      <c r="W288" s="518"/>
      <c r="X288" s="518"/>
      <c r="Y288" s="518"/>
      <c r="Z288" s="518"/>
    </row>
    <row r="289">
      <c r="A289" s="518"/>
      <c r="B289" s="518"/>
      <c r="C289" s="518"/>
      <c r="D289" s="518"/>
      <c r="E289" s="518"/>
      <c r="F289" s="518"/>
      <c r="G289" s="518"/>
      <c r="H289" s="518"/>
      <c r="I289" s="518"/>
      <c r="J289" s="518"/>
      <c r="K289" s="518"/>
      <c r="L289" s="518"/>
      <c r="M289" s="518"/>
      <c r="N289" s="518"/>
      <c r="O289" s="518"/>
      <c r="P289" s="518"/>
      <c r="Q289" s="518"/>
      <c r="R289" s="518"/>
      <c r="S289" s="518"/>
      <c r="T289" s="518"/>
      <c r="U289" s="518"/>
      <c r="V289" s="518"/>
      <c r="W289" s="518"/>
      <c r="X289" s="518"/>
      <c r="Y289" s="518"/>
      <c r="Z289" s="518"/>
    </row>
    <row r="290">
      <c r="A290" s="518"/>
      <c r="B290" s="518"/>
      <c r="C290" s="518"/>
      <c r="D290" s="518"/>
      <c r="E290" s="518"/>
      <c r="F290" s="518"/>
      <c r="G290" s="518"/>
      <c r="H290" s="518"/>
      <c r="I290" s="518"/>
      <c r="J290" s="518"/>
      <c r="K290" s="518"/>
      <c r="L290" s="518"/>
      <c r="M290" s="518"/>
      <c r="N290" s="518"/>
      <c r="O290" s="518"/>
      <c r="P290" s="518"/>
      <c r="Q290" s="518"/>
      <c r="R290" s="518"/>
      <c r="S290" s="518"/>
      <c r="T290" s="518"/>
      <c r="U290" s="518"/>
      <c r="V290" s="518"/>
      <c r="W290" s="518"/>
      <c r="X290" s="518"/>
      <c r="Y290" s="518"/>
      <c r="Z290" s="518"/>
    </row>
    <row r="291">
      <c r="A291" s="518"/>
      <c r="B291" s="518"/>
      <c r="C291" s="518"/>
      <c r="D291" s="518"/>
      <c r="E291" s="518"/>
      <c r="F291" s="518"/>
      <c r="G291" s="518"/>
      <c r="H291" s="518"/>
      <c r="I291" s="518"/>
      <c r="J291" s="518"/>
      <c r="K291" s="518"/>
      <c r="L291" s="518"/>
      <c r="M291" s="518"/>
      <c r="N291" s="518"/>
      <c r="O291" s="518"/>
      <c r="P291" s="518"/>
      <c r="Q291" s="518"/>
      <c r="R291" s="518"/>
      <c r="S291" s="518"/>
      <c r="T291" s="518"/>
      <c r="U291" s="518"/>
      <c r="V291" s="518"/>
      <c r="W291" s="518"/>
      <c r="X291" s="518"/>
      <c r="Y291" s="518"/>
      <c r="Z291" s="518"/>
    </row>
    <row r="292">
      <c r="A292" s="518"/>
      <c r="B292" s="518"/>
      <c r="C292" s="518"/>
      <c r="D292" s="518"/>
      <c r="E292" s="518"/>
      <c r="F292" s="518"/>
      <c r="G292" s="518"/>
      <c r="H292" s="518"/>
      <c r="I292" s="518"/>
      <c r="J292" s="518"/>
      <c r="K292" s="518"/>
      <c r="L292" s="518"/>
      <c r="M292" s="518"/>
      <c r="N292" s="518"/>
      <c r="O292" s="518"/>
      <c r="P292" s="518"/>
      <c r="Q292" s="518"/>
      <c r="R292" s="518"/>
      <c r="S292" s="518"/>
      <c r="T292" s="518"/>
      <c r="U292" s="518"/>
      <c r="V292" s="518"/>
      <c r="W292" s="518"/>
      <c r="X292" s="518"/>
      <c r="Y292" s="518"/>
      <c r="Z292" s="518"/>
    </row>
    <row r="293">
      <c r="A293" s="518"/>
      <c r="B293" s="518"/>
      <c r="C293" s="518"/>
      <c r="D293" s="518"/>
      <c r="E293" s="518"/>
      <c r="F293" s="518"/>
      <c r="G293" s="518"/>
      <c r="H293" s="518"/>
      <c r="I293" s="518"/>
      <c r="J293" s="518"/>
      <c r="K293" s="518"/>
      <c r="L293" s="518"/>
      <c r="M293" s="518"/>
      <c r="N293" s="518"/>
      <c r="O293" s="518"/>
      <c r="P293" s="518"/>
      <c r="Q293" s="518"/>
      <c r="R293" s="518"/>
      <c r="S293" s="518"/>
      <c r="T293" s="518"/>
      <c r="U293" s="518"/>
      <c r="V293" s="518"/>
      <c r="W293" s="518"/>
      <c r="X293" s="518"/>
      <c r="Y293" s="518"/>
      <c r="Z293" s="518"/>
    </row>
    <row r="294">
      <c r="A294" s="518"/>
      <c r="B294" s="518"/>
      <c r="C294" s="518"/>
      <c r="D294" s="518"/>
      <c r="E294" s="518"/>
      <c r="F294" s="518"/>
      <c r="G294" s="518"/>
      <c r="H294" s="518"/>
      <c r="I294" s="518"/>
      <c r="J294" s="518"/>
      <c r="K294" s="518"/>
      <c r="L294" s="518"/>
      <c r="M294" s="518"/>
      <c r="N294" s="518"/>
      <c r="O294" s="518"/>
      <c r="P294" s="518"/>
      <c r="Q294" s="518"/>
      <c r="R294" s="518"/>
      <c r="S294" s="518"/>
      <c r="T294" s="518"/>
      <c r="U294" s="518"/>
      <c r="V294" s="518"/>
      <c r="W294" s="518"/>
      <c r="X294" s="518"/>
      <c r="Y294" s="518"/>
      <c r="Z294" s="518"/>
    </row>
    <row r="295">
      <c r="A295" s="518"/>
      <c r="B295" s="518"/>
      <c r="C295" s="518"/>
      <c r="D295" s="518"/>
      <c r="E295" s="518"/>
      <c r="F295" s="518"/>
      <c r="G295" s="518"/>
      <c r="H295" s="518"/>
      <c r="I295" s="518"/>
      <c r="J295" s="518"/>
      <c r="K295" s="518"/>
      <c r="L295" s="518"/>
      <c r="M295" s="518"/>
      <c r="N295" s="518"/>
      <c r="O295" s="518"/>
      <c r="P295" s="518"/>
      <c r="Q295" s="518"/>
      <c r="R295" s="518"/>
      <c r="S295" s="518"/>
      <c r="T295" s="518"/>
      <c r="U295" s="518"/>
      <c r="V295" s="518"/>
      <c r="W295" s="518"/>
      <c r="X295" s="518"/>
      <c r="Y295" s="518"/>
      <c r="Z295" s="518"/>
    </row>
    <row r="296">
      <c r="A296" s="518"/>
      <c r="B296" s="518"/>
      <c r="C296" s="518"/>
      <c r="D296" s="518"/>
      <c r="E296" s="518"/>
      <c r="F296" s="518"/>
      <c r="G296" s="518"/>
      <c r="H296" s="518"/>
      <c r="I296" s="518"/>
      <c r="J296" s="518"/>
      <c r="K296" s="518"/>
      <c r="L296" s="518"/>
      <c r="M296" s="518"/>
      <c r="N296" s="518"/>
      <c r="O296" s="518"/>
      <c r="P296" s="518"/>
      <c r="Q296" s="518"/>
      <c r="R296" s="518"/>
      <c r="S296" s="518"/>
      <c r="T296" s="518"/>
      <c r="U296" s="518"/>
      <c r="V296" s="518"/>
      <c r="W296" s="518"/>
      <c r="X296" s="518"/>
      <c r="Y296" s="518"/>
      <c r="Z296" s="518"/>
    </row>
    <row r="297">
      <c r="A297" s="518"/>
      <c r="B297" s="518"/>
      <c r="C297" s="518"/>
      <c r="D297" s="518"/>
      <c r="E297" s="518"/>
      <c r="F297" s="518"/>
      <c r="G297" s="518"/>
      <c r="H297" s="518"/>
      <c r="I297" s="518"/>
      <c r="J297" s="518"/>
      <c r="K297" s="518"/>
      <c r="L297" s="518"/>
      <c r="M297" s="518"/>
      <c r="N297" s="518"/>
      <c r="O297" s="518"/>
      <c r="P297" s="518"/>
      <c r="Q297" s="518"/>
      <c r="R297" s="518"/>
      <c r="S297" s="518"/>
      <c r="T297" s="518"/>
      <c r="U297" s="518"/>
      <c r="V297" s="518"/>
      <c r="W297" s="518"/>
      <c r="X297" s="518"/>
      <c r="Y297" s="518"/>
      <c r="Z297" s="518"/>
    </row>
    <row r="298">
      <c r="A298" s="518"/>
      <c r="B298" s="518"/>
      <c r="C298" s="518"/>
      <c r="D298" s="518"/>
      <c r="E298" s="518"/>
      <c r="F298" s="518"/>
      <c r="G298" s="518"/>
      <c r="H298" s="518"/>
      <c r="I298" s="518"/>
      <c r="J298" s="518"/>
      <c r="K298" s="518"/>
      <c r="L298" s="518"/>
      <c r="M298" s="518"/>
      <c r="N298" s="518"/>
      <c r="O298" s="518"/>
      <c r="P298" s="518"/>
      <c r="Q298" s="518"/>
      <c r="R298" s="518"/>
      <c r="S298" s="518"/>
      <c r="T298" s="518"/>
      <c r="U298" s="518"/>
      <c r="V298" s="518"/>
      <c r="W298" s="518"/>
      <c r="X298" s="518"/>
      <c r="Y298" s="518"/>
      <c r="Z298" s="518"/>
    </row>
    <row r="299">
      <c r="A299" s="518"/>
      <c r="B299" s="518"/>
      <c r="C299" s="518"/>
      <c r="D299" s="518"/>
      <c r="E299" s="518"/>
      <c r="F299" s="518"/>
      <c r="G299" s="518"/>
      <c r="H299" s="518"/>
      <c r="I299" s="518"/>
      <c r="J299" s="518"/>
      <c r="K299" s="518"/>
      <c r="L299" s="518"/>
      <c r="M299" s="518"/>
      <c r="N299" s="518"/>
      <c r="O299" s="518"/>
      <c r="P299" s="518"/>
      <c r="Q299" s="518"/>
      <c r="R299" s="518"/>
      <c r="S299" s="518"/>
      <c r="T299" s="518"/>
      <c r="U299" s="518"/>
      <c r="V299" s="518"/>
      <c r="W299" s="518"/>
      <c r="X299" s="518"/>
      <c r="Y299" s="518"/>
      <c r="Z299" s="518"/>
    </row>
    <row r="300">
      <c r="A300" s="518"/>
      <c r="B300" s="518"/>
      <c r="C300" s="518"/>
      <c r="D300" s="518"/>
      <c r="E300" s="518"/>
      <c r="F300" s="518"/>
      <c r="G300" s="518"/>
      <c r="H300" s="518"/>
      <c r="I300" s="518"/>
      <c r="J300" s="518"/>
      <c r="K300" s="518"/>
      <c r="L300" s="518"/>
      <c r="M300" s="518"/>
      <c r="N300" s="518"/>
      <c r="O300" s="518"/>
      <c r="P300" s="518"/>
      <c r="Q300" s="518"/>
      <c r="R300" s="518"/>
      <c r="S300" s="518"/>
      <c r="T300" s="518"/>
      <c r="U300" s="518"/>
      <c r="V300" s="518"/>
      <c r="W300" s="518"/>
      <c r="X300" s="518"/>
      <c r="Y300" s="518"/>
      <c r="Z300" s="518"/>
    </row>
    <row r="301">
      <c r="A301" s="518"/>
      <c r="B301" s="518"/>
      <c r="C301" s="518"/>
      <c r="D301" s="518"/>
      <c r="E301" s="518"/>
      <c r="F301" s="518"/>
      <c r="G301" s="518"/>
      <c r="H301" s="518"/>
      <c r="I301" s="518"/>
      <c r="J301" s="518"/>
      <c r="K301" s="518"/>
      <c r="L301" s="518"/>
      <c r="M301" s="518"/>
      <c r="N301" s="518"/>
      <c r="O301" s="518"/>
      <c r="P301" s="518"/>
      <c r="Q301" s="518"/>
      <c r="R301" s="518"/>
      <c r="S301" s="518"/>
      <c r="T301" s="518"/>
      <c r="U301" s="518"/>
      <c r="V301" s="518"/>
      <c r="W301" s="518"/>
      <c r="X301" s="518"/>
      <c r="Y301" s="518"/>
      <c r="Z301" s="518"/>
    </row>
    <row r="302">
      <c r="A302" s="518"/>
      <c r="B302" s="518"/>
      <c r="C302" s="518"/>
      <c r="D302" s="518"/>
      <c r="E302" s="518"/>
      <c r="F302" s="518"/>
      <c r="G302" s="518"/>
      <c r="H302" s="518"/>
      <c r="I302" s="518"/>
      <c r="J302" s="518"/>
      <c r="K302" s="518"/>
      <c r="L302" s="518"/>
      <c r="M302" s="518"/>
      <c r="N302" s="518"/>
      <c r="O302" s="518"/>
      <c r="P302" s="518"/>
      <c r="Q302" s="518"/>
      <c r="R302" s="518"/>
      <c r="S302" s="518"/>
      <c r="T302" s="518"/>
      <c r="U302" s="518"/>
      <c r="V302" s="518"/>
      <c r="W302" s="518"/>
      <c r="X302" s="518"/>
      <c r="Y302" s="518"/>
      <c r="Z302" s="518"/>
    </row>
    <row r="303">
      <c r="A303" s="518"/>
      <c r="B303" s="518"/>
      <c r="C303" s="518"/>
      <c r="D303" s="518"/>
      <c r="E303" s="518"/>
      <c r="F303" s="518"/>
      <c r="G303" s="518"/>
      <c r="H303" s="518"/>
      <c r="I303" s="518"/>
      <c r="J303" s="518"/>
      <c r="K303" s="518"/>
      <c r="L303" s="518"/>
      <c r="M303" s="518"/>
      <c r="N303" s="518"/>
      <c r="O303" s="518"/>
      <c r="P303" s="518"/>
      <c r="Q303" s="518"/>
      <c r="R303" s="518"/>
      <c r="S303" s="518"/>
      <c r="T303" s="518"/>
      <c r="U303" s="518"/>
      <c r="V303" s="518"/>
      <c r="W303" s="518"/>
      <c r="X303" s="518"/>
      <c r="Y303" s="518"/>
      <c r="Z303" s="518"/>
    </row>
    <row r="304">
      <c r="A304" s="518"/>
      <c r="B304" s="518"/>
      <c r="C304" s="518"/>
      <c r="D304" s="518"/>
      <c r="E304" s="518"/>
      <c r="F304" s="518"/>
      <c r="G304" s="518"/>
      <c r="H304" s="518"/>
      <c r="I304" s="518"/>
      <c r="J304" s="518"/>
      <c r="K304" s="518"/>
      <c r="L304" s="518"/>
      <c r="M304" s="518"/>
      <c r="N304" s="518"/>
      <c r="O304" s="518"/>
      <c r="P304" s="518"/>
      <c r="Q304" s="518"/>
      <c r="R304" s="518"/>
      <c r="S304" s="518"/>
      <c r="T304" s="518"/>
      <c r="U304" s="518"/>
      <c r="V304" s="518"/>
      <c r="W304" s="518"/>
      <c r="X304" s="518"/>
      <c r="Y304" s="518"/>
      <c r="Z304" s="518"/>
    </row>
    <row r="305">
      <c r="A305" s="518"/>
      <c r="B305" s="518"/>
      <c r="C305" s="518"/>
      <c r="D305" s="518"/>
      <c r="E305" s="518"/>
      <c r="F305" s="518"/>
      <c r="G305" s="518"/>
      <c r="H305" s="518"/>
      <c r="I305" s="518"/>
      <c r="J305" s="518"/>
      <c r="K305" s="518"/>
      <c r="L305" s="518"/>
      <c r="M305" s="518"/>
      <c r="N305" s="518"/>
      <c r="O305" s="518"/>
      <c r="P305" s="518"/>
      <c r="Q305" s="518"/>
      <c r="R305" s="518"/>
      <c r="S305" s="518"/>
      <c r="T305" s="518"/>
      <c r="U305" s="518"/>
      <c r="V305" s="518"/>
      <c r="W305" s="518"/>
      <c r="X305" s="518"/>
      <c r="Y305" s="518"/>
      <c r="Z305" s="518"/>
    </row>
    <row r="306">
      <c r="A306" s="518"/>
      <c r="B306" s="518"/>
      <c r="C306" s="518"/>
      <c r="D306" s="518"/>
      <c r="E306" s="518"/>
      <c r="F306" s="518"/>
      <c r="G306" s="518"/>
      <c r="H306" s="518"/>
      <c r="I306" s="518"/>
      <c r="J306" s="518"/>
      <c r="K306" s="518"/>
      <c r="L306" s="518"/>
      <c r="M306" s="518"/>
      <c r="N306" s="518"/>
      <c r="O306" s="518"/>
      <c r="P306" s="518"/>
      <c r="Q306" s="518"/>
      <c r="R306" s="518"/>
      <c r="S306" s="518"/>
      <c r="T306" s="518"/>
      <c r="U306" s="518"/>
      <c r="V306" s="518"/>
      <c r="W306" s="518"/>
      <c r="X306" s="518"/>
      <c r="Y306" s="518"/>
      <c r="Z306" s="518"/>
    </row>
    <row r="307">
      <c r="A307" s="518"/>
      <c r="B307" s="518"/>
      <c r="C307" s="518"/>
      <c r="D307" s="518"/>
      <c r="E307" s="518"/>
      <c r="F307" s="518"/>
      <c r="G307" s="518"/>
      <c r="H307" s="518"/>
      <c r="I307" s="518"/>
      <c r="J307" s="518"/>
      <c r="K307" s="518"/>
      <c r="L307" s="518"/>
      <c r="M307" s="518"/>
      <c r="N307" s="518"/>
      <c r="O307" s="518"/>
      <c r="P307" s="518"/>
      <c r="Q307" s="518"/>
      <c r="R307" s="518"/>
      <c r="S307" s="518"/>
      <c r="T307" s="518"/>
      <c r="U307" s="518"/>
      <c r="V307" s="518"/>
      <c r="W307" s="518"/>
      <c r="X307" s="518"/>
      <c r="Y307" s="518"/>
      <c r="Z307" s="518"/>
    </row>
    <row r="308">
      <c r="A308" s="518"/>
      <c r="B308" s="518"/>
      <c r="C308" s="518"/>
      <c r="D308" s="518"/>
      <c r="E308" s="518"/>
      <c r="F308" s="518"/>
      <c r="G308" s="518"/>
      <c r="H308" s="518"/>
      <c r="I308" s="518"/>
      <c r="J308" s="518"/>
      <c r="K308" s="518"/>
      <c r="L308" s="518"/>
      <c r="M308" s="518"/>
      <c r="N308" s="518"/>
      <c r="O308" s="518"/>
      <c r="P308" s="518"/>
      <c r="Q308" s="518"/>
      <c r="R308" s="518"/>
      <c r="S308" s="518"/>
      <c r="T308" s="518"/>
      <c r="U308" s="518"/>
      <c r="V308" s="518"/>
      <c r="W308" s="518"/>
      <c r="X308" s="518"/>
      <c r="Y308" s="518"/>
      <c r="Z308" s="518"/>
    </row>
    <row r="309">
      <c r="A309" s="518"/>
      <c r="B309" s="518"/>
      <c r="C309" s="518"/>
      <c r="D309" s="518"/>
      <c r="E309" s="518"/>
      <c r="F309" s="518"/>
      <c r="G309" s="518"/>
      <c r="H309" s="518"/>
      <c r="I309" s="518"/>
      <c r="J309" s="518"/>
      <c r="K309" s="518"/>
      <c r="L309" s="518"/>
      <c r="M309" s="518"/>
      <c r="N309" s="518"/>
      <c r="O309" s="518"/>
      <c r="P309" s="518"/>
      <c r="Q309" s="518"/>
      <c r="R309" s="518"/>
      <c r="S309" s="518"/>
      <c r="T309" s="518"/>
      <c r="U309" s="518"/>
      <c r="V309" s="518"/>
      <c r="W309" s="518"/>
      <c r="X309" s="518"/>
      <c r="Y309" s="518"/>
      <c r="Z309" s="518"/>
    </row>
    <row r="310">
      <c r="A310" s="518"/>
      <c r="B310" s="518"/>
      <c r="C310" s="518"/>
      <c r="D310" s="518"/>
      <c r="E310" s="518"/>
      <c r="F310" s="518"/>
      <c r="G310" s="518"/>
      <c r="H310" s="518"/>
      <c r="I310" s="518"/>
      <c r="J310" s="518"/>
      <c r="K310" s="518"/>
      <c r="L310" s="518"/>
      <c r="M310" s="518"/>
      <c r="N310" s="518"/>
      <c r="O310" s="518"/>
      <c r="P310" s="518"/>
      <c r="Q310" s="518"/>
      <c r="R310" s="518"/>
      <c r="S310" s="518"/>
      <c r="T310" s="518"/>
      <c r="U310" s="518"/>
      <c r="V310" s="518"/>
      <c r="W310" s="518"/>
      <c r="X310" s="518"/>
      <c r="Y310" s="518"/>
      <c r="Z310" s="518"/>
    </row>
    <row r="311">
      <c r="A311" s="518"/>
      <c r="B311" s="518"/>
      <c r="C311" s="518"/>
      <c r="D311" s="518"/>
      <c r="E311" s="518"/>
      <c r="F311" s="518"/>
      <c r="G311" s="518"/>
      <c r="H311" s="518"/>
      <c r="I311" s="518"/>
      <c r="J311" s="518"/>
      <c r="K311" s="518"/>
      <c r="L311" s="518"/>
      <c r="M311" s="518"/>
      <c r="N311" s="518"/>
      <c r="O311" s="518"/>
      <c r="P311" s="518"/>
      <c r="Q311" s="518"/>
      <c r="R311" s="518"/>
      <c r="S311" s="518"/>
      <c r="T311" s="518"/>
      <c r="U311" s="518"/>
      <c r="V311" s="518"/>
      <c r="W311" s="518"/>
      <c r="X311" s="518"/>
      <c r="Y311" s="518"/>
      <c r="Z311" s="518"/>
    </row>
    <row r="312">
      <c r="A312" s="518"/>
      <c r="B312" s="518"/>
      <c r="C312" s="518"/>
      <c r="D312" s="518"/>
      <c r="E312" s="518"/>
      <c r="F312" s="518"/>
      <c r="G312" s="518"/>
      <c r="H312" s="518"/>
      <c r="I312" s="518"/>
      <c r="J312" s="518"/>
      <c r="K312" s="518"/>
      <c r="L312" s="518"/>
      <c r="M312" s="518"/>
      <c r="N312" s="518"/>
      <c r="O312" s="518"/>
      <c r="P312" s="518"/>
      <c r="Q312" s="518"/>
      <c r="R312" s="518"/>
      <c r="S312" s="518"/>
      <c r="T312" s="518"/>
      <c r="U312" s="518"/>
      <c r="V312" s="518"/>
      <c r="W312" s="518"/>
      <c r="X312" s="518"/>
      <c r="Y312" s="518"/>
      <c r="Z312" s="518"/>
    </row>
    <row r="313">
      <c r="A313" s="518"/>
      <c r="B313" s="518"/>
      <c r="C313" s="518"/>
      <c r="D313" s="518"/>
      <c r="E313" s="518"/>
      <c r="F313" s="518"/>
      <c r="G313" s="518"/>
      <c r="H313" s="518"/>
      <c r="I313" s="518"/>
      <c r="J313" s="518"/>
      <c r="K313" s="518"/>
      <c r="L313" s="518"/>
      <c r="M313" s="518"/>
      <c r="N313" s="518"/>
      <c r="O313" s="518"/>
      <c r="P313" s="518"/>
      <c r="Q313" s="518"/>
      <c r="R313" s="518"/>
      <c r="S313" s="518"/>
      <c r="T313" s="518"/>
      <c r="U313" s="518"/>
      <c r="V313" s="518"/>
      <c r="W313" s="518"/>
      <c r="X313" s="518"/>
      <c r="Y313" s="518"/>
      <c r="Z313" s="518"/>
    </row>
    <row r="314">
      <c r="A314" s="518"/>
      <c r="B314" s="518"/>
      <c r="C314" s="518"/>
      <c r="D314" s="518"/>
      <c r="E314" s="518"/>
      <c r="F314" s="518"/>
      <c r="G314" s="518"/>
      <c r="H314" s="518"/>
      <c r="I314" s="518"/>
      <c r="J314" s="518"/>
      <c r="K314" s="518"/>
      <c r="L314" s="518"/>
      <c r="M314" s="518"/>
      <c r="N314" s="518"/>
      <c r="O314" s="518"/>
      <c r="P314" s="518"/>
      <c r="Q314" s="518"/>
      <c r="R314" s="518"/>
      <c r="S314" s="518"/>
      <c r="T314" s="518"/>
      <c r="U314" s="518"/>
      <c r="V314" s="518"/>
      <c r="W314" s="518"/>
      <c r="X314" s="518"/>
      <c r="Y314" s="518"/>
      <c r="Z314" s="518"/>
    </row>
    <row r="315">
      <c r="A315" s="518"/>
      <c r="B315" s="518"/>
      <c r="C315" s="518"/>
      <c r="D315" s="518"/>
      <c r="E315" s="518"/>
      <c r="F315" s="518"/>
      <c r="G315" s="518"/>
      <c r="H315" s="518"/>
      <c r="I315" s="518"/>
      <c r="J315" s="518"/>
      <c r="K315" s="518"/>
      <c r="L315" s="518"/>
      <c r="M315" s="518"/>
      <c r="N315" s="518"/>
      <c r="O315" s="518"/>
      <c r="P315" s="518"/>
      <c r="Q315" s="518"/>
      <c r="R315" s="518"/>
      <c r="S315" s="518"/>
      <c r="T315" s="518"/>
      <c r="U315" s="518"/>
      <c r="V315" s="518"/>
      <c r="W315" s="518"/>
      <c r="X315" s="518"/>
      <c r="Y315" s="518"/>
      <c r="Z315" s="518"/>
    </row>
    <row r="316">
      <c r="A316" s="518"/>
      <c r="B316" s="518"/>
      <c r="C316" s="518"/>
      <c r="D316" s="518"/>
      <c r="E316" s="518"/>
      <c r="F316" s="518"/>
      <c r="G316" s="518"/>
      <c r="H316" s="518"/>
      <c r="I316" s="518"/>
      <c r="J316" s="518"/>
      <c r="K316" s="518"/>
      <c r="L316" s="518"/>
      <c r="M316" s="518"/>
      <c r="N316" s="518"/>
      <c r="O316" s="518"/>
      <c r="P316" s="518"/>
      <c r="Q316" s="518"/>
      <c r="R316" s="518"/>
      <c r="S316" s="518"/>
      <c r="T316" s="518"/>
      <c r="U316" s="518"/>
      <c r="V316" s="518"/>
      <c r="W316" s="518"/>
      <c r="X316" s="518"/>
      <c r="Y316" s="518"/>
      <c r="Z316" s="518"/>
    </row>
    <row r="317">
      <c r="A317" s="518"/>
      <c r="B317" s="518"/>
      <c r="C317" s="518"/>
      <c r="D317" s="518"/>
      <c r="E317" s="518"/>
      <c r="F317" s="518"/>
      <c r="G317" s="518"/>
      <c r="H317" s="518"/>
      <c r="I317" s="518"/>
      <c r="J317" s="518"/>
      <c r="K317" s="518"/>
      <c r="L317" s="518"/>
      <c r="M317" s="518"/>
      <c r="N317" s="518"/>
      <c r="O317" s="518"/>
      <c r="P317" s="518"/>
      <c r="Q317" s="518"/>
      <c r="R317" s="518"/>
      <c r="S317" s="518"/>
      <c r="T317" s="518"/>
      <c r="U317" s="518"/>
      <c r="V317" s="518"/>
      <c r="W317" s="518"/>
      <c r="X317" s="518"/>
      <c r="Y317" s="518"/>
      <c r="Z317" s="518"/>
    </row>
    <row r="318">
      <c r="A318" s="518"/>
      <c r="B318" s="518"/>
      <c r="C318" s="518"/>
      <c r="D318" s="518"/>
      <c r="E318" s="518"/>
      <c r="F318" s="518"/>
      <c r="G318" s="518"/>
      <c r="H318" s="518"/>
      <c r="I318" s="518"/>
      <c r="J318" s="518"/>
      <c r="K318" s="518"/>
      <c r="L318" s="518"/>
      <c r="M318" s="518"/>
      <c r="N318" s="518"/>
      <c r="O318" s="518"/>
      <c r="P318" s="518"/>
      <c r="Q318" s="518"/>
      <c r="R318" s="518"/>
      <c r="S318" s="518"/>
      <c r="T318" s="518"/>
      <c r="U318" s="518"/>
      <c r="V318" s="518"/>
      <c r="W318" s="518"/>
      <c r="X318" s="518"/>
      <c r="Y318" s="518"/>
      <c r="Z318" s="518"/>
    </row>
    <row r="319">
      <c r="A319" s="518"/>
      <c r="B319" s="518"/>
      <c r="C319" s="518"/>
      <c r="D319" s="518"/>
      <c r="E319" s="518"/>
      <c r="F319" s="518"/>
      <c r="G319" s="518"/>
      <c r="H319" s="518"/>
      <c r="I319" s="518"/>
      <c r="J319" s="518"/>
      <c r="K319" s="518"/>
      <c r="L319" s="518"/>
      <c r="M319" s="518"/>
      <c r="N319" s="518"/>
      <c r="O319" s="518"/>
      <c r="P319" s="518"/>
      <c r="Q319" s="518"/>
      <c r="R319" s="518"/>
      <c r="S319" s="518"/>
      <c r="T319" s="518"/>
      <c r="U319" s="518"/>
      <c r="V319" s="518"/>
      <c r="W319" s="518"/>
      <c r="X319" s="518"/>
      <c r="Y319" s="518"/>
      <c r="Z319" s="518"/>
    </row>
    <row r="320">
      <c r="A320" s="518"/>
      <c r="B320" s="518"/>
      <c r="C320" s="518"/>
      <c r="D320" s="518"/>
      <c r="E320" s="518"/>
      <c r="F320" s="518"/>
      <c r="G320" s="518"/>
      <c r="H320" s="518"/>
      <c r="I320" s="518"/>
      <c r="J320" s="518"/>
      <c r="K320" s="518"/>
      <c r="L320" s="518"/>
      <c r="M320" s="518"/>
      <c r="N320" s="518"/>
      <c r="O320" s="518"/>
      <c r="P320" s="518"/>
      <c r="Q320" s="518"/>
      <c r="R320" s="518"/>
      <c r="S320" s="518"/>
      <c r="T320" s="518"/>
      <c r="U320" s="518"/>
      <c r="V320" s="518"/>
      <c r="W320" s="518"/>
      <c r="X320" s="518"/>
      <c r="Y320" s="518"/>
      <c r="Z320" s="518"/>
    </row>
    <row r="321">
      <c r="A321" s="518"/>
      <c r="B321" s="518"/>
      <c r="C321" s="518"/>
      <c r="D321" s="518"/>
      <c r="E321" s="518"/>
      <c r="F321" s="518"/>
      <c r="G321" s="518"/>
      <c r="H321" s="518"/>
      <c r="I321" s="518"/>
      <c r="J321" s="518"/>
      <c r="K321" s="518"/>
      <c r="L321" s="518"/>
      <c r="M321" s="518"/>
      <c r="N321" s="518"/>
      <c r="O321" s="518"/>
      <c r="P321" s="518"/>
      <c r="Q321" s="518"/>
      <c r="R321" s="518"/>
      <c r="S321" s="518"/>
      <c r="T321" s="518"/>
      <c r="U321" s="518"/>
      <c r="V321" s="518"/>
      <c r="W321" s="518"/>
      <c r="X321" s="518"/>
      <c r="Y321" s="518"/>
      <c r="Z321" s="518"/>
    </row>
    <row r="322">
      <c r="A322" s="518"/>
      <c r="B322" s="518"/>
      <c r="C322" s="518"/>
      <c r="D322" s="518"/>
      <c r="E322" s="518"/>
      <c r="F322" s="518"/>
      <c r="G322" s="518"/>
      <c r="H322" s="518"/>
      <c r="I322" s="518"/>
      <c r="J322" s="518"/>
      <c r="K322" s="518"/>
      <c r="L322" s="518"/>
      <c r="M322" s="518"/>
      <c r="N322" s="518"/>
      <c r="O322" s="518"/>
      <c r="P322" s="518"/>
      <c r="Q322" s="518"/>
      <c r="R322" s="518"/>
      <c r="S322" s="518"/>
      <c r="T322" s="518"/>
      <c r="U322" s="518"/>
      <c r="V322" s="518"/>
      <c r="W322" s="518"/>
      <c r="X322" s="518"/>
      <c r="Y322" s="518"/>
      <c r="Z322" s="518"/>
    </row>
    <row r="323">
      <c r="A323" s="518"/>
      <c r="B323" s="518"/>
      <c r="C323" s="518"/>
      <c r="D323" s="518"/>
      <c r="E323" s="518"/>
      <c r="F323" s="518"/>
      <c r="G323" s="518"/>
      <c r="H323" s="518"/>
      <c r="I323" s="518"/>
      <c r="J323" s="518"/>
      <c r="K323" s="518"/>
      <c r="L323" s="518"/>
      <c r="M323" s="518"/>
      <c r="N323" s="518"/>
      <c r="O323" s="518"/>
      <c r="P323" s="518"/>
      <c r="Q323" s="518"/>
      <c r="R323" s="518"/>
      <c r="S323" s="518"/>
      <c r="T323" s="518"/>
      <c r="U323" s="518"/>
      <c r="V323" s="518"/>
      <c r="W323" s="518"/>
      <c r="X323" s="518"/>
      <c r="Y323" s="518"/>
      <c r="Z323" s="518"/>
    </row>
    <row r="324">
      <c r="A324" s="518"/>
      <c r="B324" s="518"/>
      <c r="C324" s="518"/>
      <c r="D324" s="518"/>
      <c r="E324" s="518"/>
      <c r="F324" s="518"/>
      <c r="G324" s="518"/>
      <c r="H324" s="518"/>
      <c r="I324" s="518"/>
      <c r="J324" s="518"/>
      <c r="K324" s="518"/>
      <c r="L324" s="518"/>
      <c r="M324" s="518"/>
      <c r="N324" s="518"/>
      <c r="O324" s="518"/>
      <c r="P324" s="518"/>
      <c r="Q324" s="518"/>
      <c r="R324" s="518"/>
      <c r="S324" s="518"/>
      <c r="T324" s="518"/>
      <c r="U324" s="518"/>
      <c r="V324" s="518"/>
      <c r="W324" s="518"/>
      <c r="X324" s="518"/>
      <c r="Y324" s="518"/>
      <c r="Z324" s="518"/>
    </row>
    <row r="325">
      <c r="A325" s="518"/>
      <c r="B325" s="518"/>
      <c r="C325" s="518"/>
      <c r="D325" s="518"/>
      <c r="E325" s="518"/>
      <c r="F325" s="518"/>
      <c r="G325" s="518"/>
      <c r="H325" s="518"/>
      <c r="I325" s="518"/>
      <c r="J325" s="518"/>
      <c r="K325" s="518"/>
      <c r="L325" s="518"/>
      <c r="M325" s="518"/>
      <c r="N325" s="518"/>
      <c r="O325" s="518"/>
      <c r="P325" s="518"/>
      <c r="Q325" s="518"/>
      <c r="R325" s="518"/>
      <c r="S325" s="518"/>
      <c r="T325" s="518"/>
      <c r="U325" s="518"/>
      <c r="V325" s="518"/>
      <c r="W325" s="518"/>
      <c r="X325" s="518"/>
      <c r="Y325" s="518"/>
      <c r="Z325" s="518"/>
    </row>
    <row r="326">
      <c r="A326" s="518"/>
      <c r="B326" s="518"/>
      <c r="C326" s="518"/>
      <c r="D326" s="518"/>
      <c r="E326" s="518"/>
      <c r="F326" s="518"/>
      <c r="G326" s="518"/>
      <c r="H326" s="518"/>
      <c r="I326" s="518"/>
      <c r="J326" s="518"/>
      <c r="K326" s="518"/>
      <c r="L326" s="518"/>
      <c r="M326" s="518"/>
      <c r="N326" s="518"/>
      <c r="O326" s="518"/>
      <c r="P326" s="518"/>
      <c r="Q326" s="518"/>
      <c r="R326" s="518"/>
      <c r="S326" s="518"/>
      <c r="T326" s="518"/>
      <c r="U326" s="518"/>
      <c r="V326" s="518"/>
      <c r="W326" s="518"/>
      <c r="X326" s="518"/>
      <c r="Y326" s="518"/>
      <c r="Z326" s="518"/>
    </row>
    <row r="327">
      <c r="A327" s="518"/>
      <c r="B327" s="518"/>
      <c r="C327" s="518"/>
      <c r="D327" s="518"/>
      <c r="E327" s="518"/>
      <c r="F327" s="518"/>
      <c r="G327" s="518"/>
      <c r="H327" s="518"/>
      <c r="I327" s="518"/>
      <c r="J327" s="518"/>
      <c r="K327" s="518"/>
      <c r="L327" s="518"/>
      <c r="M327" s="518"/>
      <c r="N327" s="518"/>
      <c r="O327" s="518"/>
      <c r="P327" s="518"/>
      <c r="Q327" s="518"/>
      <c r="R327" s="518"/>
      <c r="S327" s="518"/>
      <c r="T327" s="518"/>
      <c r="U327" s="518"/>
      <c r="V327" s="518"/>
      <c r="W327" s="518"/>
      <c r="X327" s="518"/>
      <c r="Y327" s="518"/>
      <c r="Z327" s="518"/>
    </row>
    <row r="328">
      <c r="A328" s="518"/>
      <c r="B328" s="518"/>
      <c r="C328" s="518"/>
      <c r="D328" s="518"/>
      <c r="E328" s="518"/>
      <c r="F328" s="518"/>
      <c r="G328" s="518"/>
      <c r="H328" s="518"/>
      <c r="I328" s="518"/>
      <c r="J328" s="518"/>
      <c r="K328" s="518"/>
      <c r="L328" s="518"/>
      <c r="M328" s="518"/>
      <c r="N328" s="518"/>
      <c r="O328" s="518"/>
      <c r="P328" s="518"/>
      <c r="Q328" s="518"/>
      <c r="R328" s="518"/>
      <c r="S328" s="518"/>
      <c r="T328" s="518"/>
      <c r="U328" s="518"/>
      <c r="V328" s="518"/>
      <c r="W328" s="518"/>
      <c r="X328" s="518"/>
      <c r="Y328" s="518"/>
      <c r="Z328" s="518"/>
    </row>
    <row r="329">
      <c r="A329" s="518"/>
      <c r="B329" s="518"/>
      <c r="C329" s="518"/>
      <c r="D329" s="518"/>
      <c r="E329" s="518"/>
      <c r="F329" s="518"/>
      <c r="G329" s="518"/>
      <c r="H329" s="518"/>
      <c r="I329" s="518"/>
      <c r="J329" s="518"/>
      <c r="K329" s="518"/>
      <c r="L329" s="518"/>
      <c r="M329" s="518"/>
      <c r="N329" s="518"/>
      <c r="O329" s="518"/>
      <c r="P329" s="518"/>
      <c r="Q329" s="518"/>
      <c r="R329" s="518"/>
      <c r="S329" s="518"/>
      <c r="T329" s="518"/>
      <c r="U329" s="518"/>
      <c r="V329" s="518"/>
      <c r="W329" s="518"/>
      <c r="X329" s="518"/>
      <c r="Y329" s="518"/>
      <c r="Z329" s="518"/>
    </row>
    <row r="330">
      <c r="A330" s="518"/>
      <c r="B330" s="518"/>
      <c r="C330" s="518"/>
      <c r="D330" s="518"/>
      <c r="E330" s="518"/>
      <c r="F330" s="518"/>
      <c r="G330" s="518"/>
      <c r="H330" s="518"/>
      <c r="I330" s="518"/>
      <c r="J330" s="518"/>
      <c r="K330" s="518"/>
      <c r="L330" s="518"/>
      <c r="M330" s="518"/>
      <c r="N330" s="518"/>
      <c r="O330" s="518"/>
      <c r="P330" s="518"/>
      <c r="Q330" s="518"/>
      <c r="R330" s="518"/>
      <c r="S330" s="518"/>
      <c r="T330" s="518"/>
      <c r="U330" s="518"/>
      <c r="V330" s="518"/>
      <c r="W330" s="518"/>
      <c r="X330" s="518"/>
      <c r="Y330" s="518"/>
      <c r="Z330" s="518"/>
    </row>
    <row r="331">
      <c r="A331" s="518"/>
      <c r="B331" s="518"/>
      <c r="C331" s="518"/>
      <c r="D331" s="518"/>
      <c r="E331" s="518"/>
      <c r="F331" s="518"/>
      <c r="G331" s="518"/>
      <c r="H331" s="518"/>
      <c r="I331" s="518"/>
      <c r="J331" s="518"/>
      <c r="K331" s="518"/>
      <c r="L331" s="518"/>
      <c r="M331" s="518"/>
      <c r="N331" s="518"/>
      <c r="O331" s="518"/>
      <c r="P331" s="518"/>
      <c r="Q331" s="518"/>
      <c r="R331" s="518"/>
      <c r="S331" s="518"/>
      <c r="T331" s="518"/>
      <c r="U331" s="518"/>
      <c r="V331" s="518"/>
      <c r="W331" s="518"/>
      <c r="X331" s="518"/>
      <c r="Y331" s="518"/>
      <c r="Z331" s="518"/>
    </row>
    <row r="332">
      <c r="A332" s="518"/>
      <c r="B332" s="518"/>
      <c r="C332" s="518"/>
      <c r="D332" s="518"/>
      <c r="E332" s="518"/>
      <c r="F332" s="518"/>
      <c r="G332" s="518"/>
      <c r="H332" s="518"/>
      <c r="I332" s="518"/>
      <c r="J332" s="518"/>
      <c r="K332" s="518"/>
      <c r="L332" s="518"/>
      <c r="M332" s="518"/>
      <c r="N332" s="518"/>
      <c r="O332" s="518"/>
      <c r="P332" s="518"/>
      <c r="Q332" s="518"/>
      <c r="R332" s="518"/>
      <c r="S332" s="518"/>
      <c r="T332" s="518"/>
      <c r="U332" s="518"/>
      <c r="V332" s="518"/>
      <c r="W332" s="518"/>
      <c r="X332" s="518"/>
      <c r="Y332" s="518"/>
      <c r="Z332" s="518"/>
    </row>
    <row r="333">
      <c r="A333" s="518"/>
      <c r="B333" s="518"/>
      <c r="C333" s="518"/>
      <c r="D333" s="518"/>
      <c r="E333" s="518"/>
      <c r="F333" s="518"/>
      <c r="G333" s="518"/>
      <c r="H333" s="518"/>
      <c r="I333" s="518"/>
      <c r="J333" s="518"/>
      <c r="K333" s="518"/>
      <c r="L333" s="518"/>
      <c r="M333" s="518"/>
      <c r="N333" s="518"/>
      <c r="O333" s="518"/>
      <c r="P333" s="518"/>
      <c r="Q333" s="518"/>
      <c r="R333" s="518"/>
      <c r="S333" s="518"/>
      <c r="T333" s="518"/>
      <c r="U333" s="518"/>
      <c r="V333" s="518"/>
      <c r="W333" s="518"/>
      <c r="X333" s="518"/>
      <c r="Y333" s="518"/>
      <c r="Z333" s="518"/>
    </row>
    <row r="334">
      <c r="A334" s="518"/>
      <c r="B334" s="518"/>
      <c r="C334" s="518"/>
      <c r="D334" s="518"/>
      <c r="E334" s="518"/>
      <c r="F334" s="518"/>
      <c r="G334" s="518"/>
      <c r="H334" s="518"/>
      <c r="I334" s="518"/>
      <c r="J334" s="518"/>
      <c r="K334" s="518"/>
      <c r="L334" s="518"/>
      <c r="M334" s="518"/>
      <c r="N334" s="518"/>
      <c r="O334" s="518"/>
      <c r="P334" s="518"/>
      <c r="Q334" s="518"/>
      <c r="R334" s="518"/>
      <c r="S334" s="518"/>
      <c r="T334" s="518"/>
      <c r="U334" s="518"/>
      <c r="V334" s="518"/>
      <c r="W334" s="518"/>
      <c r="X334" s="518"/>
      <c r="Y334" s="518"/>
      <c r="Z334" s="518"/>
    </row>
    <row r="335">
      <c r="A335" s="518"/>
      <c r="B335" s="518"/>
      <c r="C335" s="518"/>
      <c r="D335" s="518"/>
      <c r="E335" s="518"/>
      <c r="F335" s="518"/>
      <c r="G335" s="518"/>
      <c r="H335" s="518"/>
      <c r="I335" s="518"/>
      <c r="J335" s="518"/>
      <c r="K335" s="518"/>
      <c r="L335" s="518"/>
      <c r="M335" s="518"/>
      <c r="N335" s="518"/>
      <c r="O335" s="518"/>
      <c r="P335" s="518"/>
      <c r="Q335" s="518"/>
      <c r="R335" s="518"/>
      <c r="S335" s="518"/>
      <c r="T335" s="518"/>
      <c r="U335" s="518"/>
      <c r="V335" s="518"/>
      <c r="W335" s="518"/>
      <c r="X335" s="518"/>
      <c r="Y335" s="518"/>
      <c r="Z335" s="518"/>
    </row>
    <row r="336">
      <c r="A336" s="518"/>
      <c r="B336" s="518"/>
      <c r="C336" s="518"/>
      <c r="D336" s="518"/>
      <c r="E336" s="518"/>
      <c r="F336" s="518"/>
      <c r="G336" s="518"/>
      <c r="H336" s="518"/>
      <c r="I336" s="518"/>
      <c r="J336" s="518"/>
      <c r="K336" s="518"/>
      <c r="L336" s="518"/>
      <c r="M336" s="518"/>
      <c r="N336" s="518"/>
      <c r="O336" s="518"/>
      <c r="P336" s="518"/>
      <c r="Q336" s="518"/>
      <c r="R336" s="518"/>
      <c r="S336" s="518"/>
      <c r="T336" s="518"/>
      <c r="U336" s="518"/>
      <c r="V336" s="518"/>
      <c r="W336" s="518"/>
      <c r="X336" s="518"/>
      <c r="Y336" s="518"/>
      <c r="Z336" s="518"/>
    </row>
    <row r="337">
      <c r="A337" s="518"/>
      <c r="B337" s="518"/>
      <c r="C337" s="518"/>
      <c r="D337" s="518"/>
      <c r="E337" s="518"/>
      <c r="F337" s="518"/>
      <c r="G337" s="518"/>
      <c r="H337" s="518"/>
      <c r="I337" s="518"/>
      <c r="J337" s="518"/>
      <c r="K337" s="518"/>
      <c r="L337" s="518"/>
      <c r="M337" s="518"/>
      <c r="N337" s="518"/>
      <c r="O337" s="518"/>
      <c r="P337" s="518"/>
      <c r="Q337" s="518"/>
      <c r="R337" s="518"/>
      <c r="S337" s="518"/>
      <c r="T337" s="518"/>
      <c r="U337" s="518"/>
      <c r="V337" s="518"/>
      <c r="W337" s="518"/>
      <c r="X337" s="518"/>
      <c r="Y337" s="518"/>
      <c r="Z337" s="518"/>
    </row>
    <row r="338">
      <c r="A338" s="518"/>
      <c r="B338" s="518"/>
      <c r="C338" s="518"/>
      <c r="D338" s="518"/>
      <c r="E338" s="518"/>
      <c r="F338" s="518"/>
      <c r="G338" s="518"/>
      <c r="H338" s="518"/>
      <c r="I338" s="518"/>
      <c r="J338" s="518"/>
      <c r="K338" s="518"/>
      <c r="L338" s="518"/>
      <c r="M338" s="518"/>
      <c r="N338" s="518"/>
      <c r="O338" s="518"/>
      <c r="P338" s="518"/>
      <c r="Q338" s="518"/>
      <c r="R338" s="518"/>
      <c r="S338" s="518"/>
      <c r="T338" s="518"/>
      <c r="U338" s="518"/>
      <c r="V338" s="518"/>
      <c r="W338" s="518"/>
      <c r="X338" s="518"/>
      <c r="Y338" s="518"/>
      <c r="Z338" s="518"/>
    </row>
    <row r="339">
      <c r="A339" s="518"/>
      <c r="B339" s="518"/>
      <c r="C339" s="518"/>
      <c r="D339" s="518"/>
      <c r="E339" s="518"/>
      <c r="F339" s="518"/>
      <c r="G339" s="518"/>
      <c r="H339" s="518"/>
      <c r="I339" s="518"/>
      <c r="J339" s="518"/>
      <c r="K339" s="518"/>
      <c r="L339" s="518"/>
      <c r="M339" s="518"/>
      <c r="N339" s="518"/>
      <c r="O339" s="518"/>
      <c r="P339" s="518"/>
      <c r="Q339" s="518"/>
      <c r="R339" s="518"/>
      <c r="S339" s="518"/>
      <c r="T339" s="518"/>
      <c r="U339" s="518"/>
      <c r="V339" s="518"/>
      <c r="W339" s="518"/>
      <c r="X339" s="518"/>
      <c r="Y339" s="518"/>
      <c r="Z339" s="518"/>
    </row>
    <row r="340">
      <c r="A340" s="518"/>
      <c r="B340" s="518"/>
      <c r="C340" s="518"/>
      <c r="D340" s="518"/>
      <c r="E340" s="518"/>
      <c r="F340" s="518"/>
      <c r="G340" s="518"/>
      <c r="H340" s="518"/>
      <c r="I340" s="518"/>
      <c r="J340" s="518"/>
      <c r="K340" s="518"/>
      <c r="L340" s="518"/>
      <c r="M340" s="518"/>
      <c r="N340" s="518"/>
      <c r="O340" s="518"/>
      <c r="P340" s="518"/>
      <c r="Q340" s="518"/>
      <c r="R340" s="518"/>
      <c r="S340" s="518"/>
      <c r="T340" s="518"/>
      <c r="U340" s="518"/>
      <c r="V340" s="518"/>
      <c r="W340" s="518"/>
      <c r="X340" s="518"/>
      <c r="Y340" s="518"/>
      <c r="Z340" s="518"/>
    </row>
    <row r="341">
      <c r="A341" s="518"/>
      <c r="B341" s="518"/>
      <c r="C341" s="518"/>
      <c r="D341" s="518"/>
      <c r="E341" s="518"/>
      <c r="F341" s="518"/>
      <c r="G341" s="518"/>
      <c r="H341" s="518"/>
      <c r="I341" s="518"/>
      <c r="J341" s="518"/>
      <c r="K341" s="518"/>
      <c r="L341" s="518"/>
      <c r="M341" s="518"/>
      <c r="N341" s="518"/>
      <c r="O341" s="518"/>
      <c r="P341" s="518"/>
      <c r="Q341" s="518"/>
      <c r="R341" s="518"/>
      <c r="S341" s="518"/>
      <c r="T341" s="518"/>
      <c r="U341" s="518"/>
      <c r="V341" s="518"/>
      <c r="W341" s="518"/>
      <c r="X341" s="518"/>
      <c r="Y341" s="518"/>
      <c r="Z341" s="518"/>
    </row>
    <row r="342">
      <c r="A342" s="518"/>
      <c r="B342" s="518"/>
      <c r="C342" s="518"/>
      <c r="D342" s="518"/>
      <c r="E342" s="518"/>
      <c r="F342" s="518"/>
      <c r="G342" s="518"/>
      <c r="H342" s="518"/>
      <c r="I342" s="518"/>
      <c r="J342" s="518"/>
      <c r="K342" s="518"/>
      <c r="L342" s="518"/>
      <c r="M342" s="518"/>
      <c r="N342" s="518"/>
      <c r="O342" s="518"/>
      <c r="P342" s="518"/>
      <c r="Q342" s="518"/>
      <c r="R342" s="518"/>
      <c r="S342" s="518"/>
      <c r="T342" s="518"/>
      <c r="U342" s="518"/>
      <c r="V342" s="518"/>
      <c r="W342" s="518"/>
      <c r="X342" s="518"/>
      <c r="Y342" s="518"/>
      <c r="Z342" s="518"/>
    </row>
    <row r="343">
      <c r="A343" s="518"/>
      <c r="B343" s="518"/>
      <c r="C343" s="518"/>
      <c r="D343" s="518"/>
      <c r="E343" s="518"/>
      <c r="F343" s="518"/>
      <c r="G343" s="518"/>
      <c r="H343" s="518"/>
      <c r="I343" s="518"/>
      <c r="J343" s="518"/>
      <c r="K343" s="518"/>
      <c r="L343" s="518"/>
      <c r="M343" s="518"/>
      <c r="N343" s="518"/>
      <c r="O343" s="518"/>
      <c r="P343" s="518"/>
      <c r="Q343" s="518"/>
      <c r="R343" s="518"/>
      <c r="S343" s="518"/>
      <c r="T343" s="518"/>
      <c r="U343" s="518"/>
      <c r="V343" s="518"/>
      <c r="W343" s="518"/>
      <c r="X343" s="518"/>
      <c r="Y343" s="518"/>
      <c r="Z343" s="518"/>
    </row>
    <row r="344">
      <c r="A344" s="518"/>
      <c r="B344" s="518"/>
      <c r="C344" s="518"/>
      <c r="D344" s="518"/>
      <c r="E344" s="518"/>
      <c r="F344" s="518"/>
      <c r="G344" s="518"/>
      <c r="H344" s="518"/>
      <c r="I344" s="518"/>
      <c r="J344" s="518"/>
      <c r="K344" s="518"/>
      <c r="L344" s="518"/>
      <c r="M344" s="518"/>
      <c r="N344" s="518"/>
      <c r="O344" s="518"/>
      <c r="P344" s="518"/>
      <c r="Q344" s="518"/>
      <c r="R344" s="518"/>
      <c r="S344" s="518"/>
      <c r="T344" s="518"/>
      <c r="U344" s="518"/>
      <c r="V344" s="518"/>
      <c r="W344" s="518"/>
      <c r="X344" s="518"/>
      <c r="Y344" s="518"/>
      <c r="Z344" s="518"/>
    </row>
    <row r="345">
      <c r="A345" s="518"/>
      <c r="B345" s="518"/>
      <c r="C345" s="518"/>
      <c r="D345" s="518"/>
      <c r="E345" s="518"/>
      <c r="F345" s="518"/>
      <c r="G345" s="518"/>
      <c r="H345" s="518"/>
      <c r="I345" s="518"/>
      <c r="J345" s="518"/>
      <c r="K345" s="518"/>
      <c r="L345" s="518"/>
      <c r="M345" s="518"/>
      <c r="N345" s="518"/>
      <c r="O345" s="518"/>
      <c r="P345" s="518"/>
      <c r="Q345" s="518"/>
      <c r="R345" s="518"/>
      <c r="S345" s="518"/>
      <c r="T345" s="518"/>
      <c r="U345" s="518"/>
      <c r="V345" s="518"/>
      <c r="W345" s="518"/>
      <c r="X345" s="518"/>
      <c r="Y345" s="518"/>
      <c r="Z345" s="518"/>
    </row>
    <row r="346">
      <c r="A346" s="518"/>
      <c r="B346" s="518"/>
      <c r="C346" s="518"/>
      <c r="D346" s="518"/>
      <c r="E346" s="518"/>
      <c r="F346" s="518"/>
      <c r="G346" s="518"/>
      <c r="H346" s="518"/>
      <c r="I346" s="518"/>
      <c r="J346" s="518"/>
      <c r="K346" s="518"/>
      <c r="L346" s="518"/>
      <c r="M346" s="518"/>
      <c r="N346" s="518"/>
      <c r="O346" s="518"/>
      <c r="P346" s="518"/>
      <c r="Q346" s="518"/>
      <c r="R346" s="518"/>
      <c r="S346" s="518"/>
      <c r="T346" s="518"/>
      <c r="U346" s="518"/>
      <c r="V346" s="518"/>
      <c r="W346" s="518"/>
      <c r="X346" s="518"/>
      <c r="Y346" s="518"/>
      <c r="Z346" s="518"/>
    </row>
    <row r="347">
      <c r="A347" s="518"/>
      <c r="B347" s="518"/>
      <c r="C347" s="518"/>
      <c r="D347" s="518"/>
      <c r="E347" s="518"/>
      <c r="F347" s="518"/>
      <c r="G347" s="518"/>
      <c r="H347" s="518"/>
      <c r="I347" s="518"/>
      <c r="J347" s="518"/>
      <c r="K347" s="518"/>
      <c r="L347" s="518"/>
      <c r="M347" s="518"/>
      <c r="N347" s="518"/>
      <c r="O347" s="518"/>
      <c r="P347" s="518"/>
      <c r="Q347" s="518"/>
      <c r="R347" s="518"/>
      <c r="S347" s="518"/>
      <c r="T347" s="518"/>
      <c r="U347" s="518"/>
      <c r="V347" s="518"/>
      <c r="W347" s="518"/>
      <c r="X347" s="518"/>
      <c r="Y347" s="518"/>
      <c r="Z347" s="518"/>
    </row>
    <row r="348">
      <c r="A348" s="518"/>
      <c r="B348" s="518"/>
      <c r="C348" s="518"/>
      <c r="D348" s="518"/>
      <c r="E348" s="518"/>
      <c r="F348" s="518"/>
      <c r="G348" s="518"/>
      <c r="H348" s="518"/>
      <c r="I348" s="518"/>
      <c r="J348" s="518"/>
      <c r="K348" s="518"/>
      <c r="L348" s="518"/>
      <c r="M348" s="518"/>
      <c r="N348" s="518"/>
      <c r="O348" s="518"/>
      <c r="P348" s="518"/>
      <c r="Q348" s="518"/>
      <c r="R348" s="518"/>
      <c r="S348" s="518"/>
      <c r="T348" s="518"/>
      <c r="U348" s="518"/>
      <c r="V348" s="518"/>
      <c r="W348" s="518"/>
      <c r="X348" s="518"/>
      <c r="Y348" s="518"/>
      <c r="Z348" s="518"/>
    </row>
    <row r="349">
      <c r="A349" s="518"/>
      <c r="B349" s="518"/>
      <c r="C349" s="518"/>
      <c r="D349" s="518"/>
      <c r="E349" s="518"/>
      <c r="F349" s="518"/>
      <c r="G349" s="518"/>
      <c r="H349" s="518"/>
      <c r="I349" s="518"/>
      <c r="J349" s="518"/>
      <c r="K349" s="518"/>
      <c r="L349" s="518"/>
      <c r="M349" s="518"/>
      <c r="N349" s="518"/>
      <c r="O349" s="518"/>
      <c r="P349" s="518"/>
      <c r="Q349" s="518"/>
      <c r="R349" s="518"/>
      <c r="S349" s="518"/>
      <c r="T349" s="518"/>
      <c r="U349" s="518"/>
      <c r="V349" s="518"/>
      <c r="W349" s="518"/>
      <c r="X349" s="518"/>
      <c r="Y349" s="518"/>
      <c r="Z349" s="518"/>
    </row>
    <row r="350">
      <c r="A350" s="518"/>
      <c r="B350" s="518"/>
      <c r="C350" s="518"/>
      <c r="D350" s="518"/>
      <c r="E350" s="518"/>
      <c r="F350" s="518"/>
      <c r="G350" s="518"/>
      <c r="H350" s="518"/>
      <c r="I350" s="518"/>
      <c r="J350" s="518"/>
      <c r="K350" s="518"/>
      <c r="L350" s="518"/>
      <c r="M350" s="518"/>
      <c r="N350" s="518"/>
      <c r="O350" s="518"/>
      <c r="P350" s="518"/>
      <c r="Q350" s="518"/>
      <c r="R350" s="518"/>
      <c r="S350" s="518"/>
      <c r="T350" s="518"/>
      <c r="U350" s="518"/>
      <c r="V350" s="518"/>
      <c r="W350" s="518"/>
      <c r="X350" s="518"/>
      <c r="Y350" s="518"/>
      <c r="Z350" s="518"/>
    </row>
    <row r="351">
      <c r="A351" s="518"/>
      <c r="B351" s="518"/>
      <c r="C351" s="518"/>
      <c r="D351" s="518"/>
      <c r="E351" s="518"/>
      <c r="F351" s="518"/>
      <c r="G351" s="518"/>
      <c r="H351" s="518"/>
      <c r="I351" s="518"/>
      <c r="J351" s="518"/>
      <c r="K351" s="518"/>
      <c r="L351" s="518"/>
      <c r="M351" s="518"/>
      <c r="N351" s="518"/>
      <c r="O351" s="518"/>
      <c r="P351" s="518"/>
      <c r="Q351" s="518"/>
      <c r="R351" s="518"/>
      <c r="S351" s="518"/>
      <c r="T351" s="518"/>
      <c r="U351" s="518"/>
      <c r="V351" s="518"/>
      <c r="W351" s="518"/>
      <c r="X351" s="518"/>
      <c r="Y351" s="518"/>
      <c r="Z351" s="518"/>
    </row>
    <row r="352">
      <c r="A352" s="518"/>
      <c r="B352" s="518"/>
      <c r="C352" s="518"/>
      <c r="D352" s="518"/>
      <c r="E352" s="518"/>
      <c r="F352" s="518"/>
      <c r="G352" s="518"/>
      <c r="H352" s="518"/>
      <c r="I352" s="518"/>
      <c r="J352" s="518"/>
      <c r="K352" s="518"/>
      <c r="L352" s="518"/>
      <c r="M352" s="518"/>
      <c r="N352" s="518"/>
      <c r="O352" s="518"/>
      <c r="P352" s="518"/>
      <c r="Q352" s="518"/>
      <c r="R352" s="518"/>
      <c r="S352" s="518"/>
      <c r="T352" s="518"/>
      <c r="U352" s="518"/>
      <c r="V352" s="518"/>
      <c r="W352" s="518"/>
      <c r="X352" s="518"/>
      <c r="Y352" s="518"/>
      <c r="Z352" s="518"/>
    </row>
    <row r="353">
      <c r="A353" s="518"/>
      <c r="B353" s="518"/>
      <c r="C353" s="518"/>
      <c r="D353" s="518"/>
      <c r="E353" s="518"/>
      <c r="F353" s="518"/>
      <c r="G353" s="518"/>
      <c r="H353" s="518"/>
      <c r="I353" s="518"/>
      <c r="J353" s="518"/>
      <c r="K353" s="518"/>
      <c r="L353" s="518"/>
      <c r="M353" s="518"/>
      <c r="N353" s="518"/>
      <c r="O353" s="518"/>
      <c r="P353" s="518"/>
      <c r="Q353" s="518"/>
      <c r="R353" s="518"/>
      <c r="S353" s="518"/>
      <c r="T353" s="518"/>
      <c r="U353" s="518"/>
      <c r="V353" s="518"/>
      <c r="W353" s="518"/>
      <c r="X353" s="518"/>
      <c r="Y353" s="518"/>
      <c r="Z353" s="518"/>
    </row>
    <row r="354">
      <c r="A354" s="518"/>
      <c r="B354" s="518"/>
      <c r="C354" s="518"/>
      <c r="D354" s="518"/>
      <c r="E354" s="518"/>
      <c r="F354" s="518"/>
      <c r="G354" s="518"/>
      <c r="H354" s="518"/>
      <c r="I354" s="518"/>
      <c r="J354" s="518"/>
      <c r="K354" s="518"/>
      <c r="L354" s="518"/>
      <c r="M354" s="518"/>
      <c r="N354" s="518"/>
      <c r="O354" s="518"/>
      <c r="P354" s="518"/>
      <c r="Q354" s="518"/>
      <c r="R354" s="518"/>
      <c r="S354" s="518"/>
      <c r="T354" s="518"/>
      <c r="U354" s="518"/>
      <c r="V354" s="518"/>
      <c r="W354" s="518"/>
      <c r="X354" s="518"/>
      <c r="Y354" s="518"/>
      <c r="Z354" s="518"/>
    </row>
    <row r="355">
      <c r="A355" s="518"/>
      <c r="B355" s="518"/>
      <c r="C355" s="518"/>
      <c r="D355" s="518"/>
      <c r="E355" s="518"/>
      <c r="F355" s="518"/>
      <c r="G355" s="518"/>
      <c r="H355" s="518"/>
      <c r="I355" s="518"/>
      <c r="J355" s="518"/>
      <c r="K355" s="518"/>
      <c r="L355" s="518"/>
      <c r="M355" s="518"/>
      <c r="N355" s="518"/>
      <c r="O355" s="518"/>
      <c r="P355" s="518"/>
      <c r="Q355" s="518"/>
      <c r="R355" s="518"/>
      <c r="S355" s="518"/>
      <c r="T355" s="518"/>
      <c r="U355" s="518"/>
      <c r="V355" s="518"/>
      <c r="W355" s="518"/>
      <c r="X355" s="518"/>
      <c r="Y355" s="518"/>
      <c r="Z355" s="518"/>
    </row>
    <row r="356">
      <c r="A356" s="518"/>
      <c r="B356" s="518"/>
      <c r="C356" s="518"/>
      <c r="D356" s="518"/>
      <c r="E356" s="518"/>
      <c r="F356" s="518"/>
      <c r="G356" s="518"/>
      <c r="H356" s="518"/>
      <c r="I356" s="518"/>
      <c r="J356" s="518"/>
      <c r="K356" s="518"/>
      <c r="L356" s="518"/>
      <c r="M356" s="518"/>
      <c r="N356" s="518"/>
      <c r="O356" s="518"/>
      <c r="P356" s="518"/>
      <c r="Q356" s="518"/>
      <c r="R356" s="518"/>
      <c r="S356" s="518"/>
      <c r="T356" s="518"/>
      <c r="U356" s="518"/>
      <c r="V356" s="518"/>
      <c r="W356" s="518"/>
      <c r="X356" s="518"/>
      <c r="Y356" s="518"/>
      <c r="Z356" s="518"/>
    </row>
    <row r="357">
      <c r="A357" s="518"/>
      <c r="B357" s="518"/>
      <c r="C357" s="518"/>
      <c r="D357" s="518"/>
      <c r="E357" s="518"/>
      <c r="F357" s="518"/>
      <c r="G357" s="518"/>
      <c r="H357" s="518"/>
      <c r="I357" s="518"/>
      <c r="J357" s="518"/>
      <c r="K357" s="518"/>
      <c r="L357" s="518"/>
      <c r="M357" s="518"/>
      <c r="N357" s="518"/>
      <c r="O357" s="518"/>
      <c r="P357" s="518"/>
      <c r="Q357" s="518"/>
      <c r="R357" s="518"/>
      <c r="S357" s="518"/>
      <c r="T357" s="518"/>
      <c r="U357" s="518"/>
      <c r="V357" s="518"/>
      <c r="W357" s="518"/>
      <c r="X357" s="518"/>
      <c r="Y357" s="518"/>
      <c r="Z357" s="518"/>
    </row>
    <row r="358">
      <c r="A358" s="518"/>
      <c r="B358" s="518"/>
      <c r="C358" s="518"/>
      <c r="D358" s="518"/>
      <c r="E358" s="518"/>
      <c r="F358" s="518"/>
      <c r="G358" s="518"/>
      <c r="H358" s="518"/>
      <c r="I358" s="518"/>
      <c r="J358" s="518"/>
      <c r="K358" s="518"/>
      <c r="L358" s="518"/>
      <c r="M358" s="518"/>
      <c r="N358" s="518"/>
      <c r="O358" s="518"/>
      <c r="P358" s="518"/>
      <c r="Q358" s="518"/>
      <c r="R358" s="518"/>
      <c r="S358" s="518"/>
      <c r="T358" s="518"/>
      <c r="U358" s="518"/>
      <c r="V358" s="518"/>
      <c r="W358" s="518"/>
      <c r="X358" s="518"/>
      <c r="Y358" s="518"/>
      <c r="Z358" s="518"/>
    </row>
    <row r="359">
      <c r="A359" s="518"/>
      <c r="B359" s="518"/>
      <c r="C359" s="518"/>
      <c r="D359" s="518"/>
      <c r="E359" s="518"/>
      <c r="F359" s="518"/>
      <c r="G359" s="518"/>
      <c r="H359" s="518"/>
      <c r="I359" s="518"/>
      <c r="J359" s="518"/>
      <c r="K359" s="518"/>
      <c r="L359" s="518"/>
      <c r="M359" s="518"/>
      <c r="N359" s="518"/>
      <c r="O359" s="518"/>
      <c r="P359" s="518"/>
      <c r="Q359" s="518"/>
      <c r="R359" s="518"/>
      <c r="S359" s="518"/>
      <c r="T359" s="518"/>
      <c r="U359" s="518"/>
      <c r="V359" s="518"/>
      <c r="W359" s="518"/>
      <c r="X359" s="518"/>
      <c r="Y359" s="518"/>
      <c r="Z359" s="518"/>
    </row>
    <row r="360">
      <c r="A360" s="518"/>
      <c r="B360" s="518"/>
      <c r="C360" s="518"/>
      <c r="D360" s="518"/>
      <c r="E360" s="518"/>
      <c r="F360" s="518"/>
      <c r="G360" s="518"/>
      <c r="H360" s="518"/>
      <c r="I360" s="518"/>
      <c r="J360" s="518"/>
      <c r="K360" s="518"/>
      <c r="L360" s="518"/>
      <c r="M360" s="518"/>
      <c r="N360" s="518"/>
      <c r="O360" s="518"/>
      <c r="P360" s="518"/>
      <c r="Q360" s="518"/>
      <c r="R360" s="518"/>
      <c r="S360" s="518"/>
      <c r="T360" s="518"/>
      <c r="U360" s="518"/>
      <c r="V360" s="518"/>
      <c r="W360" s="518"/>
      <c r="X360" s="518"/>
      <c r="Y360" s="518"/>
      <c r="Z360" s="518"/>
    </row>
    <row r="361">
      <c r="A361" s="518"/>
      <c r="B361" s="518"/>
      <c r="C361" s="518"/>
      <c r="D361" s="518"/>
      <c r="E361" s="518"/>
      <c r="F361" s="518"/>
      <c r="G361" s="518"/>
      <c r="H361" s="518"/>
      <c r="I361" s="518"/>
      <c r="J361" s="518"/>
      <c r="K361" s="518"/>
      <c r="L361" s="518"/>
      <c r="M361" s="518"/>
      <c r="N361" s="518"/>
      <c r="O361" s="518"/>
      <c r="P361" s="518"/>
      <c r="Q361" s="518"/>
      <c r="R361" s="518"/>
      <c r="S361" s="518"/>
      <c r="T361" s="518"/>
      <c r="U361" s="518"/>
      <c r="V361" s="518"/>
      <c r="W361" s="518"/>
      <c r="X361" s="518"/>
      <c r="Y361" s="518"/>
      <c r="Z361" s="518"/>
    </row>
    <row r="362">
      <c r="A362" s="518"/>
      <c r="B362" s="518"/>
      <c r="C362" s="518"/>
      <c r="D362" s="518"/>
      <c r="E362" s="518"/>
      <c r="F362" s="518"/>
      <c r="G362" s="518"/>
      <c r="H362" s="518"/>
      <c r="I362" s="518"/>
      <c r="J362" s="518"/>
      <c r="K362" s="518"/>
      <c r="L362" s="518"/>
      <c r="M362" s="518"/>
      <c r="N362" s="518"/>
      <c r="O362" s="518"/>
      <c r="P362" s="518"/>
      <c r="Q362" s="518"/>
      <c r="R362" s="518"/>
      <c r="S362" s="518"/>
      <c r="T362" s="518"/>
      <c r="U362" s="518"/>
      <c r="V362" s="518"/>
      <c r="W362" s="518"/>
      <c r="X362" s="518"/>
      <c r="Y362" s="518"/>
      <c r="Z362" s="518"/>
    </row>
    <row r="363">
      <c r="A363" s="518"/>
      <c r="B363" s="518"/>
      <c r="C363" s="518"/>
      <c r="D363" s="518"/>
      <c r="E363" s="518"/>
      <c r="F363" s="518"/>
      <c r="G363" s="518"/>
      <c r="H363" s="518"/>
      <c r="I363" s="518"/>
      <c r="J363" s="518"/>
      <c r="K363" s="518"/>
      <c r="L363" s="518"/>
      <c r="M363" s="518"/>
      <c r="N363" s="518"/>
      <c r="O363" s="518"/>
      <c r="P363" s="518"/>
      <c r="Q363" s="518"/>
      <c r="R363" s="518"/>
      <c r="S363" s="518"/>
      <c r="T363" s="518"/>
      <c r="U363" s="518"/>
      <c r="V363" s="518"/>
      <c r="W363" s="518"/>
      <c r="X363" s="518"/>
      <c r="Y363" s="518"/>
      <c r="Z363" s="518"/>
    </row>
    <row r="364">
      <c r="A364" s="518"/>
      <c r="B364" s="518"/>
      <c r="C364" s="518"/>
      <c r="D364" s="518"/>
      <c r="E364" s="518"/>
      <c r="F364" s="518"/>
      <c r="G364" s="518"/>
      <c r="H364" s="518"/>
      <c r="I364" s="518"/>
      <c r="J364" s="518"/>
      <c r="K364" s="518"/>
      <c r="L364" s="518"/>
      <c r="M364" s="518"/>
      <c r="N364" s="518"/>
      <c r="O364" s="518"/>
      <c r="P364" s="518"/>
      <c r="Q364" s="518"/>
      <c r="R364" s="518"/>
      <c r="S364" s="518"/>
      <c r="T364" s="518"/>
      <c r="U364" s="518"/>
      <c r="V364" s="518"/>
      <c r="W364" s="518"/>
      <c r="X364" s="518"/>
      <c r="Y364" s="518"/>
      <c r="Z364" s="518"/>
    </row>
    <row r="365">
      <c r="A365" s="518"/>
      <c r="B365" s="518"/>
      <c r="C365" s="518"/>
      <c r="D365" s="518"/>
      <c r="E365" s="518"/>
      <c r="F365" s="518"/>
      <c r="G365" s="518"/>
      <c r="H365" s="518"/>
      <c r="I365" s="518"/>
      <c r="J365" s="518"/>
      <c r="K365" s="518"/>
      <c r="L365" s="518"/>
      <c r="M365" s="518"/>
      <c r="N365" s="518"/>
      <c r="O365" s="518"/>
      <c r="P365" s="518"/>
      <c r="Q365" s="518"/>
      <c r="R365" s="518"/>
      <c r="S365" s="518"/>
      <c r="T365" s="518"/>
      <c r="U365" s="518"/>
      <c r="V365" s="518"/>
      <c r="W365" s="518"/>
      <c r="X365" s="518"/>
      <c r="Y365" s="518"/>
      <c r="Z365" s="518"/>
    </row>
    <row r="366">
      <c r="A366" s="518"/>
      <c r="B366" s="518"/>
      <c r="C366" s="518"/>
      <c r="D366" s="518"/>
      <c r="E366" s="518"/>
      <c r="F366" s="518"/>
      <c r="G366" s="518"/>
      <c r="H366" s="518"/>
      <c r="I366" s="518"/>
      <c r="J366" s="518"/>
      <c r="K366" s="518"/>
      <c r="L366" s="518"/>
      <c r="M366" s="518"/>
      <c r="N366" s="518"/>
      <c r="O366" s="518"/>
      <c r="P366" s="518"/>
      <c r="Q366" s="518"/>
      <c r="R366" s="518"/>
      <c r="S366" s="518"/>
      <c r="T366" s="518"/>
      <c r="U366" s="518"/>
      <c r="V366" s="518"/>
      <c r="W366" s="518"/>
      <c r="X366" s="518"/>
      <c r="Y366" s="518"/>
      <c r="Z366" s="518"/>
    </row>
    <row r="367">
      <c r="A367" s="518"/>
      <c r="B367" s="518"/>
      <c r="C367" s="518"/>
      <c r="D367" s="518"/>
      <c r="E367" s="518"/>
      <c r="F367" s="518"/>
      <c r="G367" s="518"/>
      <c r="H367" s="518"/>
      <c r="I367" s="518"/>
      <c r="J367" s="518"/>
      <c r="K367" s="518"/>
      <c r="L367" s="518"/>
      <c r="M367" s="518"/>
      <c r="N367" s="518"/>
      <c r="O367" s="518"/>
      <c r="P367" s="518"/>
      <c r="Q367" s="518"/>
      <c r="R367" s="518"/>
      <c r="S367" s="518"/>
      <c r="T367" s="518"/>
      <c r="U367" s="518"/>
      <c r="V367" s="518"/>
      <c r="W367" s="518"/>
      <c r="X367" s="518"/>
      <c r="Y367" s="518"/>
      <c r="Z367" s="518"/>
    </row>
    <row r="368">
      <c r="A368" s="518"/>
      <c r="B368" s="518"/>
      <c r="C368" s="518"/>
      <c r="D368" s="518"/>
      <c r="E368" s="518"/>
      <c r="F368" s="518"/>
      <c r="G368" s="518"/>
      <c r="H368" s="518"/>
      <c r="I368" s="518"/>
      <c r="J368" s="518"/>
      <c r="K368" s="518"/>
      <c r="L368" s="518"/>
      <c r="M368" s="518"/>
      <c r="N368" s="518"/>
      <c r="O368" s="518"/>
      <c r="P368" s="518"/>
      <c r="Q368" s="518"/>
      <c r="R368" s="518"/>
      <c r="S368" s="518"/>
      <c r="T368" s="518"/>
      <c r="U368" s="518"/>
      <c r="V368" s="518"/>
      <c r="W368" s="518"/>
      <c r="X368" s="518"/>
      <c r="Y368" s="518"/>
      <c r="Z368" s="518"/>
    </row>
    <row r="369">
      <c r="A369" s="518"/>
      <c r="B369" s="518"/>
      <c r="C369" s="518"/>
      <c r="D369" s="518"/>
      <c r="E369" s="518"/>
      <c r="F369" s="518"/>
      <c r="G369" s="518"/>
      <c r="H369" s="518"/>
      <c r="I369" s="518"/>
      <c r="J369" s="518"/>
      <c r="K369" s="518"/>
      <c r="L369" s="518"/>
      <c r="M369" s="518"/>
      <c r="N369" s="518"/>
      <c r="O369" s="518"/>
      <c r="P369" s="518"/>
      <c r="Q369" s="518"/>
      <c r="R369" s="518"/>
      <c r="S369" s="518"/>
      <c r="T369" s="518"/>
      <c r="U369" s="518"/>
      <c r="V369" s="518"/>
      <c r="W369" s="518"/>
      <c r="X369" s="518"/>
      <c r="Y369" s="518"/>
      <c r="Z369" s="518"/>
    </row>
    <row r="370">
      <c r="A370" s="518"/>
      <c r="B370" s="518"/>
      <c r="C370" s="518"/>
      <c r="D370" s="518"/>
      <c r="E370" s="518"/>
      <c r="F370" s="518"/>
      <c r="G370" s="518"/>
      <c r="H370" s="518"/>
      <c r="I370" s="518"/>
      <c r="J370" s="518"/>
      <c r="K370" s="518"/>
      <c r="L370" s="518"/>
      <c r="M370" s="518"/>
      <c r="N370" s="518"/>
      <c r="O370" s="518"/>
      <c r="P370" s="518"/>
      <c r="Q370" s="518"/>
      <c r="R370" s="518"/>
      <c r="S370" s="518"/>
      <c r="T370" s="518"/>
      <c r="U370" s="518"/>
      <c r="V370" s="518"/>
      <c r="W370" s="518"/>
      <c r="X370" s="518"/>
      <c r="Y370" s="518"/>
      <c r="Z370" s="518"/>
    </row>
    <row r="371">
      <c r="A371" s="518"/>
      <c r="B371" s="518"/>
      <c r="C371" s="518"/>
      <c r="D371" s="518"/>
      <c r="E371" s="518"/>
      <c r="F371" s="518"/>
      <c r="G371" s="518"/>
      <c r="H371" s="518"/>
      <c r="I371" s="518"/>
      <c r="J371" s="518"/>
      <c r="K371" s="518"/>
      <c r="L371" s="518"/>
      <c r="M371" s="518"/>
      <c r="N371" s="518"/>
      <c r="O371" s="518"/>
      <c r="P371" s="518"/>
      <c r="Q371" s="518"/>
      <c r="R371" s="518"/>
      <c r="S371" s="518"/>
      <c r="T371" s="518"/>
      <c r="U371" s="518"/>
      <c r="V371" s="518"/>
      <c r="W371" s="518"/>
      <c r="X371" s="518"/>
      <c r="Y371" s="518"/>
      <c r="Z371" s="518"/>
    </row>
    <row r="372">
      <c r="A372" s="518"/>
      <c r="B372" s="518"/>
      <c r="C372" s="518"/>
      <c r="D372" s="518"/>
      <c r="E372" s="518"/>
      <c r="F372" s="518"/>
      <c r="G372" s="518"/>
      <c r="H372" s="518"/>
      <c r="I372" s="518"/>
      <c r="J372" s="518"/>
      <c r="K372" s="518"/>
      <c r="L372" s="518"/>
      <c r="M372" s="518"/>
      <c r="N372" s="518"/>
      <c r="O372" s="518"/>
      <c r="P372" s="518"/>
      <c r="Q372" s="518"/>
      <c r="R372" s="518"/>
      <c r="S372" s="518"/>
      <c r="T372" s="518"/>
      <c r="U372" s="518"/>
      <c r="V372" s="518"/>
      <c r="W372" s="518"/>
      <c r="X372" s="518"/>
      <c r="Y372" s="518"/>
      <c r="Z372" s="518"/>
    </row>
    <row r="373">
      <c r="A373" s="518"/>
      <c r="B373" s="518"/>
      <c r="C373" s="518"/>
      <c r="D373" s="518"/>
      <c r="E373" s="518"/>
      <c r="F373" s="518"/>
      <c r="G373" s="518"/>
      <c r="H373" s="518"/>
      <c r="I373" s="518"/>
      <c r="J373" s="518"/>
      <c r="K373" s="518"/>
      <c r="L373" s="518"/>
      <c r="M373" s="518"/>
      <c r="N373" s="518"/>
      <c r="O373" s="518"/>
      <c r="P373" s="518"/>
      <c r="Q373" s="518"/>
      <c r="R373" s="518"/>
      <c r="S373" s="518"/>
      <c r="T373" s="518"/>
      <c r="U373" s="518"/>
      <c r="V373" s="518"/>
      <c r="W373" s="518"/>
      <c r="X373" s="518"/>
      <c r="Y373" s="518"/>
      <c r="Z373" s="518"/>
    </row>
    <row r="374">
      <c r="A374" s="518"/>
      <c r="B374" s="518"/>
      <c r="C374" s="518"/>
      <c r="D374" s="518"/>
      <c r="E374" s="518"/>
      <c r="F374" s="518"/>
      <c r="G374" s="518"/>
      <c r="H374" s="518"/>
      <c r="I374" s="518"/>
      <c r="J374" s="518"/>
      <c r="K374" s="518"/>
      <c r="L374" s="518"/>
      <c r="M374" s="518"/>
      <c r="N374" s="518"/>
      <c r="O374" s="518"/>
      <c r="P374" s="518"/>
      <c r="Q374" s="518"/>
      <c r="R374" s="518"/>
      <c r="S374" s="518"/>
      <c r="T374" s="518"/>
      <c r="U374" s="518"/>
      <c r="V374" s="518"/>
      <c r="W374" s="518"/>
      <c r="X374" s="518"/>
      <c r="Y374" s="518"/>
      <c r="Z374" s="518"/>
    </row>
    <row r="375">
      <c r="A375" s="518"/>
      <c r="B375" s="518"/>
      <c r="C375" s="518"/>
      <c r="D375" s="518"/>
      <c r="E375" s="518"/>
      <c r="F375" s="518"/>
      <c r="G375" s="518"/>
      <c r="H375" s="518"/>
      <c r="I375" s="518"/>
      <c r="J375" s="518"/>
      <c r="K375" s="518"/>
      <c r="L375" s="518"/>
      <c r="M375" s="518"/>
      <c r="N375" s="518"/>
      <c r="O375" s="518"/>
      <c r="P375" s="518"/>
      <c r="Q375" s="518"/>
      <c r="R375" s="518"/>
      <c r="S375" s="518"/>
      <c r="T375" s="518"/>
      <c r="U375" s="518"/>
      <c r="V375" s="518"/>
      <c r="W375" s="518"/>
      <c r="X375" s="518"/>
      <c r="Y375" s="518"/>
      <c r="Z375" s="518"/>
    </row>
    <row r="376">
      <c r="A376" s="518"/>
      <c r="B376" s="518"/>
      <c r="C376" s="518"/>
      <c r="D376" s="518"/>
      <c r="E376" s="518"/>
      <c r="F376" s="518"/>
      <c r="G376" s="518"/>
      <c r="H376" s="518"/>
      <c r="I376" s="518"/>
      <c r="J376" s="518"/>
      <c r="K376" s="518"/>
      <c r="L376" s="518"/>
      <c r="M376" s="518"/>
      <c r="N376" s="518"/>
      <c r="O376" s="518"/>
      <c r="P376" s="518"/>
      <c r="Q376" s="518"/>
      <c r="R376" s="518"/>
      <c r="S376" s="518"/>
      <c r="T376" s="518"/>
      <c r="U376" s="518"/>
      <c r="V376" s="518"/>
      <c r="W376" s="518"/>
      <c r="X376" s="518"/>
      <c r="Y376" s="518"/>
      <c r="Z376" s="518"/>
    </row>
    <row r="377">
      <c r="A377" s="518"/>
      <c r="B377" s="518"/>
      <c r="C377" s="518"/>
      <c r="D377" s="518"/>
      <c r="E377" s="518"/>
      <c r="F377" s="518"/>
      <c r="G377" s="518"/>
      <c r="H377" s="518"/>
      <c r="I377" s="518"/>
      <c r="J377" s="518"/>
      <c r="K377" s="518"/>
      <c r="L377" s="518"/>
      <c r="M377" s="518"/>
      <c r="N377" s="518"/>
      <c r="O377" s="518"/>
      <c r="P377" s="518"/>
      <c r="Q377" s="518"/>
      <c r="R377" s="518"/>
      <c r="S377" s="518"/>
      <c r="T377" s="518"/>
      <c r="U377" s="518"/>
      <c r="V377" s="518"/>
      <c r="W377" s="518"/>
      <c r="X377" s="518"/>
      <c r="Y377" s="518"/>
      <c r="Z377" s="518"/>
    </row>
    <row r="378">
      <c r="A378" s="518"/>
      <c r="B378" s="518"/>
      <c r="C378" s="518"/>
      <c r="D378" s="518"/>
      <c r="E378" s="518"/>
      <c r="F378" s="518"/>
      <c r="G378" s="518"/>
      <c r="H378" s="518"/>
      <c r="I378" s="518"/>
      <c r="J378" s="518"/>
      <c r="K378" s="518"/>
      <c r="L378" s="518"/>
      <c r="M378" s="518"/>
      <c r="N378" s="518"/>
      <c r="O378" s="518"/>
      <c r="P378" s="518"/>
      <c r="Q378" s="518"/>
      <c r="R378" s="518"/>
      <c r="S378" s="518"/>
      <c r="T378" s="518"/>
      <c r="U378" s="518"/>
      <c r="V378" s="518"/>
      <c r="W378" s="518"/>
      <c r="X378" s="518"/>
      <c r="Y378" s="518"/>
      <c r="Z378" s="518"/>
    </row>
    <row r="379">
      <c r="A379" s="518"/>
      <c r="B379" s="518"/>
      <c r="C379" s="518"/>
      <c r="D379" s="518"/>
      <c r="E379" s="518"/>
      <c r="F379" s="518"/>
      <c r="G379" s="518"/>
      <c r="H379" s="518"/>
      <c r="I379" s="518"/>
      <c r="J379" s="518"/>
      <c r="K379" s="518"/>
      <c r="L379" s="518"/>
      <c r="M379" s="518"/>
      <c r="N379" s="518"/>
      <c r="O379" s="518"/>
      <c r="P379" s="518"/>
      <c r="Q379" s="518"/>
      <c r="R379" s="518"/>
      <c r="S379" s="518"/>
      <c r="T379" s="518"/>
      <c r="U379" s="518"/>
      <c r="V379" s="518"/>
      <c r="W379" s="518"/>
      <c r="X379" s="518"/>
      <c r="Y379" s="518"/>
      <c r="Z379" s="518"/>
    </row>
    <row r="380">
      <c r="A380" s="518"/>
      <c r="B380" s="518"/>
      <c r="C380" s="518"/>
      <c r="D380" s="518"/>
      <c r="E380" s="518"/>
      <c r="F380" s="518"/>
      <c r="G380" s="518"/>
      <c r="H380" s="518"/>
      <c r="I380" s="518"/>
      <c r="J380" s="518"/>
      <c r="K380" s="518"/>
      <c r="L380" s="518"/>
      <c r="M380" s="518"/>
      <c r="N380" s="518"/>
      <c r="O380" s="518"/>
      <c r="P380" s="518"/>
      <c r="Q380" s="518"/>
      <c r="R380" s="518"/>
      <c r="S380" s="518"/>
      <c r="T380" s="518"/>
      <c r="U380" s="518"/>
      <c r="V380" s="518"/>
      <c r="W380" s="518"/>
      <c r="X380" s="518"/>
      <c r="Y380" s="518"/>
      <c r="Z380" s="518"/>
    </row>
    <row r="381">
      <c r="A381" s="518"/>
      <c r="B381" s="518"/>
      <c r="C381" s="518"/>
      <c r="D381" s="518"/>
      <c r="E381" s="518"/>
      <c r="F381" s="518"/>
      <c r="G381" s="518"/>
      <c r="H381" s="518"/>
      <c r="I381" s="518"/>
      <c r="J381" s="518"/>
      <c r="K381" s="518"/>
      <c r="L381" s="518"/>
      <c r="M381" s="518"/>
      <c r="N381" s="518"/>
      <c r="O381" s="518"/>
      <c r="P381" s="518"/>
      <c r="Q381" s="518"/>
      <c r="R381" s="518"/>
      <c r="S381" s="518"/>
      <c r="T381" s="518"/>
      <c r="U381" s="518"/>
      <c r="V381" s="518"/>
      <c r="W381" s="518"/>
      <c r="X381" s="518"/>
      <c r="Y381" s="518"/>
      <c r="Z381" s="518"/>
    </row>
    <row r="382">
      <c r="A382" s="518"/>
      <c r="B382" s="518"/>
      <c r="C382" s="518"/>
      <c r="D382" s="518"/>
      <c r="E382" s="518"/>
      <c r="F382" s="518"/>
      <c r="G382" s="518"/>
      <c r="H382" s="518"/>
      <c r="I382" s="518"/>
      <c r="J382" s="518"/>
      <c r="K382" s="518"/>
      <c r="L382" s="518"/>
      <c r="M382" s="518"/>
      <c r="N382" s="518"/>
      <c r="O382" s="518"/>
      <c r="P382" s="518"/>
      <c r="Q382" s="518"/>
      <c r="R382" s="518"/>
      <c r="S382" s="518"/>
      <c r="T382" s="518"/>
      <c r="U382" s="518"/>
      <c r="V382" s="518"/>
      <c r="W382" s="518"/>
      <c r="X382" s="518"/>
      <c r="Y382" s="518"/>
      <c r="Z382" s="518"/>
    </row>
    <row r="383">
      <c r="A383" s="518"/>
      <c r="B383" s="518"/>
      <c r="C383" s="518"/>
      <c r="D383" s="518"/>
      <c r="E383" s="518"/>
      <c r="F383" s="518"/>
      <c r="G383" s="518"/>
      <c r="H383" s="518"/>
      <c r="I383" s="518"/>
      <c r="J383" s="518"/>
      <c r="K383" s="518"/>
      <c r="L383" s="518"/>
      <c r="M383" s="518"/>
      <c r="N383" s="518"/>
      <c r="O383" s="518"/>
      <c r="P383" s="518"/>
      <c r="Q383" s="518"/>
      <c r="R383" s="518"/>
      <c r="S383" s="518"/>
      <c r="T383" s="518"/>
      <c r="U383" s="518"/>
      <c r="V383" s="518"/>
      <c r="W383" s="518"/>
      <c r="X383" s="518"/>
      <c r="Y383" s="518"/>
      <c r="Z383" s="518"/>
    </row>
    <row r="384">
      <c r="A384" s="518"/>
      <c r="B384" s="518"/>
      <c r="C384" s="518"/>
      <c r="D384" s="518"/>
      <c r="E384" s="518"/>
      <c r="F384" s="518"/>
      <c r="G384" s="518"/>
      <c r="H384" s="518"/>
      <c r="I384" s="518"/>
      <c r="J384" s="518"/>
      <c r="K384" s="518"/>
      <c r="L384" s="518"/>
      <c r="M384" s="518"/>
      <c r="N384" s="518"/>
      <c r="O384" s="518"/>
      <c r="P384" s="518"/>
      <c r="Q384" s="518"/>
      <c r="R384" s="518"/>
      <c r="S384" s="518"/>
      <c r="T384" s="518"/>
      <c r="U384" s="518"/>
      <c r="V384" s="518"/>
      <c r="W384" s="518"/>
      <c r="X384" s="518"/>
      <c r="Y384" s="518"/>
      <c r="Z384" s="518"/>
    </row>
    <row r="385">
      <c r="A385" s="518"/>
      <c r="B385" s="518"/>
      <c r="C385" s="518"/>
      <c r="D385" s="518"/>
      <c r="E385" s="518"/>
      <c r="F385" s="518"/>
      <c r="G385" s="518"/>
      <c r="H385" s="518"/>
      <c r="I385" s="518"/>
      <c r="J385" s="518"/>
      <c r="K385" s="518"/>
      <c r="L385" s="518"/>
      <c r="M385" s="518"/>
      <c r="N385" s="518"/>
      <c r="O385" s="518"/>
      <c r="P385" s="518"/>
      <c r="Q385" s="518"/>
      <c r="R385" s="518"/>
      <c r="S385" s="518"/>
      <c r="T385" s="518"/>
      <c r="U385" s="518"/>
      <c r="V385" s="518"/>
      <c r="W385" s="518"/>
      <c r="X385" s="518"/>
      <c r="Y385" s="518"/>
      <c r="Z385" s="518"/>
    </row>
    <row r="386">
      <c r="A386" s="518"/>
      <c r="B386" s="518"/>
      <c r="C386" s="518"/>
      <c r="D386" s="518"/>
      <c r="E386" s="518"/>
      <c r="F386" s="518"/>
      <c r="G386" s="518"/>
      <c r="H386" s="518"/>
      <c r="I386" s="518"/>
      <c r="J386" s="518"/>
      <c r="K386" s="518"/>
      <c r="L386" s="518"/>
      <c r="M386" s="518"/>
      <c r="N386" s="518"/>
      <c r="O386" s="518"/>
      <c r="P386" s="518"/>
      <c r="Q386" s="518"/>
      <c r="R386" s="518"/>
      <c r="S386" s="518"/>
      <c r="T386" s="518"/>
      <c r="U386" s="518"/>
      <c r="V386" s="518"/>
      <c r="W386" s="518"/>
      <c r="X386" s="518"/>
      <c r="Y386" s="518"/>
      <c r="Z386" s="518"/>
    </row>
    <row r="387">
      <c r="A387" s="518"/>
      <c r="B387" s="518"/>
      <c r="C387" s="518"/>
      <c r="D387" s="518"/>
      <c r="E387" s="518"/>
      <c r="F387" s="518"/>
      <c r="G387" s="518"/>
      <c r="H387" s="518"/>
      <c r="I387" s="518"/>
      <c r="J387" s="518"/>
      <c r="K387" s="518"/>
      <c r="L387" s="518"/>
      <c r="M387" s="518"/>
      <c r="N387" s="518"/>
      <c r="O387" s="518"/>
      <c r="P387" s="518"/>
      <c r="Q387" s="518"/>
      <c r="R387" s="518"/>
      <c r="S387" s="518"/>
      <c r="T387" s="518"/>
      <c r="U387" s="518"/>
      <c r="V387" s="518"/>
      <c r="W387" s="518"/>
      <c r="X387" s="518"/>
      <c r="Y387" s="518"/>
      <c r="Z387" s="518"/>
    </row>
    <row r="388">
      <c r="A388" s="518"/>
      <c r="B388" s="518"/>
      <c r="C388" s="518"/>
      <c r="D388" s="518"/>
      <c r="E388" s="518"/>
      <c r="F388" s="518"/>
      <c r="G388" s="518"/>
      <c r="H388" s="518"/>
      <c r="I388" s="518"/>
      <c r="J388" s="518"/>
      <c r="K388" s="518"/>
      <c r="L388" s="518"/>
      <c r="M388" s="518"/>
      <c r="N388" s="518"/>
      <c r="O388" s="518"/>
      <c r="P388" s="518"/>
      <c r="Q388" s="518"/>
      <c r="R388" s="518"/>
      <c r="S388" s="518"/>
      <c r="T388" s="518"/>
      <c r="U388" s="518"/>
      <c r="V388" s="518"/>
      <c r="W388" s="518"/>
      <c r="X388" s="518"/>
      <c r="Y388" s="518"/>
      <c r="Z388" s="518"/>
    </row>
    <row r="389">
      <c r="A389" s="518"/>
      <c r="B389" s="518"/>
      <c r="C389" s="518"/>
      <c r="D389" s="518"/>
      <c r="E389" s="518"/>
      <c r="F389" s="518"/>
      <c r="G389" s="518"/>
      <c r="H389" s="518"/>
      <c r="I389" s="518"/>
      <c r="J389" s="518"/>
      <c r="K389" s="518"/>
      <c r="L389" s="518"/>
      <c r="M389" s="518"/>
      <c r="N389" s="518"/>
      <c r="O389" s="518"/>
      <c r="P389" s="518"/>
      <c r="Q389" s="518"/>
      <c r="R389" s="518"/>
      <c r="S389" s="518"/>
      <c r="T389" s="518"/>
      <c r="U389" s="518"/>
      <c r="V389" s="518"/>
      <c r="W389" s="518"/>
      <c r="X389" s="518"/>
      <c r="Y389" s="518"/>
      <c r="Z389" s="518"/>
    </row>
    <row r="390">
      <c r="A390" s="518"/>
      <c r="B390" s="518"/>
      <c r="C390" s="518"/>
      <c r="D390" s="518"/>
      <c r="E390" s="518"/>
      <c r="F390" s="518"/>
      <c r="G390" s="518"/>
      <c r="H390" s="518"/>
      <c r="I390" s="518"/>
      <c r="J390" s="518"/>
      <c r="K390" s="518"/>
      <c r="L390" s="518"/>
      <c r="M390" s="518"/>
      <c r="N390" s="518"/>
      <c r="O390" s="518"/>
      <c r="P390" s="518"/>
      <c r="Q390" s="518"/>
      <c r="R390" s="518"/>
      <c r="S390" s="518"/>
      <c r="T390" s="518"/>
      <c r="U390" s="518"/>
      <c r="V390" s="518"/>
      <c r="W390" s="518"/>
      <c r="X390" s="518"/>
      <c r="Y390" s="518"/>
      <c r="Z390" s="518"/>
    </row>
    <row r="391">
      <c r="A391" s="518"/>
      <c r="B391" s="518"/>
      <c r="C391" s="518"/>
      <c r="D391" s="518"/>
      <c r="E391" s="518"/>
      <c r="F391" s="518"/>
      <c r="G391" s="518"/>
      <c r="H391" s="518"/>
      <c r="I391" s="518"/>
      <c r="J391" s="518"/>
      <c r="K391" s="518"/>
      <c r="L391" s="518"/>
      <c r="M391" s="518"/>
      <c r="N391" s="518"/>
      <c r="O391" s="518"/>
      <c r="P391" s="518"/>
      <c r="Q391" s="518"/>
      <c r="R391" s="518"/>
      <c r="S391" s="518"/>
      <c r="T391" s="518"/>
      <c r="U391" s="518"/>
      <c r="V391" s="518"/>
      <c r="W391" s="518"/>
      <c r="X391" s="518"/>
      <c r="Y391" s="518"/>
      <c r="Z391" s="518"/>
    </row>
    <row r="392">
      <c r="A392" s="518"/>
      <c r="B392" s="518"/>
      <c r="C392" s="518"/>
      <c r="D392" s="518"/>
      <c r="E392" s="518"/>
      <c r="F392" s="518"/>
      <c r="G392" s="518"/>
      <c r="H392" s="518"/>
      <c r="I392" s="518"/>
      <c r="J392" s="518"/>
      <c r="K392" s="518"/>
      <c r="L392" s="518"/>
      <c r="M392" s="518"/>
      <c r="N392" s="518"/>
      <c r="O392" s="518"/>
      <c r="P392" s="518"/>
      <c r="Q392" s="518"/>
      <c r="R392" s="518"/>
      <c r="S392" s="518"/>
      <c r="T392" s="518"/>
      <c r="U392" s="518"/>
      <c r="V392" s="518"/>
      <c r="W392" s="518"/>
      <c r="X392" s="518"/>
      <c r="Y392" s="518"/>
      <c r="Z392" s="518"/>
    </row>
    <row r="393">
      <c r="A393" s="518"/>
      <c r="B393" s="518"/>
      <c r="C393" s="518"/>
      <c r="D393" s="518"/>
      <c r="E393" s="518"/>
      <c r="F393" s="518"/>
      <c r="G393" s="518"/>
      <c r="H393" s="518"/>
      <c r="I393" s="518"/>
      <c r="J393" s="518"/>
      <c r="K393" s="518"/>
      <c r="L393" s="518"/>
      <c r="M393" s="518"/>
      <c r="N393" s="518"/>
      <c r="O393" s="518"/>
      <c r="P393" s="518"/>
      <c r="Q393" s="518"/>
      <c r="R393" s="518"/>
      <c r="S393" s="518"/>
      <c r="T393" s="518"/>
      <c r="U393" s="518"/>
      <c r="V393" s="518"/>
      <c r="W393" s="518"/>
      <c r="X393" s="518"/>
      <c r="Y393" s="518"/>
      <c r="Z393" s="518"/>
    </row>
    <row r="394">
      <c r="A394" s="518"/>
      <c r="B394" s="518"/>
      <c r="C394" s="518"/>
      <c r="D394" s="518"/>
      <c r="E394" s="518"/>
      <c r="F394" s="518"/>
      <c r="G394" s="518"/>
      <c r="H394" s="518"/>
      <c r="I394" s="518"/>
      <c r="J394" s="518"/>
      <c r="K394" s="518"/>
      <c r="L394" s="518"/>
      <c r="M394" s="518"/>
      <c r="N394" s="518"/>
      <c r="O394" s="518"/>
      <c r="P394" s="518"/>
      <c r="Q394" s="518"/>
      <c r="R394" s="518"/>
      <c r="S394" s="518"/>
      <c r="T394" s="518"/>
      <c r="U394" s="518"/>
      <c r="V394" s="518"/>
      <c r="W394" s="518"/>
      <c r="X394" s="518"/>
      <c r="Y394" s="518"/>
      <c r="Z394" s="518"/>
    </row>
    <row r="395">
      <c r="A395" s="518"/>
      <c r="B395" s="518"/>
      <c r="C395" s="518"/>
      <c r="D395" s="518"/>
      <c r="E395" s="518"/>
      <c r="F395" s="518"/>
      <c r="G395" s="518"/>
      <c r="H395" s="518"/>
      <c r="I395" s="518"/>
      <c r="J395" s="518"/>
      <c r="K395" s="518"/>
      <c r="L395" s="518"/>
      <c r="M395" s="518"/>
      <c r="N395" s="518"/>
      <c r="O395" s="518"/>
      <c r="P395" s="518"/>
      <c r="Q395" s="518"/>
      <c r="R395" s="518"/>
      <c r="S395" s="518"/>
      <c r="T395" s="518"/>
      <c r="U395" s="518"/>
      <c r="V395" s="518"/>
      <c r="W395" s="518"/>
      <c r="X395" s="518"/>
      <c r="Y395" s="518"/>
      <c r="Z395" s="518"/>
    </row>
    <row r="396">
      <c r="A396" s="518"/>
      <c r="B396" s="518"/>
      <c r="C396" s="518"/>
      <c r="D396" s="518"/>
      <c r="E396" s="518"/>
      <c r="F396" s="518"/>
      <c r="G396" s="518"/>
      <c r="H396" s="518"/>
      <c r="I396" s="518"/>
      <c r="J396" s="518"/>
      <c r="K396" s="518"/>
      <c r="L396" s="518"/>
      <c r="M396" s="518"/>
      <c r="N396" s="518"/>
      <c r="O396" s="518"/>
      <c r="P396" s="518"/>
      <c r="Q396" s="518"/>
      <c r="R396" s="518"/>
      <c r="S396" s="518"/>
      <c r="T396" s="518"/>
      <c r="U396" s="518"/>
      <c r="V396" s="518"/>
      <c r="W396" s="518"/>
      <c r="X396" s="518"/>
      <c r="Y396" s="518"/>
      <c r="Z396" s="518"/>
    </row>
    <row r="397">
      <c r="A397" s="518"/>
      <c r="B397" s="518"/>
      <c r="C397" s="518"/>
      <c r="D397" s="518"/>
      <c r="E397" s="518"/>
      <c r="F397" s="518"/>
      <c r="G397" s="518"/>
      <c r="H397" s="518"/>
      <c r="I397" s="518"/>
      <c r="J397" s="518"/>
      <c r="K397" s="518"/>
      <c r="L397" s="518"/>
      <c r="M397" s="518"/>
      <c r="N397" s="518"/>
      <c r="O397" s="518"/>
      <c r="P397" s="518"/>
      <c r="Q397" s="518"/>
      <c r="R397" s="518"/>
      <c r="S397" s="518"/>
      <c r="T397" s="518"/>
      <c r="U397" s="518"/>
      <c r="V397" s="518"/>
      <c r="W397" s="518"/>
      <c r="X397" s="518"/>
      <c r="Y397" s="518"/>
      <c r="Z397" s="518"/>
    </row>
    <row r="398">
      <c r="A398" s="518"/>
      <c r="B398" s="518"/>
      <c r="C398" s="518"/>
      <c r="D398" s="518"/>
      <c r="E398" s="518"/>
      <c r="F398" s="518"/>
      <c r="G398" s="518"/>
      <c r="H398" s="518"/>
      <c r="I398" s="518"/>
      <c r="J398" s="518"/>
      <c r="K398" s="518"/>
      <c r="L398" s="518"/>
      <c r="M398" s="518"/>
      <c r="N398" s="518"/>
      <c r="O398" s="518"/>
      <c r="P398" s="518"/>
      <c r="Q398" s="518"/>
      <c r="R398" s="518"/>
      <c r="S398" s="518"/>
      <c r="T398" s="518"/>
      <c r="U398" s="518"/>
      <c r="V398" s="518"/>
      <c r="W398" s="518"/>
      <c r="X398" s="518"/>
      <c r="Y398" s="518"/>
      <c r="Z398" s="518"/>
    </row>
    <row r="399">
      <c r="A399" s="518"/>
      <c r="B399" s="518"/>
      <c r="C399" s="518"/>
      <c r="D399" s="518"/>
      <c r="E399" s="518"/>
      <c r="F399" s="518"/>
      <c r="G399" s="518"/>
      <c r="H399" s="518"/>
      <c r="I399" s="518"/>
      <c r="J399" s="518"/>
      <c r="K399" s="518"/>
      <c r="L399" s="518"/>
      <c r="M399" s="518"/>
      <c r="N399" s="518"/>
      <c r="O399" s="518"/>
      <c r="P399" s="518"/>
      <c r="Q399" s="518"/>
      <c r="R399" s="518"/>
      <c r="S399" s="518"/>
      <c r="T399" s="518"/>
      <c r="U399" s="518"/>
      <c r="V399" s="518"/>
      <c r="W399" s="518"/>
      <c r="X399" s="518"/>
      <c r="Y399" s="518"/>
      <c r="Z399" s="518"/>
    </row>
    <row r="400">
      <c r="A400" s="518"/>
      <c r="B400" s="518"/>
      <c r="C400" s="518"/>
      <c r="D400" s="518"/>
      <c r="E400" s="518"/>
      <c r="F400" s="518"/>
      <c r="G400" s="518"/>
      <c r="H400" s="518"/>
      <c r="I400" s="518"/>
      <c r="J400" s="518"/>
      <c r="K400" s="518"/>
      <c r="L400" s="518"/>
      <c r="M400" s="518"/>
      <c r="N400" s="518"/>
      <c r="O400" s="518"/>
      <c r="P400" s="518"/>
      <c r="Q400" s="518"/>
      <c r="R400" s="518"/>
      <c r="S400" s="518"/>
      <c r="T400" s="518"/>
      <c r="U400" s="518"/>
      <c r="V400" s="518"/>
      <c r="W400" s="518"/>
      <c r="X400" s="518"/>
      <c r="Y400" s="518"/>
      <c r="Z400" s="518"/>
    </row>
    <row r="401">
      <c r="A401" s="518"/>
      <c r="B401" s="518"/>
      <c r="C401" s="518"/>
      <c r="D401" s="518"/>
      <c r="E401" s="518"/>
      <c r="F401" s="518"/>
      <c r="G401" s="518"/>
      <c r="H401" s="518"/>
      <c r="I401" s="518"/>
      <c r="J401" s="518"/>
      <c r="K401" s="518"/>
      <c r="L401" s="518"/>
      <c r="M401" s="518"/>
      <c r="N401" s="518"/>
      <c r="O401" s="518"/>
      <c r="P401" s="518"/>
      <c r="Q401" s="518"/>
      <c r="R401" s="518"/>
      <c r="S401" s="518"/>
      <c r="T401" s="518"/>
      <c r="U401" s="518"/>
      <c r="V401" s="518"/>
      <c r="W401" s="518"/>
      <c r="X401" s="518"/>
      <c r="Y401" s="518"/>
      <c r="Z401" s="518"/>
    </row>
    <row r="402">
      <c r="A402" s="518"/>
      <c r="B402" s="518"/>
      <c r="C402" s="518"/>
      <c r="D402" s="518"/>
      <c r="E402" s="518"/>
      <c r="F402" s="518"/>
      <c r="G402" s="518"/>
      <c r="H402" s="518"/>
      <c r="I402" s="518"/>
      <c r="J402" s="518"/>
      <c r="K402" s="518"/>
      <c r="L402" s="518"/>
      <c r="M402" s="518"/>
      <c r="N402" s="518"/>
      <c r="O402" s="518"/>
      <c r="P402" s="518"/>
      <c r="Q402" s="518"/>
      <c r="R402" s="518"/>
      <c r="S402" s="518"/>
      <c r="T402" s="518"/>
      <c r="U402" s="518"/>
      <c r="V402" s="518"/>
      <c r="W402" s="518"/>
      <c r="X402" s="518"/>
      <c r="Y402" s="518"/>
      <c r="Z402" s="518"/>
    </row>
    <row r="403">
      <c r="A403" s="518"/>
      <c r="B403" s="518"/>
      <c r="C403" s="518"/>
      <c r="D403" s="518"/>
      <c r="E403" s="518"/>
      <c r="F403" s="518"/>
      <c r="G403" s="518"/>
      <c r="H403" s="518"/>
      <c r="I403" s="518"/>
      <c r="J403" s="518"/>
      <c r="K403" s="518"/>
      <c r="L403" s="518"/>
      <c r="M403" s="518"/>
      <c r="N403" s="518"/>
      <c r="O403" s="518"/>
      <c r="P403" s="518"/>
      <c r="Q403" s="518"/>
      <c r="R403" s="518"/>
      <c r="S403" s="518"/>
      <c r="T403" s="518"/>
      <c r="U403" s="518"/>
      <c r="V403" s="518"/>
      <c r="W403" s="518"/>
      <c r="X403" s="518"/>
      <c r="Y403" s="518"/>
      <c r="Z403" s="518"/>
    </row>
    <row r="404">
      <c r="A404" s="518"/>
      <c r="B404" s="518"/>
      <c r="C404" s="518"/>
      <c r="D404" s="518"/>
      <c r="E404" s="518"/>
      <c r="F404" s="518"/>
      <c r="G404" s="518"/>
      <c r="H404" s="518"/>
      <c r="I404" s="518"/>
      <c r="J404" s="518"/>
      <c r="K404" s="518"/>
      <c r="L404" s="518"/>
      <c r="M404" s="518"/>
      <c r="N404" s="518"/>
      <c r="O404" s="518"/>
      <c r="P404" s="518"/>
      <c r="Q404" s="518"/>
      <c r="R404" s="518"/>
      <c r="S404" s="518"/>
      <c r="T404" s="518"/>
      <c r="U404" s="518"/>
      <c r="V404" s="518"/>
      <c r="W404" s="518"/>
      <c r="X404" s="518"/>
      <c r="Y404" s="518"/>
      <c r="Z404" s="518"/>
    </row>
    <row r="405">
      <c r="A405" s="518"/>
      <c r="B405" s="518"/>
      <c r="C405" s="518"/>
      <c r="D405" s="518"/>
      <c r="E405" s="518"/>
      <c r="F405" s="518"/>
      <c r="G405" s="518"/>
      <c r="H405" s="518"/>
      <c r="I405" s="518"/>
      <c r="J405" s="518"/>
      <c r="K405" s="518"/>
      <c r="L405" s="518"/>
      <c r="M405" s="518"/>
      <c r="N405" s="518"/>
      <c r="O405" s="518"/>
      <c r="P405" s="518"/>
      <c r="Q405" s="518"/>
      <c r="R405" s="518"/>
      <c r="S405" s="518"/>
      <c r="T405" s="518"/>
      <c r="U405" s="518"/>
      <c r="V405" s="518"/>
      <c r="W405" s="518"/>
      <c r="X405" s="518"/>
      <c r="Y405" s="518"/>
      <c r="Z405" s="518"/>
    </row>
    <row r="406">
      <c r="A406" s="518"/>
      <c r="B406" s="518"/>
      <c r="C406" s="518"/>
      <c r="D406" s="518"/>
      <c r="E406" s="518"/>
      <c r="F406" s="518"/>
      <c r="G406" s="518"/>
      <c r="H406" s="518"/>
      <c r="I406" s="518"/>
      <c r="J406" s="518"/>
      <c r="K406" s="518"/>
      <c r="L406" s="518"/>
      <c r="M406" s="518"/>
      <c r="N406" s="518"/>
      <c r="O406" s="518"/>
      <c r="P406" s="518"/>
      <c r="Q406" s="518"/>
      <c r="R406" s="518"/>
      <c r="S406" s="518"/>
      <c r="T406" s="518"/>
      <c r="U406" s="518"/>
      <c r="V406" s="518"/>
      <c r="W406" s="518"/>
      <c r="X406" s="518"/>
      <c r="Y406" s="518"/>
      <c r="Z406" s="518"/>
    </row>
    <row r="407">
      <c r="A407" s="518"/>
      <c r="B407" s="518"/>
      <c r="C407" s="518"/>
      <c r="D407" s="518"/>
      <c r="E407" s="518"/>
      <c r="F407" s="518"/>
      <c r="G407" s="518"/>
      <c r="H407" s="518"/>
      <c r="I407" s="518"/>
      <c r="J407" s="518"/>
      <c r="K407" s="518"/>
      <c r="L407" s="518"/>
      <c r="M407" s="518"/>
      <c r="N407" s="518"/>
      <c r="O407" s="518"/>
      <c r="P407" s="518"/>
      <c r="Q407" s="518"/>
      <c r="R407" s="518"/>
      <c r="S407" s="518"/>
      <c r="T407" s="518"/>
      <c r="U407" s="518"/>
      <c r="V407" s="518"/>
      <c r="W407" s="518"/>
      <c r="X407" s="518"/>
      <c r="Y407" s="518"/>
      <c r="Z407" s="518"/>
    </row>
    <row r="408">
      <c r="A408" s="518"/>
      <c r="B408" s="518"/>
      <c r="C408" s="518"/>
      <c r="D408" s="518"/>
      <c r="E408" s="518"/>
      <c r="F408" s="518"/>
      <c r="G408" s="518"/>
      <c r="H408" s="518"/>
      <c r="I408" s="518"/>
      <c r="J408" s="518"/>
      <c r="K408" s="518"/>
      <c r="L408" s="518"/>
      <c r="M408" s="518"/>
      <c r="N408" s="518"/>
      <c r="O408" s="518"/>
      <c r="P408" s="518"/>
      <c r="Q408" s="518"/>
      <c r="R408" s="518"/>
      <c r="S408" s="518"/>
      <c r="T408" s="518"/>
      <c r="U408" s="518"/>
      <c r="V408" s="518"/>
      <c r="W408" s="518"/>
      <c r="X408" s="518"/>
      <c r="Y408" s="518"/>
      <c r="Z408" s="518"/>
    </row>
    <row r="409">
      <c r="A409" s="518"/>
      <c r="B409" s="518"/>
      <c r="C409" s="518"/>
      <c r="D409" s="518"/>
      <c r="E409" s="518"/>
      <c r="F409" s="518"/>
      <c r="G409" s="518"/>
      <c r="H409" s="518"/>
      <c r="I409" s="518"/>
      <c r="J409" s="518"/>
      <c r="K409" s="518"/>
      <c r="L409" s="518"/>
      <c r="M409" s="518"/>
      <c r="N409" s="518"/>
      <c r="O409" s="518"/>
      <c r="P409" s="518"/>
      <c r="Q409" s="518"/>
      <c r="R409" s="518"/>
      <c r="S409" s="518"/>
      <c r="T409" s="518"/>
      <c r="U409" s="518"/>
      <c r="V409" s="518"/>
      <c r="W409" s="518"/>
      <c r="X409" s="518"/>
      <c r="Y409" s="518"/>
      <c r="Z409" s="518"/>
    </row>
    <row r="410">
      <c r="A410" s="518"/>
      <c r="B410" s="518"/>
      <c r="C410" s="518"/>
      <c r="D410" s="518"/>
      <c r="E410" s="518"/>
      <c r="F410" s="518"/>
      <c r="G410" s="518"/>
      <c r="H410" s="518"/>
      <c r="I410" s="518"/>
      <c r="J410" s="518"/>
      <c r="K410" s="518"/>
      <c r="L410" s="518"/>
      <c r="M410" s="518"/>
      <c r="N410" s="518"/>
      <c r="O410" s="518"/>
      <c r="P410" s="518"/>
      <c r="Q410" s="518"/>
      <c r="R410" s="518"/>
      <c r="S410" s="518"/>
      <c r="T410" s="518"/>
      <c r="U410" s="518"/>
      <c r="V410" s="518"/>
      <c r="W410" s="518"/>
      <c r="X410" s="518"/>
      <c r="Y410" s="518"/>
      <c r="Z410" s="518"/>
    </row>
    <row r="411">
      <c r="A411" s="518"/>
      <c r="B411" s="518"/>
      <c r="C411" s="518"/>
      <c r="D411" s="518"/>
      <c r="E411" s="518"/>
      <c r="F411" s="518"/>
      <c r="G411" s="518"/>
      <c r="H411" s="518"/>
      <c r="I411" s="518"/>
      <c r="J411" s="518"/>
      <c r="K411" s="518"/>
      <c r="L411" s="518"/>
      <c r="M411" s="518"/>
      <c r="N411" s="518"/>
      <c r="O411" s="518"/>
      <c r="P411" s="518"/>
      <c r="Q411" s="518"/>
      <c r="R411" s="518"/>
      <c r="S411" s="518"/>
      <c r="T411" s="518"/>
      <c r="U411" s="518"/>
      <c r="V411" s="518"/>
      <c r="W411" s="518"/>
      <c r="X411" s="518"/>
      <c r="Y411" s="518"/>
      <c r="Z411" s="518"/>
    </row>
    <row r="412">
      <c r="A412" s="518"/>
      <c r="B412" s="518"/>
      <c r="C412" s="518"/>
      <c r="D412" s="518"/>
      <c r="E412" s="518"/>
      <c r="F412" s="518"/>
      <c r="G412" s="518"/>
      <c r="H412" s="518"/>
      <c r="I412" s="518"/>
      <c r="J412" s="518"/>
      <c r="K412" s="518"/>
      <c r="L412" s="518"/>
      <c r="M412" s="518"/>
      <c r="N412" s="518"/>
      <c r="O412" s="518"/>
      <c r="P412" s="518"/>
      <c r="Q412" s="518"/>
      <c r="R412" s="518"/>
      <c r="S412" s="518"/>
      <c r="T412" s="518"/>
      <c r="U412" s="518"/>
      <c r="V412" s="518"/>
      <c r="W412" s="518"/>
      <c r="X412" s="518"/>
      <c r="Y412" s="518"/>
      <c r="Z412" s="518"/>
    </row>
    <row r="413">
      <c r="A413" s="518"/>
      <c r="B413" s="518"/>
      <c r="C413" s="518"/>
      <c r="D413" s="518"/>
      <c r="E413" s="518"/>
      <c r="F413" s="518"/>
      <c r="G413" s="518"/>
      <c r="H413" s="518"/>
      <c r="I413" s="518"/>
      <c r="J413" s="518"/>
      <c r="K413" s="518"/>
      <c r="L413" s="518"/>
      <c r="M413" s="518"/>
      <c r="N413" s="518"/>
      <c r="O413" s="518"/>
      <c r="P413" s="518"/>
      <c r="Q413" s="518"/>
      <c r="R413" s="518"/>
      <c r="S413" s="518"/>
      <c r="T413" s="518"/>
      <c r="U413" s="518"/>
      <c r="V413" s="518"/>
      <c r="W413" s="518"/>
      <c r="X413" s="518"/>
      <c r="Y413" s="518"/>
      <c r="Z413" s="518"/>
    </row>
    <row r="414">
      <c r="A414" s="518"/>
      <c r="B414" s="518"/>
      <c r="C414" s="518"/>
      <c r="D414" s="518"/>
      <c r="E414" s="518"/>
      <c r="F414" s="518"/>
      <c r="G414" s="518"/>
      <c r="H414" s="518"/>
      <c r="I414" s="518"/>
      <c r="J414" s="518"/>
      <c r="K414" s="518"/>
      <c r="L414" s="518"/>
      <c r="M414" s="518"/>
      <c r="N414" s="518"/>
      <c r="O414" s="518"/>
      <c r="P414" s="518"/>
      <c r="Q414" s="518"/>
      <c r="R414" s="518"/>
      <c r="S414" s="518"/>
      <c r="T414" s="518"/>
      <c r="U414" s="518"/>
      <c r="V414" s="518"/>
      <c r="W414" s="518"/>
      <c r="X414" s="518"/>
      <c r="Y414" s="518"/>
      <c r="Z414" s="518"/>
    </row>
    <row r="415">
      <c r="A415" s="518"/>
      <c r="B415" s="518"/>
      <c r="C415" s="518"/>
      <c r="D415" s="518"/>
      <c r="E415" s="518"/>
      <c r="F415" s="518"/>
      <c r="G415" s="518"/>
      <c r="H415" s="518"/>
      <c r="I415" s="518"/>
      <c r="J415" s="518"/>
      <c r="K415" s="518"/>
      <c r="L415" s="518"/>
      <c r="M415" s="518"/>
      <c r="N415" s="518"/>
      <c r="O415" s="518"/>
      <c r="P415" s="518"/>
      <c r="Q415" s="518"/>
      <c r="R415" s="518"/>
      <c r="S415" s="518"/>
      <c r="T415" s="518"/>
      <c r="U415" s="518"/>
      <c r="V415" s="518"/>
      <c r="W415" s="518"/>
      <c r="X415" s="518"/>
      <c r="Y415" s="518"/>
      <c r="Z415" s="518"/>
    </row>
    <row r="416">
      <c r="A416" s="518"/>
      <c r="B416" s="518"/>
      <c r="C416" s="518"/>
      <c r="D416" s="518"/>
      <c r="E416" s="518"/>
      <c r="F416" s="518"/>
      <c r="G416" s="518"/>
      <c r="H416" s="518"/>
      <c r="I416" s="518"/>
      <c r="J416" s="518"/>
      <c r="K416" s="518"/>
      <c r="L416" s="518"/>
      <c r="M416" s="518"/>
      <c r="N416" s="518"/>
      <c r="O416" s="518"/>
      <c r="P416" s="518"/>
      <c r="Q416" s="518"/>
      <c r="R416" s="518"/>
      <c r="S416" s="518"/>
      <c r="T416" s="518"/>
      <c r="U416" s="518"/>
      <c r="V416" s="518"/>
      <c r="W416" s="518"/>
      <c r="X416" s="518"/>
      <c r="Y416" s="518"/>
      <c r="Z416" s="518"/>
    </row>
    <row r="417">
      <c r="A417" s="518"/>
      <c r="B417" s="518"/>
      <c r="C417" s="518"/>
      <c r="D417" s="518"/>
      <c r="E417" s="518"/>
      <c r="F417" s="518"/>
      <c r="G417" s="518"/>
      <c r="H417" s="518"/>
      <c r="I417" s="518"/>
      <c r="J417" s="518"/>
      <c r="K417" s="518"/>
      <c r="L417" s="518"/>
      <c r="M417" s="518"/>
      <c r="N417" s="518"/>
      <c r="O417" s="518"/>
      <c r="P417" s="518"/>
      <c r="Q417" s="518"/>
      <c r="R417" s="518"/>
      <c r="S417" s="518"/>
      <c r="T417" s="518"/>
      <c r="U417" s="518"/>
      <c r="V417" s="518"/>
      <c r="W417" s="518"/>
      <c r="X417" s="518"/>
      <c r="Y417" s="518"/>
      <c r="Z417" s="518"/>
    </row>
    <row r="418">
      <c r="A418" s="518"/>
      <c r="B418" s="518"/>
      <c r="C418" s="518"/>
      <c r="D418" s="518"/>
      <c r="E418" s="518"/>
      <c r="F418" s="518"/>
      <c r="G418" s="518"/>
      <c r="H418" s="518"/>
      <c r="I418" s="518"/>
      <c r="J418" s="518"/>
      <c r="K418" s="518"/>
      <c r="L418" s="518"/>
      <c r="M418" s="518"/>
      <c r="N418" s="518"/>
      <c r="O418" s="518"/>
      <c r="P418" s="518"/>
      <c r="Q418" s="518"/>
      <c r="R418" s="518"/>
      <c r="S418" s="518"/>
      <c r="T418" s="518"/>
      <c r="U418" s="518"/>
      <c r="V418" s="518"/>
      <c r="W418" s="518"/>
      <c r="X418" s="518"/>
      <c r="Y418" s="518"/>
      <c r="Z418" s="518"/>
    </row>
    <row r="419">
      <c r="A419" s="518"/>
      <c r="B419" s="518"/>
      <c r="C419" s="518"/>
      <c r="D419" s="518"/>
      <c r="E419" s="518"/>
      <c r="F419" s="518"/>
      <c r="G419" s="518"/>
      <c r="H419" s="518"/>
      <c r="I419" s="518"/>
      <c r="J419" s="518"/>
      <c r="K419" s="518"/>
      <c r="L419" s="518"/>
      <c r="M419" s="518"/>
      <c r="N419" s="518"/>
      <c r="O419" s="518"/>
      <c r="P419" s="518"/>
      <c r="Q419" s="518"/>
      <c r="R419" s="518"/>
      <c r="S419" s="518"/>
      <c r="T419" s="518"/>
      <c r="U419" s="518"/>
      <c r="V419" s="518"/>
      <c r="W419" s="518"/>
      <c r="X419" s="518"/>
      <c r="Y419" s="518"/>
      <c r="Z419" s="518"/>
    </row>
    <row r="420">
      <c r="A420" s="518"/>
      <c r="B420" s="518"/>
      <c r="C420" s="518"/>
      <c r="D420" s="518"/>
      <c r="E420" s="518"/>
      <c r="F420" s="518"/>
      <c r="G420" s="518"/>
      <c r="H420" s="518"/>
      <c r="I420" s="518"/>
      <c r="J420" s="518"/>
      <c r="K420" s="518"/>
      <c r="L420" s="518"/>
      <c r="M420" s="518"/>
      <c r="N420" s="518"/>
      <c r="O420" s="518"/>
      <c r="P420" s="518"/>
      <c r="Q420" s="518"/>
      <c r="R420" s="518"/>
      <c r="S420" s="518"/>
      <c r="T420" s="518"/>
      <c r="U420" s="518"/>
      <c r="V420" s="518"/>
      <c r="W420" s="518"/>
      <c r="X420" s="518"/>
      <c r="Y420" s="518"/>
      <c r="Z420" s="518"/>
    </row>
    <row r="421">
      <c r="A421" s="518"/>
      <c r="B421" s="518"/>
      <c r="C421" s="518"/>
      <c r="D421" s="518"/>
      <c r="E421" s="518"/>
      <c r="F421" s="518"/>
      <c r="G421" s="518"/>
      <c r="H421" s="518"/>
      <c r="I421" s="518"/>
      <c r="J421" s="518"/>
      <c r="K421" s="518"/>
      <c r="L421" s="518"/>
      <c r="M421" s="518"/>
      <c r="N421" s="518"/>
      <c r="O421" s="518"/>
      <c r="P421" s="518"/>
      <c r="Q421" s="518"/>
      <c r="R421" s="518"/>
      <c r="S421" s="518"/>
      <c r="T421" s="518"/>
      <c r="U421" s="518"/>
      <c r="V421" s="518"/>
      <c r="W421" s="518"/>
      <c r="X421" s="518"/>
      <c r="Y421" s="518"/>
      <c r="Z421" s="518"/>
    </row>
    <row r="422">
      <c r="A422" s="518"/>
      <c r="B422" s="518"/>
      <c r="C422" s="518"/>
      <c r="D422" s="518"/>
      <c r="E422" s="518"/>
      <c r="F422" s="518"/>
      <c r="G422" s="518"/>
      <c r="H422" s="518"/>
      <c r="I422" s="518"/>
      <c r="J422" s="518"/>
      <c r="K422" s="518"/>
      <c r="L422" s="518"/>
      <c r="M422" s="518"/>
      <c r="N422" s="518"/>
      <c r="O422" s="518"/>
      <c r="P422" s="518"/>
      <c r="Q422" s="518"/>
      <c r="R422" s="518"/>
      <c r="S422" s="518"/>
      <c r="T422" s="518"/>
      <c r="U422" s="518"/>
      <c r="V422" s="518"/>
      <c r="W422" s="518"/>
      <c r="X422" s="518"/>
      <c r="Y422" s="518"/>
      <c r="Z422" s="518"/>
    </row>
    <row r="423">
      <c r="A423" s="518"/>
      <c r="B423" s="518"/>
      <c r="C423" s="518"/>
      <c r="D423" s="518"/>
      <c r="E423" s="518"/>
      <c r="F423" s="518"/>
      <c r="G423" s="518"/>
      <c r="H423" s="518"/>
      <c r="I423" s="518"/>
      <c r="J423" s="518"/>
      <c r="K423" s="518"/>
      <c r="L423" s="518"/>
      <c r="M423" s="518"/>
      <c r="N423" s="518"/>
      <c r="O423" s="518"/>
      <c r="P423" s="518"/>
      <c r="Q423" s="518"/>
      <c r="R423" s="518"/>
      <c r="S423" s="518"/>
      <c r="T423" s="518"/>
      <c r="U423" s="518"/>
      <c r="V423" s="518"/>
      <c r="W423" s="518"/>
      <c r="X423" s="518"/>
      <c r="Y423" s="518"/>
      <c r="Z423" s="518"/>
    </row>
    <row r="424">
      <c r="A424" s="518"/>
      <c r="B424" s="518"/>
      <c r="C424" s="518"/>
      <c r="D424" s="518"/>
      <c r="E424" s="518"/>
      <c r="F424" s="518"/>
      <c r="G424" s="518"/>
      <c r="H424" s="518"/>
      <c r="I424" s="518"/>
      <c r="J424" s="518"/>
      <c r="K424" s="518"/>
      <c r="L424" s="518"/>
      <c r="M424" s="518"/>
      <c r="N424" s="518"/>
      <c r="O424" s="518"/>
      <c r="P424" s="518"/>
      <c r="Q424" s="518"/>
      <c r="R424" s="518"/>
      <c r="S424" s="518"/>
      <c r="T424" s="518"/>
      <c r="U424" s="518"/>
      <c r="V424" s="518"/>
      <c r="W424" s="518"/>
      <c r="X424" s="518"/>
      <c r="Y424" s="518"/>
      <c r="Z424" s="518"/>
    </row>
    <row r="425">
      <c r="A425" s="518"/>
      <c r="B425" s="518"/>
      <c r="C425" s="518"/>
      <c r="D425" s="518"/>
      <c r="E425" s="518"/>
      <c r="F425" s="518"/>
      <c r="G425" s="518"/>
      <c r="H425" s="518"/>
      <c r="I425" s="518"/>
      <c r="J425" s="518"/>
      <c r="K425" s="518"/>
      <c r="L425" s="518"/>
      <c r="M425" s="518"/>
      <c r="N425" s="518"/>
      <c r="O425" s="518"/>
      <c r="P425" s="518"/>
      <c r="Q425" s="518"/>
      <c r="R425" s="518"/>
      <c r="S425" s="518"/>
      <c r="T425" s="518"/>
      <c r="U425" s="518"/>
      <c r="V425" s="518"/>
      <c r="W425" s="518"/>
      <c r="X425" s="518"/>
      <c r="Y425" s="518"/>
      <c r="Z425" s="518"/>
    </row>
    <row r="426">
      <c r="A426" s="518"/>
      <c r="B426" s="518"/>
      <c r="C426" s="518"/>
      <c r="D426" s="518"/>
      <c r="E426" s="518"/>
      <c r="F426" s="518"/>
      <c r="G426" s="518"/>
      <c r="H426" s="518"/>
      <c r="I426" s="518"/>
      <c r="J426" s="518"/>
      <c r="K426" s="518"/>
      <c r="L426" s="518"/>
      <c r="M426" s="518"/>
      <c r="N426" s="518"/>
      <c r="O426" s="518"/>
      <c r="P426" s="518"/>
      <c r="Q426" s="518"/>
      <c r="R426" s="518"/>
      <c r="S426" s="518"/>
      <c r="T426" s="518"/>
      <c r="U426" s="518"/>
      <c r="V426" s="518"/>
      <c r="W426" s="518"/>
      <c r="X426" s="518"/>
      <c r="Y426" s="518"/>
      <c r="Z426" s="518"/>
    </row>
    <row r="427">
      <c r="A427" s="518"/>
      <c r="B427" s="518"/>
      <c r="C427" s="518"/>
      <c r="D427" s="518"/>
      <c r="E427" s="518"/>
      <c r="F427" s="518"/>
      <c r="G427" s="518"/>
      <c r="H427" s="518"/>
      <c r="I427" s="518"/>
      <c r="J427" s="518"/>
      <c r="K427" s="518"/>
      <c r="L427" s="518"/>
      <c r="M427" s="518"/>
      <c r="N427" s="518"/>
      <c r="O427" s="518"/>
      <c r="P427" s="518"/>
      <c r="Q427" s="518"/>
      <c r="R427" s="518"/>
      <c r="S427" s="518"/>
      <c r="T427" s="518"/>
      <c r="U427" s="518"/>
      <c r="V427" s="518"/>
      <c r="W427" s="518"/>
      <c r="X427" s="518"/>
      <c r="Y427" s="518"/>
      <c r="Z427" s="518"/>
    </row>
    <row r="428">
      <c r="A428" s="518"/>
      <c r="B428" s="518"/>
      <c r="C428" s="518"/>
      <c r="D428" s="518"/>
      <c r="E428" s="518"/>
      <c r="F428" s="518"/>
      <c r="G428" s="518"/>
      <c r="H428" s="518"/>
      <c r="I428" s="518"/>
      <c r="J428" s="518"/>
      <c r="K428" s="518"/>
      <c r="L428" s="518"/>
      <c r="M428" s="518"/>
      <c r="N428" s="518"/>
      <c r="O428" s="518"/>
      <c r="P428" s="518"/>
      <c r="Q428" s="518"/>
      <c r="R428" s="518"/>
      <c r="S428" s="518"/>
      <c r="T428" s="518"/>
      <c r="U428" s="518"/>
      <c r="V428" s="518"/>
      <c r="W428" s="518"/>
      <c r="X428" s="518"/>
      <c r="Y428" s="518"/>
      <c r="Z428" s="518"/>
    </row>
    <row r="429">
      <c r="A429" s="518"/>
      <c r="B429" s="518"/>
      <c r="C429" s="518"/>
      <c r="D429" s="518"/>
      <c r="E429" s="518"/>
      <c r="F429" s="518"/>
      <c r="G429" s="518"/>
      <c r="H429" s="518"/>
      <c r="I429" s="518"/>
      <c r="J429" s="518"/>
      <c r="K429" s="518"/>
      <c r="L429" s="518"/>
      <c r="M429" s="518"/>
      <c r="N429" s="518"/>
      <c r="O429" s="518"/>
      <c r="P429" s="518"/>
      <c r="Q429" s="518"/>
      <c r="R429" s="518"/>
      <c r="S429" s="518"/>
      <c r="T429" s="518"/>
      <c r="U429" s="518"/>
      <c r="V429" s="518"/>
      <c r="W429" s="518"/>
      <c r="X429" s="518"/>
      <c r="Y429" s="518"/>
      <c r="Z429" s="518"/>
    </row>
    <row r="430">
      <c r="A430" s="518"/>
      <c r="B430" s="518"/>
      <c r="C430" s="518"/>
      <c r="D430" s="518"/>
      <c r="E430" s="518"/>
      <c r="F430" s="518"/>
      <c r="G430" s="518"/>
      <c r="H430" s="518"/>
      <c r="I430" s="518"/>
      <c r="J430" s="518"/>
      <c r="K430" s="518"/>
      <c r="L430" s="518"/>
      <c r="M430" s="518"/>
      <c r="N430" s="518"/>
      <c r="O430" s="518"/>
      <c r="P430" s="518"/>
      <c r="Q430" s="518"/>
      <c r="R430" s="518"/>
      <c r="S430" s="518"/>
      <c r="T430" s="518"/>
      <c r="U430" s="518"/>
      <c r="V430" s="518"/>
      <c r="W430" s="518"/>
      <c r="X430" s="518"/>
      <c r="Y430" s="518"/>
      <c r="Z430" s="518"/>
    </row>
    <row r="431">
      <c r="A431" s="518"/>
      <c r="B431" s="518"/>
      <c r="C431" s="518"/>
      <c r="D431" s="518"/>
      <c r="E431" s="518"/>
      <c r="F431" s="518"/>
      <c r="G431" s="518"/>
      <c r="H431" s="518"/>
      <c r="I431" s="518"/>
      <c r="J431" s="518"/>
      <c r="K431" s="518"/>
      <c r="L431" s="518"/>
      <c r="M431" s="518"/>
      <c r="N431" s="518"/>
      <c r="O431" s="518"/>
      <c r="P431" s="518"/>
      <c r="Q431" s="518"/>
      <c r="R431" s="518"/>
      <c r="S431" s="518"/>
      <c r="T431" s="518"/>
      <c r="U431" s="518"/>
      <c r="V431" s="518"/>
      <c r="W431" s="518"/>
      <c r="X431" s="518"/>
      <c r="Y431" s="518"/>
      <c r="Z431" s="518"/>
    </row>
    <row r="432">
      <c r="A432" s="518"/>
      <c r="B432" s="518"/>
      <c r="C432" s="518"/>
      <c r="D432" s="518"/>
      <c r="E432" s="518"/>
      <c r="F432" s="518"/>
      <c r="G432" s="518"/>
      <c r="H432" s="518"/>
      <c r="I432" s="518"/>
      <c r="J432" s="518"/>
      <c r="K432" s="518"/>
      <c r="L432" s="518"/>
      <c r="M432" s="518"/>
      <c r="N432" s="518"/>
      <c r="O432" s="518"/>
      <c r="P432" s="518"/>
      <c r="Q432" s="518"/>
      <c r="R432" s="518"/>
      <c r="S432" s="518"/>
      <c r="T432" s="518"/>
      <c r="U432" s="518"/>
      <c r="V432" s="518"/>
      <c r="W432" s="518"/>
      <c r="X432" s="518"/>
      <c r="Y432" s="518"/>
      <c r="Z432" s="518"/>
    </row>
    <row r="433">
      <c r="A433" s="518"/>
      <c r="B433" s="518"/>
      <c r="C433" s="518"/>
      <c r="D433" s="518"/>
      <c r="E433" s="518"/>
      <c r="F433" s="518"/>
      <c r="G433" s="518"/>
      <c r="H433" s="518"/>
      <c r="I433" s="518"/>
      <c r="J433" s="518"/>
      <c r="K433" s="518"/>
      <c r="L433" s="518"/>
      <c r="M433" s="518"/>
      <c r="N433" s="518"/>
      <c r="O433" s="518"/>
      <c r="P433" s="518"/>
      <c r="Q433" s="518"/>
      <c r="R433" s="518"/>
      <c r="S433" s="518"/>
      <c r="T433" s="518"/>
      <c r="U433" s="518"/>
      <c r="V433" s="518"/>
      <c r="W433" s="518"/>
      <c r="X433" s="518"/>
      <c r="Y433" s="518"/>
      <c r="Z433" s="518"/>
    </row>
    <row r="434">
      <c r="A434" s="518"/>
      <c r="B434" s="518"/>
      <c r="C434" s="518"/>
      <c r="D434" s="518"/>
      <c r="E434" s="518"/>
      <c r="F434" s="518"/>
      <c r="G434" s="518"/>
      <c r="H434" s="518"/>
      <c r="I434" s="518"/>
      <c r="J434" s="518"/>
      <c r="K434" s="518"/>
      <c r="L434" s="518"/>
      <c r="M434" s="518"/>
      <c r="N434" s="518"/>
      <c r="O434" s="518"/>
      <c r="P434" s="518"/>
      <c r="Q434" s="518"/>
      <c r="R434" s="518"/>
      <c r="S434" s="518"/>
      <c r="T434" s="518"/>
      <c r="U434" s="518"/>
      <c r="V434" s="518"/>
      <c r="W434" s="518"/>
      <c r="X434" s="518"/>
      <c r="Y434" s="518"/>
      <c r="Z434" s="518"/>
    </row>
    <row r="435">
      <c r="A435" s="518"/>
      <c r="B435" s="518"/>
      <c r="C435" s="518"/>
      <c r="D435" s="518"/>
      <c r="E435" s="518"/>
      <c r="F435" s="518"/>
      <c r="G435" s="518"/>
      <c r="H435" s="518"/>
      <c r="I435" s="518"/>
      <c r="J435" s="518"/>
      <c r="K435" s="518"/>
      <c r="L435" s="518"/>
      <c r="M435" s="518"/>
      <c r="N435" s="518"/>
      <c r="O435" s="518"/>
      <c r="P435" s="518"/>
      <c r="Q435" s="518"/>
      <c r="R435" s="518"/>
      <c r="S435" s="518"/>
      <c r="T435" s="518"/>
      <c r="U435" s="518"/>
      <c r="V435" s="518"/>
      <c r="W435" s="518"/>
      <c r="X435" s="518"/>
      <c r="Y435" s="518"/>
      <c r="Z435" s="518"/>
    </row>
    <row r="436">
      <c r="A436" s="518"/>
      <c r="B436" s="518"/>
      <c r="C436" s="518"/>
      <c r="D436" s="518"/>
      <c r="E436" s="518"/>
      <c r="F436" s="518"/>
      <c r="G436" s="518"/>
      <c r="H436" s="518"/>
      <c r="I436" s="518"/>
      <c r="J436" s="518"/>
      <c r="K436" s="518"/>
      <c r="L436" s="518"/>
      <c r="M436" s="518"/>
      <c r="N436" s="518"/>
      <c r="O436" s="518"/>
      <c r="P436" s="518"/>
      <c r="Q436" s="518"/>
      <c r="R436" s="518"/>
      <c r="S436" s="518"/>
      <c r="T436" s="518"/>
      <c r="U436" s="518"/>
      <c r="V436" s="518"/>
      <c r="W436" s="518"/>
      <c r="X436" s="518"/>
      <c r="Y436" s="518"/>
      <c r="Z436" s="518"/>
    </row>
    <row r="437">
      <c r="A437" s="518"/>
      <c r="B437" s="518"/>
      <c r="C437" s="518"/>
      <c r="D437" s="518"/>
      <c r="E437" s="518"/>
      <c r="F437" s="518"/>
      <c r="G437" s="518"/>
      <c r="H437" s="518"/>
      <c r="I437" s="518"/>
      <c r="J437" s="518"/>
      <c r="K437" s="518"/>
      <c r="L437" s="518"/>
      <c r="M437" s="518"/>
      <c r="N437" s="518"/>
      <c r="O437" s="518"/>
      <c r="P437" s="518"/>
      <c r="Q437" s="518"/>
      <c r="R437" s="518"/>
      <c r="S437" s="518"/>
      <c r="T437" s="518"/>
      <c r="U437" s="518"/>
      <c r="V437" s="518"/>
      <c r="W437" s="518"/>
      <c r="X437" s="518"/>
      <c r="Y437" s="518"/>
      <c r="Z437" s="518"/>
    </row>
    <row r="438">
      <c r="A438" s="518"/>
      <c r="B438" s="518"/>
      <c r="C438" s="518"/>
      <c r="D438" s="518"/>
      <c r="E438" s="518"/>
      <c r="F438" s="518"/>
      <c r="G438" s="518"/>
      <c r="H438" s="518"/>
      <c r="I438" s="518"/>
      <c r="J438" s="518"/>
      <c r="K438" s="518"/>
      <c r="L438" s="518"/>
      <c r="M438" s="518"/>
      <c r="N438" s="518"/>
      <c r="O438" s="518"/>
      <c r="P438" s="518"/>
      <c r="Q438" s="518"/>
      <c r="R438" s="518"/>
      <c r="S438" s="518"/>
      <c r="T438" s="518"/>
      <c r="U438" s="518"/>
      <c r="V438" s="518"/>
      <c r="W438" s="518"/>
      <c r="X438" s="518"/>
      <c r="Y438" s="518"/>
      <c r="Z438" s="518"/>
    </row>
    <row r="439">
      <c r="A439" s="518"/>
      <c r="B439" s="518"/>
      <c r="C439" s="518"/>
      <c r="D439" s="518"/>
      <c r="E439" s="518"/>
      <c r="F439" s="518"/>
      <c r="G439" s="518"/>
      <c r="H439" s="518"/>
      <c r="I439" s="518"/>
      <c r="J439" s="518"/>
      <c r="K439" s="518"/>
      <c r="L439" s="518"/>
      <c r="M439" s="518"/>
      <c r="N439" s="518"/>
      <c r="O439" s="518"/>
      <c r="P439" s="518"/>
      <c r="Q439" s="518"/>
      <c r="R439" s="518"/>
      <c r="S439" s="518"/>
      <c r="T439" s="518"/>
      <c r="U439" s="518"/>
      <c r="V439" s="518"/>
      <c r="W439" s="518"/>
      <c r="X439" s="518"/>
      <c r="Y439" s="518"/>
      <c r="Z439" s="518"/>
    </row>
    <row r="440">
      <c r="A440" s="518"/>
      <c r="B440" s="518"/>
      <c r="C440" s="518"/>
      <c r="D440" s="518"/>
      <c r="E440" s="518"/>
      <c r="F440" s="518"/>
      <c r="G440" s="518"/>
      <c r="H440" s="518"/>
      <c r="I440" s="518"/>
      <c r="J440" s="518"/>
      <c r="K440" s="518"/>
      <c r="L440" s="518"/>
      <c r="M440" s="518"/>
      <c r="N440" s="518"/>
      <c r="O440" s="518"/>
      <c r="P440" s="518"/>
      <c r="Q440" s="518"/>
      <c r="R440" s="518"/>
      <c r="S440" s="518"/>
      <c r="T440" s="518"/>
      <c r="U440" s="518"/>
      <c r="V440" s="518"/>
      <c r="W440" s="518"/>
      <c r="X440" s="518"/>
      <c r="Y440" s="518"/>
      <c r="Z440" s="518"/>
    </row>
    <row r="441">
      <c r="A441" s="518"/>
      <c r="B441" s="518"/>
      <c r="C441" s="518"/>
      <c r="D441" s="518"/>
      <c r="E441" s="518"/>
      <c r="F441" s="518"/>
      <c r="G441" s="518"/>
      <c r="H441" s="518"/>
      <c r="I441" s="518"/>
      <c r="J441" s="518"/>
      <c r="K441" s="518"/>
      <c r="L441" s="518"/>
      <c r="M441" s="518"/>
      <c r="N441" s="518"/>
      <c r="O441" s="518"/>
      <c r="P441" s="518"/>
      <c r="Q441" s="518"/>
      <c r="R441" s="518"/>
      <c r="S441" s="518"/>
      <c r="T441" s="518"/>
      <c r="U441" s="518"/>
      <c r="V441" s="518"/>
      <c r="W441" s="518"/>
      <c r="X441" s="518"/>
      <c r="Y441" s="518"/>
      <c r="Z441" s="518"/>
    </row>
    <row r="442">
      <c r="A442" s="518"/>
      <c r="B442" s="518"/>
      <c r="C442" s="518"/>
      <c r="D442" s="518"/>
      <c r="E442" s="518"/>
      <c r="F442" s="518"/>
      <c r="G442" s="518"/>
      <c r="H442" s="518"/>
      <c r="I442" s="518"/>
      <c r="J442" s="518"/>
      <c r="K442" s="518"/>
      <c r="L442" s="518"/>
      <c r="M442" s="518"/>
      <c r="N442" s="518"/>
      <c r="O442" s="518"/>
      <c r="P442" s="518"/>
      <c r="Q442" s="518"/>
      <c r="R442" s="518"/>
      <c r="S442" s="518"/>
      <c r="T442" s="518"/>
      <c r="U442" s="518"/>
      <c r="V442" s="518"/>
      <c r="W442" s="518"/>
      <c r="X442" s="518"/>
      <c r="Y442" s="518"/>
      <c r="Z442" s="518"/>
    </row>
    <row r="443">
      <c r="A443" s="518"/>
      <c r="B443" s="518"/>
      <c r="C443" s="518"/>
      <c r="D443" s="518"/>
      <c r="E443" s="518"/>
      <c r="F443" s="518"/>
      <c r="G443" s="518"/>
      <c r="H443" s="518"/>
      <c r="I443" s="518"/>
      <c r="J443" s="518"/>
      <c r="K443" s="518"/>
      <c r="L443" s="518"/>
      <c r="M443" s="518"/>
      <c r="N443" s="518"/>
      <c r="O443" s="518"/>
      <c r="P443" s="518"/>
      <c r="Q443" s="518"/>
      <c r="R443" s="518"/>
      <c r="S443" s="518"/>
      <c r="T443" s="518"/>
      <c r="U443" s="518"/>
      <c r="V443" s="518"/>
      <c r="W443" s="518"/>
      <c r="X443" s="518"/>
      <c r="Y443" s="518"/>
      <c r="Z443" s="518"/>
    </row>
    <row r="444">
      <c r="A444" s="518"/>
      <c r="B444" s="518"/>
      <c r="C444" s="518"/>
      <c r="D444" s="518"/>
      <c r="E444" s="518"/>
      <c r="F444" s="518"/>
      <c r="G444" s="518"/>
      <c r="H444" s="518"/>
      <c r="I444" s="518"/>
      <c r="J444" s="518"/>
      <c r="K444" s="518"/>
      <c r="L444" s="518"/>
      <c r="M444" s="518"/>
      <c r="N444" s="518"/>
      <c r="O444" s="518"/>
      <c r="P444" s="518"/>
      <c r="Q444" s="518"/>
      <c r="R444" s="518"/>
      <c r="S444" s="518"/>
      <c r="T444" s="518"/>
      <c r="U444" s="518"/>
      <c r="V444" s="518"/>
      <c r="W444" s="518"/>
      <c r="X444" s="518"/>
      <c r="Y444" s="518"/>
      <c r="Z444" s="518"/>
    </row>
    <row r="445">
      <c r="A445" s="518"/>
      <c r="B445" s="518"/>
      <c r="C445" s="518"/>
      <c r="D445" s="518"/>
      <c r="E445" s="518"/>
      <c r="F445" s="518"/>
      <c r="G445" s="518"/>
      <c r="H445" s="518"/>
      <c r="I445" s="518"/>
      <c r="J445" s="518"/>
      <c r="K445" s="518"/>
      <c r="L445" s="518"/>
      <c r="M445" s="518"/>
      <c r="N445" s="518"/>
      <c r="O445" s="518"/>
      <c r="P445" s="518"/>
      <c r="Q445" s="518"/>
      <c r="R445" s="518"/>
      <c r="S445" s="518"/>
      <c r="T445" s="518"/>
      <c r="U445" s="518"/>
      <c r="V445" s="518"/>
      <c r="W445" s="518"/>
      <c r="X445" s="518"/>
      <c r="Y445" s="518"/>
      <c r="Z445" s="518"/>
    </row>
    <row r="446">
      <c r="A446" s="518"/>
      <c r="B446" s="518"/>
      <c r="C446" s="518"/>
      <c r="D446" s="518"/>
      <c r="E446" s="518"/>
      <c r="F446" s="518"/>
      <c r="G446" s="518"/>
      <c r="H446" s="518"/>
      <c r="I446" s="518"/>
      <c r="J446" s="518"/>
      <c r="K446" s="518"/>
      <c r="L446" s="518"/>
      <c r="M446" s="518"/>
      <c r="N446" s="518"/>
      <c r="O446" s="518"/>
      <c r="P446" s="518"/>
      <c r="Q446" s="518"/>
      <c r="R446" s="518"/>
      <c r="S446" s="518"/>
      <c r="T446" s="518"/>
      <c r="U446" s="518"/>
      <c r="V446" s="518"/>
      <c r="W446" s="518"/>
      <c r="X446" s="518"/>
      <c r="Y446" s="518"/>
      <c r="Z446" s="518"/>
    </row>
    <row r="447">
      <c r="A447" s="518"/>
      <c r="B447" s="518"/>
      <c r="C447" s="518"/>
      <c r="D447" s="518"/>
      <c r="E447" s="518"/>
      <c r="F447" s="518"/>
      <c r="G447" s="518"/>
      <c r="H447" s="518"/>
      <c r="I447" s="518"/>
      <c r="J447" s="518"/>
      <c r="K447" s="518"/>
      <c r="L447" s="518"/>
      <c r="M447" s="518"/>
      <c r="N447" s="518"/>
      <c r="O447" s="518"/>
      <c r="P447" s="518"/>
      <c r="Q447" s="518"/>
      <c r="R447" s="518"/>
      <c r="S447" s="518"/>
      <c r="T447" s="518"/>
      <c r="U447" s="518"/>
      <c r="V447" s="518"/>
      <c r="W447" s="518"/>
      <c r="X447" s="518"/>
      <c r="Y447" s="518"/>
      <c r="Z447" s="518"/>
    </row>
    <row r="448">
      <c r="A448" s="518"/>
      <c r="B448" s="518"/>
      <c r="C448" s="518"/>
      <c r="D448" s="518"/>
      <c r="E448" s="518"/>
      <c r="F448" s="518"/>
      <c r="G448" s="518"/>
      <c r="H448" s="518"/>
      <c r="I448" s="518"/>
      <c r="J448" s="518"/>
      <c r="K448" s="518"/>
      <c r="L448" s="518"/>
      <c r="M448" s="518"/>
      <c r="N448" s="518"/>
      <c r="O448" s="518"/>
      <c r="P448" s="518"/>
      <c r="Q448" s="518"/>
      <c r="R448" s="518"/>
      <c r="S448" s="518"/>
      <c r="T448" s="518"/>
      <c r="U448" s="518"/>
      <c r="V448" s="518"/>
      <c r="W448" s="518"/>
      <c r="X448" s="518"/>
      <c r="Y448" s="518"/>
      <c r="Z448" s="518"/>
    </row>
    <row r="449">
      <c r="A449" s="518"/>
      <c r="B449" s="518"/>
      <c r="C449" s="518"/>
      <c r="D449" s="518"/>
      <c r="E449" s="518"/>
      <c r="F449" s="518"/>
      <c r="G449" s="518"/>
      <c r="H449" s="518"/>
      <c r="I449" s="518"/>
      <c r="J449" s="518"/>
      <c r="K449" s="518"/>
      <c r="L449" s="518"/>
      <c r="M449" s="518"/>
      <c r="N449" s="518"/>
      <c r="O449" s="518"/>
      <c r="P449" s="518"/>
      <c r="Q449" s="518"/>
      <c r="R449" s="518"/>
      <c r="S449" s="518"/>
      <c r="T449" s="518"/>
      <c r="U449" s="518"/>
      <c r="V449" s="518"/>
      <c r="W449" s="518"/>
      <c r="X449" s="518"/>
      <c r="Y449" s="518"/>
      <c r="Z449" s="518"/>
    </row>
    <row r="450">
      <c r="A450" s="518"/>
      <c r="B450" s="518"/>
      <c r="C450" s="518"/>
      <c r="D450" s="518"/>
      <c r="E450" s="518"/>
      <c r="F450" s="518"/>
      <c r="G450" s="518"/>
      <c r="H450" s="518"/>
      <c r="I450" s="518"/>
      <c r="J450" s="518"/>
      <c r="K450" s="518"/>
      <c r="L450" s="518"/>
      <c r="M450" s="518"/>
      <c r="N450" s="518"/>
      <c r="O450" s="518"/>
      <c r="P450" s="518"/>
      <c r="Q450" s="518"/>
      <c r="R450" s="518"/>
      <c r="S450" s="518"/>
      <c r="T450" s="518"/>
      <c r="U450" s="518"/>
      <c r="V450" s="518"/>
      <c r="W450" s="518"/>
      <c r="X450" s="518"/>
      <c r="Y450" s="518"/>
      <c r="Z450" s="518"/>
    </row>
    <row r="451">
      <c r="A451" s="518"/>
      <c r="B451" s="518"/>
      <c r="C451" s="518"/>
      <c r="D451" s="518"/>
      <c r="E451" s="518"/>
      <c r="F451" s="518"/>
      <c r="G451" s="518"/>
      <c r="H451" s="518"/>
      <c r="I451" s="518"/>
      <c r="J451" s="518"/>
      <c r="K451" s="518"/>
      <c r="L451" s="518"/>
      <c r="M451" s="518"/>
      <c r="N451" s="518"/>
      <c r="O451" s="518"/>
      <c r="P451" s="518"/>
      <c r="Q451" s="518"/>
      <c r="R451" s="518"/>
      <c r="S451" s="518"/>
      <c r="T451" s="518"/>
      <c r="U451" s="518"/>
      <c r="V451" s="518"/>
      <c r="W451" s="518"/>
      <c r="X451" s="518"/>
      <c r="Y451" s="518"/>
      <c r="Z451" s="518"/>
    </row>
    <row r="452">
      <c r="A452" s="518"/>
      <c r="B452" s="518"/>
      <c r="C452" s="518"/>
      <c r="D452" s="518"/>
      <c r="E452" s="518"/>
      <c r="F452" s="518"/>
      <c r="G452" s="518"/>
      <c r="H452" s="518"/>
      <c r="I452" s="518"/>
      <c r="J452" s="518"/>
      <c r="K452" s="518"/>
      <c r="L452" s="518"/>
      <c r="M452" s="518"/>
      <c r="N452" s="518"/>
      <c r="O452" s="518"/>
      <c r="P452" s="518"/>
      <c r="Q452" s="518"/>
      <c r="R452" s="518"/>
      <c r="S452" s="518"/>
      <c r="T452" s="518"/>
      <c r="U452" s="518"/>
      <c r="V452" s="518"/>
      <c r="W452" s="518"/>
      <c r="X452" s="518"/>
      <c r="Y452" s="518"/>
      <c r="Z452" s="518"/>
    </row>
    <row r="453">
      <c r="A453" s="518"/>
      <c r="B453" s="518"/>
      <c r="C453" s="518"/>
      <c r="D453" s="518"/>
      <c r="E453" s="518"/>
      <c r="F453" s="518"/>
      <c r="G453" s="518"/>
      <c r="H453" s="518"/>
      <c r="I453" s="518"/>
      <c r="J453" s="518"/>
      <c r="K453" s="518"/>
      <c r="L453" s="518"/>
      <c r="M453" s="518"/>
      <c r="N453" s="518"/>
      <c r="O453" s="518"/>
      <c r="P453" s="518"/>
      <c r="Q453" s="518"/>
      <c r="R453" s="518"/>
      <c r="S453" s="518"/>
      <c r="T453" s="518"/>
      <c r="U453" s="518"/>
      <c r="V453" s="518"/>
      <c r="W453" s="518"/>
      <c r="X453" s="518"/>
      <c r="Y453" s="518"/>
      <c r="Z453" s="518"/>
    </row>
    <row r="454">
      <c r="A454" s="518"/>
      <c r="B454" s="518"/>
      <c r="C454" s="518"/>
      <c r="D454" s="518"/>
      <c r="E454" s="518"/>
      <c r="F454" s="518"/>
      <c r="G454" s="518"/>
      <c r="H454" s="518"/>
      <c r="I454" s="518"/>
      <c r="J454" s="518"/>
      <c r="K454" s="518"/>
      <c r="L454" s="518"/>
      <c r="M454" s="518"/>
      <c r="N454" s="518"/>
      <c r="O454" s="518"/>
      <c r="P454" s="518"/>
      <c r="Q454" s="518"/>
      <c r="R454" s="518"/>
      <c r="S454" s="518"/>
      <c r="T454" s="518"/>
      <c r="U454" s="518"/>
      <c r="V454" s="518"/>
      <c r="W454" s="518"/>
      <c r="X454" s="518"/>
      <c r="Y454" s="518"/>
      <c r="Z454" s="518"/>
    </row>
    <row r="455">
      <c r="A455" s="518"/>
      <c r="B455" s="518"/>
      <c r="C455" s="518"/>
      <c r="D455" s="518"/>
      <c r="E455" s="518"/>
      <c r="F455" s="518"/>
      <c r="G455" s="518"/>
      <c r="H455" s="518"/>
      <c r="I455" s="518"/>
      <c r="J455" s="518"/>
      <c r="K455" s="518"/>
      <c r="L455" s="518"/>
      <c r="M455" s="518"/>
      <c r="N455" s="518"/>
      <c r="O455" s="518"/>
      <c r="P455" s="518"/>
      <c r="Q455" s="518"/>
      <c r="R455" s="518"/>
      <c r="S455" s="518"/>
      <c r="T455" s="518"/>
      <c r="U455" s="518"/>
      <c r="V455" s="518"/>
      <c r="W455" s="518"/>
      <c r="X455" s="518"/>
      <c r="Y455" s="518"/>
      <c r="Z455" s="518"/>
    </row>
    <row r="456">
      <c r="A456" s="518"/>
      <c r="B456" s="518"/>
      <c r="C456" s="518"/>
      <c r="D456" s="518"/>
      <c r="E456" s="518"/>
      <c r="F456" s="518"/>
      <c r="G456" s="518"/>
      <c r="H456" s="518"/>
      <c r="I456" s="518"/>
      <c r="J456" s="518"/>
      <c r="K456" s="518"/>
      <c r="L456" s="518"/>
      <c r="M456" s="518"/>
      <c r="N456" s="518"/>
      <c r="O456" s="518"/>
      <c r="P456" s="518"/>
      <c r="Q456" s="518"/>
      <c r="R456" s="518"/>
      <c r="S456" s="518"/>
      <c r="T456" s="518"/>
      <c r="U456" s="518"/>
      <c r="V456" s="518"/>
      <c r="W456" s="518"/>
      <c r="X456" s="518"/>
      <c r="Y456" s="518"/>
      <c r="Z456" s="518"/>
    </row>
    <row r="457">
      <c r="A457" s="518"/>
      <c r="B457" s="518"/>
      <c r="C457" s="518"/>
      <c r="D457" s="518"/>
      <c r="E457" s="518"/>
      <c r="F457" s="518"/>
      <c r="G457" s="518"/>
      <c r="H457" s="518"/>
      <c r="I457" s="518"/>
      <c r="J457" s="518"/>
      <c r="K457" s="518"/>
      <c r="L457" s="518"/>
      <c r="M457" s="518"/>
      <c r="N457" s="518"/>
      <c r="O457" s="518"/>
      <c r="P457" s="518"/>
      <c r="Q457" s="518"/>
      <c r="R457" s="518"/>
      <c r="S457" s="518"/>
      <c r="T457" s="518"/>
      <c r="U457" s="518"/>
      <c r="V457" s="518"/>
      <c r="W457" s="518"/>
      <c r="X457" s="518"/>
      <c r="Y457" s="518"/>
      <c r="Z457" s="518"/>
    </row>
    <row r="458">
      <c r="A458" s="518"/>
      <c r="B458" s="518"/>
      <c r="C458" s="518"/>
      <c r="D458" s="518"/>
      <c r="E458" s="518"/>
      <c r="F458" s="518"/>
      <c r="G458" s="518"/>
      <c r="H458" s="518"/>
      <c r="I458" s="518"/>
      <c r="J458" s="518"/>
      <c r="K458" s="518"/>
      <c r="L458" s="518"/>
      <c r="M458" s="518"/>
      <c r="N458" s="518"/>
      <c r="O458" s="518"/>
      <c r="P458" s="518"/>
      <c r="Q458" s="518"/>
      <c r="R458" s="518"/>
      <c r="S458" s="518"/>
      <c r="T458" s="518"/>
      <c r="U458" s="518"/>
      <c r="V458" s="518"/>
      <c r="W458" s="518"/>
      <c r="X458" s="518"/>
      <c r="Y458" s="518"/>
      <c r="Z458" s="518"/>
    </row>
    <row r="459">
      <c r="A459" s="518"/>
      <c r="B459" s="518"/>
      <c r="C459" s="518"/>
      <c r="D459" s="518"/>
      <c r="E459" s="518"/>
      <c r="F459" s="518"/>
      <c r="G459" s="518"/>
      <c r="H459" s="518"/>
      <c r="I459" s="518"/>
      <c r="J459" s="518"/>
      <c r="K459" s="518"/>
      <c r="L459" s="518"/>
      <c r="M459" s="518"/>
      <c r="N459" s="518"/>
      <c r="O459" s="518"/>
      <c r="P459" s="518"/>
      <c r="Q459" s="518"/>
      <c r="R459" s="518"/>
      <c r="S459" s="518"/>
      <c r="T459" s="518"/>
      <c r="U459" s="518"/>
      <c r="V459" s="518"/>
      <c r="W459" s="518"/>
      <c r="X459" s="518"/>
      <c r="Y459" s="518"/>
      <c r="Z459" s="518"/>
    </row>
    <row r="460">
      <c r="A460" s="518"/>
      <c r="B460" s="518"/>
      <c r="C460" s="518"/>
      <c r="D460" s="518"/>
      <c r="E460" s="518"/>
      <c r="F460" s="518"/>
      <c r="G460" s="518"/>
      <c r="H460" s="518"/>
      <c r="I460" s="518"/>
      <c r="J460" s="518"/>
      <c r="K460" s="518"/>
      <c r="L460" s="518"/>
      <c r="M460" s="518"/>
      <c r="N460" s="518"/>
      <c r="O460" s="518"/>
      <c r="P460" s="518"/>
      <c r="Q460" s="518"/>
      <c r="R460" s="518"/>
      <c r="S460" s="518"/>
      <c r="T460" s="518"/>
      <c r="U460" s="518"/>
      <c r="V460" s="518"/>
      <c r="W460" s="518"/>
      <c r="X460" s="518"/>
      <c r="Y460" s="518"/>
      <c r="Z460" s="518"/>
    </row>
    <row r="461">
      <c r="A461" s="518"/>
      <c r="B461" s="518"/>
      <c r="C461" s="518"/>
      <c r="D461" s="518"/>
      <c r="E461" s="518"/>
      <c r="F461" s="518"/>
      <c r="G461" s="518"/>
      <c r="H461" s="518"/>
      <c r="I461" s="518"/>
      <c r="J461" s="518"/>
      <c r="K461" s="518"/>
      <c r="L461" s="518"/>
      <c r="M461" s="518"/>
      <c r="N461" s="518"/>
      <c r="O461" s="518"/>
      <c r="P461" s="518"/>
      <c r="Q461" s="518"/>
      <c r="R461" s="518"/>
      <c r="S461" s="518"/>
      <c r="T461" s="518"/>
      <c r="U461" s="518"/>
      <c r="V461" s="518"/>
      <c r="W461" s="518"/>
      <c r="X461" s="518"/>
      <c r="Y461" s="518"/>
      <c r="Z461" s="518"/>
    </row>
    <row r="462">
      <c r="A462" s="518"/>
      <c r="B462" s="518"/>
      <c r="C462" s="518"/>
      <c r="D462" s="518"/>
      <c r="E462" s="518"/>
      <c r="F462" s="518"/>
      <c r="G462" s="518"/>
      <c r="H462" s="518"/>
      <c r="I462" s="518"/>
      <c r="J462" s="518"/>
      <c r="K462" s="518"/>
      <c r="L462" s="518"/>
      <c r="M462" s="518"/>
      <c r="N462" s="518"/>
      <c r="O462" s="518"/>
      <c r="P462" s="518"/>
      <c r="Q462" s="518"/>
      <c r="R462" s="518"/>
      <c r="S462" s="518"/>
      <c r="T462" s="518"/>
      <c r="U462" s="518"/>
      <c r="V462" s="518"/>
      <c r="W462" s="518"/>
      <c r="X462" s="518"/>
      <c r="Y462" s="518"/>
      <c r="Z462" s="518"/>
    </row>
    <row r="463">
      <c r="A463" s="518"/>
      <c r="B463" s="518"/>
      <c r="C463" s="518"/>
      <c r="D463" s="518"/>
      <c r="E463" s="518"/>
      <c r="F463" s="518"/>
      <c r="G463" s="518"/>
      <c r="H463" s="518"/>
      <c r="I463" s="518"/>
      <c r="J463" s="518"/>
      <c r="K463" s="518"/>
      <c r="L463" s="518"/>
      <c r="M463" s="518"/>
      <c r="N463" s="518"/>
      <c r="O463" s="518"/>
      <c r="P463" s="518"/>
      <c r="Q463" s="518"/>
      <c r="R463" s="518"/>
      <c r="S463" s="518"/>
      <c r="T463" s="518"/>
      <c r="U463" s="518"/>
      <c r="V463" s="518"/>
      <c r="W463" s="518"/>
      <c r="X463" s="518"/>
      <c r="Y463" s="518"/>
      <c r="Z463" s="518"/>
    </row>
    <row r="464">
      <c r="A464" s="518"/>
      <c r="B464" s="518"/>
      <c r="C464" s="518"/>
      <c r="D464" s="518"/>
      <c r="E464" s="518"/>
      <c r="F464" s="518"/>
      <c r="G464" s="518"/>
      <c r="H464" s="518"/>
      <c r="I464" s="518"/>
      <c r="J464" s="518"/>
      <c r="K464" s="518"/>
      <c r="L464" s="518"/>
      <c r="M464" s="518"/>
      <c r="N464" s="518"/>
      <c r="O464" s="518"/>
      <c r="P464" s="518"/>
      <c r="Q464" s="518"/>
      <c r="R464" s="518"/>
      <c r="S464" s="518"/>
      <c r="T464" s="518"/>
      <c r="U464" s="518"/>
      <c r="V464" s="518"/>
      <c r="W464" s="518"/>
      <c r="X464" s="518"/>
      <c r="Y464" s="518"/>
      <c r="Z464" s="518"/>
    </row>
    <row r="465">
      <c r="A465" s="518"/>
      <c r="B465" s="518"/>
      <c r="C465" s="518"/>
      <c r="D465" s="518"/>
      <c r="E465" s="518"/>
      <c r="F465" s="518"/>
      <c r="G465" s="518"/>
      <c r="H465" s="518"/>
      <c r="I465" s="518"/>
      <c r="J465" s="518"/>
      <c r="K465" s="518"/>
      <c r="L465" s="518"/>
      <c r="M465" s="518"/>
      <c r="N465" s="518"/>
      <c r="O465" s="518"/>
      <c r="P465" s="518"/>
      <c r="Q465" s="518"/>
      <c r="R465" s="518"/>
      <c r="S465" s="518"/>
      <c r="T465" s="518"/>
      <c r="U465" s="518"/>
      <c r="V465" s="518"/>
      <c r="W465" s="518"/>
      <c r="X465" s="518"/>
      <c r="Y465" s="518"/>
      <c r="Z465" s="518"/>
    </row>
    <row r="466">
      <c r="A466" s="518"/>
      <c r="B466" s="518"/>
      <c r="C466" s="518"/>
      <c r="D466" s="518"/>
      <c r="E466" s="518"/>
      <c r="F466" s="518"/>
      <c r="G466" s="518"/>
      <c r="H466" s="518"/>
      <c r="I466" s="518"/>
      <c r="J466" s="518"/>
      <c r="K466" s="518"/>
      <c r="L466" s="518"/>
      <c r="M466" s="518"/>
      <c r="N466" s="518"/>
      <c r="O466" s="518"/>
      <c r="P466" s="518"/>
      <c r="Q466" s="518"/>
      <c r="R466" s="518"/>
      <c r="S466" s="518"/>
      <c r="T466" s="518"/>
      <c r="U466" s="518"/>
      <c r="V466" s="518"/>
      <c r="W466" s="518"/>
      <c r="X466" s="518"/>
      <c r="Y466" s="518"/>
      <c r="Z466" s="518"/>
    </row>
    <row r="467">
      <c r="A467" s="518"/>
      <c r="B467" s="518"/>
      <c r="C467" s="518"/>
      <c r="D467" s="518"/>
      <c r="E467" s="518"/>
      <c r="F467" s="518"/>
      <c r="G467" s="518"/>
      <c r="H467" s="518"/>
      <c r="I467" s="518"/>
      <c r="J467" s="518"/>
      <c r="K467" s="518"/>
      <c r="L467" s="518"/>
      <c r="M467" s="518"/>
      <c r="N467" s="518"/>
      <c r="O467" s="518"/>
      <c r="P467" s="518"/>
      <c r="Q467" s="518"/>
      <c r="R467" s="518"/>
      <c r="S467" s="518"/>
      <c r="T467" s="518"/>
      <c r="U467" s="518"/>
      <c r="V467" s="518"/>
      <c r="W467" s="518"/>
      <c r="X467" s="518"/>
      <c r="Y467" s="518"/>
      <c r="Z467" s="518"/>
    </row>
    <row r="468">
      <c r="A468" s="518"/>
      <c r="B468" s="518"/>
      <c r="C468" s="518"/>
      <c r="D468" s="518"/>
      <c r="E468" s="518"/>
      <c r="F468" s="518"/>
      <c r="G468" s="518"/>
      <c r="H468" s="518"/>
      <c r="I468" s="518"/>
      <c r="J468" s="518"/>
      <c r="K468" s="518"/>
      <c r="L468" s="518"/>
      <c r="M468" s="518"/>
      <c r="N468" s="518"/>
      <c r="O468" s="518"/>
      <c r="P468" s="518"/>
      <c r="Q468" s="518"/>
      <c r="R468" s="518"/>
      <c r="S468" s="518"/>
      <c r="T468" s="518"/>
      <c r="U468" s="518"/>
      <c r="V468" s="518"/>
      <c r="W468" s="518"/>
      <c r="X468" s="518"/>
      <c r="Y468" s="518"/>
      <c r="Z468" s="518"/>
    </row>
    <row r="469">
      <c r="A469" s="518"/>
      <c r="B469" s="518"/>
      <c r="C469" s="518"/>
      <c r="D469" s="518"/>
      <c r="E469" s="518"/>
      <c r="F469" s="518"/>
      <c r="G469" s="518"/>
      <c r="H469" s="518"/>
      <c r="I469" s="518"/>
      <c r="J469" s="518"/>
      <c r="K469" s="518"/>
      <c r="L469" s="518"/>
      <c r="M469" s="518"/>
      <c r="N469" s="518"/>
      <c r="O469" s="518"/>
      <c r="P469" s="518"/>
      <c r="Q469" s="518"/>
      <c r="R469" s="518"/>
      <c r="S469" s="518"/>
      <c r="T469" s="518"/>
      <c r="U469" s="518"/>
      <c r="V469" s="518"/>
      <c r="W469" s="518"/>
      <c r="X469" s="518"/>
      <c r="Y469" s="518"/>
      <c r="Z469" s="518"/>
    </row>
    <row r="470">
      <c r="A470" s="518"/>
      <c r="B470" s="518"/>
      <c r="C470" s="518"/>
      <c r="D470" s="518"/>
      <c r="E470" s="518"/>
      <c r="F470" s="518"/>
      <c r="G470" s="518"/>
      <c r="H470" s="518"/>
      <c r="I470" s="518"/>
      <c r="J470" s="518"/>
      <c r="K470" s="518"/>
      <c r="L470" s="518"/>
      <c r="M470" s="518"/>
      <c r="N470" s="518"/>
      <c r="O470" s="518"/>
      <c r="P470" s="518"/>
      <c r="Q470" s="518"/>
      <c r="R470" s="518"/>
      <c r="S470" s="518"/>
      <c r="T470" s="518"/>
      <c r="U470" s="518"/>
      <c r="V470" s="518"/>
      <c r="W470" s="518"/>
      <c r="X470" s="518"/>
      <c r="Y470" s="518"/>
      <c r="Z470" s="518"/>
    </row>
    <row r="471">
      <c r="A471" s="518"/>
      <c r="B471" s="518"/>
      <c r="C471" s="518"/>
      <c r="D471" s="518"/>
      <c r="E471" s="518"/>
      <c r="F471" s="518"/>
      <c r="G471" s="518"/>
      <c r="H471" s="518"/>
      <c r="I471" s="518"/>
      <c r="J471" s="518"/>
      <c r="K471" s="518"/>
      <c r="L471" s="518"/>
      <c r="M471" s="518"/>
      <c r="N471" s="518"/>
      <c r="O471" s="518"/>
      <c r="P471" s="518"/>
      <c r="Q471" s="518"/>
      <c r="R471" s="518"/>
      <c r="S471" s="518"/>
      <c r="T471" s="518"/>
      <c r="U471" s="518"/>
      <c r="V471" s="518"/>
      <c r="W471" s="518"/>
      <c r="X471" s="518"/>
      <c r="Y471" s="518"/>
      <c r="Z471" s="518"/>
    </row>
    <row r="472">
      <c r="A472" s="518"/>
      <c r="B472" s="518"/>
      <c r="C472" s="518"/>
      <c r="D472" s="518"/>
      <c r="E472" s="518"/>
      <c r="F472" s="518"/>
      <c r="G472" s="518"/>
      <c r="H472" s="518"/>
      <c r="I472" s="518"/>
      <c r="J472" s="518"/>
      <c r="K472" s="518"/>
      <c r="L472" s="518"/>
      <c r="M472" s="518"/>
      <c r="N472" s="518"/>
      <c r="O472" s="518"/>
      <c r="P472" s="518"/>
      <c r="Q472" s="518"/>
      <c r="R472" s="518"/>
      <c r="S472" s="518"/>
      <c r="T472" s="518"/>
      <c r="U472" s="518"/>
      <c r="V472" s="518"/>
      <c r="W472" s="518"/>
      <c r="X472" s="518"/>
      <c r="Y472" s="518"/>
      <c r="Z472" s="518"/>
    </row>
    <row r="473">
      <c r="A473" s="518"/>
      <c r="B473" s="518"/>
      <c r="C473" s="518"/>
      <c r="D473" s="518"/>
      <c r="E473" s="518"/>
      <c r="F473" s="518"/>
      <c r="G473" s="518"/>
      <c r="H473" s="518"/>
      <c r="I473" s="518"/>
      <c r="J473" s="518"/>
      <c r="K473" s="518"/>
      <c r="L473" s="518"/>
      <c r="M473" s="518"/>
      <c r="N473" s="518"/>
      <c r="O473" s="518"/>
      <c r="P473" s="518"/>
      <c r="Q473" s="518"/>
      <c r="R473" s="518"/>
      <c r="S473" s="518"/>
      <c r="T473" s="518"/>
      <c r="U473" s="518"/>
      <c r="V473" s="518"/>
      <c r="W473" s="518"/>
      <c r="X473" s="518"/>
      <c r="Y473" s="518"/>
      <c r="Z473" s="518"/>
    </row>
    <row r="474">
      <c r="A474" s="518"/>
      <c r="B474" s="518"/>
      <c r="C474" s="518"/>
      <c r="D474" s="518"/>
      <c r="E474" s="518"/>
      <c r="F474" s="518"/>
      <c r="G474" s="518"/>
      <c r="H474" s="518"/>
      <c r="I474" s="518"/>
      <c r="J474" s="518"/>
      <c r="K474" s="518"/>
      <c r="L474" s="518"/>
      <c r="M474" s="518"/>
      <c r="N474" s="518"/>
      <c r="O474" s="518"/>
      <c r="P474" s="518"/>
      <c r="Q474" s="518"/>
      <c r="R474" s="518"/>
      <c r="S474" s="518"/>
      <c r="T474" s="518"/>
      <c r="U474" s="518"/>
      <c r="V474" s="518"/>
      <c r="W474" s="518"/>
      <c r="X474" s="518"/>
      <c r="Y474" s="518"/>
      <c r="Z474" s="518"/>
    </row>
    <row r="475">
      <c r="A475" s="518"/>
      <c r="B475" s="518"/>
      <c r="C475" s="518"/>
      <c r="D475" s="518"/>
      <c r="E475" s="518"/>
      <c r="F475" s="518"/>
      <c r="G475" s="518"/>
      <c r="H475" s="518"/>
      <c r="I475" s="518"/>
      <c r="J475" s="518"/>
      <c r="K475" s="518"/>
      <c r="L475" s="518"/>
      <c r="M475" s="518"/>
      <c r="N475" s="518"/>
      <c r="O475" s="518"/>
      <c r="P475" s="518"/>
      <c r="Q475" s="518"/>
      <c r="R475" s="518"/>
      <c r="S475" s="518"/>
      <c r="T475" s="518"/>
      <c r="U475" s="518"/>
      <c r="V475" s="518"/>
      <c r="W475" s="518"/>
      <c r="X475" s="518"/>
      <c r="Y475" s="518"/>
      <c r="Z475" s="518"/>
    </row>
    <row r="476">
      <c r="A476" s="518"/>
      <c r="B476" s="518"/>
      <c r="C476" s="518"/>
      <c r="D476" s="518"/>
      <c r="E476" s="518"/>
      <c r="F476" s="518"/>
      <c r="G476" s="518"/>
      <c r="H476" s="518"/>
      <c r="I476" s="518"/>
      <c r="J476" s="518"/>
      <c r="K476" s="518"/>
      <c r="L476" s="518"/>
      <c r="M476" s="518"/>
      <c r="N476" s="518"/>
      <c r="O476" s="518"/>
      <c r="P476" s="518"/>
      <c r="Q476" s="518"/>
      <c r="R476" s="518"/>
      <c r="S476" s="518"/>
      <c r="T476" s="518"/>
      <c r="U476" s="518"/>
      <c r="V476" s="518"/>
      <c r="W476" s="518"/>
      <c r="X476" s="518"/>
      <c r="Y476" s="518"/>
      <c r="Z476" s="518"/>
    </row>
    <row r="477">
      <c r="A477" s="518"/>
      <c r="B477" s="518"/>
      <c r="C477" s="518"/>
      <c r="D477" s="518"/>
      <c r="E477" s="518"/>
      <c r="F477" s="518"/>
      <c r="G477" s="518"/>
      <c r="H477" s="518"/>
      <c r="I477" s="518"/>
      <c r="J477" s="518"/>
      <c r="K477" s="518"/>
      <c r="L477" s="518"/>
      <c r="M477" s="518"/>
      <c r="N477" s="518"/>
      <c r="O477" s="518"/>
      <c r="P477" s="518"/>
      <c r="Q477" s="518"/>
      <c r="R477" s="518"/>
      <c r="S477" s="518"/>
      <c r="T477" s="518"/>
      <c r="U477" s="518"/>
      <c r="V477" s="518"/>
      <c r="W477" s="518"/>
      <c r="X477" s="518"/>
      <c r="Y477" s="518"/>
      <c r="Z477" s="518"/>
    </row>
    <row r="478">
      <c r="A478" s="518"/>
      <c r="B478" s="518"/>
      <c r="C478" s="518"/>
      <c r="D478" s="518"/>
      <c r="E478" s="518"/>
      <c r="F478" s="518"/>
      <c r="G478" s="518"/>
      <c r="H478" s="518"/>
      <c r="I478" s="518"/>
      <c r="J478" s="518"/>
      <c r="K478" s="518"/>
      <c r="L478" s="518"/>
      <c r="M478" s="518"/>
      <c r="N478" s="518"/>
      <c r="O478" s="518"/>
      <c r="P478" s="518"/>
      <c r="Q478" s="518"/>
      <c r="R478" s="518"/>
      <c r="S478" s="518"/>
      <c r="T478" s="518"/>
      <c r="U478" s="518"/>
      <c r="V478" s="518"/>
      <c r="W478" s="518"/>
      <c r="X478" s="518"/>
      <c r="Y478" s="518"/>
      <c r="Z478" s="518"/>
    </row>
    <row r="479">
      <c r="A479" s="518"/>
      <c r="B479" s="518"/>
      <c r="C479" s="518"/>
      <c r="D479" s="518"/>
      <c r="E479" s="518"/>
      <c r="F479" s="518"/>
      <c r="G479" s="518"/>
      <c r="H479" s="518"/>
      <c r="I479" s="518"/>
      <c r="J479" s="518"/>
      <c r="K479" s="518"/>
      <c r="L479" s="518"/>
      <c r="M479" s="518"/>
      <c r="N479" s="518"/>
      <c r="O479" s="518"/>
      <c r="P479" s="518"/>
      <c r="Q479" s="518"/>
      <c r="R479" s="518"/>
      <c r="S479" s="518"/>
      <c r="T479" s="518"/>
      <c r="U479" s="518"/>
      <c r="V479" s="518"/>
      <c r="W479" s="518"/>
      <c r="X479" s="518"/>
      <c r="Y479" s="518"/>
      <c r="Z479" s="518"/>
    </row>
    <row r="480">
      <c r="A480" s="518"/>
      <c r="B480" s="518"/>
      <c r="C480" s="518"/>
      <c r="D480" s="518"/>
      <c r="E480" s="518"/>
      <c r="F480" s="518"/>
      <c r="G480" s="518"/>
      <c r="H480" s="518"/>
      <c r="I480" s="518"/>
      <c r="J480" s="518"/>
      <c r="K480" s="518"/>
      <c r="L480" s="518"/>
      <c r="M480" s="518"/>
      <c r="N480" s="518"/>
      <c r="O480" s="518"/>
      <c r="P480" s="518"/>
      <c r="Q480" s="518"/>
      <c r="R480" s="518"/>
      <c r="S480" s="518"/>
      <c r="T480" s="518"/>
      <c r="U480" s="518"/>
      <c r="V480" s="518"/>
      <c r="W480" s="518"/>
      <c r="X480" s="518"/>
      <c r="Y480" s="518"/>
      <c r="Z480" s="518"/>
    </row>
    <row r="481">
      <c r="A481" s="518"/>
      <c r="B481" s="518"/>
      <c r="C481" s="518"/>
      <c r="D481" s="518"/>
      <c r="E481" s="518"/>
      <c r="F481" s="518"/>
      <c r="G481" s="518"/>
      <c r="H481" s="518"/>
      <c r="I481" s="518"/>
      <c r="J481" s="518"/>
      <c r="K481" s="518"/>
      <c r="L481" s="518"/>
      <c r="M481" s="518"/>
      <c r="N481" s="518"/>
      <c r="O481" s="518"/>
      <c r="P481" s="518"/>
      <c r="Q481" s="518"/>
      <c r="R481" s="518"/>
      <c r="S481" s="518"/>
      <c r="T481" s="518"/>
      <c r="U481" s="518"/>
      <c r="V481" s="518"/>
      <c r="W481" s="518"/>
      <c r="X481" s="518"/>
      <c r="Y481" s="518"/>
      <c r="Z481" s="518"/>
    </row>
    <row r="482">
      <c r="A482" s="518"/>
      <c r="B482" s="518"/>
      <c r="C482" s="518"/>
      <c r="D482" s="518"/>
      <c r="E482" s="518"/>
      <c r="F482" s="518"/>
      <c r="G482" s="518"/>
      <c r="H482" s="518"/>
      <c r="I482" s="518"/>
      <c r="J482" s="518"/>
      <c r="K482" s="518"/>
      <c r="L482" s="518"/>
      <c r="M482" s="518"/>
      <c r="N482" s="518"/>
      <c r="O482" s="518"/>
      <c r="P482" s="518"/>
      <c r="Q482" s="518"/>
      <c r="R482" s="518"/>
      <c r="S482" s="518"/>
      <c r="T482" s="518"/>
      <c r="U482" s="518"/>
      <c r="V482" s="518"/>
      <c r="W482" s="518"/>
      <c r="X482" s="518"/>
      <c r="Y482" s="518"/>
      <c r="Z482" s="518"/>
    </row>
    <row r="483">
      <c r="A483" s="518"/>
      <c r="B483" s="518"/>
      <c r="C483" s="518"/>
      <c r="D483" s="518"/>
      <c r="E483" s="518"/>
      <c r="F483" s="518"/>
      <c r="G483" s="518"/>
      <c r="H483" s="518"/>
      <c r="I483" s="518"/>
      <c r="J483" s="518"/>
      <c r="K483" s="518"/>
      <c r="L483" s="518"/>
      <c r="M483" s="518"/>
      <c r="N483" s="518"/>
      <c r="O483" s="518"/>
      <c r="P483" s="518"/>
      <c r="Q483" s="518"/>
      <c r="R483" s="518"/>
      <c r="S483" s="518"/>
      <c r="T483" s="518"/>
      <c r="U483" s="518"/>
      <c r="V483" s="518"/>
      <c r="W483" s="518"/>
      <c r="X483" s="518"/>
      <c r="Y483" s="518"/>
      <c r="Z483" s="518"/>
    </row>
    <row r="484">
      <c r="A484" s="518"/>
      <c r="B484" s="518"/>
      <c r="C484" s="518"/>
      <c r="D484" s="518"/>
      <c r="E484" s="518"/>
      <c r="F484" s="518"/>
      <c r="G484" s="518"/>
      <c r="H484" s="518"/>
      <c r="I484" s="518"/>
      <c r="J484" s="518"/>
      <c r="K484" s="518"/>
      <c r="L484" s="518"/>
      <c r="M484" s="518"/>
      <c r="N484" s="518"/>
      <c r="O484" s="518"/>
      <c r="P484" s="518"/>
      <c r="Q484" s="518"/>
      <c r="R484" s="518"/>
      <c r="S484" s="518"/>
      <c r="T484" s="518"/>
      <c r="U484" s="518"/>
      <c r="V484" s="518"/>
      <c r="W484" s="518"/>
      <c r="X484" s="518"/>
      <c r="Y484" s="518"/>
      <c r="Z484" s="518"/>
    </row>
    <row r="485">
      <c r="A485" s="518"/>
      <c r="B485" s="518"/>
      <c r="C485" s="518"/>
      <c r="D485" s="518"/>
      <c r="E485" s="518"/>
      <c r="F485" s="518"/>
      <c r="G485" s="518"/>
      <c r="H485" s="518"/>
      <c r="I485" s="518"/>
      <c r="J485" s="518"/>
      <c r="K485" s="518"/>
      <c r="L485" s="518"/>
      <c r="M485" s="518"/>
      <c r="N485" s="518"/>
      <c r="O485" s="518"/>
      <c r="P485" s="518"/>
      <c r="Q485" s="518"/>
      <c r="R485" s="518"/>
      <c r="S485" s="518"/>
      <c r="T485" s="518"/>
      <c r="U485" s="518"/>
      <c r="V485" s="518"/>
      <c r="W485" s="518"/>
      <c r="X485" s="518"/>
      <c r="Y485" s="518"/>
      <c r="Z485" s="518"/>
    </row>
    <row r="486">
      <c r="A486" s="518"/>
      <c r="B486" s="518"/>
      <c r="C486" s="518"/>
      <c r="D486" s="518"/>
      <c r="E486" s="518"/>
      <c r="F486" s="518"/>
      <c r="G486" s="518"/>
      <c r="H486" s="518"/>
      <c r="I486" s="518"/>
      <c r="J486" s="518"/>
      <c r="K486" s="518"/>
      <c r="L486" s="518"/>
      <c r="M486" s="518"/>
      <c r="N486" s="518"/>
      <c r="O486" s="518"/>
      <c r="P486" s="518"/>
      <c r="Q486" s="518"/>
      <c r="R486" s="518"/>
      <c r="S486" s="518"/>
      <c r="T486" s="518"/>
      <c r="U486" s="518"/>
      <c r="V486" s="518"/>
      <c r="W486" s="518"/>
      <c r="X486" s="518"/>
      <c r="Y486" s="518"/>
      <c r="Z486" s="518"/>
    </row>
    <row r="487">
      <c r="A487" s="518"/>
      <c r="B487" s="518"/>
      <c r="C487" s="518"/>
      <c r="D487" s="518"/>
      <c r="E487" s="518"/>
      <c r="F487" s="518"/>
      <c r="G487" s="518"/>
      <c r="H487" s="518"/>
      <c r="I487" s="518"/>
      <c r="J487" s="518"/>
      <c r="K487" s="518"/>
      <c r="L487" s="518"/>
      <c r="M487" s="518"/>
      <c r="N487" s="518"/>
      <c r="O487" s="518"/>
      <c r="P487" s="518"/>
      <c r="Q487" s="518"/>
      <c r="R487" s="518"/>
      <c r="S487" s="518"/>
      <c r="T487" s="518"/>
      <c r="U487" s="518"/>
      <c r="V487" s="518"/>
      <c r="W487" s="518"/>
      <c r="X487" s="518"/>
      <c r="Y487" s="518"/>
      <c r="Z487" s="518"/>
    </row>
    <row r="488">
      <c r="A488" s="518"/>
      <c r="B488" s="518"/>
      <c r="C488" s="518"/>
      <c r="D488" s="518"/>
      <c r="E488" s="518"/>
      <c r="F488" s="518"/>
      <c r="G488" s="518"/>
      <c r="H488" s="518"/>
      <c r="I488" s="518"/>
      <c r="J488" s="518"/>
      <c r="K488" s="518"/>
      <c r="L488" s="518"/>
      <c r="M488" s="518"/>
      <c r="N488" s="518"/>
      <c r="O488" s="518"/>
      <c r="P488" s="518"/>
      <c r="Q488" s="518"/>
      <c r="R488" s="518"/>
      <c r="S488" s="518"/>
      <c r="T488" s="518"/>
      <c r="U488" s="518"/>
      <c r="V488" s="518"/>
      <c r="W488" s="518"/>
      <c r="X488" s="518"/>
      <c r="Y488" s="518"/>
      <c r="Z488" s="518"/>
    </row>
    <row r="489">
      <c r="A489" s="518"/>
      <c r="B489" s="518"/>
      <c r="C489" s="518"/>
      <c r="D489" s="518"/>
      <c r="E489" s="518"/>
      <c r="F489" s="518"/>
      <c r="G489" s="518"/>
      <c r="H489" s="518"/>
      <c r="I489" s="518"/>
      <c r="J489" s="518"/>
      <c r="K489" s="518"/>
      <c r="L489" s="518"/>
      <c r="M489" s="518"/>
      <c r="N489" s="518"/>
      <c r="O489" s="518"/>
      <c r="P489" s="518"/>
      <c r="Q489" s="518"/>
      <c r="R489" s="518"/>
      <c r="S489" s="518"/>
      <c r="T489" s="518"/>
      <c r="U489" s="518"/>
      <c r="V489" s="518"/>
      <c r="W489" s="518"/>
      <c r="X489" s="518"/>
      <c r="Y489" s="518"/>
      <c r="Z489" s="518"/>
    </row>
    <row r="490">
      <c r="A490" s="518"/>
      <c r="B490" s="518"/>
      <c r="C490" s="518"/>
      <c r="D490" s="518"/>
      <c r="E490" s="518"/>
      <c r="F490" s="518"/>
      <c r="G490" s="518"/>
      <c r="H490" s="518"/>
      <c r="I490" s="518"/>
      <c r="J490" s="518"/>
      <c r="K490" s="518"/>
      <c r="L490" s="518"/>
      <c r="M490" s="518"/>
      <c r="N490" s="518"/>
      <c r="O490" s="518"/>
      <c r="P490" s="518"/>
      <c r="Q490" s="518"/>
      <c r="R490" s="518"/>
      <c r="S490" s="518"/>
      <c r="T490" s="518"/>
      <c r="U490" s="518"/>
      <c r="V490" s="518"/>
      <c r="W490" s="518"/>
      <c r="X490" s="518"/>
      <c r="Y490" s="518"/>
      <c r="Z490" s="518"/>
    </row>
    <row r="491">
      <c r="A491" s="518"/>
      <c r="B491" s="518"/>
      <c r="C491" s="518"/>
      <c r="D491" s="518"/>
      <c r="E491" s="518"/>
      <c r="F491" s="518"/>
      <c r="G491" s="518"/>
      <c r="H491" s="518"/>
      <c r="I491" s="518"/>
      <c r="J491" s="518"/>
      <c r="K491" s="518"/>
      <c r="L491" s="518"/>
      <c r="M491" s="518"/>
      <c r="N491" s="518"/>
      <c r="O491" s="518"/>
      <c r="P491" s="518"/>
      <c r="Q491" s="518"/>
      <c r="R491" s="518"/>
      <c r="S491" s="518"/>
      <c r="T491" s="518"/>
      <c r="U491" s="518"/>
      <c r="V491" s="518"/>
      <c r="W491" s="518"/>
      <c r="X491" s="518"/>
      <c r="Y491" s="518"/>
      <c r="Z491" s="518"/>
    </row>
    <row r="492">
      <c r="A492" s="518"/>
      <c r="B492" s="518"/>
      <c r="C492" s="518"/>
      <c r="D492" s="518"/>
      <c r="E492" s="518"/>
      <c r="F492" s="518"/>
      <c r="G492" s="518"/>
      <c r="H492" s="518"/>
      <c r="I492" s="518"/>
      <c r="J492" s="518"/>
      <c r="K492" s="518"/>
      <c r="L492" s="518"/>
      <c r="M492" s="518"/>
      <c r="N492" s="518"/>
      <c r="O492" s="518"/>
      <c r="P492" s="518"/>
      <c r="Q492" s="518"/>
      <c r="R492" s="518"/>
      <c r="S492" s="518"/>
      <c r="T492" s="518"/>
      <c r="U492" s="518"/>
      <c r="V492" s="518"/>
      <c r="W492" s="518"/>
      <c r="X492" s="518"/>
      <c r="Y492" s="518"/>
      <c r="Z492" s="518"/>
    </row>
    <row r="493">
      <c r="A493" s="518"/>
      <c r="B493" s="518"/>
      <c r="C493" s="518"/>
      <c r="D493" s="518"/>
      <c r="E493" s="518"/>
      <c r="F493" s="518"/>
      <c r="G493" s="518"/>
      <c r="H493" s="518"/>
      <c r="I493" s="518"/>
      <c r="J493" s="518"/>
      <c r="K493" s="518"/>
      <c r="L493" s="518"/>
      <c r="M493" s="518"/>
      <c r="N493" s="518"/>
      <c r="O493" s="518"/>
      <c r="P493" s="518"/>
      <c r="Q493" s="518"/>
      <c r="R493" s="518"/>
      <c r="S493" s="518"/>
      <c r="T493" s="518"/>
      <c r="U493" s="518"/>
      <c r="V493" s="518"/>
      <c r="W493" s="518"/>
      <c r="X493" s="518"/>
      <c r="Y493" s="518"/>
      <c r="Z493" s="518"/>
    </row>
    <row r="494">
      <c r="A494" s="518"/>
      <c r="B494" s="518"/>
      <c r="C494" s="518"/>
      <c r="D494" s="518"/>
      <c r="E494" s="518"/>
      <c r="F494" s="518"/>
      <c r="G494" s="518"/>
      <c r="H494" s="518"/>
      <c r="I494" s="518"/>
      <c r="J494" s="518"/>
      <c r="K494" s="518"/>
      <c r="L494" s="518"/>
      <c r="M494" s="518"/>
      <c r="N494" s="518"/>
      <c r="O494" s="518"/>
      <c r="P494" s="518"/>
      <c r="Q494" s="518"/>
      <c r="R494" s="518"/>
      <c r="S494" s="518"/>
      <c r="T494" s="518"/>
      <c r="U494" s="518"/>
      <c r="V494" s="518"/>
      <c r="W494" s="518"/>
      <c r="X494" s="518"/>
      <c r="Y494" s="518"/>
      <c r="Z494" s="518"/>
    </row>
    <row r="495">
      <c r="A495" s="518"/>
      <c r="B495" s="518"/>
      <c r="C495" s="518"/>
      <c r="D495" s="518"/>
      <c r="E495" s="518"/>
      <c r="F495" s="518"/>
      <c r="G495" s="518"/>
      <c r="H495" s="518"/>
      <c r="I495" s="518"/>
      <c r="J495" s="518"/>
      <c r="K495" s="518"/>
      <c r="L495" s="518"/>
      <c r="M495" s="518"/>
      <c r="N495" s="518"/>
      <c r="O495" s="518"/>
      <c r="P495" s="518"/>
      <c r="Q495" s="518"/>
      <c r="R495" s="518"/>
      <c r="S495" s="518"/>
      <c r="T495" s="518"/>
      <c r="U495" s="518"/>
      <c r="V495" s="518"/>
      <c r="W495" s="518"/>
      <c r="X495" s="518"/>
      <c r="Y495" s="518"/>
      <c r="Z495" s="518"/>
    </row>
    <row r="496">
      <c r="A496" s="518"/>
      <c r="B496" s="518"/>
      <c r="C496" s="518"/>
      <c r="D496" s="518"/>
      <c r="E496" s="518"/>
      <c r="F496" s="518"/>
      <c r="G496" s="518"/>
      <c r="H496" s="518"/>
      <c r="I496" s="518"/>
      <c r="J496" s="518"/>
      <c r="K496" s="518"/>
      <c r="L496" s="518"/>
      <c r="M496" s="518"/>
      <c r="N496" s="518"/>
      <c r="O496" s="518"/>
      <c r="P496" s="518"/>
      <c r="Q496" s="518"/>
      <c r="R496" s="518"/>
      <c r="S496" s="518"/>
      <c r="T496" s="518"/>
      <c r="U496" s="518"/>
      <c r="V496" s="518"/>
      <c r="W496" s="518"/>
      <c r="X496" s="518"/>
      <c r="Y496" s="518"/>
      <c r="Z496" s="518"/>
    </row>
    <row r="497">
      <c r="A497" s="518"/>
      <c r="B497" s="518"/>
      <c r="C497" s="518"/>
      <c r="D497" s="518"/>
      <c r="E497" s="518"/>
      <c r="F497" s="518"/>
      <c r="G497" s="518"/>
      <c r="H497" s="518"/>
      <c r="I497" s="518"/>
      <c r="J497" s="518"/>
      <c r="K497" s="518"/>
      <c r="L497" s="518"/>
      <c r="M497" s="518"/>
      <c r="N497" s="518"/>
      <c r="O497" s="518"/>
      <c r="P497" s="518"/>
      <c r="Q497" s="518"/>
      <c r="R497" s="518"/>
      <c r="S497" s="518"/>
      <c r="T497" s="518"/>
      <c r="U497" s="518"/>
      <c r="V497" s="518"/>
      <c r="W497" s="518"/>
      <c r="X497" s="518"/>
      <c r="Y497" s="518"/>
      <c r="Z497" s="518"/>
    </row>
    <row r="498">
      <c r="A498" s="518"/>
      <c r="B498" s="518"/>
      <c r="C498" s="518"/>
      <c r="D498" s="518"/>
      <c r="E498" s="518"/>
      <c r="F498" s="518"/>
      <c r="G498" s="518"/>
      <c r="H498" s="518"/>
      <c r="I498" s="518"/>
      <c r="J498" s="518"/>
      <c r="K498" s="518"/>
      <c r="L498" s="518"/>
      <c r="M498" s="518"/>
      <c r="N498" s="518"/>
      <c r="O498" s="518"/>
      <c r="P498" s="518"/>
      <c r="Q498" s="518"/>
      <c r="R498" s="518"/>
      <c r="S498" s="518"/>
      <c r="T498" s="518"/>
      <c r="U498" s="518"/>
      <c r="V498" s="518"/>
      <c r="W498" s="518"/>
      <c r="X498" s="518"/>
      <c r="Y498" s="518"/>
      <c r="Z498" s="518"/>
    </row>
    <row r="499">
      <c r="A499" s="518"/>
      <c r="B499" s="518"/>
      <c r="C499" s="518"/>
      <c r="D499" s="518"/>
      <c r="E499" s="518"/>
      <c r="F499" s="518"/>
      <c r="G499" s="518"/>
      <c r="H499" s="518"/>
      <c r="I499" s="518"/>
      <c r="J499" s="518"/>
      <c r="K499" s="518"/>
      <c r="L499" s="518"/>
      <c r="M499" s="518"/>
      <c r="N499" s="518"/>
      <c r="O499" s="518"/>
      <c r="P499" s="518"/>
      <c r="Q499" s="518"/>
      <c r="R499" s="518"/>
      <c r="S499" s="518"/>
      <c r="T499" s="518"/>
      <c r="U499" s="518"/>
      <c r="V499" s="518"/>
      <c r="W499" s="518"/>
      <c r="X499" s="518"/>
      <c r="Y499" s="518"/>
      <c r="Z499" s="518"/>
    </row>
    <row r="500">
      <c r="A500" s="518"/>
      <c r="B500" s="518"/>
      <c r="C500" s="518"/>
      <c r="D500" s="518"/>
      <c r="E500" s="518"/>
      <c r="F500" s="518"/>
      <c r="G500" s="518"/>
      <c r="H500" s="518"/>
      <c r="I500" s="518"/>
      <c r="J500" s="518"/>
      <c r="K500" s="518"/>
      <c r="L500" s="518"/>
      <c r="M500" s="518"/>
      <c r="N500" s="518"/>
      <c r="O500" s="518"/>
      <c r="P500" s="518"/>
      <c r="Q500" s="518"/>
      <c r="R500" s="518"/>
      <c r="S500" s="518"/>
      <c r="T500" s="518"/>
      <c r="U500" s="518"/>
      <c r="V500" s="518"/>
      <c r="W500" s="518"/>
      <c r="X500" s="518"/>
      <c r="Y500" s="518"/>
      <c r="Z500" s="518"/>
    </row>
    <row r="501">
      <c r="A501" s="518"/>
      <c r="B501" s="518"/>
      <c r="C501" s="518"/>
      <c r="D501" s="518"/>
      <c r="E501" s="518"/>
      <c r="F501" s="518"/>
      <c r="G501" s="518"/>
      <c r="H501" s="518"/>
      <c r="I501" s="518"/>
      <c r="J501" s="518"/>
      <c r="K501" s="518"/>
      <c r="L501" s="518"/>
      <c r="M501" s="518"/>
      <c r="N501" s="518"/>
      <c r="O501" s="518"/>
      <c r="P501" s="518"/>
      <c r="Q501" s="518"/>
      <c r="R501" s="518"/>
      <c r="S501" s="518"/>
      <c r="T501" s="518"/>
      <c r="U501" s="518"/>
      <c r="V501" s="518"/>
      <c r="W501" s="518"/>
      <c r="X501" s="518"/>
      <c r="Y501" s="518"/>
      <c r="Z501" s="518"/>
    </row>
    <row r="502">
      <c r="A502" s="518"/>
      <c r="B502" s="518"/>
      <c r="C502" s="518"/>
      <c r="D502" s="518"/>
      <c r="E502" s="518"/>
      <c r="F502" s="518"/>
      <c r="G502" s="518"/>
      <c r="H502" s="518"/>
      <c r="I502" s="518"/>
      <c r="J502" s="518"/>
      <c r="K502" s="518"/>
      <c r="L502" s="518"/>
      <c r="M502" s="518"/>
      <c r="N502" s="518"/>
      <c r="O502" s="518"/>
      <c r="P502" s="518"/>
      <c r="Q502" s="518"/>
      <c r="R502" s="518"/>
      <c r="S502" s="518"/>
      <c r="T502" s="518"/>
      <c r="U502" s="518"/>
      <c r="V502" s="518"/>
      <c r="W502" s="518"/>
      <c r="X502" s="518"/>
      <c r="Y502" s="518"/>
      <c r="Z502" s="518"/>
    </row>
    <row r="503">
      <c r="A503" s="518"/>
      <c r="B503" s="518"/>
      <c r="C503" s="518"/>
      <c r="D503" s="518"/>
      <c r="E503" s="518"/>
      <c r="F503" s="518"/>
      <c r="G503" s="518"/>
      <c r="H503" s="518"/>
      <c r="I503" s="518"/>
      <c r="J503" s="518"/>
      <c r="K503" s="518"/>
      <c r="L503" s="518"/>
      <c r="M503" s="518"/>
      <c r="N503" s="518"/>
      <c r="O503" s="518"/>
      <c r="P503" s="518"/>
      <c r="Q503" s="518"/>
      <c r="R503" s="518"/>
      <c r="S503" s="518"/>
      <c r="T503" s="518"/>
      <c r="U503" s="518"/>
      <c r="V503" s="518"/>
      <c r="W503" s="518"/>
      <c r="X503" s="518"/>
      <c r="Y503" s="518"/>
      <c r="Z503" s="518"/>
    </row>
    <row r="504">
      <c r="A504" s="518"/>
      <c r="B504" s="518"/>
      <c r="C504" s="518"/>
      <c r="D504" s="518"/>
      <c r="E504" s="518"/>
      <c r="F504" s="518"/>
      <c r="G504" s="518"/>
      <c r="H504" s="518"/>
      <c r="I504" s="518"/>
      <c r="J504" s="518"/>
      <c r="K504" s="518"/>
      <c r="L504" s="518"/>
      <c r="M504" s="518"/>
      <c r="N504" s="518"/>
      <c r="O504" s="518"/>
      <c r="P504" s="518"/>
      <c r="Q504" s="518"/>
      <c r="R504" s="518"/>
      <c r="S504" s="518"/>
      <c r="T504" s="518"/>
      <c r="U504" s="518"/>
      <c r="V504" s="518"/>
      <c r="W504" s="518"/>
      <c r="X504" s="518"/>
      <c r="Y504" s="518"/>
      <c r="Z504" s="518"/>
    </row>
    <row r="505">
      <c r="A505" s="518"/>
      <c r="B505" s="518"/>
      <c r="C505" s="518"/>
      <c r="D505" s="518"/>
      <c r="E505" s="518"/>
      <c r="F505" s="518"/>
      <c r="G505" s="518"/>
      <c r="H505" s="518"/>
      <c r="I505" s="518"/>
      <c r="J505" s="518"/>
      <c r="K505" s="518"/>
      <c r="L505" s="518"/>
      <c r="M505" s="518"/>
      <c r="N505" s="518"/>
      <c r="O505" s="518"/>
      <c r="P505" s="518"/>
      <c r="Q505" s="518"/>
      <c r="R505" s="518"/>
      <c r="S505" s="518"/>
      <c r="T505" s="518"/>
      <c r="U505" s="518"/>
      <c r="V505" s="518"/>
      <c r="W505" s="518"/>
      <c r="X505" s="518"/>
      <c r="Y505" s="518"/>
      <c r="Z505" s="518"/>
    </row>
    <row r="506">
      <c r="A506" s="518"/>
      <c r="B506" s="518"/>
      <c r="C506" s="518"/>
      <c r="D506" s="518"/>
      <c r="E506" s="518"/>
      <c r="F506" s="518"/>
      <c r="G506" s="518"/>
      <c r="H506" s="518"/>
      <c r="I506" s="518"/>
      <c r="J506" s="518"/>
      <c r="K506" s="518"/>
      <c r="L506" s="518"/>
      <c r="M506" s="518"/>
      <c r="N506" s="518"/>
      <c r="O506" s="518"/>
      <c r="P506" s="518"/>
      <c r="Q506" s="518"/>
      <c r="R506" s="518"/>
      <c r="S506" s="518"/>
      <c r="T506" s="518"/>
      <c r="U506" s="518"/>
      <c r="V506" s="518"/>
      <c r="W506" s="518"/>
      <c r="X506" s="518"/>
      <c r="Y506" s="518"/>
      <c r="Z506" s="518"/>
    </row>
    <row r="507">
      <c r="A507" s="518"/>
      <c r="B507" s="518"/>
      <c r="C507" s="518"/>
      <c r="D507" s="518"/>
      <c r="E507" s="518"/>
      <c r="F507" s="518"/>
      <c r="G507" s="518"/>
      <c r="H507" s="518"/>
      <c r="I507" s="518"/>
      <c r="J507" s="518"/>
      <c r="K507" s="518"/>
      <c r="L507" s="518"/>
      <c r="M507" s="518"/>
      <c r="N507" s="518"/>
      <c r="O507" s="518"/>
      <c r="P507" s="518"/>
      <c r="Q507" s="518"/>
      <c r="R507" s="518"/>
      <c r="S507" s="518"/>
      <c r="T507" s="518"/>
      <c r="U507" s="518"/>
      <c r="V507" s="518"/>
      <c r="W507" s="518"/>
      <c r="X507" s="518"/>
      <c r="Y507" s="518"/>
      <c r="Z507" s="518"/>
    </row>
    <row r="508">
      <c r="A508" s="518"/>
      <c r="B508" s="518"/>
      <c r="C508" s="518"/>
      <c r="D508" s="518"/>
      <c r="E508" s="518"/>
      <c r="F508" s="518"/>
      <c r="G508" s="518"/>
      <c r="H508" s="518"/>
      <c r="I508" s="518"/>
      <c r="J508" s="518"/>
      <c r="K508" s="518"/>
      <c r="L508" s="518"/>
      <c r="M508" s="518"/>
      <c r="N508" s="518"/>
      <c r="O508" s="518"/>
      <c r="P508" s="518"/>
      <c r="Q508" s="518"/>
      <c r="R508" s="518"/>
      <c r="S508" s="518"/>
      <c r="T508" s="518"/>
      <c r="U508" s="518"/>
      <c r="V508" s="518"/>
      <c r="W508" s="518"/>
      <c r="X508" s="518"/>
      <c r="Y508" s="518"/>
      <c r="Z508" s="518"/>
    </row>
    <row r="509">
      <c r="A509" s="518"/>
      <c r="B509" s="518"/>
      <c r="C509" s="518"/>
      <c r="D509" s="518"/>
      <c r="E509" s="518"/>
      <c r="F509" s="518"/>
      <c r="G509" s="518"/>
      <c r="H509" s="518"/>
      <c r="I509" s="518"/>
      <c r="J509" s="518"/>
      <c r="K509" s="518"/>
      <c r="L509" s="518"/>
      <c r="M509" s="518"/>
      <c r="N509" s="518"/>
      <c r="O509" s="518"/>
      <c r="P509" s="518"/>
      <c r="Q509" s="518"/>
      <c r="R509" s="518"/>
      <c r="S509" s="518"/>
      <c r="T509" s="518"/>
      <c r="U509" s="518"/>
      <c r="V509" s="518"/>
      <c r="W509" s="518"/>
      <c r="X509" s="518"/>
      <c r="Y509" s="518"/>
      <c r="Z509" s="518"/>
    </row>
    <row r="510">
      <c r="A510" s="518"/>
      <c r="B510" s="518"/>
      <c r="C510" s="518"/>
      <c r="D510" s="518"/>
      <c r="E510" s="518"/>
      <c r="F510" s="518"/>
      <c r="G510" s="518"/>
      <c r="H510" s="518"/>
      <c r="I510" s="518"/>
      <c r="J510" s="518"/>
      <c r="K510" s="518"/>
      <c r="L510" s="518"/>
      <c r="M510" s="518"/>
      <c r="N510" s="518"/>
      <c r="O510" s="518"/>
      <c r="P510" s="518"/>
      <c r="Q510" s="518"/>
      <c r="R510" s="518"/>
      <c r="S510" s="518"/>
      <c r="T510" s="518"/>
      <c r="U510" s="518"/>
      <c r="V510" s="518"/>
      <c r="W510" s="518"/>
      <c r="X510" s="518"/>
      <c r="Y510" s="518"/>
      <c r="Z510" s="518"/>
    </row>
    <row r="511">
      <c r="A511" s="518"/>
      <c r="B511" s="518"/>
      <c r="C511" s="518"/>
      <c r="D511" s="518"/>
      <c r="E511" s="518"/>
      <c r="F511" s="518"/>
      <c r="G511" s="518"/>
      <c r="H511" s="518"/>
      <c r="I511" s="518"/>
      <c r="J511" s="518"/>
      <c r="K511" s="518"/>
      <c r="L511" s="518"/>
      <c r="M511" s="518"/>
      <c r="N511" s="518"/>
      <c r="O511" s="518"/>
      <c r="P511" s="518"/>
      <c r="Q511" s="518"/>
      <c r="R511" s="518"/>
      <c r="S511" s="518"/>
      <c r="T511" s="518"/>
      <c r="U511" s="518"/>
      <c r="V511" s="518"/>
      <c r="W511" s="518"/>
      <c r="X511" s="518"/>
      <c r="Y511" s="518"/>
      <c r="Z511" s="518"/>
    </row>
    <row r="512">
      <c r="A512" s="518"/>
      <c r="B512" s="518"/>
      <c r="C512" s="518"/>
      <c r="D512" s="518"/>
      <c r="E512" s="518"/>
      <c r="F512" s="518"/>
      <c r="G512" s="518"/>
      <c r="H512" s="518"/>
      <c r="I512" s="518"/>
      <c r="J512" s="518"/>
      <c r="K512" s="518"/>
      <c r="L512" s="518"/>
      <c r="M512" s="518"/>
      <c r="N512" s="518"/>
      <c r="O512" s="518"/>
      <c r="P512" s="518"/>
      <c r="Q512" s="518"/>
      <c r="R512" s="518"/>
      <c r="S512" s="518"/>
      <c r="T512" s="518"/>
      <c r="U512" s="518"/>
      <c r="V512" s="518"/>
      <c r="W512" s="518"/>
      <c r="X512" s="518"/>
      <c r="Y512" s="518"/>
      <c r="Z512" s="518"/>
    </row>
    <row r="513">
      <c r="A513" s="518"/>
      <c r="B513" s="518"/>
      <c r="C513" s="518"/>
      <c r="D513" s="518"/>
      <c r="E513" s="518"/>
      <c r="F513" s="518"/>
      <c r="G513" s="518"/>
      <c r="H513" s="518"/>
      <c r="I513" s="518"/>
      <c r="J513" s="518"/>
      <c r="K513" s="518"/>
      <c r="L513" s="518"/>
      <c r="M513" s="518"/>
      <c r="N513" s="518"/>
      <c r="O513" s="518"/>
      <c r="P513" s="518"/>
      <c r="Q513" s="518"/>
      <c r="R513" s="518"/>
      <c r="S513" s="518"/>
      <c r="T513" s="518"/>
      <c r="U513" s="518"/>
      <c r="V513" s="518"/>
      <c r="W513" s="518"/>
      <c r="X513" s="518"/>
      <c r="Y513" s="518"/>
      <c r="Z513" s="518"/>
    </row>
    <row r="514">
      <c r="A514" s="518"/>
      <c r="B514" s="518"/>
      <c r="C514" s="518"/>
      <c r="D514" s="518"/>
      <c r="E514" s="518"/>
      <c r="F514" s="518"/>
      <c r="G514" s="518"/>
      <c r="H514" s="518"/>
      <c r="I514" s="518"/>
      <c r="J514" s="518"/>
      <c r="K514" s="518"/>
      <c r="L514" s="518"/>
      <c r="M514" s="518"/>
      <c r="N514" s="518"/>
      <c r="O514" s="518"/>
      <c r="P514" s="518"/>
      <c r="Q514" s="518"/>
      <c r="R514" s="518"/>
      <c r="S514" s="518"/>
      <c r="T514" s="518"/>
      <c r="U514" s="518"/>
      <c r="V514" s="518"/>
      <c r="W514" s="518"/>
      <c r="X514" s="518"/>
      <c r="Y514" s="518"/>
      <c r="Z514" s="518"/>
    </row>
    <row r="515">
      <c r="A515" s="518"/>
      <c r="B515" s="518"/>
      <c r="C515" s="518"/>
      <c r="D515" s="518"/>
      <c r="E515" s="518"/>
      <c r="F515" s="518"/>
      <c r="G515" s="518"/>
      <c r="H515" s="518"/>
      <c r="I515" s="518"/>
      <c r="J515" s="518"/>
      <c r="K515" s="518"/>
      <c r="L515" s="518"/>
      <c r="M515" s="518"/>
      <c r="N515" s="518"/>
      <c r="O515" s="518"/>
      <c r="P515" s="518"/>
      <c r="Q515" s="518"/>
      <c r="R515" s="518"/>
      <c r="S515" s="518"/>
      <c r="T515" s="518"/>
      <c r="U515" s="518"/>
      <c r="V515" s="518"/>
      <c r="W515" s="518"/>
      <c r="X515" s="518"/>
      <c r="Y515" s="518"/>
      <c r="Z515" s="518"/>
    </row>
    <row r="516">
      <c r="A516" s="518"/>
      <c r="B516" s="518"/>
      <c r="C516" s="518"/>
      <c r="D516" s="518"/>
      <c r="E516" s="518"/>
      <c r="F516" s="518"/>
      <c r="G516" s="518"/>
      <c r="H516" s="518"/>
      <c r="I516" s="518"/>
      <c r="J516" s="518"/>
      <c r="K516" s="518"/>
      <c r="L516" s="518"/>
      <c r="M516" s="518"/>
      <c r="N516" s="518"/>
      <c r="O516" s="518"/>
      <c r="P516" s="518"/>
      <c r="Q516" s="518"/>
      <c r="R516" s="518"/>
      <c r="S516" s="518"/>
      <c r="T516" s="518"/>
      <c r="U516" s="518"/>
      <c r="V516" s="518"/>
      <c r="W516" s="518"/>
      <c r="X516" s="518"/>
      <c r="Y516" s="518"/>
      <c r="Z516" s="518"/>
    </row>
    <row r="517">
      <c r="A517" s="518"/>
      <c r="B517" s="518"/>
      <c r="C517" s="518"/>
      <c r="D517" s="518"/>
      <c r="E517" s="518"/>
      <c r="F517" s="518"/>
      <c r="G517" s="518"/>
      <c r="H517" s="518"/>
      <c r="I517" s="518"/>
      <c r="J517" s="518"/>
      <c r="K517" s="518"/>
      <c r="L517" s="518"/>
      <c r="M517" s="518"/>
      <c r="N517" s="518"/>
      <c r="O517" s="518"/>
      <c r="P517" s="518"/>
      <c r="Q517" s="518"/>
      <c r="R517" s="518"/>
      <c r="S517" s="518"/>
      <c r="T517" s="518"/>
      <c r="U517" s="518"/>
      <c r="V517" s="518"/>
      <c r="W517" s="518"/>
      <c r="X517" s="518"/>
      <c r="Y517" s="518"/>
      <c r="Z517" s="518"/>
    </row>
    <row r="518">
      <c r="A518" s="518"/>
      <c r="B518" s="518"/>
      <c r="C518" s="518"/>
      <c r="D518" s="518"/>
      <c r="E518" s="518"/>
      <c r="F518" s="518"/>
      <c r="G518" s="518"/>
      <c r="H518" s="518"/>
      <c r="I518" s="518"/>
      <c r="J518" s="518"/>
      <c r="K518" s="518"/>
      <c r="L518" s="518"/>
      <c r="M518" s="518"/>
      <c r="N518" s="518"/>
      <c r="O518" s="518"/>
      <c r="P518" s="518"/>
      <c r="Q518" s="518"/>
      <c r="R518" s="518"/>
      <c r="S518" s="518"/>
      <c r="T518" s="518"/>
      <c r="U518" s="518"/>
      <c r="V518" s="518"/>
      <c r="W518" s="518"/>
      <c r="X518" s="518"/>
      <c r="Y518" s="518"/>
      <c r="Z518" s="518"/>
    </row>
    <row r="519">
      <c r="A519" s="518"/>
      <c r="B519" s="518"/>
      <c r="C519" s="518"/>
      <c r="D519" s="518"/>
      <c r="E519" s="518"/>
      <c r="F519" s="518"/>
      <c r="G519" s="518"/>
      <c r="H519" s="518"/>
      <c r="I519" s="518"/>
      <c r="J519" s="518"/>
      <c r="K519" s="518"/>
      <c r="L519" s="518"/>
      <c r="M519" s="518"/>
      <c r="N519" s="518"/>
      <c r="O519" s="518"/>
      <c r="P519" s="518"/>
      <c r="Q519" s="518"/>
      <c r="R519" s="518"/>
      <c r="S519" s="518"/>
      <c r="T519" s="518"/>
      <c r="U519" s="518"/>
      <c r="V519" s="518"/>
      <c r="W519" s="518"/>
      <c r="X519" s="518"/>
      <c r="Y519" s="518"/>
      <c r="Z519" s="518"/>
    </row>
    <row r="520">
      <c r="A520" s="518"/>
      <c r="B520" s="518"/>
      <c r="C520" s="518"/>
      <c r="D520" s="518"/>
      <c r="E520" s="518"/>
      <c r="F520" s="518"/>
      <c r="G520" s="518"/>
      <c r="H520" s="518"/>
      <c r="I520" s="518"/>
      <c r="J520" s="518"/>
      <c r="K520" s="518"/>
      <c r="L520" s="518"/>
      <c r="M520" s="518"/>
      <c r="N520" s="518"/>
      <c r="O520" s="518"/>
      <c r="P520" s="518"/>
      <c r="Q520" s="518"/>
      <c r="R520" s="518"/>
      <c r="S520" s="518"/>
      <c r="T520" s="518"/>
      <c r="U520" s="518"/>
      <c r="V520" s="518"/>
      <c r="W520" s="518"/>
      <c r="X520" s="518"/>
      <c r="Y520" s="518"/>
      <c r="Z520" s="518"/>
    </row>
    <row r="521">
      <c r="A521" s="518"/>
      <c r="B521" s="518"/>
      <c r="C521" s="518"/>
      <c r="D521" s="518"/>
      <c r="E521" s="518"/>
      <c r="F521" s="518"/>
      <c r="G521" s="518"/>
      <c r="H521" s="518"/>
      <c r="I521" s="518"/>
      <c r="J521" s="518"/>
      <c r="K521" s="518"/>
      <c r="L521" s="518"/>
      <c r="M521" s="518"/>
      <c r="N521" s="518"/>
      <c r="O521" s="518"/>
      <c r="P521" s="518"/>
      <c r="Q521" s="518"/>
      <c r="R521" s="518"/>
      <c r="S521" s="518"/>
      <c r="T521" s="518"/>
      <c r="U521" s="518"/>
      <c r="V521" s="518"/>
      <c r="W521" s="518"/>
      <c r="X521" s="518"/>
      <c r="Y521" s="518"/>
      <c r="Z521" s="518"/>
    </row>
    <row r="522">
      <c r="A522" s="518"/>
      <c r="B522" s="518"/>
      <c r="C522" s="518"/>
      <c r="D522" s="518"/>
      <c r="E522" s="518"/>
      <c r="F522" s="518"/>
      <c r="G522" s="518"/>
      <c r="H522" s="518"/>
      <c r="I522" s="518"/>
      <c r="J522" s="518"/>
      <c r="K522" s="518"/>
      <c r="L522" s="518"/>
      <c r="M522" s="518"/>
      <c r="N522" s="518"/>
      <c r="O522" s="518"/>
      <c r="P522" s="518"/>
      <c r="Q522" s="518"/>
      <c r="R522" s="518"/>
      <c r="S522" s="518"/>
      <c r="T522" s="518"/>
      <c r="U522" s="518"/>
      <c r="V522" s="518"/>
      <c r="W522" s="518"/>
      <c r="X522" s="518"/>
      <c r="Y522" s="518"/>
      <c r="Z522" s="518"/>
    </row>
    <row r="523">
      <c r="A523" s="518"/>
      <c r="B523" s="518"/>
      <c r="C523" s="518"/>
      <c r="D523" s="518"/>
      <c r="E523" s="518"/>
      <c r="F523" s="518"/>
      <c r="G523" s="518"/>
      <c r="H523" s="518"/>
      <c r="I523" s="518"/>
      <c r="J523" s="518"/>
      <c r="K523" s="518"/>
      <c r="L523" s="518"/>
      <c r="M523" s="518"/>
      <c r="N523" s="518"/>
      <c r="O523" s="518"/>
      <c r="P523" s="518"/>
      <c r="Q523" s="518"/>
      <c r="R523" s="518"/>
      <c r="S523" s="518"/>
      <c r="T523" s="518"/>
      <c r="U523" s="518"/>
      <c r="V523" s="518"/>
      <c r="W523" s="518"/>
      <c r="X523" s="518"/>
      <c r="Y523" s="518"/>
      <c r="Z523" s="518"/>
    </row>
    <row r="524">
      <c r="A524" s="518"/>
      <c r="B524" s="518"/>
      <c r="C524" s="518"/>
      <c r="D524" s="518"/>
      <c r="E524" s="518"/>
      <c r="F524" s="518"/>
      <c r="G524" s="518"/>
      <c r="H524" s="518"/>
      <c r="I524" s="518"/>
      <c r="J524" s="518"/>
      <c r="K524" s="518"/>
      <c r="L524" s="518"/>
      <c r="M524" s="518"/>
      <c r="N524" s="518"/>
      <c r="O524" s="518"/>
      <c r="P524" s="518"/>
      <c r="Q524" s="518"/>
      <c r="R524" s="518"/>
      <c r="S524" s="518"/>
      <c r="T524" s="518"/>
      <c r="U524" s="518"/>
      <c r="V524" s="518"/>
      <c r="W524" s="518"/>
      <c r="X524" s="518"/>
      <c r="Y524" s="518"/>
      <c r="Z524" s="518"/>
    </row>
    <row r="525">
      <c r="A525" s="518"/>
      <c r="B525" s="518"/>
      <c r="C525" s="518"/>
      <c r="D525" s="518"/>
      <c r="E525" s="518"/>
      <c r="F525" s="518"/>
      <c r="G525" s="518"/>
      <c r="H525" s="518"/>
      <c r="I525" s="518"/>
      <c r="J525" s="518"/>
      <c r="K525" s="518"/>
      <c r="L525" s="518"/>
      <c r="M525" s="518"/>
      <c r="N525" s="518"/>
      <c r="O525" s="518"/>
      <c r="P525" s="518"/>
      <c r="Q525" s="518"/>
      <c r="R525" s="518"/>
      <c r="S525" s="518"/>
      <c r="T525" s="518"/>
      <c r="U525" s="518"/>
      <c r="V525" s="518"/>
      <c r="W525" s="518"/>
      <c r="X525" s="518"/>
      <c r="Y525" s="518"/>
      <c r="Z525" s="518"/>
    </row>
    <row r="526">
      <c r="A526" s="518"/>
      <c r="B526" s="518"/>
      <c r="C526" s="518"/>
      <c r="D526" s="518"/>
      <c r="E526" s="518"/>
      <c r="F526" s="518"/>
      <c r="G526" s="518"/>
      <c r="H526" s="518"/>
      <c r="I526" s="518"/>
      <c r="J526" s="518"/>
      <c r="K526" s="518"/>
      <c r="L526" s="518"/>
      <c r="M526" s="518"/>
      <c r="N526" s="518"/>
      <c r="O526" s="518"/>
      <c r="P526" s="518"/>
      <c r="Q526" s="518"/>
      <c r="R526" s="518"/>
      <c r="S526" s="518"/>
      <c r="T526" s="518"/>
      <c r="U526" s="518"/>
      <c r="V526" s="518"/>
      <c r="W526" s="518"/>
      <c r="X526" s="518"/>
      <c r="Y526" s="518"/>
      <c r="Z526" s="518"/>
    </row>
    <row r="527">
      <c r="A527" s="518"/>
      <c r="B527" s="518"/>
      <c r="C527" s="518"/>
      <c r="D527" s="518"/>
      <c r="E527" s="518"/>
      <c r="F527" s="518"/>
      <c r="G527" s="518"/>
      <c r="H527" s="518"/>
      <c r="I527" s="518"/>
      <c r="J527" s="518"/>
      <c r="K527" s="518"/>
      <c r="L527" s="518"/>
      <c r="M527" s="518"/>
      <c r="N527" s="518"/>
      <c r="O527" s="518"/>
      <c r="P527" s="518"/>
      <c r="Q527" s="518"/>
      <c r="R527" s="518"/>
      <c r="S527" s="518"/>
      <c r="T527" s="518"/>
      <c r="U527" s="518"/>
      <c r="V527" s="518"/>
      <c r="W527" s="518"/>
      <c r="X527" s="518"/>
      <c r="Y527" s="518"/>
      <c r="Z527" s="518"/>
    </row>
    <row r="528">
      <c r="A528" s="518"/>
      <c r="B528" s="518"/>
      <c r="C528" s="518"/>
      <c r="D528" s="518"/>
      <c r="E528" s="518"/>
      <c r="F528" s="518"/>
      <c r="G528" s="518"/>
      <c r="H528" s="518"/>
      <c r="I528" s="518"/>
      <c r="J528" s="518"/>
      <c r="K528" s="518"/>
      <c r="L528" s="518"/>
      <c r="M528" s="518"/>
      <c r="N528" s="518"/>
      <c r="O528" s="518"/>
      <c r="P528" s="518"/>
      <c r="Q528" s="518"/>
      <c r="R528" s="518"/>
      <c r="S528" s="518"/>
      <c r="T528" s="518"/>
      <c r="U528" s="518"/>
      <c r="V528" s="518"/>
      <c r="W528" s="518"/>
      <c r="X528" s="518"/>
      <c r="Y528" s="518"/>
      <c r="Z528" s="518"/>
    </row>
    <row r="529">
      <c r="A529" s="518"/>
      <c r="B529" s="518"/>
      <c r="C529" s="518"/>
      <c r="D529" s="518"/>
      <c r="E529" s="518"/>
      <c r="F529" s="518"/>
      <c r="G529" s="518"/>
      <c r="H529" s="518"/>
      <c r="I529" s="518"/>
      <c r="J529" s="518"/>
      <c r="K529" s="518"/>
      <c r="L529" s="518"/>
      <c r="M529" s="518"/>
      <c r="N529" s="518"/>
      <c r="O529" s="518"/>
      <c r="P529" s="518"/>
      <c r="Q529" s="518"/>
      <c r="R529" s="518"/>
      <c r="S529" s="518"/>
      <c r="T529" s="518"/>
      <c r="U529" s="518"/>
      <c r="V529" s="518"/>
      <c r="W529" s="518"/>
      <c r="X529" s="518"/>
      <c r="Y529" s="518"/>
      <c r="Z529" s="518"/>
    </row>
    <row r="530">
      <c r="A530" s="518"/>
      <c r="B530" s="518"/>
      <c r="C530" s="518"/>
      <c r="D530" s="518"/>
      <c r="E530" s="518"/>
      <c r="F530" s="518"/>
      <c r="G530" s="518"/>
      <c r="H530" s="518"/>
      <c r="I530" s="518"/>
      <c r="J530" s="518"/>
      <c r="K530" s="518"/>
      <c r="L530" s="518"/>
      <c r="M530" s="518"/>
      <c r="N530" s="518"/>
      <c r="O530" s="518"/>
      <c r="P530" s="518"/>
      <c r="Q530" s="518"/>
      <c r="R530" s="518"/>
      <c r="S530" s="518"/>
      <c r="T530" s="518"/>
      <c r="U530" s="518"/>
      <c r="V530" s="518"/>
      <c r="W530" s="518"/>
      <c r="X530" s="518"/>
      <c r="Y530" s="518"/>
      <c r="Z530" s="518"/>
    </row>
    <row r="531">
      <c r="A531" s="518"/>
      <c r="B531" s="518"/>
      <c r="C531" s="518"/>
      <c r="D531" s="518"/>
      <c r="E531" s="518"/>
      <c r="F531" s="518"/>
      <c r="G531" s="518"/>
      <c r="H531" s="518"/>
      <c r="I531" s="518"/>
      <c r="J531" s="518"/>
      <c r="K531" s="518"/>
      <c r="L531" s="518"/>
      <c r="M531" s="518"/>
      <c r="N531" s="518"/>
      <c r="O531" s="518"/>
      <c r="P531" s="518"/>
      <c r="Q531" s="518"/>
      <c r="R531" s="518"/>
      <c r="S531" s="518"/>
      <c r="T531" s="518"/>
      <c r="U531" s="518"/>
      <c r="V531" s="518"/>
      <c r="W531" s="518"/>
      <c r="X531" s="518"/>
      <c r="Y531" s="518"/>
      <c r="Z531" s="518"/>
    </row>
    <row r="532">
      <c r="A532" s="518"/>
      <c r="B532" s="518"/>
      <c r="C532" s="518"/>
      <c r="D532" s="518"/>
      <c r="E532" s="518"/>
      <c r="F532" s="518"/>
      <c r="G532" s="518"/>
      <c r="H532" s="518"/>
      <c r="I532" s="518"/>
      <c r="J532" s="518"/>
      <c r="K532" s="518"/>
      <c r="L532" s="518"/>
      <c r="M532" s="518"/>
      <c r="N532" s="518"/>
      <c r="O532" s="518"/>
      <c r="P532" s="518"/>
      <c r="Q532" s="518"/>
      <c r="R532" s="518"/>
      <c r="S532" s="518"/>
      <c r="T532" s="518"/>
      <c r="U532" s="518"/>
      <c r="V532" s="518"/>
      <c r="W532" s="518"/>
      <c r="X532" s="518"/>
      <c r="Y532" s="518"/>
      <c r="Z532" s="518"/>
    </row>
    <row r="533">
      <c r="A533" s="518"/>
      <c r="B533" s="518"/>
      <c r="C533" s="518"/>
      <c r="D533" s="518"/>
      <c r="E533" s="518"/>
      <c r="F533" s="518"/>
      <c r="G533" s="518"/>
      <c r="H533" s="518"/>
      <c r="I533" s="518"/>
      <c r="J533" s="518"/>
      <c r="K533" s="518"/>
      <c r="L533" s="518"/>
      <c r="M533" s="518"/>
      <c r="N533" s="518"/>
      <c r="O533" s="518"/>
      <c r="P533" s="518"/>
      <c r="Q533" s="518"/>
      <c r="R533" s="518"/>
      <c r="S533" s="518"/>
      <c r="T533" s="518"/>
      <c r="U533" s="518"/>
      <c r="V533" s="518"/>
      <c r="W533" s="518"/>
      <c r="X533" s="518"/>
      <c r="Y533" s="518"/>
      <c r="Z533" s="518"/>
    </row>
    <row r="534">
      <c r="A534" s="518"/>
      <c r="B534" s="518"/>
      <c r="C534" s="518"/>
      <c r="D534" s="518"/>
      <c r="E534" s="518"/>
      <c r="F534" s="518"/>
      <c r="G534" s="518"/>
      <c r="H534" s="518"/>
      <c r="I534" s="518"/>
      <c r="J534" s="518"/>
      <c r="K534" s="518"/>
      <c r="L534" s="518"/>
      <c r="M534" s="518"/>
      <c r="N534" s="518"/>
      <c r="O534" s="518"/>
      <c r="P534" s="518"/>
      <c r="Q534" s="518"/>
      <c r="R534" s="518"/>
      <c r="S534" s="518"/>
      <c r="T534" s="518"/>
      <c r="U534" s="518"/>
      <c r="V534" s="518"/>
      <c r="W534" s="518"/>
      <c r="X534" s="518"/>
      <c r="Y534" s="518"/>
      <c r="Z534" s="518"/>
    </row>
    <row r="535">
      <c r="A535" s="518"/>
      <c r="B535" s="518"/>
      <c r="C535" s="518"/>
      <c r="D535" s="518"/>
      <c r="E535" s="518"/>
      <c r="F535" s="518"/>
      <c r="G535" s="518"/>
      <c r="H535" s="518"/>
      <c r="I535" s="518"/>
      <c r="J535" s="518"/>
      <c r="K535" s="518"/>
      <c r="L535" s="518"/>
      <c r="M535" s="518"/>
      <c r="N535" s="518"/>
      <c r="O535" s="518"/>
      <c r="P535" s="518"/>
      <c r="Q535" s="518"/>
      <c r="R535" s="518"/>
      <c r="S535" s="518"/>
      <c r="T535" s="518"/>
      <c r="U535" s="518"/>
      <c r="V535" s="518"/>
      <c r="W535" s="518"/>
      <c r="X535" s="518"/>
      <c r="Y535" s="518"/>
      <c r="Z535" s="518"/>
    </row>
    <row r="536">
      <c r="A536" s="518"/>
      <c r="B536" s="518"/>
      <c r="C536" s="518"/>
      <c r="D536" s="518"/>
      <c r="E536" s="518"/>
      <c r="F536" s="518"/>
      <c r="G536" s="518"/>
      <c r="H536" s="518"/>
      <c r="I536" s="518"/>
      <c r="J536" s="518"/>
      <c r="K536" s="518"/>
      <c r="L536" s="518"/>
      <c r="M536" s="518"/>
      <c r="N536" s="518"/>
      <c r="O536" s="518"/>
      <c r="P536" s="518"/>
      <c r="Q536" s="518"/>
      <c r="R536" s="518"/>
      <c r="S536" s="518"/>
      <c r="T536" s="518"/>
      <c r="U536" s="518"/>
      <c r="V536" s="518"/>
      <c r="W536" s="518"/>
      <c r="X536" s="518"/>
      <c r="Y536" s="518"/>
      <c r="Z536" s="518"/>
    </row>
    <row r="537">
      <c r="A537" s="518"/>
      <c r="B537" s="518"/>
      <c r="C537" s="518"/>
      <c r="D537" s="518"/>
      <c r="E537" s="518"/>
      <c r="F537" s="518"/>
      <c r="G537" s="518"/>
      <c r="H537" s="518"/>
      <c r="I537" s="518"/>
      <c r="J537" s="518"/>
      <c r="K537" s="518"/>
      <c r="L537" s="518"/>
      <c r="M537" s="518"/>
      <c r="N537" s="518"/>
      <c r="O537" s="518"/>
      <c r="P537" s="518"/>
      <c r="Q537" s="518"/>
      <c r="R537" s="518"/>
      <c r="S537" s="518"/>
      <c r="T537" s="518"/>
      <c r="U537" s="518"/>
      <c r="V537" s="518"/>
      <c r="W537" s="518"/>
      <c r="X537" s="518"/>
      <c r="Y537" s="518"/>
      <c r="Z537" s="518"/>
    </row>
    <row r="538">
      <c r="A538" s="518"/>
      <c r="B538" s="518"/>
      <c r="C538" s="518"/>
      <c r="D538" s="518"/>
      <c r="E538" s="518"/>
      <c r="F538" s="518"/>
      <c r="G538" s="518"/>
      <c r="H538" s="518"/>
      <c r="I538" s="518"/>
      <c r="J538" s="518"/>
      <c r="K538" s="518"/>
      <c r="L538" s="518"/>
      <c r="M538" s="518"/>
      <c r="N538" s="518"/>
      <c r="O538" s="518"/>
      <c r="P538" s="518"/>
      <c r="Q538" s="518"/>
      <c r="R538" s="518"/>
      <c r="S538" s="518"/>
      <c r="T538" s="518"/>
      <c r="U538" s="518"/>
      <c r="V538" s="518"/>
      <c r="W538" s="518"/>
      <c r="X538" s="518"/>
      <c r="Y538" s="518"/>
      <c r="Z538" s="518"/>
    </row>
    <row r="539">
      <c r="A539" s="518"/>
      <c r="B539" s="518"/>
      <c r="C539" s="518"/>
      <c r="D539" s="518"/>
      <c r="E539" s="518"/>
      <c r="F539" s="518"/>
      <c r="G539" s="518"/>
      <c r="H539" s="518"/>
      <c r="I539" s="518"/>
      <c r="J539" s="518"/>
      <c r="K539" s="518"/>
      <c r="L539" s="518"/>
      <c r="M539" s="518"/>
      <c r="N539" s="518"/>
      <c r="O539" s="518"/>
      <c r="P539" s="518"/>
      <c r="Q539" s="518"/>
      <c r="R539" s="518"/>
      <c r="S539" s="518"/>
      <c r="T539" s="518"/>
      <c r="U539" s="518"/>
      <c r="V539" s="518"/>
      <c r="W539" s="518"/>
      <c r="X539" s="518"/>
      <c r="Y539" s="518"/>
      <c r="Z539" s="518"/>
    </row>
    <row r="540">
      <c r="A540" s="518"/>
      <c r="B540" s="518"/>
      <c r="C540" s="518"/>
      <c r="D540" s="518"/>
      <c r="E540" s="518"/>
      <c r="F540" s="518"/>
      <c r="G540" s="518"/>
      <c r="H540" s="518"/>
      <c r="I540" s="518"/>
      <c r="J540" s="518"/>
      <c r="K540" s="518"/>
      <c r="L540" s="518"/>
      <c r="M540" s="518"/>
      <c r="N540" s="518"/>
      <c r="O540" s="518"/>
      <c r="P540" s="518"/>
      <c r="Q540" s="518"/>
      <c r="R540" s="518"/>
      <c r="S540" s="518"/>
      <c r="T540" s="518"/>
      <c r="U540" s="518"/>
      <c r="V540" s="518"/>
      <c r="W540" s="518"/>
      <c r="X540" s="518"/>
      <c r="Y540" s="518"/>
      <c r="Z540" s="518"/>
    </row>
    <row r="541">
      <c r="A541" s="518"/>
      <c r="B541" s="518"/>
      <c r="C541" s="518"/>
      <c r="D541" s="518"/>
      <c r="E541" s="518"/>
      <c r="F541" s="518"/>
      <c r="G541" s="518"/>
      <c r="H541" s="518"/>
      <c r="I541" s="518"/>
      <c r="J541" s="518"/>
      <c r="K541" s="518"/>
      <c r="L541" s="518"/>
      <c r="M541" s="518"/>
      <c r="N541" s="518"/>
      <c r="O541" s="518"/>
      <c r="P541" s="518"/>
      <c r="Q541" s="518"/>
      <c r="R541" s="518"/>
      <c r="S541" s="518"/>
      <c r="T541" s="518"/>
      <c r="U541" s="518"/>
      <c r="V541" s="518"/>
      <c r="W541" s="518"/>
      <c r="X541" s="518"/>
      <c r="Y541" s="518"/>
      <c r="Z541" s="518"/>
    </row>
    <row r="542">
      <c r="A542" s="518"/>
      <c r="B542" s="518"/>
      <c r="C542" s="518"/>
      <c r="D542" s="518"/>
      <c r="E542" s="518"/>
      <c r="F542" s="518"/>
      <c r="G542" s="518"/>
      <c r="H542" s="518"/>
      <c r="I542" s="518"/>
      <c r="J542" s="518"/>
      <c r="K542" s="518"/>
      <c r="L542" s="518"/>
      <c r="M542" s="518"/>
      <c r="N542" s="518"/>
      <c r="O542" s="518"/>
      <c r="P542" s="518"/>
      <c r="Q542" s="518"/>
      <c r="R542" s="518"/>
      <c r="S542" s="518"/>
      <c r="T542" s="518"/>
      <c r="U542" s="518"/>
      <c r="V542" s="518"/>
      <c r="W542" s="518"/>
      <c r="X542" s="518"/>
      <c r="Y542" s="518"/>
      <c r="Z542" s="518"/>
    </row>
    <row r="543">
      <c r="A543" s="518"/>
      <c r="B543" s="518"/>
      <c r="C543" s="518"/>
      <c r="D543" s="518"/>
      <c r="E543" s="518"/>
      <c r="F543" s="518"/>
      <c r="G543" s="518"/>
      <c r="H543" s="518"/>
      <c r="I543" s="518"/>
      <c r="J543" s="518"/>
      <c r="K543" s="518"/>
      <c r="L543" s="518"/>
      <c r="M543" s="518"/>
      <c r="N543" s="518"/>
      <c r="O543" s="518"/>
      <c r="P543" s="518"/>
      <c r="Q543" s="518"/>
      <c r="R543" s="518"/>
      <c r="S543" s="518"/>
      <c r="T543" s="518"/>
      <c r="U543" s="518"/>
      <c r="V543" s="518"/>
      <c r="W543" s="518"/>
      <c r="X543" s="518"/>
      <c r="Y543" s="518"/>
      <c r="Z543" s="518"/>
    </row>
    <row r="544">
      <c r="A544" s="518"/>
      <c r="B544" s="518"/>
      <c r="C544" s="518"/>
      <c r="D544" s="518"/>
      <c r="E544" s="518"/>
      <c r="F544" s="518"/>
      <c r="G544" s="518"/>
      <c r="H544" s="518"/>
      <c r="I544" s="518"/>
      <c r="J544" s="518"/>
      <c r="K544" s="518"/>
      <c r="L544" s="518"/>
      <c r="M544" s="518"/>
      <c r="N544" s="518"/>
      <c r="O544" s="518"/>
      <c r="P544" s="518"/>
      <c r="Q544" s="518"/>
      <c r="R544" s="518"/>
      <c r="S544" s="518"/>
      <c r="T544" s="518"/>
      <c r="U544" s="518"/>
      <c r="V544" s="518"/>
      <c r="W544" s="518"/>
      <c r="X544" s="518"/>
      <c r="Y544" s="518"/>
      <c r="Z544" s="518"/>
    </row>
    <row r="545">
      <c r="A545" s="518"/>
      <c r="B545" s="518"/>
      <c r="C545" s="518"/>
      <c r="D545" s="518"/>
      <c r="E545" s="518"/>
      <c r="F545" s="518"/>
      <c r="G545" s="518"/>
      <c r="H545" s="518"/>
      <c r="I545" s="518"/>
      <c r="J545" s="518"/>
      <c r="K545" s="518"/>
      <c r="L545" s="518"/>
      <c r="M545" s="518"/>
      <c r="N545" s="518"/>
      <c r="O545" s="518"/>
      <c r="P545" s="518"/>
      <c r="Q545" s="518"/>
      <c r="R545" s="518"/>
      <c r="S545" s="518"/>
      <c r="T545" s="518"/>
      <c r="U545" s="518"/>
      <c r="V545" s="518"/>
      <c r="W545" s="518"/>
      <c r="X545" s="518"/>
      <c r="Y545" s="518"/>
      <c r="Z545" s="518"/>
    </row>
    <row r="546">
      <c r="A546" s="518"/>
      <c r="B546" s="518"/>
      <c r="C546" s="518"/>
      <c r="D546" s="518"/>
      <c r="E546" s="518"/>
      <c r="F546" s="518"/>
      <c r="G546" s="518"/>
      <c r="H546" s="518"/>
      <c r="I546" s="518"/>
      <c r="J546" s="518"/>
      <c r="K546" s="518"/>
      <c r="L546" s="518"/>
      <c r="M546" s="518"/>
      <c r="N546" s="518"/>
      <c r="O546" s="518"/>
      <c r="P546" s="518"/>
      <c r="Q546" s="518"/>
      <c r="R546" s="518"/>
      <c r="S546" s="518"/>
      <c r="T546" s="518"/>
      <c r="U546" s="518"/>
      <c r="V546" s="518"/>
      <c r="W546" s="518"/>
      <c r="X546" s="518"/>
      <c r="Y546" s="518"/>
      <c r="Z546" s="518"/>
    </row>
    <row r="547">
      <c r="A547" s="518"/>
      <c r="B547" s="518"/>
      <c r="C547" s="518"/>
      <c r="D547" s="518"/>
      <c r="E547" s="518"/>
      <c r="F547" s="518"/>
      <c r="G547" s="518"/>
      <c r="H547" s="518"/>
      <c r="I547" s="518"/>
      <c r="J547" s="518"/>
      <c r="K547" s="518"/>
      <c r="L547" s="518"/>
      <c r="M547" s="518"/>
      <c r="N547" s="518"/>
      <c r="O547" s="518"/>
      <c r="P547" s="518"/>
      <c r="Q547" s="518"/>
      <c r="R547" s="518"/>
      <c r="S547" s="518"/>
      <c r="T547" s="518"/>
      <c r="U547" s="518"/>
      <c r="V547" s="518"/>
      <c r="W547" s="518"/>
      <c r="X547" s="518"/>
      <c r="Y547" s="518"/>
      <c r="Z547" s="518"/>
    </row>
    <row r="548">
      <c r="A548" s="518"/>
      <c r="B548" s="518"/>
      <c r="C548" s="518"/>
      <c r="D548" s="518"/>
      <c r="E548" s="518"/>
      <c r="F548" s="518"/>
      <c r="G548" s="518"/>
      <c r="H548" s="518"/>
      <c r="I548" s="518"/>
      <c r="J548" s="518"/>
      <c r="K548" s="518"/>
      <c r="L548" s="518"/>
      <c r="M548" s="518"/>
      <c r="N548" s="518"/>
      <c r="O548" s="518"/>
      <c r="P548" s="518"/>
      <c r="Q548" s="518"/>
      <c r="R548" s="518"/>
      <c r="S548" s="518"/>
      <c r="T548" s="518"/>
      <c r="U548" s="518"/>
      <c r="V548" s="518"/>
      <c r="W548" s="518"/>
      <c r="X548" s="518"/>
      <c r="Y548" s="518"/>
      <c r="Z548" s="518"/>
    </row>
    <row r="549">
      <c r="A549" s="518"/>
      <c r="B549" s="518"/>
      <c r="C549" s="518"/>
      <c r="D549" s="518"/>
      <c r="E549" s="518"/>
      <c r="F549" s="518"/>
      <c r="G549" s="518"/>
      <c r="H549" s="518"/>
      <c r="I549" s="518"/>
      <c r="J549" s="518"/>
      <c r="K549" s="518"/>
      <c r="L549" s="518"/>
      <c r="M549" s="518"/>
      <c r="N549" s="518"/>
      <c r="O549" s="518"/>
      <c r="P549" s="518"/>
      <c r="Q549" s="518"/>
      <c r="R549" s="518"/>
      <c r="S549" s="518"/>
      <c r="T549" s="518"/>
      <c r="U549" s="518"/>
      <c r="V549" s="518"/>
      <c r="W549" s="518"/>
      <c r="X549" s="518"/>
      <c r="Y549" s="518"/>
      <c r="Z549" s="518"/>
    </row>
    <row r="550">
      <c r="A550" s="518"/>
      <c r="B550" s="518"/>
      <c r="C550" s="518"/>
      <c r="D550" s="518"/>
      <c r="E550" s="518"/>
      <c r="F550" s="518"/>
      <c r="G550" s="518"/>
      <c r="H550" s="518"/>
      <c r="I550" s="518"/>
      <c r="J550" s="518"/>
      <c r="K550" s="518"/>
      <c r="L550" s="518"/>
      <c r="M550" s="518"/>
      <c r="N550" s="518"/>
      <c r="O550" s="518"/>
      <c r="P550" s="518"/>
      <c r="Q550" s="518"/>
      <c r="R550" s="518"/>
      <c r="S550" s="518"/>
      <c r="T550" s="518"/>
      <c r="U550" s="518"/>
      <c r="V550" s="518"/>
      <c r="W550" s="518"/>
      <c r="X550" s="518"/>
      <c r="Y550" s="518"/>
      <c r="Z550" s="518"/>
    </row>
    <row r="551">
      <c r="A551" s="518"/>
      <c r="B551" s="518"/>
      <c r="C551" s="518"/>
      <c r="D551" s="518"/>
      <c r="E551" s="518"/>
      <c r="F551" s="518"/>
      <c r="G551" s="518"/>
      <c r="H551" s="518"/>
      <c r="I551" s="518"/>
      <c r="J551" s="518"/>
      <c r="K551" s="518"/>
      <c r="L551" s="518"/>
      <c r="M551" s="518"/>
      <c r="N551" s="518"/>
      <c r="O551" s="518"/>
      <c r="P551" s="518"/>
      <c r="Q551" s="518"/>
      <c r="R551" s="518"/>
      <c r="S551" s="518"/>
      <c r="T551" s="518"/>
      <c r="U551" s="518"/>
      <c r="V551" s="518"/>
      <c r="W551" s="518"/>
      <c r="X551" s="518"/>
      <c r="Y551" s="518"/>
      <c r="Z551" s="518"/>
    </row>
    <row r="552">
      <c r="A552" s="518"/>
      <c r="B552" s="518"/>
      <c r="C552" s="518"/>
      <c r="D552" s="518"/>
      <c r="E552" s="518"/>
      <c r="F552" s="518"/>
      <c r="G552" s="518"/>
      <c r="H552" s="518"/>
      <c r="I552" s="518"/>
      <c r="J552" s="518"/>
      <c r="K552" s="518"/>
      <c r="L552" s="518"/>
      <c r="M552" s="518"/>
      <c r="N552" s="518"/>
      <c r="O552" s="518"/>
      <c r="P552" s="518"/>
      <c r="Q552" s="518"/>
      <c r="R552" s="518"/>
      <c r="S552" s="518"/>
      <c r="T552" s="518"/>
      <c r="U552" s="518"/>
      <c r="V552" s="518"/>
      <c r="W552" s="518"/>
      <c r="X552" s="518"/>
      <c r="Y552" s="518"/>
      <c r="Z552" s="518"/>
    </row>
    <row r="553">
      <c r="A553" s="518"/>
      <c r="B553" s="518"/>
      <c r="C553" s="518"/>
      <c r="D553" s="518"/>
      <c r="E553" s="518"/>
      <c r="F553" s="518"/>
      <c r="G553" s="518"/>
      <c r="H553" s="518"/>
      <c r="I553" s="518"/>
      <c r="J553" s="518"/>
      <c r="K553" s="518"/>
      <c r="L553" s="518"/>
      <c r="M553" s="518"/>
      <c r="N553" s="518"/>
      <c r="O553" s="518"/>
      <c r="P553" s="518"/>
      <c r="Q553" s="518"/>
      <c r="R553" s="518"/>
      <c r="S553" s="518"/>
      <c r="T553" s="518"/>
      <c r="U553" s="518"/>
      <c r="V553" s="518"/>
      <c r="W553" s="518"/>
      <c r="X553" s="518"/>
      <c r="Y553" s="518"/>
      <c r="Z553" s="518"/>
    </row>
    <row r="554">
      <c r="A554" s="518"/>
      <c r="B554" s="518"/>
      <c r="C554" s="518"/>
      <c r="D554" s="518"/>
      <c r="E554" s="518"/>
      <c r="F554" s="518"/>
      <c r="G554" s="518"/>
      <c r="H554" s="518"/>
      <c r="I554" s="518"/>
      <c r="J554" s="518"/>
      <c r="K554" s="518"/>
      <c r="L554" s="518"/>
      <c r="M554" s="518"/>
      <c r="N554" s="518"/>
      <c r="O554" s="518"/>
      <c r="P554" s="518"/>
      <c r="Q554" s="518"/>
      <c r="R554" s="518"/>
      <c r="S554" s="518"/>
      <c r="T554" s="518"/>
      <c r="U554" s="518"/>
      <c r="V554" s="518"/>
      <c r="W554" s="518"/>
      <c r="X554" s="518"/>
      <c r="Y554" s="518"/>
      <c r="Z554" s="518"/>
    </row>
    <row r="555">
      <c r="A555" s="518"/>
      <c r="B555" s="518"/>
      <c r="C555" s="518"/>
      <c r="D555" s="518"/>
      <c r="E555" s="518"/>
      <c r="F555" s="518"/>
      <c r="G555" s="518"/>
      <c r="H555" s="518"/>
      <c r="I555" s="518"/>
      <c r="J555" s="518"/>
      <c r="K555" s="518"/>
      <c r="L555" s="518"/>
      <c r="M555" s="518"/>
      <c r="N555" s="518"/>
      <c r="O555" s="518"/>
      <c r="P555" s="518"/>
      <c r="Q555" s="518"/>
      <c r="R555" s="518"/>
      <c r="S555" s="518"/>
      <c r="T555" s="518"/>
      <c r="U555" s="518"/>
      <c r="V555" s="518"/>
      <c r="W555" s="518"/>
      <c r="X555" s="518"/>
      <c r="Y555" s="518"/>
      <c r="Z555" s="518"/>
    </row>
    <row r="556">
      <c r="A556" s="518"/>
      <c r="B556" s="518"/>
      <c r="C556" s="518"/>
      <c r="D556" s="518"/>
      <c r="E556" s="518"/>
      <c r="F556" s="518"/>
      <c r="G556" s="518"/>
      <c r="H556" s="518"/>
      <c r="I556" s="518"/>
      <c r="J556" s="518"/>
      <c r="K556" s="518"/>
      <c r="L556" s="518"/>
      <c r="M556" s="518"/>
      <c r="N556" s="518"/>
      <c r="O556" s="518"/>
      <c r="P556" s="518"/>
      <c r="Q556" s="518"/>
      <c r="R556" s="518"/>
      <c r="S556" s="518"/>
      <c r="T556" s="518"/>
      <c r="U556" s="518"/>
      <c r="V556" s="518"/>
      <c r="W556" s="518"/>
      <c r="X556" s="518"/>
      <c r="Y556" s="518"/>
      <c r="Z556" s="518"/>
    </row>
    <row r="557">
      <c r="A557" s="518"/>
      <c r="B557" s="518"/>
      <c r="C557" s="518"/>
      <c r="D557" s="518"/>
      <c r="E557" s="518"/>
      <c r="F557" s="518"/>
      <c r="G557" s="518"/>
      <c r="H557" s="518"/>
      <c r="I557" s="518"/>
      <c r="J557" s="518"/>
      <c r="K557" s="518"/>
      <c r="L557" s="518"/>
      <c r="M557" s="518"/>
      <c r="N557" s="518"/>
      <c r="O557" s="518"/>
      <c r="P557" s="518"/>
      <c r="Q557" s="518"/>
      <c r="R557" s="518"/>
      <c r="S557" s="518"/>
      <c r="T557" s="518"/>
      <c r="U557" s="518"/>
      <c r="V557" s="518"/>
      <c r="W557" s="518"/>
      <c r="X557" s="518"/>
      <c r="Y557" s="518"/>
      <c r="Z557" s="518"/>
    </row>
    <row r="558">
      <c r="A558" s="518"/>
      <c r="B558" s="518"/>
      <c r="C558" s="518"/>
      <c r="D558" s="518"/>
      <c r="E558" s="518"/>
      <c r="F558" s="518"/>
      <c r="G558" s="518"/>
      <c r="H558" s="518"/>
      <c r="I558" s="518"/>
      <c r="J558" s="518"/>
      <c r="K558" s="518"/>
      <c r="L558" s="518"/>
      <c r="M558" s="518"/>
      <c r="N558" s="518"/>
      <c r="O558" s="518"/>
      <c r="P558" s="518"/>
      <c r="Q558" s="518"/>
      <c r="R558" s="518"/>
      <c r="S558" s="518"/>
      <c r="T558" s="518"/>
      <c r="U558" s="518"/>
      <c r="V558" s="518"/>
      <c r="W558" s="518"/>
      <c r="X558" s="518"/>
      <c r="Y558" s="518"/>
      <c r="Z558" s="518"/>
    </row>
    <row r="559">
      <c r="A559" s="518"/>
      <c r="B559" s="518"/>
      <c r="C559" s="518"/>
      <c r="D559" s="518"/>
      <c r="E559" s="518"/>
      <c r="F559" s="518"/>
      <c r="G559" s="518"/>
      <c r="H559" s="518"/>
      <c r="I559" s="518"/>
      <c r="J559" s="518"/>
      <c r="K559" s="518"/>
      <c r="L559" s="518"/>
      <c r="M559" s="518"/>
      <c r="N559" s="518"/>
      <c r="O559" s="518"/>
      <c r="P559" s="518"/>
      <c r="Q559" s="518"/>
      <c r="R559" s="518"/>
      <c r="S559" s="518"/>
      <c r="T559" s="518"/>
      <c r="U559" s="518"/>
      <c r="V559" s="518"/>
      <c r="W559" s="518"/>
      <c r="X559" s="518"/>
      <c r="Y559" s="518"/>
      <c r="Z559" s="518"/>
    </row>
    <row r="560">
      <c r="A560" s="518"/>
      <c r="B560" s="518"/>
      <c r="C560" s="518"/>
      <c r="D560" s="518"/>
      <c r="E560" s="518"/>
      <c r="F560" s="518"/>
      <c r="G560" s="518"/>
      <c r="H560" s="518"/>
      <c r="I560" s="518"/>
      <c r="J560" s="518"/>
      <c r="K560" s="518"/>
      <c r="L560" s="518"/>
      <c r="M560" s="518"/>
      <c r="N560" s="518"/>
      <c r="O560" s="518"/>
      <c r="P560" s="518"/>
      <c r="Q560" s="518"/>
      <c r="R560" s="518"/>
      <c r="S560" s="518"/>
      <c r="T560" s="518"/>
      <c r="U560" s="518"/>
      <c r="V560" s="518"/>
      <c r="W560" s="518"/>
      <c r="X560" s="518"/>
      <c r="Y560" s="518"/>
      <c r="Z560" s="518"/>
    </row>
    <row r="561">
      <c r="A561" s="518"/>
      <c r="B561" s="518"/>
      <c r="C561" s="518"/>
      <c r="D561" s="518"/>
      <c r="E561" s="518"/>
      <c r="F561" s="518"/>
      <c r="G561" s="518"/>
      <c r="H561" s="518"/>
      <c r="I561" s="518"/>
      <c r="J561" s="518"/>
      <c r="K561" s="518"/>
      <c r="L561" s="518"/>
      <c r="M561" s="518"/>
      <c r="N561" s="518"/>
      <c r="O561" s="518"/>
      <c r="P561" s="518"/>
      <c r="Q561" s="518"/>
      <c r="R561" s="518"/>
      <c r="S561" s="518"/>
      <c r="T561" s="518"/>
      <c r="U561" s="518"/>
      <c r="V561" s="518"/>
      <c r="W561" s="518"/>
      <c r="X561" s="518"/>
      <c r="Y561" s="518"/>
      <c r="Z561" s="518"/>
    </row>
    <row r="562">
      <c r="A562" s="518"/>
      <c r="B562" s="518"/>
      <c r="C562" s="518"/>
      <c r="D562" s="518"/>
      <c r="E562" s="518"/>
      <c r="F562" s="518"/>
      <c r="G562" s="518"/>
      <c r="H562" s="518"/>
      <c r="I562" s="518"/>
      <c r="J562" s="518"/>
      <c r="K562" s="518"/>
      <c r="L562" s="518"/>
      <c r="M562" s="518"/>
      <c r="N562" s="518"/>
      <c r="O562" s="518"/>
      <c r="P562" s="518"/>
      <c r="Q562" s="518"/>
      <c r="R562" s="518"/>
      <c r="S562" s="518"/>
      <c r="T562" s="518"/>
      <c r="U562" s="518"/>
      <c r="V562" s="518"/>
      <c r="W562" s="518"/>
      <c r="X562" s="518"/>
      <c r="Y562" s="518"/>
      <c r="Z562" s="518"/>
    </row>
    <row r="563">
      <c r="A563" s="518"/>
      <c r="B563" s="518"/>
      <c r="C563" s="518"/>
      <c r="D563" s="518"/>
      <c r="E563" s="518"/>
      <c r="F563" s="518"/>
      <c r="G563" s="518"/>
      <c r="H563" s="518"/>
      <c r="I563" s="518"/>
      <c r="J563" s="518"/>
      <c r="K563" s="518"/>
      <c r="L563" s="518"/>
      <c r="M563" s="518"/>
      <c r="N563" s="518"/>
      <c r="O563" s="518"/>
      <c r="P563" s="518"/>
      <c r="Q563" s="518"/>
      <c r="R563" s="518"/>
      <c r="S563" s="518"/>
      <c r="T563" s="518"/>
      <c r="U563" s="518"/>
      <c r="V563" s="518"/>
      <c r="W563" s="518"/>
      <c r="X563" s="518"/>
      <c r="Y563" s="518"/>
      <c r="Z563" s="518"/>
    </row>
    <row r="564">
      <c r="A564" s="518"/>
      <c r="B564" s="518"/>
      <c r="C564" s="518"/>
      <c r="D564" s="518"/>
      <c r="E564" s="518"/>
      <c r="F564" s="518"/>
      <c r="G564" s="518"/>
      <c r="H564" s="518"/>
      <c r="I564" s="518"/>
      <c r="J564" s="518"/>
      <c r="K564" s="518"/>
      <c r="L564" s="518"/>
      <c r="M564" s="518"/>
      <c r="N564" s="518"/>
      <c r="O564" s="518"/>
      <c r="P564" s="518"/>
      <c r="Q564" s="518"/>
      <c r="R564" s="518"/>
      <c r="S564" s="518"/>
      <c r="T564" s="518"/>
      <c r="U564" s="518"/>
      <c r="V564" s="518"/>
      <c r="W564" s="518"/>
      <c r="X564" s="518"/>
      <c r="Y564" s="518"/>
      <c r="Z564" s="518"/>
    </row>
    <row r="565">
      <c r="A565" s="518"/>
      <c r="B565" s="518"/>
      <c r="C565" s="518"/>
      <c r="D565" s="518"/>
      <c r="E565" s="518"/>
      <c r="F565" s="518"/>
      <c r="G565" s="518"/>
      <c r="H565" s="518"/>
      <c r="I565" s="518"/>
      <c r="J565" s="518"/>
      <c r="K565" s="518"/>
      <c r="L565" s="518"/>
      <c r="M565" s="518"/>
      <c r="N565" s="518"/>
      <c r="O565" s="518"/>
      <c r="P565" s="518"/>
      <c r="Q565" s="518"/>
      <c r="R565" s="518"/>
      <c r="S565" s="518"/>
      <c r="T565" s="518"/>
      <c r="U565" s="518"/>
      <c r="V565" s="518"/>
      <c r="W565" s="518"/>
      <c r="X565" s="518"/>
      <c r="Y565" s="518"/>
      <c r="Z565" s="518"/>
    </row>
    <row r="566">
      <c r="A566" s="518"/>
      <c r="B566" s="518"/>
      <c r="C566" s="518"/>
      <c r="D566" s="518"/>
      <c r="E566" s="518"/>
      <c r="F566" s="518"/>
      <c r="G566" s="518"/>
      <c r="H566" s="518"/>
      <c r="I566" s="518"/>
      <c r="J566" s="518"/>
      <c r="K566" s="518"/>
      <c r="L566" s="518"/>
      <c r="M566" s="518"/>
      <c r="N566" s="518"/>
      <c r="O566" s="518"/>
      <c r="P566" s="518"/>
      <c r="Q566" s="518"/>
      <c r="R566" s="518"/>
      <c r="S566" s="518"/>
      <c r="T566" s="518"/>
      <c r="U566" s="518"/>
      <c r="V566" s="518"/>
      <c r="W566" s="518"/>
      <c r="X566" s="518"/>
      <c r="Y566" s="518"/>
      <c r="Z566" s="518"/>
    </row>
    <row r="567">
      <c r="A567" s="518"/>
      <c r="B567" s="518"/>
      <c r="C567" s="518"/>
      <c r="D567" s="518"/>
      <c r="E567" s="518"/>
      <c r="F567" s="518"/>
      <c r="G567" s="518"/>
      <c r="H567" s="518"/>
      <c r="I567" s="518"/>
      <c r="J567" s="518"/>
      <c r="K567" s="518"/>
      <c r="L567" s="518"/>
      <c r="M567" s="518"/>
      <c r="N567" s="518"/>
      <c r="O567" s="518"/>
      <c r="P567" s="518"/>
      <c r="Q567" s="518"/>
      <c r="R567" s="518"/>
      <c r="S567" s="518"/>
      <c r="T567" s="518"/>
      <c r="U567" s="518"/>
      <c r="V567" s="518"/>
      <c r="W567" s="518"/>
      <c r="X567" s="518"/>
      <c r="Y567" s="518"/>
      <c r="Z567" s="518"/>
    </row>
    <row r="568">
      <c r="A568" s="518"/>
      <c r="B568" s="518"/>
      <c r="C568" s="518"/>
      <c r="D568" s="518"/>
      <c r="E568" s="518"/>
      <c r="F568" s="518"/>
      <c r="G568" s="518"/>
      <c r="H568" s="518"/>
      <c r="I568" s="518"/>
      <c r="J568" s="518"/>
      <c r="K568" s="518"/>
      <c r="L568" s="518"/>
      <c r="M568" s="518"/>
      <c r="N568" s="518"/>
      <c r="O568" s="518"/>
      <c r="P568" s="518"/>
      <c r="Q568" s="518"/>
      <c r="R568" s="518"/>
      <c r="S568" s="518"/>
      <c r="T568" s="518"/>
      <c r="U568" s="518"/>
      <c r="V568" s="518"/>
      <c r="W568" s="518"/>
      <c r="X568" s="518"/>
      <c r="Y568" s="518"/>
      <c r="Z568" s="518"/>
    </row>
    <row r="569">
      <c r="A569" s="518"/>
      <c r="B569" s="518"/>
      <c r="C569" s="518"/>
      <c r="D569" s="518"/>
      <c r="E569" s="518"/>
      <c r="F569" s="518"/>
      <c r="G569" s="518"/>
      <c r="H569" s="518"/>
      <c r="I569" s="518"/>
      <c r="J569" s="518"/>
      <c r="K569" s="518"/>
      <c r="L569" s="518"/>
      <c r="M569" s="518"/>
      <c r="N569" s="518"/>
      <c r="O569" s="518"/>
      <c r="P569" s="518"/>
      <c r="Q569" s="518"/>
      <c r="R569" s="518"/>
      <c r="S569" s="518"/>
      <c r="T569" s="518"/>
      <c r="U569" s="518"/>
      <c r="V569" s="518"/>
      <c r="W569" s="518"/>
      <c r="X569" s="518"/>
      <c r="Y569" s="518"/>
      <c r="Z569" s="518"/>
    </row>
    <row r="570">
      <c r="A570" s="518"/>
      <c r="B570" s="518"/>
      <c r="C570" s="518"/>
      <c r="D570" s="518"/>
      <c r="E570" s="518"/>
      <c r="F570" s="518"/>
      <c r="G570" s="518"/>
      <c r="H570" s="518"/>
      <c r="I570" s="518"/>
      <c r="J570" s="518"/>
      <c r="K570" s="518"/>
      <c r="L570" s="518"/>
      <c r="M570" s="518"/>
      <c r="N570" s="518"/>
      <c r="O570" s="518"/>
      <c r="P570" s="518"/>
      <c r="Q570" s="518"/>
      <c r="R570" s="518"/>
      <c r="S570" s="518"/>
      <c r="T570" s="518"/>
      <c r="U570" s="518"/>
      <c r="V570" s="518"/>
      <c r="W570" s="518"/>
      <c r="X570" s="518"/>
      <c r="Y570" s="518"/>
      <c r="Z570" s="518"/>
    </row>
    <row r="571">
      <c r="A571" s="518"/>
      <c r="B571" s="518"/>
      <c r="C571" s="518"/>
      <c r="D571" s="518"/>
      <c r="E571" s="518"/>
      <c r="F571" s="518"/>
      <c r="G571" s="518"/>
      <c r="H571" s="518"/>
      <c r="I571" s="518"/>
      <c r="J571" s="518"/>
      <c r="K571" s="518"/>
      <c r="L571" s="518"/>
      <c r="M571" s="518"/>
      <c r="N571" s="518"/>
      <c r="O571" s="518"/>
      <c r="P571" s="518"/>
      <c r="Q571" s="518"/>
      <c r="R571" s="518"/>
      <c r="S571" s="518"/>
      <c r="T571" s="518"/>
      <c r="U571" s="518"/>
      <c r="V571" s="518"/>
      <c r="W571" s="518"/>
      <c r="X571" s="518"/>
      <c r="Y571" s="518"/>
      <c r="Z571" s="518"/>
    </row>
    <row r="572">
      <c r="A572" s="518"/>
      <c r="B572" s="518"/>
      <c r="C572" s="518"/>
      <c r="D572" s="518"/>
      <c r="E572" s="518"/>
      <c r="F572" s="518"/>
      <c r="G572" s="518"/>
      <c r="H572" s="518"/>
      <c r="I572" s="518"/>
      <c r="J572" s="518"/>
      <c r="K572" s="518"/>
      <c r="L572" s="518"/>
      <c r="M572" s="518"/>
      <c r="N572" s="518"/>
      <c r="O572" s="518"/>
      <c r="P572" s="518"/>
      <c r="Q572" s="518"/>
      <c r="R572" s="518"/>
      <c r="S572" s="518"/>
      <c r="T572" s="518"/>
      <c r="U572" s="518"/>
      <c r="V572" s="518"/>
      <c r="W572" s="518"/>
      <c r="X572" s="518"/>
      <c r="Y572" s="518"/>
      <c r="Z572" s="518"/>
    </row>
    <row r="573">
      <c r="A573" s="518"/>
      <c r="B573" s="518"/>
      <c r="C573" s="518"/>
      <c r="D573" s="518"/>
      <c r="E573" s="518"/>
      <c r="F573" s="518"/>
      <c r="G573" s="518"/>
      <c r="H573" s="518"/>
      <c r="I573" s="518"/>
      <c r="J573" s="518"/>
      <c r="K573" s="518"/>
      <c r="L573" s="518"/>
      <c r="M573" s="518"/>
      <c r="N573" s="518"/>
      <c r="O573" s="518"/>
      <c r="P573" s="518"/>
      <c r="Q573" s="518"/>
      <c r="R573" s="518"/>
      <c r="S573" s="518"/>
      <c r="T573" s="518"/>
      <c r="U573" s="518"/>
      <c r="V573" s="518"/>
      <c r="W573" s="518"/>
      <c r="X573" s="518"/>
      <c r="Y573" s="518"/>
      <c r="Z573" s="518"/>
    </row>
    <row r="574">
      <c r="A574" s="518"/>
      <c r="B574" s="518"/>
      <c r="C574" s="518"/>
      <c r="D574" s="518"/>
      <c r="E574" s="518"/>
      <c r="F574" s="518"/>
      <c r="G574" s="518"/>
      <c r="H574" s="518"/>
      <c r="I574" s="518"/>
      <c r="J574" s="518"/>
      <c r="K574" s="518"/>
      <c r="L574" s="518"/>
      <c r="M574" s="518"/>
      <c r="N574" s="518"/>
      <c r="O574" s="518"/>
      <c r="P574" s="518"/>
      <c r="Q574" s="518"/>
      <c r="R574" s="518"/>
      <c r="S574" s="518"/>
      <c r="T574" s="518"/>
      <c r="U574" s="518"/>
      <c r="V574" s="518"/>
      <c r="W574" s="518"/>
      <c r="X574" s="518"/>
      <c r="Y574" s="518"/>
      <c r="Z574" s="518"/>
    </row>
    <row r="575">
      <c r="A575" s="518"/>
      <c r="B575" s="518"/>
      <c r="C575" s="518"/>
      <c r="D575" s="518"/>
      <c r="E575" s="518"/>
      <c r="F575" s="518"/>
      <c r="G575" s="518"/>
      <c r="H575" s="518"/>
      <c r="I575" s="518"/>
      <c r="J575" s="518"/>
      <c r="K575" s="518"/>
      <c r="L575" s="518"/>
      <c r="M575" s="518"/>
      <c r="N575" s="518"/>
      <c r="O575" s="518"/>
      <c r="P575" s="518"/>
      <c r="Q575" s="518"/>
      <c r="R575" s="518"/>
      <c r="S575" s="518"/>
      <c r="T575" s="518"/>
      <c r="U575" s="518"/>
      <c r="V575" s="518"/>
      <c r="W575" s="518"/>
      <c r="X575" s="518"/>
      <c r="Y575" s="518"/>
      <c r="Z575" s="518"/>
    </row>
    <row r="576">
      <c r="A576" s="518"/>
      <c r="B576" s="518"/>
      <c r="C576" s="518"/>
      <c r="D576" s="518"/>
      <c r="E576" s="518"/>
      <c r="F576" s="518"/>
      <c r="G576" s="518"/>
      <c r="H576" s="518"/>
      <c r="I576" s="518"/>
      <c r="J576" s="518"/>
      <c r="K576" s="518"/>
      <c r="L576" s="518"/>
      <c r="M576" s="518"/>
      <c r="N576" s="518"/>
      <c r="O576" s="518"/>
      <c r="P576" s="518"/>
      <c r="Q576" s="518"/>
      <c r="R576" s="518"/>
      <c r="S576" s="518"/>
      <c r="T576" s="518"/>
      <c r="U576" s="518"/>
      <c r="V576" s="518"/>
      <c r="W576" s="518"/>
      <c r="X576" s="518"/>
      <c r="Y576" s="518"/>
      <c r="Z576" s="518"/>
    </row>
    <row r="577">
      <c r="A577" s="518"/>
      <c r="B577" s="518"/>
      <c r="C577" s="518"/>
      <c r="D577" s="518"/>
      <c r="E577" s="518"/>
      <c r="F577" s="518"/>
      <c r="G577" s="518"/>
      <c r="H577" s="518"/>
      <c r="I577" s="518"/>
      <c r="J577" s="518"/>
      <c r="K577" s="518"/>
      <c r="L577" s="518"/>
      <c r="M577" s="518"/>
      <c r="N577" s="518"/>
      <c r="O577" s="518"/>
      <c r="P577" s="518"/>
      <c r="Q577" s="518"/>
      <c r="R577" s="518"/>
      <c r="S577" s="518"/>
      <c r="T577" s="518"/>
      <c r="U577" s="518"/>
      <c r="V577" s="518"/>
      <c r="W577" s="518"/>
      <c r="X577" s="518"/>
      <c r="Y577" s="518"/>
      <c r="Z577" s="518"/>
    </row>
    <row r="578">
      <c r="A578" s="518"/>
      <c r="B578" s="518"/>
      <c r="C578" s="518"/>
      <c r="D578" s="518"/>
      <c r="E578" s="518"/>
      <c r="F578" s="518"/>
      <c r="G578" s="518"/>
      <c r="H578" s="518"/>
      <c r="I578" s="518"/>
      <c r="J578" s="518"/>
      <c r="K578" s="518"/>
      <c r="L578" s="518"/>
      <c r="M578" s="518"/>
      <c r="N578" s="518"/>
      <c r="O578" s="518"/>
      <c r="P578" s="518"/>
      <c r="Q578" s="518"/>
      <c r="R578" s="518"/>
      <c r="S578" s="518"/>
      <c r="T578" s="518"/>
      <c r="U578" s="518"/>
      <c r="V578" s="518"/>
      <c r="W578" s="518"/>
      <c r="X578" s="518"/>
      <c r="Y578" s="518"/>
      <c r="Z578" s="518"/>
    </row>
    <row r="579">
      <c r="A579" s="518"/>
      <c r="B579" s="518"/>
      <c r="C579" s="518"/>
      <c r="D579" s="518"/>
      <c r="E579" s="518"/>
      <c r="F579" s="518"/>
      <c r="G579" s="518"/>
      <c r="H579" s="518"/>
      <c r="I579" s="518"/>
      <c r="J579" s="518"/>
      <c r="K579" s="518"/>
      <c r="L579" s="518"/>
      <c r="M579" s="518"/>
      <c r="N579" s="518"/>
      <c r="O579" s="518"/>
      <c r="P579" s="518"/>
      <c r="Q579" s="518"/>
      <c r="R579" s="518"/>
      <c r="S579" s="518"/>
      <c r="T579" s="518"/>
      <c r="U579" s="518"/>
      <c r="V579" s="518"/>
      <c r="W579" s="518"/>
      <c r="X579" s="518"/>
      <c r="Y579" s="518"/>
      <c r="Z579" s="518"/>
    </row>
    <row r="580">
      <c r="A580" s="518"/>
      <c r="B580" s="518"/>
      <c r="C580" s="518"/>
      <c r="D580" s="518"/>
      <c r="E580" s="518"/>
      <c r="F580" s="518"/>
      <c r="G580" s="518"/>
      <c r="H580" s="518"/>
      <c r="I580" s="518"/>
      <c r="J580" s="518"/>
      <c r="K580" s="518"/>
      <c r="L580" s="518"/>
      <c r="M580" s="518"/>
      <c r="N580" s="518"/>
      <c r="O580" s="518"/>
      <c r="P580" s="518"/>
      <c r="Q580" s="518"/>
      <c r="R580" s="518"/>
      <c r="S580" s="518"/>
      <c r="T580" s="518"/>
      <c r="U580" s="518"/>
      <c r="V580" s="518"/>
      <c r="W580" s="518"/>
      <c r="X580" s="518"/>
      <c r="Y580" s="518"/>
      <c r="Z580" s="518"/>
    </row>
    <row r="581">
      <c r="A581" s="518"/>
      <c r="B581" s="518"/>
      <c r="C581" s="518"/>
      <c r="D581" s="518"/>
      <c r="E581" s="518"/>
      <c r="F581" s="518"/>
      <c r="G581" s="518"/>
      <c r="H581" s="518"/>
      <c r="I581" s="518"/>
      <c r="J581" s="518"/>
      <c r="K581" s="518"/>
      <c r="L581" s="518"/>
      <c r="M581" s="518"/>
      <c r="N581" s="518"/>
      <c r="O581" s="518"/>
      <c r="P581" s="518"/>
      <c r="Q581" s="518"/>
      <c r="R581" s="518"/>
      <c r="S581" s="518"/>
      <c r="T581" s="518"/>
      <c r="U581" s="518"/>
      <c r="V581" s="518"/>
      <c r="W581" s="518"/>
      <c r="X581" s="518"/>
      <c r="Y581" s="518"/>
      <c r="Z581" s="518"/>
    </row>
    <row r="582">
      <c r="A582" s="518"/>
      <c r="B582" s="518"/>
      <c r="C582" s="518"/>
      <c r="D582" s="518"/>
      <c r="E582" s="518"/>
      <c r="F582" s="518"/>
      <c r="G582" s="518"/>
      <c r="H582" s="518"/>
      <c r="I582" s="518"/>
      <c r="J582" s="518"/>
      <c r="K582" s="518"/>
      <c r="L582" s="518"/>
      <c r="M582" s="518"/>
      <c r="N582" s="518"/>
      <c r="O582" s="518"/>
      <c r="P582" s="518"/>
      <c r="Q582" s="518"/>
      <c r="R582" s="518"/>
      <c r="S582" s="518"/>
      <c r="T582" s="518"/>
      <c r="U582" s="518"/>
      <c r="V582" s="518"/>
      <c r="W582" s="518"/>
      <c r="X582" s="518"/>
      <c r="Y582" s="518"/>
      <c r="Z582" s="518"/>
    </row>
    <row r="583">
      <c r="A583" s="518"/>
      <c r="B583" s="518"/>
      <c r="C583" s="518"/>
      <c r="D583" s="518"/>
      <c r="E583" s="518"/>
      <c r="F583" s="518"/>
      <c r="G583" s="518"/>
      <c r="H583" s="518"/>
      <c r="I583" s="518"/>
      <c r="J583" s="518"/>
      <c r="K583" s="518"/>
      <c r="L583" s="518"/>
      <c r="M583" s="518"/>
      <c r="N583" s="518"/>
      <c r="O583" s="518"/>
      <c r="P583" s="518"/>
      <c r="Q583" s="518"/>
      <c r="R583" s="518"/>
      <c r="S583" s="518"/>
      <c r="T583" s="518"/>
      <c r="U583" s="518"/>
      <c r="V583" s="518"/>
      <c r="W583" s="518"/>
      <c r="X583" s="518"/>
      <c r="Y583" s="518"/>
      <c r="Z583" s="518"/>
    </row>
    <row r="584">
      <c r="A584" s="518"/>
      <c r="B584" s="518"/>
      <c r="C584" s="518"/>
      <c r="D584" s="518"/>
      <c r="E584" s="518"/>
      <c r="F584" s="518"/>
      <c r="G584" s="518"/>
      <c r="H584" s="518"/>
      <c r="I584" s="518"/>
      <c r="J584" s="518"/>
      <c r="K584" s="518"/>
      <c r="L584" s="518"/>
      <c r="M584" s="518"/>
      <c r="N584" s="518"/>
      <c r="O584" s="518"/>
      <c r="P584" s="518"/>
      <c r="Q584" s="518"/>
      <c r="R584" s="518"/>
      <c r="S584" s="518"/>
      <c r="T584" s="518"/>
      <c r="U584" s="518"/>
      <c r="V584" s="518"/>
      <c r="W584" s="518"/>
      <c r="X584" s="518"/>
      <c r="Y584" s="518"/>
      <c r="Z584" s="518"/>
    </row>
    <row r="585">
      <c r="A585" s="518"/>
      <c r="B585" s="518"/>
      <c r="C585" s="518"/>
      <c r="D585" s="518"/>
      <c r="E585" s="518"/>
      <c r="F585" s="518"/>
      <c r="G585" s="518"/>
      <c r="H585" s="518"/>
      <c r="I585" s="518"/>
      <c r="J585" s="518"/>
      <c r="K585" s="518"/>
      <c r="L585" s="518"/>
      <c r="M585" s="518"/>
      <c r="N585" s="518"/>
      <c r="O585" s="518"/>
      <c r="P585" s="518"/>
      <c r="Q585" s="518"/>
      <c r="R585" s="518"/>
      <c r="S585" s="518"/>
      <c r="T585" s="518"/>
      <c r="U585" s="518"/>
      <c r="V585" s="518"/>
      <c r="W585" s="518"/>
      <c r="X585" s="518"/>
      <c r="Y585" s="518"/>
      <c r="Z585" s="518"/>
    </row>
    <row r="586">
      <c r="A586" s="518"/>
      <c r="B586" s="518"/>
      <c r="C586" s="518"/>
      <c r="D586" s="518"/>
      <c r="E586" s="518"/>
      <c r="F586" s="518"/>
      <c r="G586" s="518"/>
      <c r="H586" s="518"/>
      <c r="I586" s="518"/>
      <c r="J586" s="518"/>
      <c r="K586" s="518"/>
      <c r="L586" s="518"/>
      <c r="M586" s="518"/>
      <c r="N586" s="518"/>
      <c r="O586" s="518"/>
      <c r="P586" s="518"/>
      <c r="Q586" s="518"/>
      <c r="R586" s="518"/>
      <c r="S586" s="518"/>
      <c r="T586" s="518"/>
      <c r="U586" s="518"/>
      <c r="V586" s="518"/>
      <c r="W586" s="518"/>
      <c r="X586" s="518"/>
      <c r="Y586" s="518"/>
      <c r="Z586" s="518"/>
    </row>
    <row r="587">
      <c r="A587" s="518"/>
      <c r="B587" s="518"/>
      <c r="C587" s="518"/>
      <c r="D587" s="518"/>
      <c r="E587" s="518"/>
      <c r="F587" s="518"/>
      <c r="G587" s="518"/>
      <c r="H587" s="518"/>
      <c r="I587" s="518"/>
      <c r="J587" s="518"/>
      <c r="K587" s="518"/>
      <c r="L587" s="518"/>
      <c r="M587" s="518"/>
      <c r="N587" s="518"/>
      <c r="O587" s="518"/>
      <c r="P587" s="518"/>
      <c r="Q587" s="518"/>
      <c r="R587" s="518"/>
      <c r="S587" s="518"/>
      <c r="T587" s="518"/>
      <c r="U587" s="518"/>
      <c r="V587" s="518"/>
      <c r="W587" s="518"/>
      <c r="X587" s="518"/>
      <c r="Y587" s="518"/>
      <c r="Z587" s="518"/>
    </row>
    <row r="588">
      <c r="A588" s="518"/>
      <c r="B588" s="518"/>
      <c r="C588" s="518"/>
      <c r="D588" s="518"/>
      <c r="E588" s="518"/>
      <c r="F588" s="518"/>
      <c r="G588" s="518"/>
      <c r="H588" s="518"/>
      <c r="I588" s="518"/>
      <c r="J588" s="518"/>
      <c r="K588" s="518"/>
      <c r="L588" s="518"/>
      <c r="M588" s="518"/>
      <c r="N588" s="518"/>
      <c r="O588" s="518"/>
      <c r="P588" s="518"/>
      <c r="Q588" s="518"/>
      <c r="R588" s="518"/>
      <c r="S588" s="518"/>
      <c r="T588" s="518"/>
      <c r="U588" s="518"/>
      <c r="V588" s="518"/>
      <c r="W588" s="518"/>
      <c r="X588" s="518"/>
      <c r="Y588" s="518"/>
      <c r="Z588" s="518"/>
    </row>
    <row r="589">
      <c r="A589" s="518"/>
      <c r="B589" s="518"/>
      <c r="C589" s="518"/>
      <c r="D589" s="518"/>
      <c r="E589" s="518"/>
      <c r="F589" s="518"/>
      <c r="G589" s="518"/>
      <c r="H589" s="518"/>
      <c r="I589" s="518"/>
      <c r="J589" s="518"/>
      <c r="K589" s="518"/>
      <c r="L589" s="518"/>
      <c r="M589" s="518"/>
      <c r="N589" s="518"/>
      <c r="O589" s="518"/>
      <c r="P589" s="518"/>
      <c r="Q589" s="518"/>
      <c r="R589" s="518"/>
      <c r="S589" s="518"/>
      <c r="T589" s="518"/>
      <c r="U589" s="518"/>
      <c r="V589" s="518"/>
      <c r="W589" s="518"/>
      <c r="X589" s="518"/>
      <c r="Y589" s="518"/>
      <c r="Z589" s="518"/>
    </row>
    <row r="590">
      <c r="A590" s="518"/>
      <c r="B590" s="518"/>
      <c r="C590" s="518"/>
      <c r="D590" s="518"/>
      <c r="E590" s="518"/>
      <c r="F590" s="518"/>
      <c r="G590" s="518"/>
      <c r="H590" s="518"/>
      <c r="I590" s="518"/>
      <c r="J590" s="518"/>
      <c r="K590" s="518"/>
      <c r="L590" s="518"/>
      <c r="M590" s="518"/>
      <c r="N590" s="518"/>
      <c r="O590" s="518"/>
      <c r="P590" s="518"/>
      <c r="Q590" s="518"/>
      <c r="R590" s="518"/>
      <c r="S590" s="518"/>
      <c r="T590" s="518"/>
      <c r="U590" s="518"/>
      <c r="V590" s="518"/>
      <c r="W590" s="518"/>
      <c r="X590" s="518"/>
      <c r="Y590" s="518"/>
      <c r="Z590" s="518"/>
    </row>
    <row r="591">
      <c r="A591" s="518"/>
      <c r="B591" s="518"/>
      <c r="C591" s="518"/>
      <c r="D591" s="518"/>
      <c r="E591" s="518"/>
      <c r="F591" s="518"/>
      <c r="G591" s="518"/>
      <c r="H591" s="518"/>
      <c r="I591" s="518"/>
      <c r="J591" s="518"/>
      <c r="K591" s="518"/>
      <c r="L591" s="518"/>
      <c r="M591" s="518"/>
      <c r="N591" s="518"/>
      <c r="O591" s="518"/>
      <c r="P591" s="518"/>
      <c r="Q591" s="518"/>
      <c r="R591" s="518"/>
      <c r="S591" s="518"/>
      <c r="T591" s="518"/>
      <c r="U591" s="518"/>
      <c r="V591" s="518"/>
      <c r="W591" s="518"/>
      <c r="X591" s="518"/>
      <c r="Y591" s="518"/>
      <c r="Z591" s="518"/>
    </row>
    <row r="592">
      <c r="A592" s="518"/>
      <c r="B592" s="518"/>
      <c r="C592" s="518"/>
      <c r="D592" s="518"/>
      <c r="E592" s="518"/>
      <c r="F592" s="518"/>
      <c r="G592" s="518"/>
      <c r="H592" s="518"/>
      <c r="I592" s="518"/>
      <c r="J592" s="518"/>
      <c r="K592" s="518"/>
      <c r="L592" s="518"/>
      <c r="M592" s="518"/>
      <c r="N592" s="518"/>
      <c r="O592" s="518"/>
      <c r="P592" s="518"/>
      <c r="Q592" s="518"/>
      <c r="R592" s="518"/>
      <c r="S592" s="518"/>
      <c r="T592" s="518"/>
      <c r="U592" s="518"/>
      <c r="V592" s="518"/>
      <c r="W592" s="518"/>
      <c r="X592" s="518"/>
      <c r="Y592" s="518"/>
      <c r="Z592" s="518"/>
    </row>
    <row r="593">
      <c r="A593" s="518"/>
      <c r="B593" s="518"/>
      <c r="C593" s="518"/>
      <c r="D593" s="518"/>
      <c r="E593" s="518"/>
      <c r="F593" s="518"/>
      <c r="G593" s="518"/>
      <c r="H593" s="518"/>
      <c r="I593" s="518"/>
      <c r="J593" s="518"/>
      <c r="K593" s="518"/>
      <c r="L593" s="518"/>
      <c r="M593" s="518"/>
      <c r="N593" s="518"/>
      <c r="O593" s="518"/>
      <c r="P593" s="518"/>
      <c r="Q593" s="518"/>
      <c r="R593" s="518"/>
      <c r="S593" s="518"/>
      <c r="T593" s="518"/>
      <c r="U593" s="518"/>
      <c r="V593" s="518"/>
      <c r="W593" s="518"/>
      <c r="X593" s="518"/>
      <c r="Y593" s="518"/>
      <c r="Z593" s="518"/>
    </row>
    <row r="594">
      <c r="A594" s="518"/>
      <c r="B594" s="518"/>
      <c r="C594" s="518"/>
      <c r="D594" s="518"/>
      <c r="E594" s="518"/>
      <c r="F594" s="518"/>
      <c r="G594" s="518"/>
      <c r="H594" s="518"/>
      <c r="I594" s="518"/>
      <c r="J594" s="518"/>
      <c r="K594" s="518"/>
      <c r="L594" s="518"/>
      <c r="M594" s="518"/>
      <c r="N594" s="518"/>
      <c r="O594" s="518"/>
      <c r="P594" s="518"/>
      <c r="Q594" s="518"/>
      <c r="R594" s="518"/>
      <c r="S594" s="518"/>
      <c r="T594" s="518"/>
      <c r="U594" s="518"/>
      <c r="V594" s="518"/>
      <c r="W594" s="518"/>
      <c r="X594" s="518"/>
      <c r="Y594" s="518"/>
      <c r="Z594" s="518"/>
    </row>
    <row r="595">
      <c r="A595" s="518"/>
      <c r="B595" s="518"/>
      <c r="C595" s="518"/>
      <c r="D595" s="518"/>
      <c r="E595" s="518"/>
      <c r="F595" s="518"/>
      <c r="G595" s="518"/>
      <c r="H595" s="518"/>
      <c r="I595" s="518"/>
      <c r="J595" s="518"/>
      <c r="K595" s="518"/>
      <c r="L595" s="518"/>
      <c r="M595" s="518"/>
      <c r="N595" s="518"/>
      <c r="O595" s="518"/>
      <c r="P595" s="518"/>
      <c r="Q595" s="518"/>
      <c r="R595" s="518"/>
      <c r="S595" s="518"/>
      <c r="T595" s="518"/>
      <c r="U595" s="518"/>
      <c r="V595" s="518"/>
      <c r="W595" s="518"/>
      <c r="X595" s="518"/>
      <c r="Y595" s="518"/>
      <c r="Z595" s="518"/>
    </row>
    <row r="596">
      <c r="A596" s="518"/>
      <c r="B596" s="518"/>
      <c r="C596" s="518"/>
      <c r="D596" s="518"/>
      <c r="E596" s="518"/>
      <c r="F596" s="518"/>
      <c r="G596" s="518"/>
      <c r="H596" s="518"/>
      <c r="I596" s="518"/>
      <c r="J596" s="518"/>
      <c r="K596" s="518"/>
      <c r="L596" s="518"/>
      <c r="M596" s="518"/>
      <c r="N596" s="518"/>
      <c r="O596" s="518"/>
      <c r="P596" s="518"/>
      <c r="Q596" s="518"/>
      <c r="R596" s="518"/>
      <c r="S596" s="518"/>
      <c r="T596" s="518"/>
      <c r="U596" s="518"/>
      <c r="V596" s="518"/>
      <c r="W596" s="518"/>
      <c r="X596" s="518"/>
      <c r="Y596" s="518"/>
      <c r="Z596" s="518"/>
    </row>
    <row r="597">
      <c r="A597" s="518"/>
      <c r="B597" s="518"/>
      <c r="C597" s="518"/>
      <c r="D597" s="518"/>
      <c r="E597" s="518"/>
      <c r="F597" s="518"/>
      <c r="G597" s="518"/>
      <c r="H597" s="518"/>
      <c r="I597" s="518"/>
      <c r="J597" s="518"/>
      <c r="K597" s="518"/>
      <c r="L597" s="518"/>
      <c r="M597" s="518"/>
      <c r="N597" s="518"/>
      <c r="O597" s="518"/>
      <c r="P597" s="518"/>
      <c r="Q597" s="518"/>
      <c r="R597" s="518"/>
      <c r="S597" s="518"/>
      <c r="T597" s="518"/>
      <c r="U597" s="518"/>
      <c r="V597" s="518"/>
      <c r="W597" s="518"/>
      <c r="X597" s="518"/>
      <c r="Y597" s="518"/>
      <c r="Z597" s="518"/>
    </row>
    <row r="598">
      <c r="A598" s="518"/>
      <c r="B598" s="518"/>
      <c r="C598" s="518"/>
      <c r="D598" s="518"/>
      <c r="E598" s="518"/>
      <c r="F598" s="518"/>
      <c r="G598" s="518"/>
      <c r="H598" s="518"/>
      <c r="I598" s="518"/>
      <c r="J598" s="518"/>
      <c r="K598" s="518"/>
      <c r="L598" s="518"/>
      <c r="M598" s="518"/>
      <c r="N598" s="518"/>
      <c r="O598" s="518"/>
      <c r="P598" s="518"/>
      <c r="Q598" s="518"/>
      <c r="R598" s="518"/>
      <c r="S598" s="518"/>
      <c r="T598" s="518"/>
      <c r="U598" s="518"/>
      <c r="V598" s="518"/>
      <c r="W598" s="518"/>
      <c r="X598" s="518"/>
      <c r="Y598" s="518"/>
      <c r="Z598" s="518"/>
    </row>
    <row r="599">
      <c r="A599" s="518"/>
      <c r="B599" s="518"/>
      <c r="C599" s="518"/>
      <c r="D599" s="518"/>
      <c r="E599" s="518"/>
      <c r="F599" s="518"/>
      <c r="G599" s="518"/>
      <c r="H599" s="518"/>
      <c r="I599" s="518"/>
      <c r="J599" s="518"/>
      <c r="K599" s="518"/>
      <c r="L599" s="518"/>
      <c r="M599" s="518"/>
      <c r="N599" s="518"/>
      <c r="O599" s="518"/>
      <c r="P599" s="518"/>
      <c r="Q599" s="518"/>
      <c r="R599" s="518"/>
      <c r="S599" s="518"/>
      <c r="T599" s="518"/>
      <c r="U599" s="518"/>
      <c r="V599" s="518"/>
      <c r="W599" s="518"/>
      <c r="X599" s="518"/>
      <c r="Y599" s="518"/>
      <c r="Z599" s="518"/>
    </row>
    <row r="600">
      <c r="A600" s="518"/>
      <c r="B600" s="518"/>
      <c r="C600" s="518"/>
      <c r="D600" s="518"/>
      <c r="E600" s="518"/>
      <c r="F600" s="518"/>
      <c r="G600" s="518"/>
      <c r="H600" s="518"/>
      <c r="I600" s="518"/>
      <c r="J600" s="518"/>
      <c r="K600" s="518"/>
      <c r="L600" s="518"/>
      <c r="M600" s="518"/>
      <c r="N600" s="518"/>
      <c r="O600" s="518"/>
      <c r="P600" s="518"/>
      <c r="Q600" s="518"/>
      <c r="R600" s="518"/>
      <c r="S600" s="518"/>
      <c r="T600" s="518"/>
      <c r="U600" s="518"/>
      <c r="V600" s="518"/>
      <c r="W600" s="518"/>
      <c r="X600" s="518"/>
      <c r="Y600" s="518"/>
      <c r="Z600" s="518"/>
    </row>
    <row r="601">
      <c r="A601" s="518"/>
      <c r="B601" s="518"/>
      <c r="C601" s="518"/>
      <c r="D601" s="518"/>
      <c r="E601" s="518"/>
      <c r="F601" s="518"/>
      <c r="G601" s="518"/>
      <c r="H601" s="518"/>
      <c r="I601" s="518"/>
      <c r="J601" s="518"/>
      <c r="K601" s="518"/>
      <c r="L601" s="518"/>
      <c r="M601" s="518"/>
      <c r="N601" s="518"/>
      <c r="O601" s="518"/>
      <c r="P601" s="518"/>
      <c r="Q601" s="518"/>
      <c r="R601" s="518"/>
      <c r="S601" s="518"/>
      <c r="T601" s="518"/>
      <c r="U601" s="518"/>
      <c r="V601" s="518"/>
      <c r="W601" s="518"/>
      <c r="X601" s="518"/>
      <c r="Y601" s="518"/>
      <c r="Z601" s="518"/>
    </row>
    <row r="602">
      <c r="A602" s="518"/>
      <c r="B602" s="518"/>
      <c r="C602" s="518"/>
      <c r="D602" s="518"/>
      <c r="E602" s="518"/>
      <c r="F602" s="518"/>
      <c r="G602" s="518"/>
      <c r="H602" s="518"/>
      <c r="I602" s="518"/>
      <c r="J602" s="518"/>
      <c r="K602" s="518"/>
      <c r="L602" s="518"/>
      <c r="M602" s="518"/>
      <c r="N602" s="518"/>
      <c r="O602" s="518"/>
      <c r="P602" s="518"/>
      <c r="Q602" s="518"/>
      <c r="R602" s="518"/>
      <c r="S602" s="518"/>
      <c r="T602" s="518"/>
      <c r="U602" s="518"/>
      <c r="V602" s="518"/>
      <c r="W602" s="518"/>
      <c r="X602" s="518"/>
      <c r="Y602" s="518"/>
      <c r="Z602" s="518"/>
    </row>
    <row r="603">
      <c r="A603" s="518"/>
      <c r="B603" s="518"/>
      <c r="C603" s="518"/>
      <c r="D603" s="518"/>
      <c r="E603" s="518"/>
      <c r="F603" s="518"/>
      <c r="G603" s="518"/>
      <c r="H603" s="518"/>
      <c r="I603" s="518"/>
      <c r="J603" s="518"/>
      <c r="K603" s="518"/>
      <c r="L603" s="518"/>
      <c r="M603" s="518"/>
      <c r="N603" s="518"/>
      <c r="O603" s="518"/>
      <c r="P603" s="518"/>
      <c r="Q603" s="518"/>
      <c r="R603" s="518"/>
      <c r="S603" s="518"/>
      <c r="T603" s="518"/>
      <c r="U603" s="518"/>
      <c r="V603" s="518"/>
      <c r="W603" s="518"/>
      <c r="X603" s="518"/>
      <c r="Y603" s="518"/>
      <c r="Z603" s="518"/>
    </row>
    <row r="604">
      <c r="A604" s="518"/>
      <c r="B604" s="518"/>
      <c r="C604" s="518"/>
      <c r="D604" s="518"/>
      <c r="E604" s="518"/>
      <c r="F604" s="518"/>
      <c r="G604" s="518"/>
      <c r="H604" s="518"/>
      <c r="I604" s="518"/>
      <c r="J604" s="518"/>
      <c r="K604" s="518"/>
      <c r="L604" s="518"/>
      <c r="M604" s="518"/>
      <c r="N604" s="518"/>
      <c r="O604" s="518"/>
      <c r="P604" s="518"/>
      <c r="Q604" s="518"/>
      <c r="R604" s="518"/>
      <c r="S604" s="518"/>
      <c r="T604" s="518"/>
      <c r="U604" s="518"/>
      <c r="V604" s="518"/>
      <c r="W604" s="518"/>
      <c r="X604" s="518"/>
      <c r="Y604" s="518"/>
      <c r="Z604" s="518"/>
    </row>
    <row r="605">
      <c r="A605" s="518"/>
      <c r="B605" s="518"/>
      <c r="C605" s="518"/>
      <c r="D605" s="518"/>
      <c r="E605" s="518"/>
      <c r="F605" s="518"/>
      <c r="G605" s="518"/>
      <c r="H605" s="518"/>
      <c r="I605" s="518"/>
      <c r="J605" s="518"/>
      <c r="K605" s="518"/>
      <c r="L605" s="518"/>
      <c r="M605" s="518"/>
      <c r="N605" s="518"/>
      <c r="O605" s="518"/>
      <c r="P605" s="518"/>
      <c r="Q605" s="518"/>
      <c r="R605" s="518"/>
      <c r="S605" s="518"/>
      <c r="T605" s="518"/>
      <c r="U605" s="518"/>
      <c r="V605" s="518"/>
      <c r="W605" s="518"/>
      <c r="X605" s="518"/>
      <c r="Y605" s="518"/>
      <c r="Z605" s="518"/>
    </row>
    <row r="606">
      <c r="A606" s="518"/>
      <c r="B606" s="518"/>
      <c r="C606" s="518"/>
      <c r="D606" s="518"/>
      <c r="E606" s="518"/>
      <c r="F606" s="518"/>
      <c r="G606" s="518"/>
      <c r="H606" s="518"/>
      <c r="I606" s="518"/>
      <c r="J606" s="518"/>
      <c r="K606" s="518"/>
      <c r="L606" s="518"/>
      <c r="M606" s="518"/>
      <c r="N606" s="518"/>
      <c r="O606" s="518"/>
      <c r="P606" s="518"/>
      <c r="Q606" s="518"/>
      <c r="R606" s="518"/>
      <c r="S606" s="518"/>
      <c r="T606" s="518"/>
      <c r="U606" s="518"/>
      <c r="V606" s="518"/>
      <c r="W606" s="518"/>
      <c r="X606" s="518"/>
      <c r="Y606" s="518"/>
      <c r="Z606" s="518"/>
    </row>
    <row r="607">
      <c r="A607" s="518"/>
      <c r="B607" s="518"/>
      <c r="C607" s="518"/>
      <c r="D607" s="518"/>
      <c r="E607" s="518"/>
      <c r="F607" s="518"/>
      <c r="G607" s="518"/>
      <c r="H607" s="518"/>
      <c r="I607" s="518"/>
      <c r="J607" s="518"/>
      <c r="K607" s="518"/>
      <c r="L607" s="518"/>
      <c r="M607" s="518"/>
      <c r="N607" s="518"/>
      <c r="O607" s="518"/>
      <c r="P607" s="518"/>
      <c r="Q607" s="518"/>
      <c r="R607" s="518"/>
      <c r="S607" s="518"/>
      <c r="T607" s="518"/>
      <c r="U607" s="518"/>
      <c r="V607" s="518"/>
      <c r="W607" s="518"/>
      <c r="X607" s="518"/>
      <c r="Y607" s="518"/>
      <c r="Z607" s="518"/>
    </row>
    <row r="608">
      <c r="A608" s="518"/>
      <c r="B608" s="518"/>
      <c r="C608" s="518"/>
      <c r="D608" s="518"/>
      <c r="E608" s="518"/>
      <c r="F608" s="518"/>
      <c r="G608" s="518"/>
      <c r="H608" s="518"/>
      <c r="I608" s="518"/>
      <c r="J608" s="518"/>
      <c r="K608" s="518"/>
      <c r="L608" s="518"/>
      <c r="M608" s="518"/>
      <c r="N608" s="518"/>
      <c r="O608" s="518"/>
      <c r="P608" s="518"/>
      <c r="Q608" s="518"/>
      <c r="R608" s="518"/>
      <c r="S608" s="518"/>
      <c r="T608" s="518"/>
      <c r="U608" s="518"/>
      <c r="V608" s="518"/>
      <c r="W608" s="518"/>
      <c r="X608" s="518"/>
      <c r="Y608" s="518"/>
      <c r="Z608" s="518"/>
    </row>
    <row r="609">
      <c r="A609" s="518"/>
      <c r="B609" s="518"/>
      <c r="C609" s="518"/>
      <c r="D609" s="518"/>
      <c r="E609" s="518"/>
      <c r="F609" s="518"/>
      <c r="G609" s="518"/>
      <c r="H609" s="518"/>
      <c r="I609" s="518"/>
      <c r="J609" s="518"/>
      <c r="K609" s="518"/>
      <c r="L609" s="518"/>
      <c r="M609" s="518"/>
      <c r="N609" s="518"/>
      <c r="O609" s="518"/>
      <c r="P609" s="518"/>
      <c r="Q609" s="518"/>
      <c r="R609" s="518"/>
      <c r="S609" s="518"/>
      <c r="T609" s="518"/>
      <c r="U609" s="518"/>
      <c r="V609" s="518"/>
      <c r="W609" s="518"/>
      <c r="X609" s="518"/>
      <c r="Y609" s="518"/>
      <c r="Z609" s="518"/>
    </row>
    <row r="610">
      <c r="A610" s="518"/>
      <c r="B610" s="518"/>
      <c r="C610" s="518"/>
      <c r="D610" s="518"/>
      <c r="E610" s="518"/>
      <c r="F610" s="518"/>
      <c r="G610" s="518"/>
      <c r="H610" s="518"/>
      <c r="I610" s="518"/>
      <c r="J610" s="518"/>
      <c r="K610" s="518"/>
      <c r="L610" s="518"/>
      <c r="M610" s="518"/>
      <c r="N610" s="518"/>
      <c r="O610" s="518"/>
      <c r="P610" s="518"/>
      <c r="Q610" s="518"/>
      <c r="R610" s="518"/>
      <c r="S610" s="518"/>
      <c r="T610" s="518"/>
      <c r="U610" s="518"/>
      <c r="V610" s="518"/>
      <c r="W610" s="518"/>
      <c r="X610" s="518"/>
      <c r="Y610" s="518"/>
      <c r="Z610" s="518"/>
    </row>
    <row r="611">
      <c r="A611" s="518"/>
      <c r="B611" s="518"/>
      <c r="C611" s="518"/>
      <c r="D611" s="518"/>
      <c r="E611" s="518"/>
      <c r="F611" s="518"/>
      <c r="G611" s="518"/>
      <c r="H611" s="518"/>
      <c r="I611" s="518"/>
      <c r="J611" s="518"/>
      <c r="K611" s="518"/>
      <c r="L611" s="518"/>
      <c r="M611" s="518"/>
      <c r="N611" s="518"/>
      <c r="O611" s="518"/>
      <c r="P611" s="518"/>
      <c r="Q611" s="518"/>
      <c r="R611" s="518"/>
      <c r="S611" s="518"/>
      <c r="T611" s="518"/>
      <c r="U611" s="518"/>
      <c r="V611" s="518"/>
      <c r="W611" s="518"/>
      <c r="X611" s="518"/>
      <c r="Y611" s="518"/>
      <c r="Z611" s="518"/>
    </row>
    <row r="612">
      <c r="A612" s="518"/>
      <c r="B612" s="518"/>
      <c r="C612" s="518"/>
      <c r="D612" s="518"/>
      <c r="E612" s="518"/>
      <c r="F612" s="518"/>
      <c r="G612" s="518"/>
      <c r="H612" s="518"/>
      <c r="I612" s="518"/>
      <c r="J612" s="518"/>
      <c r="K612" s="518"/>
      <c r="L612" s="518"/>
      <c r="M612" s="518"/>
      <c r="N612" s="518"/>
      <c r="O612" s="518"/>
      <c r="P612" s="518"/>
      <c r="Q612" s="518"/>
      <c r="R612" s="518"/>
      <c r="S612" s="518"/>
      <c r="T612" s="518"/>
      <c r="U612" s="518"/>
      <c r="V612" s="518"/>
      <c r="W612" s="518"/>
      <c r="X612" s="518"/>
      <c r="Y612" s="518"/>
      <c r="Z612" s="518"/>
    </row>
    <row r="613">
      <c r="A613" s="518"/>
      <c r="B613" s="518"/>
      <c r="C613" s="518"/>
      <c r="D613" s="518"/>
      <c r="E613" s="518"/>
      <c r="F613" s="518"/>
      <c r="G613" s="518"/>
      <c r="H613" s="518"/>
      <c r="I613" s="518"/>
      <c r="J613" s="518"/>
      <c r="K613" s="518"/>
      <c r="L613" s="518"/>
      <c r="M613" s="518"/>
      <c r="N613" s="518"/>
      <c r="O613" s="518"/>
      <c r="P613" s="518"/>
      <c r="Q613" s="518"/>
      <c r="R613" s="518"/>
      <c r="S613" s="518"/>
      <c r="T613" s="518"/>
      <c r="U613" s="518"/>
      <c r="V613" s="518"/>
      <c r="W613" s="518"/>
      <c r="X613" s="518"/>
      <c r="Y613" s="518"/>
      <c r="Z613" s="518"/>
    </row>
    <row r="614">
      <c r="A614" s="518"/>
      <c r="B614" s="518"/>
      <c r="C614" s="518"/>
      <c r="D614" s="518"/>
      <c r="E614" s="518"/>
      <c r="F614" s="518"/>
      <c r="G614" s="518"/>
      <c r="H614" s="518"/>
      <c r="I614" s="518"/>
      <c r="J614" s="518"/>
      <c r="K614" s="518"/>
      <c r="L614" s="518"/>
      <c r="M614" s="518"/>
      <c r="N614" s="518"/>
      <c r="O614" s="518"/>
      <c r="P614" s="518"/>
      <c r="Q614" s="518"/>
      <c r="R614" s="518"/>
      <c r="S614" s="518"/>
      <c r="T614" s="518"/>
      <c r="U614" s="518"/>
      <c r="V614" s="518"/>
      <c r="W614" s="518"/>
      <c r="X614" s="518"/>
      <c r="Y614" s="518"/>
      <c r="Z614" s="518"/>
    </row>
    <row r="615">
      <c r="A615" s="518"/>
      <c r="B615" s="518"/>
      <c r="C615" s="518"/>
      <c r="D615" s="518"/>
      <c r="E615" s="518"/>
      <c r="F615" s="518"/>
      <c r="G615" s="518"/>
      <c r="H615" s="518"/>
      <c r="I615" s="518"/>
      <c r="J615" s="518"/>
      <c r="K615" s="518"/>
      <c r="L615" s="518"/>
      <c r="M615" s="518"/>
      <c r="N615" s="518"/>
      <c r="O615" s="518"/>
      <c r="P615" s="518"/>
      <c r="Q615" s="518"/>
      <c r="R615" s="518"/>
      <c r="S615" s="518"/>
      <c r="T615" s="518"/>
      <c r="U615" s="518"/>
      <c r="V615" s="518"/>
      <c r="W615" s="518"/>
      <c r="X615" s="518"/>
      <c r="Y615" s="518"/>
      <c r="Z615" s="518"/>
    </row>
    <row r="616">
      <c r="A616" s="518"/>
      <c r="B616" s="518"/>
      <c r="C616" s="518"/>
      <c r="D616" s="518"/>
      <c r="E616" s="518"/>
      <c r="F616" s="518"/>
      <c r="G616" s="518"/>
      <c r="H616" s="518"/>
      <c r="I616" s="518"/>
      <c r="J616" s="518"/>
      <c r="K616" s="518"/>
      <c r="L616" s="518"/>
      <c r="M616" s="518"/>
      <c r="N616" s="518"/>
      <c r="O616" s="518"/>
      <c r="P616" s="518"/>
      <c r="Q616" s="518"/>
      <c r="R616" s="518"/>
      <c r="S616" s="518"/>
      <c r="T616" s="518"/>
      <c r="U616" s="518"/>
      <c r="V616" s="518"/>
      <c r="W616" s="518"/>
      <c r="X616" s="518"/>
      <c r="Y616" s="518"/>
      <c r="Z616" s="518"/>
    </row>
    <row r="617">
      <c r="A617" s="518"/>
      <c r="B617" s="518"/>
      <c r="C617" s="518"/>
      <c r="D617" s="518"/>
      <c r="E617" s="518"/>
      <c r="F617" s="518"/>
      <c r="G617" s="518"/>
      <c r="H617" s="518"/>
      <c r="I617" s="518"/>
      <c r="J617" s="518"/>
      <c r="K617" s="518"/>
      <c r="L617" s="518"/>
      <c r="M617" s="518"/>
      <c r="N617" s="518"/>
      <c r="O617" s="518"/>
      <c r="P617" s="518"/>
      <c r="Q617" s="518"/>
      <c r="R617" s="518"/>
      <c r="S617" s="518"/>
      <c r="T617" s="518"/>
      <c r="U617" s="518"/>
      <c r="V617" s="518"/>
      <c r="W617" s="518"/>
      <c r="X617" s="518"/>
      <c r="Y617" s="518"/>
      <c r="Z617" s="518"/>
    </row>
    <row r="618">
      <c r="A618" s="518"/>
      <c r="B618" s="518"/>
      <c r="C618" s="518"/>
      <c r="D618" s="518"/>
      <c r="E618" s="518"/>
      <c r="F618" s="518"/>
      <c r="G618" s="518"/>
      <c r="H618" s="518"/>
      <c r="I618" s="518"/>
      <c r="J618" s="518"/>
      <c r="K618" s="518"/>
      <c r="L618" s="518"/>
      <c r="M618" s="518"/>
      <c r="N618" s="518"/>
      <c r="O618" s="518"/>
      <c r="P618" s="518"/>
      <c r="Q618" s="518"/>
      <c r="R618" s="518"/>
      <c r="S618" s="518"/>
      <c r="T618" s="518"/>
      <c r="U618" s="518"/>
      <c r="V618" s="518"/>
      <c r="W618" s="518"/>
      <c r="X618" s="518"/>
      <c r="Y618" s="518"/>
      <c r="Z618" s="518"/>
    </row>
    <row r="619">
      <c r="A619" s="518"/>
      <c r="B619" s="518"/>
      <c r="C619" s="518"/>
      <c r="D619" s="518"/>
      <c r="E619" s="518"/>
      <c r="F619" s="518"/>
      <c r="G619" s="518"/>
      <c r="H619" s="518"/>
      <c r="I619" s="518"/>
      <c r="J619" s="518"/>
      <c r="K619" s="518"/>
      <c r="L619" s="518"/>
      <c r="M619" s="518"/>
      <c r="N619" s="518"/>
      <c r="O619" s="518"/>
      <c r="P619" s="518"/>
      <c r="Q619" s="518"/>
      <c r="R619" s="518"/>
      <c r="S619" s="518"/>
      <c r="T619" s="518"/>
      <c r="U619" s="518"/>
      <c r="V619" s="518"/>
      <c r="W619" s="518"/>
      <c r="X619" s="518"/>
      <c r="Y619" s="518"/>
      <c r="Z619" s="518"/>
    </row>
    <row r="620">
      <c r="A620" s="518"/>
      <c r="B620" s="518"/>
      <c r="C620" s="518"/>
      <c r="D620" s="518"/>
      <c r="E620" s="518"/>
      <c r="F620" s="518"/>
      <c r="G620" s="518"/>
      <c r="H620" s="518"/>
      <c r="I620" s="518"/>
      <c r="J620" s="518"/>
      <c r="K620" s="518"/>
      <c r="L620" s="518"/>
      <c r="M620" s="518"/>
      <c r="N620" s="518"/>
      <c r="O620" s="518"/>
      <c r="P620" s="518"/>
      <c r="Q620" s="518"/>
      <c r="R620" s="518"/>
      <c r="S620" s="518"/>
      <c r="T620" s="518"/>
      <c r="U620" s="518"/>
      <c r="V620" s="518"/>
      <c r="W620" s="518"/>
      <c r="X620" s="518"/>
      <c r="Y620" s="518"/>
      <c r="Z620" s="518"/>
    </row>
    <row r="621">
      <c r="A621" s="518"/>
      <c r="B621" s="518"/>
      <c r="C621" s="518"/>
      <c r="D621" s="518"/>
      <c r="E621" s="518"/>
      <c r="F621" s="518"/>
      <c r="G621" s="518"/>
      <c r="H621" s="518"/>
      <c r="I621" s="518"/>
      <c r="J621" s="518"/>
      <c r="K621" s="518"/>
      <c r="L621" s="518"/>
      <c r="M621" s="518"/>
      <c r="N621" s="518"/>
      <c r="O621" s="518"/>
      <c r="P621" s="518"/>
      <c r="Q621" s="518"/>
      <c r="R621" s="518"/>
      <c r="S621" s="518"/>
      <c r="T621" s="518"/>
      <c r="U621" s="518"/>
      <c r="V621" s="518"/>
      <c r="W621" s="518"/>
      <c r="X621" s="518"/>
      <c r="Y621" s="518"/>
      <c r="Z621" s="518"/>
    </row>
    <row r="622">
      <c r="A622" s="518"/>
      <c r="B622" s="518"/>
      <c r="C622" s="518"/>
      <c r="D622" s="518"/>
      <c r="E622" s="518"/>
      <c r="F622" s="518"/>
      <c r="G622" s="518"/>
      <c r="H622" s="518"/>
      <c r="I622" s="518"/>
      <c r="J622" s="518"/>
      <c r="K622" s="518"/>
      <c r="L622" s="518"/>
      <c r="M622" s="518"/>
      <c r="N622" s="518"/>
      <c r="O622" s="518"/>
      <c r="P622" s="518"/>
      <c r="Q622" s="518"/>
      <c r="R622" s="518"/>
      <c r="S622" s="518"/>
      <c r="T622" s="518"/>
      <c r="U622" s="518"/>
      <c r="V622" s="518"/>
      <c r="W622" s="518"/>
      <c r="X622" s="518"/>
      <c r="Y622" s="518"/>
      <c r="Z622" s="518"/>
    </row>
    <row r="623">
      <c r="A623" s="518"/>
      <c r="B623" s="518"/>
      <c r="C623" s="518"/>
      <c r="D623" s="518"/>
      <c r="E623" s="518"/>
      <c r="F623" s="518"/>
      <c r="G623" s="518"/>
      <c r="H623" s="518"/>
      <c r="I623" s="518"/>
      <c r="J623" s="518"/>
      <c r="K623" s="518"/>
      <c r="L623" s="518"/>
      <c r="M623" s="518"/>
      <c r="N623" s="518"/>
      <c r="O623" s="518"/>
      <c r="P623" s="518"/>
      <c r="Q623" s="518"/>
      <c r="R623" s="518"/>
      <c r="S623" s="518"/>
      <c r="T623" s="518"/>
      <c r="U623" s="518"/>
      <c r="V623" s="518"/>
      <c r="W623" s="518"/>
      <c r="X623" s="518"/>
      <c r="Y623" s="518"/>
      <c r="Z623" s="518"/>
    </row>
    <row r="624">
      <c r="A624" s="518"/>
      <c r="B624" s="518"/>
      <c r="C624" s="518"/>
      <c r="D624" s="518"/>
      <c r="E624" s="518"/>
      <c r="F624" s="518"/>
      <c r="G624" s="518"/>
      <c r="H624" s="518"/>
      <c r="I624" s="518"/>
      <c r="J624" s="518"/>
      <c r="K624" s="518"/>
      <c r="L624" s="518"/>
      <c r="M624" s="518"/>
      <c r="N624" s="518"/>
      <c r="O624" s="518"/>
      <c r="P624" s="518"/>
      <c r="Q624" s="518"/>
      <c r="R624" s="518"/>
      <c r="S624" s="518"/>
      <c r="T624" s="518"/>
      <c r="U624" s="518"/>
      <c r="V624" s="518"/>
      <c r="W624" s="518"/>
      <c r="X624" s="518"/>
      <c r="Y624" s="518"/>
      <c r="Z624" s="518"/>
    </row>
    <row r="625">
      <c r="A625" s="518"/>
      <c r="B625" s="518"/>
      <c r="C625" s="518"/>
      <c r="D625" s="518"/>
      <c r="E625" s="518"/>
      <c r="F625" s="518"/>
      <c r="G625" s="518"/>
      <c r="H625" s="518"/>
      <c r="I625" s="518"/>
      <c r="J625" s="518"/>
      <c r="K625" s="518"/>
      <c r="L625" s="518"/>
      <c r="M625" s="518"/>
      <c r="N625" s="518"/>
      <c r="O625" s="518"/>
      <c r="P625" s="518"/>
      <c r="Q625" s="518"/>
      <c r="R625" s="518"/>
      <c r="S625" s="518"/>
      <c r="T625" s="518"/>
      <c r="U625" s="518"/>
      <c r="V625" s="518"/>
      <c r="W625" s="518"/>
      <c r="X625" s="518"/>
      <c r="Y625" s="518"/>
      <c r="Z625" s="518"/>
    </row>
    <row r="626">
      <c r="A626" s="518"/>
      <c r="B626" s="518"/>
      <c r="C626" s="518"/>
      <c r="D626" s="518"/>
      <c r="E626" s="518"/>
      <c r="F626" s="518"/>
      <c r="G626" s="518"/>
      <c r="H626" s="518"/>
      <c r="I626" s="518"/>
      <c r="J626" s="518"/>
      <c r="K626" s="518"/>
      <c r="L626" s="518"/>
      <c r="M626" s="518"/>
      <c r="N626" s="518"/>
      <c r="O626" s="518"/>
      <c r="P626" s="518"/>
      <c r="Q626" s="518"/>
      <c r="R626" s="518"/>
      <c r="S626" s="518"/>
      <c r="T626" s="518"/>
      <c r="U626" s="518"/>
      <c r="V626" s="518"/>
      <c r="W626" s="518"/>
      <c r="X626" s="518"/>
      <c r="Y626" s="518"/>
      <c r="Z626" s="518"/>
    </row>
    <row r="627">
      <c r="A627" s="518"/>
      <c r="B627" s="518"/>
      <c r="C627" s="518"/>
      <c r="D627" s="518"/>
      <c r="E627" s="518"/>
      <c r="F627" s="518"/>
      <c r="G627" s="518"/>
      <c r="H627" s="518"/>
      <c r="I627" s="518"/>
      <c r="J627" s="518"/>
      <c r="K627" s="518"/>
      <c r="L627" s="518"/>
      <c r="M627" s="518"/>
      <c r="N627" s="518"/>
      <c r="O627" s="518"/>
      <c r="P627" s="518"/>
      <c r="Q627" s="518"/>
      <c r="R627" s="518"/>
      <c r="S627" s="518"/>
      <c r="T627" s="518"/>
      <c r="U627" s="518"/>
      <c r="V627" s="518"/>
      <c r="W627" s="518"/>
      <c r="X627" s="518"/>
      <c r="Y627" s="518"/>
      <c r="Z627" s="518"/>
    </row>
    <row r="628">
      <c r="A628" s="518"/>
      <c r="B628" s="518"/>
      <c r="C628" s="518"/>
      <c r="D628" s="518"/>
      <c r="E628" s="518"/>
      <c r="F628" s="518"/>
      <c r="G628" s="518"/>
      <c r="H628" s="518"/>
      <c r="I628" s="518"/>
      <c r="J628" s="518"/>
      <c r="K628" s="518"/>
      <c r="L628" s="518"/>
      <c r="M628" s="518"/>
      <c r="N628" s="518"/>
      <c r="O628" s="518"/>
      <c r="P628" s="518"/>
      <c r="Q628" s="518"/>
      <c r="R628" s="518"/>
      <c r="S628" s="518"/>
      <c r="T628" s="518"/>
      <c r="U628" s="518"/>
      <c r="V628" s="518"/>
      <c r="W628" s="518"/>
      <c r="X628" s="518"/>
      <c r="Y628" s="518"/>
      <c r="Z628" s="518"/>
    </row>
    <row r="629">
      <c r="A629" s="518"/>
      <c r="B629" s="518"/>
      <c r="C629" s="518"/>
      <c r="D629" s="518"/>
      <c r="E629" s="518"/>
      <c r="F629" s="518"/>
      <c r="G629" s="518"/>
      <c r="H629" s="518"/>
      <c r="I629" s="518"/>
      <c r="J629" s="518"/>
      <c r="K629" s="518"/>
      <c r="L629" s="518"/>
      <c r="M629" s="518"/>
      <c r="N629" s="518"/>
      <c r="O629" s="518"/>
      <c r="P629" s="518"/>
      <c r="Q629" s="518"/>
      <c r="R629" s="518"/>
      <c r="S629" s="518"/>
      <c r="T629" s="518"/>
      <c r="U629" s="518"/>
      <c r="V629" s="518"/>
      <c r="W629" s="518"/>
      <c r="X629" s="518"/>
      <c r="Y629" s="518"/>
      <c r="Z629" s="518"/>
    </row>
    <row r="630">
      <c r="A630" s="518"/>
      <c r="B630" s="518"/>
      <c r="C630" s="518"/>
      <c r="D630" s="518"/>
      <c r="E630" s="518"/>
      <c r="F630" s="518"/>
      <c r="G630" s="518"/>
      <c r="H630" s="518"/>
      <c r="I630" s="518"/>
      <c r="J630" s="518"/>
      <c r="K630" s="518"/>
      <c r="L630" s="518"/>
      <c r="M630" s="518"/>
      <c r="N630" s="518"/>
      <c r="O630" s="518"/>
      <c r="P630" s="518"/>
      <c r="Q630" s="518"/>
      <c r="R630" s="518"/>
      <c r="S630" s="518"/>
      <c r="T630" s="518"/>
      <c r="U630" s="518"/>
      <c r="V630" s="518"/>
      <c r="W630" s="518"/>
      <c r="X630" s="518"/>
      <c r="Y630" s="518"/>
      <c r="Z630" s="518"/>
    </row>
    <row r="631">
      <c r="A631" s="518"/>
      <c r="B631" s="518"/>
      <c r="C631" s="518"/>
      <c r="D631" s="518"/>
      <c r="E631" s="518"/>
      <c r="F631" s="518"/>
      <c r="G631" s="518"/>
      <c r="H631" s="518"/>
      <c r="I631" s="518"/>
      <c r="J631" s="518"/>
      <c r="K631" s="518"/>
      <c r="L631" s="518"/>
      <c r="M631" s="518"/>
      <c r="N631" s="518"/>
      <c r="O631" s="518"/>
      <c r="P631" s="518"/>
      <c r="Q631" s="518"/>
      <c r="R631" s="518"/>
      <c r="S631" s="518"/>
      <c r="T631" s="518"/>
      <c r="U631" s="518"/>
      <c r="V631" s="518"/>
      <c r="W631" s="518"/>
      <c r="X631" s="518"/>
      <c r="Y631" s="518"/>
      <c r="Z631" s="518"/>
    </row>
    <row r="632">
      <c r="A632" s="518"/>
      <c r="B632" s="518"/>
      <c r="C632" s="518"/>
      <c r="D632" s="518"/>
      <c r="E632" s="518"/>
      <c r="F632" s="518"/>
      <c r="G632" s="518"/>
      <c r="H632" s="518"/>
      <c r="I632" s="518"/>
      <c r="J632" s="518"/>
      <c r="K632" s="518"/>
      <c r="L632" s="518"/>
      <c r="M632" s="518"/>
      <c r="N632" s="518"/>
      <c r="O632" s="518"/>
      <c r="P632" s="518"/>
      <c r="Q632" s="518"/>
      <c r="R632" s="518"/>
      <c r="S632" s="518"/>
      <c r="T632" s="518"/>
      <c r="U632" s="518"/>
      <c r="V632" s="518"/>
      <c r="W632" s="518"/>
      <c r="X632" s="518"/>
      <c r="Y632" s="518"/>
      <c r="Z632" s="518"/>
    </row>
    <row r="633">
      <c r="A633" s="518"/>
      <c r="B633" s="518"/>
      <c r="C633" s="518"/>
      <c r="D633" s="518"/>
      <c r="E633" s="518"/>
      <c r="F633" s="518"/>
      <c r="G633" s="518"/>
      <c r="H633" s="518"/>
      <c r="I633" s="518"/>
      <c r="J633" s="518"/>
      <c r="K633" s="518"/>
      <c r="L633" s="518"/>
      <c r="M633" s="518"/>
      <c r="N633" s="518"/>
      <c r="O633" s="518"/>
      <c r="P633" s="518"/>
      <c r="Q633" s="518"/>
      <c r="R633" s="518"/>
      <c r="S633" s="518"/>
      <c r="T633" s="518"/>
      <c r="U633" s="518"/>
      <c r="V633" s="518"/>
      <c r="W633" s="518"/>
      <c r="X633" s="518"/>
      <c r="Y633" s="518"/>
      <c r="Z633" s="518"/>
    </row>
    <row r="634">
      <c r="A634" s="518"/>
      <c r="B634" s="518"/>
      <c r="C634" s="518"/>
      <c r="D634" s="518"/>
      <c r="E634" s="518"/>
      <c r="F634" s="518"/>
      <c r="G634" s="518"/>
      <c r="H634" s="518"/>
      <c r="I634" s="518"/>
      <c r="J634" s="518"/>
      <c r="K634" s="518"/>
      <c r="L634" s="518"/>
      <c r="M634" s="518"/>
      <c r="N634" s="518"/>
      <c r="O634" s="518"/>
      <c r="P634" s="518"/>
      <c r="Q634" s="518"/>
      <c r="R634" s="518"/>
      <c r="S634" s="518"/>
      <c r="T634" s="518"/>
      <c r="U634" s="518"/>
      <c r="V634" s="518"/>
      <c r="W634" s="518"/>
      <c r="X634" s="518"/>
      <c r="Y634" s="518"/>
      <c r="Z634" s="518"/>
    </row>
    <row r="635">
      <c r="A635" s="518"/>
      <c r="B635" s="518"/>
      <c r="C635" s="518"/>
      <c r="D635" s="518"/>
      <c r="E635" s="518"/>
      <c r="F635" s="518"/>
      <c r="G635" s="518"/>
      <c r="H635" s="518"/>
      <c r="I635" s="518"/>
      <c r="J635" s="518"/>
      <c r="K635" s="518"/>
      <c r="L635" s="518"/>
      <c r="M635" s="518"/>
      <c r="N635" s="518"/>
      <c r="O635" s="518"/>
      <c r="P635" s="518"/>
      <c r="Q635" s="518"/>
      <c r="R635" s="518"/>
      <c r="S635" s="518"/>
      <c r="T635" s="518"/>
      <c r="U635" s="518"/>
      <c r="V635" s="518"/>
      <c r="W635" s="518"/>
      <c r="X635" s="518"/>
      <c r="Y635" s="518"/>
      <c r="Z635" s="518"/>
    </row>
    <row r="636">
      <c r="A636" s="518"/>
      <c r="B636" s="518"/>
      <c r="C636" s="518"/>
      <c r="D636" s="518"/>
      <c r="E636" s="518"/>
      <c r="F636" s="518"/>
      <c r="G636" s="518"/>
      <c r="H636" s="518"/>
      <c r="I636" s="518"/>
      <c r="J636" s="518"/>
      <c r="K636" s="518"/>
      <c r="L636" s="518"/>
      <c r="M636" s="518"/>
      <c r="N636" s="518"/>
      <c r="O636" s="518"/>
      <c r="P636" s="518"/>
      <c r="Q636" s="518"/>
      <c r="R636" s="518"/>
      <c r="S636" s="518"/>
      <c r="T636" s="518"/>
      <c r="U636" s="518"/>
      <c r="V636" s="518"/>
      <c r="W636" s="518"/>
      <c r="X636" s="518"/>
      <c r="Y636" s="518"/>
      <c r="Z636" s="518"/>
    </row>
    <row r="637">
      <c r="A637" s="518"/>
      <c r="B637" s="518"/>
      <c r="C637" s="518"/>
      <c r="D637" s="518"/>
      <c r="E637" s="518"/>
      <c r="F637" s="518"/>
      <c r="G637" s="518"/>
      <c r="H637" s="518"/>
      <c r="I637" s="518"/>
      <c r="J637" s="518"/>
      <c r="K637" s="518"/>
      <c r="L637" s="518"/>
      <c r="M637" s="518"/>
      <c r="N637" s="518"/>
      <c r="O637" s="518"/>
      <c r="P637" s="518"/>
      <c r="Q637" s="518"/>
      <c r="R637" s="518"/>
      <c r="S637" s="518"/>
      <c r="T637" s="518"/>
      <c r="U637" s="518"/>
      <c r="V637" s="518"/>
      <c r="W637" s="518"/>
      <c r="X637" s="518"/>
      <c r="Y637" s="518"/>
      <c r="Z637" s="518"/>
    </row>
    <row r="638">
      <c r="A638" s="518"/>
      <c r="B638" s="518"/>
      <c r="C638" s="518"/>
      <c r="D638" s="518"/>
      <c r="E638" s="518"/>
      <c r="F638" s="518"/>
      <c r="G638" s="518"/>
      <c r="H638" s="518"/>
      <c r="I638" s="518"/>
      <c r="J638" s="518"/>
      <c r="K638" s="518"/>
      <c r="L638" s="518"/>
      <c r="M638" s="518"/>
      <c r="N638" s="518"/>
      <c r="O638" s="518"/>
      <c r="P638" s="518"/>
      <c r="Q638" s="518"/>
      <c r="R638" s="518"/>
      <c r="S638" s="518"/>
      <c r="T638" s="518"/>
      <c r="U638" s="518"/>
      <c r="V638" s="518"/>
      <c r="W638" s="518"/>
      <c r="X638" s="518"/>
      <c r="Y638" s="518"/>
      <c r="Z638" s="518"/>
    </row>
    <row r="639">
      <c r="A639" s="518"/>
      <c r="B639" s="518"/>
      <c r="C639" s="518"/>
      <c r="D639" s="518"/>
      <c r="E639" s="518"/>
      <c r="F639" s="518"/>
      <c r="G639" s="518"/>
      <c r="H639" s="518"/>
      <c r="I639" s="518"/>
      <c r="J639" s="518"/>
      <c r="K639" s="518"/>
      <c r="L639" s="518"/>
      <c r="M639" s="518"/>
      <c r="N639" s="518"/>
      <c r="O639" s="518"/>
      <c r="P639" s="518"/>
      <c r="Q639" s="518"/>
      <c r="R639" s="518"/>
      <c r="S639" s="518"/>
      <c r="T639" s="518"/>
      <c r="U639" s="518"/>
      <c r="V639" s="518"/>
      <c r="W639" s="518"/>
      <c r="X639" s="518"/>
      <c r="Y639" s="518"/>
      <c r="Z639" s="518"/>
    </row>
    <row r="640">
      <c r="A640" s="518"/>
      <c r="B640" s="518"/>
      <c r="C640" s="518"/>
      <c r="D640" s="518"/>
      <c r="E640" s="518"/>
      <c r="F640" s="518"/>
      <c r="G640" s="518"/>
      <c r="H640" s="518"/>
      <c r="I640" s="518"/>
      <c r="J640" s="518"/>
      <c r="K640" s="518"/>
      <c r="L640" s="518"/>
      <c r="M640" s="518"/>
      <c r="N640" s="518"/>
      <c r="O640" s="518"/>
      <c r="P640" s="518"/>
      <c r="Q640" s="518"/>
      <c r="R640" s="518"/>
      <c r="S640" s="518"/>
      <c r="T640" s="518"/>
      <c r="U640" s="518"/>
      <c r="V640" s="518"/>
      <c r="W640" s="518"/>
      <c r="X640" s="518"/>
      <c r="Y640" s="518"/>
      <c r="Z640" s="518"/>
    </row>
    <row r="641">
      <c r="A641" s="518"/>
      <c r="B641" s="518"/>
      <c r="C641" s="518"/>
      <c r="D641" s="518"/>
      <c r="E641" s="518"/>
      <c r="F641" s="518"/>
      <c r="G641" s="518"/>
      <c r="H641" s="518"/>
      <c r="I641" s="518"/>
      <c r="J641" s="518"/>
      <c r="K641" s="518"/>
      <c r="L641" s="518"/>
      <c r="M641" s="518"/>
      <c r="N641" s="518"/>
      <c r="O641" s="518"/>
      <c r="P641" s="518"/>
      <c r="Q641" s="518"/>
      <c r="R641" s="518"/>
      <c r="S641" s="518"/>
      <c r="T641" s="518"/>
      <c r="U641" s="518"/>
      <c r="V641" s="518"/>
      <c r="W641" s="518"/>
      <c r="X641" s="518"/>
      <c r="Y641" s="518"/>
      <c r="Z641" s="518"/>
    </row>
    <row r="642">
      <c r="A642" s="518"/>
      <c r="B642" s="518"/>
      <c r="C642" s="518"/>
      <c r="D642" s="518"/>
      <c r="E642" s="518"/>
      <c r="F642" s="518"/>
      <c r="G642" s="518"/>
      <c r="H642" s="518"/>
      <c r="I642" s="518"/>
      <c r="J642" s="518"/>
      <c r="K642" s="518"/>
      <c r="L642" s="518"/>
      <c r="M642" s="518"/>
      <c r="N642" s="518"/>
      <c r="O642" s="518"/>
      <c r="P642" s="518"/>
      <c r="Q642" s="518"/>
      <c r="R642" s="518"/>
      <c r="S642" s="518"/>
      <c r="T642" s="518"/>
      <c r="U642" s="518"/>
      <c r="V642" s="518"/>
      <c r="W642" s="518"/>
      <c r="X642" s="518"/>
      <c r="Y642" s="518"/>
      <c r="Z642" s="518"/>
    </row>
    <row r="643">
      <c r="A643" s="518"/>
      <c r="B643" s="518"/>
      <c r="C643" s="518"/>
      <c r="D643" s="518"/>
      <c r="E643" s="518"/>
      <c r="F643" s="518"/>
      <c r="G643" s="518"/>
      <c r="H643" s="518"/>
      <c r="I643" s="518"/>
      <c r="J643" s="518"/>
      <c r="K643" s="518"/>
      <c r="L643" s="518"/>
      <c r="M643" s="518"/>
      <c r="N643" s="518"/>
      <c r="O643" s="518"/>
      <c r="P643" s="518"/>
      <c r="Q643" s="518"/>
      <c r="R643" s="518"/>
      <c r="S643" s="518"/>
      <c r="T643" s="518"/>
      <c r="U643" s="518"/>
      <c r="V643" s="518"/>
      <c r="W643" s="518"/>
      <c r="X643" s="518"/>
      <c r="Y643" s="518"/>
      <c r="Z643" s="518"/>
    </row>
    <row r="644">
      <c r="A644" s="518"/>
      <c r="B644" s="518"/>
      <c r="C644" s="518"/>
      <c r="D644" s="518"/>
      <c r="E644" s="518"/>
      <c r="F644" s="518"/>
      <c r="G644" s="518"/>
      <c r="H644" s="518"/>
      <c r="I644" s="518"/>
      <c r="J644" s="518"/>
      <c r="K644" s="518"/>
      <c r="L644" s="518"/>
      <c r="M644" s="518"/>
      <c r="N644" s="518"/>
      <c r="O644" s="518"/>
      <c r="P644" s="518"/>
      <c r="Q644" s="518"/>
      <c r="R644" s="518"/>
      <c r="S644" s="518"/>
      <c r="T644" s="518"/>
      <c r="U644" s="518"/>
      <c r="V644" s="518"/>
      <c r="W644" s="518"/>
      <c r="X644" s="518"/>
      <c r="Y644" s="518"/>
      <c r="Z644" s="518"/>
    </row>
    <row r="645">
      <c r="A645" s="518"/>
      <c r="B645" s="518"/>
      <c r="C645" s="518"/>
      <c r="D645" s="518"/>
      <c r="E645" s="518"/>
      <c r="F645" s="518"/>
      <c r="G645" s="518"/>
      <c r="H645" s="518"/>
      <c r="I645" s="518"/>
      <c r="J645" s="518"/>
      <c r="K645" s="518"/>
      <c r="L645" s="518"/>
      <c r="M645" s="518"/>
      <c r="N645" s="518"/>
      <c r="O645" s="518"/>
      <c r="P645" s="518"/>
      <c r="Q645" s="518"/>
      <c r="R645" s="518"/>
      <c r="S645" s="518"/>
      <c r="T645" s="518"/>
      <c r="U645" s="518"/>
      <c r="V645" s="518"/>
      <c r="W645" s="518"/>
      <c r="X645" s="518"/>
      <c r="Y645" s="518"/>
      <c r="Z645" s="518"/>
    </row>
    <row r="646">
      <c r="A646" s="518"/>
      <c r="B646" s="518"/>
      <c r="C646" s="518"/>
      <c r="D646" s="518"/>
      <c r="E646" s="518"/>
      <c r="F646" s="518"/>
      <c r="G646" s="518"/>
      <c r="H646" s="518"/>
      <c r="I646" s="518"/>
      <c r="J646" s="518"/>
      <c r="K646" s="518"/>
      <c r="L646" s="518"/>
      <c r="M646" s="518"/>
      <c r="N646" s="518"/>
      <c r="O646" s="518"/>
      <c r="P646" s="518"/>
      <c r="Q646" s="518"/>
      <c r="R646" s="518"/>
      <c r="S646" s="518"/>
      <c r="T646" s="518"/>
      <c r="U646" s="518"/>
      <c r="V646" s="518"/>
      <c r="W646" s="518"/>
      <c r="X646" s="518"/>
      <c r="Y646" s="518"/>
      <c r="Z646" s="518"/>
    </row>
    <row r="647">
      <c r="A647" s="518"/>
      <c r="B647" s="518"/>
      <c r="C647" s="518"/>
      <c r="D647" s="518"/>
      <c r="E647" s="518"/>
      <c r="F647" s="518"/>
      <c r="G647" s="518"/>
      <c r="H647" s="518"/>
      <c r="I647" s="518"/>
      <c r="J647" s="518"/>
      <c r="K647" s="518"/>
      <c r="L647" s="518"/>
      <c r="M647" s="518"/>
      <c r="N647" s="518"/>
      <c r="O647" s="518"/>
      <c r="P647" s="518"/>
      <c r="Q647" s="518"/>
      <c r="R647" s="518"/>
      <c r="S647" s="518"/>
      <c r="T647" s="518"/>
      <c r="U647" s="518"/>
      <c r="V647" s="518"/>
      <c r="W647" s="518"/>
      <c r="X647" s="518"/>
      <c r="Y647" s="518"/>
      <c r="Z647" s="518"/>
    </row>
    <row r="648">
      <c r="A648" s="518"/>
      <c r="B648" s="518"/>
      <c r="C648" s="518"/>
      <c r="D648" s="518"/>
      <c r="E648" s="518"/>
      <c r="F648" s="518"/>
      <c r="G648" s="518"/>
      <c r="H648" s="518"/>
      <c r="I648" s="518"/>
      <c r="J648" s="518"/>
      <c r="K648" s="518"/>
      <c r="L648" s="518"/>
      <c r="M648" s="518"/>
      <c r="N648" s="518"/>
      <c r="O648" s="518"/>
      <c r="P648" s="518"/>
      <c r="Q648" s="518"/>
      <c r="R648" s="518"/>
      <c r="S648" s="518"/>
      <c r="T648" s="518"/>
      <c r="U648" s="518"/>
      <c r="V648" s="518"/>
      <c r="W648" s="518"/>
      <c r="X648" s="518"/>
      <c r="Y648" s="518"/>
      <c r="Z648" s="518"/>
    </row>
    <row r="649">
      <c r="A649" s="518"/>
      <c r="B649" s="518"/>
      <c r="C649" s="518"/>
      <c r="D649" s="518"/>
      <c r="E649" s="518"/>
      <c r="F649" s="518"/>
      <c r="G649" s="518"/>
      <c r="H649" s="518"/>
      <c r="I649" s="518"/>
      <c r="J649" s="518"/>
      <c r="K649" s="518"/>
      <c r="L649" s="518"/>
      <c r="M649" s="518"/>
      <c r="N649" s="518"/>
      <c r="O649" s="518"/>
      <c r="P649" s="518"/>
      <c r="Q649" s="518"/>
      <c r="R649" s="518"/>
      <c r="S649" s="518"/>
      <c r="T649" s="518"/>
      <c r="U649" s="518"/>
      <c r="V649" s="518"/>
      <c r="W649" s="518"/>
      <c r="X649" s="518"/>
      <c r="Y649" s="518"/>
      <c r="Z649" s="518"/>
    </row>
    <row r="650">
      <c r="A650" s="518"/>
      <c r="B650" s="518"/>
      <c r="C650" s="518"/>
      <c r="D650" s="518"/>
      <c r="E650" s="518"/>
      <c r="F650" s="518"/>
      <c r="G650" s="518"/>
      <c r="H650" s="518"/>
      <c r="I650" s="518"/>
      <c r="J650" s="518"/>
      <c r="K650" s="518"/>
      <c r="L650" s="518"/>
      <c r="M650" s="518"/>
      <c r="N650" s="518"/>
      <c r="O650" s="518"/>
      <c r="P650" s="518"/>
      <c r="Q650" s="518"/>
      <c r="R650" s="518"/>
      <c r="S650" s="518"/>
      <c r="T650" s="518"/>
      <c r="U650" s="518"/>
      <c r="V650" s="518"/>
      <c r="W650" s="518"/>
      <c r="X650" s="518"/>
      <c r="Y650" s="518"/>
      <c r="Z650" s="518"/>
    </row>
    <row r="651">
      <c r="A651" s="518"/>
      <c r="B651" s="518"/>
      <c r="C651" s="518"/>
      <c r="D651" s="518"/>
      <c r="E651" s="518"/>
      <c r="F651" s="518"/>
      <c r="G651" s="518"/>
      <c r="H651" s="518"/>
      <c r="I651" s="518"/>
      <c r="J651" s="518"/>
      <c r="K651" s="518"/>
      <c r="L651" s="518"/>
      <c r="M651" s="518"/>
      <c r="N651" s="518"/>
      <c r="O651" s="518"/>
      <c r="P651" s="518"/>
      <c r="Q651" s="518"/>
      <c r="R651" s="518"/>
      <c r="S651" s="518"/>
      <c r="T651" s="518"/>
      <c r="U651" s="518"/>
      <c r="V651" s="518"/>
      <c r="W651" s="518"/>
      <c r="X651" s="518"/>
      <c r="Y651" s="518"/>
      <c r="Z651" s="518"/>
    </row>
    <row r="652">
      <c r="A652" s="518"/>
      <c r="B652" s="518"/>
      <c r="C652" s="518"/>
      <c r="D652" s="518"/>
      <c r="E652" s="518"/>
      <c r="F652" s="518"/>
      <c r="G652" s="518"/>
      <c r="H652" s="518"/>
      <c r="I652" s="518"/>
      <c r="J652" s="518"/>
      <c r="K652" s="518"/>
      <c r="L652" s="518"/>
      <c r="M652" s="518"/>
      <c r="N652" s="518"/>
      <c r="O652" s="518"/>
      <c r="P652" s="518"/>
      <c r="Q652" s="518"/>
      <c r="R652" s="518"/>
      <c r="S652" s="518"/>
      <c r="T652" s="518"/>
      <c r="U652" s="518"/>
      <c r="V652" s="518"/>
      <c r="W652" s="518"/>
      <c r="X652" s="518"/>
      <c r="Y652" s="518"/>
      <c r="Z652" s="518"/>
    </row>
    <row r="653">
      <c r="A653" s="518"/>
      <c r="B653" s="518"/>
      <c r="C653" s="518"/>
      <c r="D653" s="518"/>
      <c r="E653" s="518"/>
      <c r="F653" s="518"/>
      <c r="G653" s="518"/>
      <c r="H653" s="518"/>
      <c r="I653" s="518"/>
      <c r="J653" s="518"/>
      <c r="K653" s="518"/>
      <c r="L653" s="518"/>
      <c r="M653" s="518"/>
      <c r="N653" s="518"/>
      <c r="O653" s="518"/>
      <c r="P653" s="518"/>
      <c r="Q653" s="518"/>
      <c r="R653" s="518"/>
      <c r="S653" s="518"/>
      <c r="T653" s="518"/>
      <c r="U653" s="518"/>
      <c r="V653" s="518"/>
      <c r="W653" s="518"/>
      <c r="X653" s="518"/>
      <c r="Y653" s="518"/>
      <c r="Z653" s="518"/>
    </row>
    <row r="654">
      <c r="A654" s="518"/>
      <c r="B654" s="518"/>
      <c r="C654" s="518"/>
      <c r="D654" s="518"/>
      <c r="E654" s="518"/>
      <c r="F654" s="518"/>
      <c r="G654" s="518"/>
      <c r="H654" s="518"/>
      <c r="I654" s="518"/>
      <c r="J654" s="518"/>
      <c r="K654" s="518"/>
      <c r="L654" s="518"/>
      <c r="M654" s="518"/>
      <c r="N654" s="518"/>
      <c r="O654" s="518"/>
      <c r="P654" s="518"/>
      <c r="Q654" s="518"/>
      <c r="R654" s="518"/>
      <c r="S654" s="518"/>
      <c r="T654" s="518"/>
      <c r="U654" s="518"/>
      <c r="V654" s="518"/>
      <c r="W654" s="518"/>
      <c r="X654" s="518"/>
      <c r="Y654" s="518"/>
      <c r="Z654" s="518"/>
    </row>
    <row r="655">
      <c r="A655" s="518"/>
      <c r="B655" s="518"/>
      <c r="C655" s="518"/>
      <c r="D655" s="518"/>
      <c r="E655" s="518"/>
      <c r="F655" s="518"/>
      <c r="G655" s="518"/>
      <c r="H655" s="518"/>
      <c r="I655" s="518"/>
      <c r="J655" s="518"/>
      <c r="K655" s="518"/>
      <c r="L655" s="518"/>
      <c r="M655" s="518"/>
      <c r="N655" s="518"/>
      <c r="O655" s="518"/>
      <c r="P655" s="518"/>
      <c r="Q655" s="518"/>
      <c r="R655" s="518"/>
      <c r="S655" s="518"/>
      <c r="T655" s="518"/>
      <c r="U655" s="518"/>
      <c r="V655" s="518"/>
      <c r="W655" s="518"/>
      <c r="X655" s="518"/>
      <c r="Y655" s="518"/>
      <c r="Z655" s="518"/>
    </row>
    <row r="656">
      <c r="A656" s="518"/>
      <c r="B656" s="518"/>
      <c r="C656" s="518"/>
      <c r="D656" s="518"/>
      <c r="E656" s="518"/>
      <c r="F656" s="518"/>
      <c r="G656" s="518"/>
      <c r="H656" s="518"/>
      <c r="I656" s="518"/>
      <c r="J656" s="518"/>
      <c r="K656" s="518"/>
      <c r="L656" s="518"/>
      <c r="M656" s="518"/>
      <c r="N656" s="518"/>
      <c r="O656" s="518"/>
      <c r="P656" s="518"/>
      <c r="Q656" s="518"/>
      <c r="R656" s="518"/>
      <c r="S656" s="518"/>
      <c r="T656" s="518"/>
      <c r="U656" s="518"/>
      <c r="V656" s="518"/>
      <c r="W656" s="518"/>
      <c r="X656" s="518"/>
      <c r="Y656" s="518"/>
      <c r="Z656" s="518"/>
    </row>
    <row r="657">
      <c r="A657" s="518"/>
      <c r="B657" s="518"/>
      <c r="C657" s="518"/>
      <c r="D657" s="518"/>
      <c r="E657" s="518"/>
      <c r="F657" s="518"/>
      <c r="G657" s="518"/>
      <c r="H657" s="518"/>
      <c r="I657" s="518"/>
      <c r="J657" s="518"/>
      <c r="K657" s="518"/>
      <c r="L657" s="518"/>
      <c r="M657" s="518"/>
      <c r="N657" s="518"/>
      <c r="O657" s="518"/>
      <c r="P657" s="518"/>
      <c r="Q657" s="518"/>
      <c r="R657" s="518"/>
      <c r="S657" s="518"/>
      <c r="T657" s="518"/>
      <c r="U657" s="518"/>
      <c r="V657" s="518"/>
      <c r="W657" s="518"/>
      <c r="X657" s="518"/>
      <c r="Y657" s="518"/>
      <c r="Z657" s="518"/>
    </row>
    <row r="658">
      <c r="A658" s="518"/>
      <c r="B658" s="518"/>
      <c r="C658" s="518"/>
      <c r="D658" s="518"/>
      <c r="E658" s="518"/>
      <c r="F658" s="518"/>
      <c r="G658" s="518"/>
      <c r="H658" s="518"/>
      <c r="I658" s="518"/>
      <c r="J658" s="518"/>
      <c r="K658" s="518"/>
      <c r="L658" s="518"/>
      <c r="M658" s="518"/>
      <c r="N658" s="518"/>
      <c r="O658" s="518"/>
      <c r="P658" s="518"/>
      <c r="Q658" s="518"/>
      <c r="R658" s="518"/>
      <c r="S658" s="518"/>
      <c r="T658" s="518"/>
      <c r="U658" s="518"/>
      <c r="V658" s="518"/>
      <c r="W658" s="518"/>
      <c r="X658" s="518"/>
      <c r="Y658" s="518"/>
      <c r="Z658" s="518"/>
    </row>
    <row r="659">
      <c r="A659" s="518"/>
      <c r="B659" s="518"/>
      <c r="C659" s="518"/>
      <c r="D659" s="518"/>
      <c r="E659" s="518"/>
      <c r="F659" s="518"/>
      <c r="G659" s="518"/>
      <c r="H659" s="518"/>
      <c r="I659" s="518"/>
      <c r="J659" s="518"/>
      <c r="K659" s="518"/>
      <c r="L659" s="518"/>
      <c r="M659" s="518"/>
      <c r="N659" s="518"/>
      <c r="O659" s="518"/>
      <c r="P659" s="518"/>
      <c r="Q659" s="518"/>
      <c r="R659" s="518"/>
      <c r="S659" s="518"/>
      <c r="T659" s="518"/>
      <c r="U659" s="518"/>
      <c r="V659" s="518"/>
      <c r="W659" s="518"/>
      <c r="X659" s="518"/>
      <c r="Y659" s="518"/>
      <c r="Z659" s="518"/>
    </row>
    <row r="660">
      <c r="A660" s="518"/>
      <c r="B660" s="518"/>
      <c r="C660" s="518"/>
      <c r="D660" s="518"/>
      <c r="E660" s="518"/>
      <c r="F660" s="518"/>
      <c r="G660" s="518"/>
      <c r="H660" s="518"/>
      <c r="I660" s="518"/>
      <c r="J660" s="518"/>
      <c r="K660" s="518"/>
      <c r="L660" s="518"/>
      <c r="M660" s="518"/>
      <c r="N660" s="518"/>
      <c r="O660" s="518"/>
      <c r="P660" s="518"/>
      <c r="Q660" s="518"/>
      <c r="R660" s="518"/>
      <c r="S660" s="518"/>
      <c r="T660" s="518"/>
      <c r="U660" s="518"/>
      <c r="V660" s="518"/>
      <c r="W660" s="518"/>
      <c r="X660" s="518"/>
      <c r="Y660" s="518"/>
      <c r="Z660" s="518"/>
    </row>
    <row r="661">
      <c r="A661" s="518"/>
      <c r="B661" s="518"/>
      <c r="C661" s="518"/>
      <c r="D661" s="518"/>
      <c r="E661" s="518"/>
      <c r="F661" s="518"/>
      <c r="G661" s="518"/>
      <c r="H661" s="518"/>
      <c r="I661" s="518"/>
      <c r="J661" s="518"/>
      <c r="K661" s="518"/>
      <c r="L661" s="518"/>
      <c r="M661" s="518"/>
      <c r="N661" s="518"/>
      <c r="O661" s="518"/>
      <c r="P661" s="518"/>
      <c r="Q661" s="518"/>
      <c r="R661" s="518"/>
      <c r="S661" s="518"/>
      <c r="T661" s="518"/>
      <c r="U661" s="518"/>
      <c r="V661" s="518"/>
      <c r="W661" s="518"/>
      <c r="X661" s="518"/>
      <c r="Y661" s="518"/>
      <c r="Z661" s="518"/>
    </row>
    <row r="662">
      <c r="A662" s="518"/>
      <c r="B662" s="518"/>
      <c r="C662" s="518"/>
      <c r="D662" s="518"/>
      <c r="E662" s="518"/>
      <c r="F662" s="518"/>
      <c r="G662" s="518"/>
      <c r="H662" s="518"/>
      <c r="I662" s="518"/>
      <c r="J662" s="518"/>
      <c r="K662" s="518"/>
      <c r="L662" s="518"/>
      <c r="M662" s="518"/>
      <c r="N662" s="518"/>
      <c r="O662" s="518"/>
      <c r="P662" s="518"/>
      <c r="Q662" s="518"/>
      <c r="R662" s="518"/>
      <c r="S662" s="518"/>
      <c r="T662" s="518"/>
      <c r="U662" s="518"/>
      <c r="V662" s="518"/>
      <c r="W662" s="518"/>
      <c r="X662" s="518"/>
      <c r="Y662" s="518"/>
      <c r="Z662" s="518"/>
    </row>
    <row r="663">
      <c r="A663" s="518"/>
      <c r="B663" s="518"/>
      <c r="C663" s="518"/>
      <c r="D663" s="518"/>
      <c r="E663" s="518"/>
      <c r="F663" s="518"/>
      <c r="G663" s="518"/>
      <c r="H663" s="518"/>
      <c r="I663" s="518"/>
      <c r="J663" s="518"/>
      <c r="K663" s="518"/>
      <c r="L663" s="518"/>
      <c r="M663" s="518"/>
      <c r="N663" s="518"/>
      <c r="O663" s="518"/>
      <c r="P663" s="518"/>
      <c r="Q663" s="518"/>
      <c r="R663" s="518"/>
      <c r="S663" s="518"/>
      <c r="T663" s="518"/>
      <c r="U663" s="518"/>
      <c r="V663" s="518"/>
      <c r="W663" s="518"/>
      <c r="X663" s="518"/>
      <c r="Y663" s="518"/>
      <c r="Z663" s="518"/>
    </row>
    <row r="664">
      <c r="A664" s="518"/>
      <c r="B664" s="518"/>
      <c r="C664" s="518"/>
      <c r="D664" s="518"/>
      <c r="E664" s="518"/>
      <c r="F664" s="518"/>
      <c r="G664" s="518"/>
      <c r="H664" s="518"/>
      <c r="I664" s="518"/>
      <c r="J664" s="518"/>
      <c r="K664" s="518"/>
      <c r="L664" s="518"/>
      <c r="M664" s="518"/>
      <c r="N664" s="518"/>
      <c r="O664" s="518"/>
      <c r="P664" s="518"/>
      <c r="Q664" s="518"/>
      <c r="R664" s="518"/>
      <c r="S664" s="518"/>
      <c r="T664" s="518"/>
      <c r="U664" s="518"/>
      <c r="V664" s="518"/>
      <c r="W664" s="518"/>
      <c r="X664" s="518"/>
      <c r="Y664" s="518"/>
      <c r="Z664" s="518"/>
    </row>
    <row r="665">
      <c r="A665" s="518"/>
      <c r="B665" s="518"/>
      <c r="C665" s="518"/>
      <c r="D665" s="518"/>
      <c r="E665" s="518"/>
      <c r="F665" s="518"/>
      <c r="G665" s="518"/>
      <c r="H665" s="518"/>
      <c r="I665" s="518"/>
      <c r="J665" s="518"/>
      <c r="K665" s="518"/>
      <c r="L665" s="518"/>
      <c r="M665" s="518"/>
      <c r="N665" s="518"/>
      <c r="O665" s="518"/>
      <c r="P665" s="518"/>
      <c r="Q665" s="518"/>
      <c r="R665" s="518"/>
      <c r="S665" s="518"/>
      <c r="T665" s="518"/>
      <c r="U665" s="518"/>
      <c r="V665" s="518"/>
      <c r="W665" s="518"/>
      <c r="X665" s="518"/>
      <c r="Y665" s="518"/>
      <c r="Z665" s="518"/>
    </row>
    <row r="666">
      <c r="A666" s="518"/>
      <c r="B666" s="518"/>
      <c r="C666" s="518"/>
      <c r="D666" s="518"/>
      <c r="E666" s="518"/>
      <c r="F666" s="518"/>
      <c r="G666" s="518"/>
      <c r="H666" s="518"/>
      <c r="I666" s="518"/>
      <c r="J666" s="518"/>
      <c r="K666" s="518"/>
      <c r="L666" s="518"/>
      <c r="M666" s="518"/>
      <c r="N666" s="518"/>
      <c r="O666" s="518"/>
      <c r="P666" s="518"/>
      <c r="Q666" s="518"/>
      <c r="R666" s="518"/>
      <c r="S666" s="518"/>
      <c r="T666" s="518"/>
      <c r="U666" s="518"/>
      <c r="V666" s="518"/>
      <c r="W666" s="518"/>
      <c r="X666" s="518"/>
      <c r="Y666" s="518"/>
      <c r="Z666" s="518"/>
    </row>
    <row r="667">
      <c r="A667" s="518"/>
      <c r="B667" s="518"/>
      <c r="C667" s="518"/>
      <c r="D667" s="518"/>
      <c r="E667" s="518"/>
      <c r="F667" s="518"/>
      <c r="G667" s="518"/>
      <c r="H667" s="518"/>
      <c r="I667" s="518"/>
      <c r="J667" s="518"/>
      <c r="K667" s="518"/>
      <c r="L667" s="518"/>
      <c r="M667" s="518"/>
      <c r="N667" s="518"/>
      <c r="O667" s="518"/>
      <c r="P667" s="518"/>
      <c r="Q667" s="518"/>
      <c r="R667" s="518"/>
      <c r="S667" s="518"/>
      <c r="T667" s="518"/>
      <c r="U667" s="518"/>
      <c r="V667" s="518"/>
      <c r="W667" s="518"/>
      <c r="X667" s="518"/>
      <c r="Y667" s="518"/>
      <c r="Z667" s="518"/>
    </row>
    <row r="668">
      <c r="A668" s="518"/>
      <c r="B668" s="518"/>
      <c r="C668" s="518"/>
      <c r="D668" s="518"/>
      <c r="E668" s="518"/>
      <c r="F668" s="518"/>
      <c r="G668" s="518"/>
      <c r="H668" s="518"/>
      <c r="I668" s="518"/>
      <c r="J668" s="518"/>
      <c r="K668" s="518"/>
      <c r="L668" s="518"/>
      <c r="M668" s="518"/>
      <c r="N668" s="518"/>
      <c r="O668" s="518"/>
      <c r="P668" s="518"/>
      <c r="Q668" s="518"/>
      <c r="R668" s="518"/>
      <c r="S668" s="518"/>
      <c r="T668" s="518"/>
      <c r="U668" s="518"/>
      <c r="V668" s="518"/>
      <c r="W668" s="518"/>
      <c r="X668" s="518"/>
      <c r="Y668" s="518"/>
      <c r="Z668" s="518"/>
    </row>
    <row r="669">
      <c r="A669" s="518"/>
      <c r="B669" s="518"/>
      <c r="C669" s="518"/>
      <c r="D669" s="518"/>
      <c r="E669" s="518"/>
      <c r="F669" s="518"/>
      <c r="G669" s="518"/>
      <c r="H669" s="518"/>
      <c r="I669" s="518"/>
      <c r="J669" s="518"/>
      <c r="K669" s="518"/>
      <c r="L669" s="518"/>
      <c r="M669" s="518"/>
      <c r="N669" s="518"/>
      <c r="O669" s="518"/>
      <c r="P669" s="518"/>
      <c r="Q669" s="518"/>
      <c r="R669" s="518"/>
      <c r="S669" s="518"/>
      <c r="T669" s="518"/>
      <c r="U669" s="518"/>
      <c r="V669" s="518"/>
      <c r="W669" s="518"/>
      <c r="X669" s="518"/>
      <c r="Y669" s="518"/>
      <c r="Z669" s="518"/>
    </row>
    <row r="670">
      <c r="A670" s="518"/>
      <c r="B670" s="518"/>
      <c r="C670" s="518"/>
      <c r="D670" s="518"/>
      <c r="E670" s="518"/>
      <c r="F670" s="518"/>
      <c r="G670" s="518"/>
      <c r="H670" s="518"/>
      <c r="I670" s="518"/>
      <c r="J670" s="518"/>
      <c r="K670" s="518"/>
      <c r="L670" s="518"/>
      <c r="M670" s="518"/>
      <c r="N670" s="518"/>
      <c r="O670" s="518"/>
      <c r="P670" s="518"/>
      <c r="Q670" s="518"/>
      <c r="R670" s="518"/>
      <c r="S670" s="518"/>
      <c r="T670" s="518"/>
      <c r="U670" s="518"/>
      <c r="V670" s="518"/>
      <c r="W670" s="518"/>
      <c r="X670" s="518"/>
      <c r="Y670" s="518"/>
      <c r="Z670" s="518"/>
    </row>
    <row r="671">
      <c r="A671" s="518"/>
      <c r="B671" s="518"/>
      <c r="C671" s="518"/>
      <c r="D671" s="518"/>
      <c r="E671" s="518"/>
      <c r="F671" s="518"/>
      <c r="G671" s="518"/>
      <c r="H671" s="518"/>
      <c r="I671" s="518"/>
      <c r="J671" s="518"/>
      <c r="K671" s="518"/>
      <c r="L671" s="518"/>
      <c r="M671" s="518"/>
      <c r="N671" s="518"/>
      <c r="O671" s="518"/>
      <c r="P671" s="518"/>
      <c r="Q671" s="518"/>
      <c r="R671" s="518"/>
      <c r="S671" s="518"/>
      <c r="T671" s="518"/>
      <c r="U671" s="518"/>
      <c r="V671" s="518"/>
      <c r="W671" s="518"/>
      <c r="X671" s="518"/>
      <c r="Y671" s="518"/>
      <c r="Z671" s="518"/>
    </row>
    <row r="672">
      <c r="A672" s="518"/>
      <c r="B672" s="518"/>
      <c r="C672" s="518"/>
      <c r="D672" s="518"/>
      <c r="E672" s="518"/>
      <c r="F672" s="518"/>
      <c r="G672" s="518"/>
      <c r="H672" s="518"/>
      <c r="I672" s="518"/>
      <c r="J672" s="518"/>
      <c r="K672" s="518"/>
      <c r="L672" s="518"/>
      <c r="M672" s="518"/>
      <c r="N672" s="518"/>
      <c r="O672" s="518"/>
      <c r="P672" s="518"/>
      <c r="Q672" s="518"/>
      <c r="R672" s="518"/>
      <c r="S672" s="518"/>
      <c r="T672" s="518"/>
      <c r="U672" s="518"/>
      <c r="V672" s="518"/>
      <c r="W672" s="518"/>
      <c r="X672" s="518"/>
      <c r="Y672" s="518"/>
      <c r="Z672" s="518"/>
    </row>
    <row r="673">
      <c r="A673" s="518"/>
      <c r="B673" s="518"/>
      <c r="C673" s="518"/>
      <c r="D673" s="518"/>
      <c r="E673" s="518"/>
      <c r="F673" s="518"/>
      <c r="G673" s="518"/>
      <c r="H673" s="518"/>
      <c r="I673" s="518"/>
      <c r="J673" s="518"/>
      <c r="K673" s="518"/>
      <c r="L673" s="518"/>
      <c r="M673" s="518"/>
      <c r="N673" s="518"/>
      <c r="O673" s="518"/>
      <c r="P673" s="518"/>
      <c r="Q673" s="518"/>
      <c r="R673" s="518"/>
      <c r="S673" s="518"/>
      <c r="T673" s="518"/>
      <c r="U673" s="518"/>
      <c r="V673" s="518"/>
      <c r="W673" s="518"/>
      <c r="X673" s="518"/>
      <c r="Y673" s="518"/>
      <c r="Z673" s="518"/>
    </row>
    <row r="674">
      <c r="A674" s="518"/>
      <c r="B674" s="518"/>
      <c r="C674" s="518"/>
      <c r="D674" s="518"/>
      <c r="E674" s="518"/>
      <c r="F674" s="518"/>
      <c r="G674" s="518"/>
      <c r="H674" s="518"/>
      <c r="I674" s="518"/>
      <c r="J674" s="518"/>
      <c r="K674" s="518"/>
      <c r="L674" s="518"/>
      <c r="M674" s="518"/>
      <c r="N674" s="518"/>
      <c r="O674" s="518"/>
      <c r="P674" s="518"/>
      <c r="Q674" s="518"/>
      <c r="R674" s="518"/>
      <c r="S674" s="518"/>
      <c r="T674" s="518"/>
      <c r="U674" s="518"/>
      <c r="V674" s="518"/>
      <c r="W674" s="518"/>
      <c r="X674" s="518"/>
      <c r="Y674" s="518"/>
      <c r="Z674" s="518"/>
    </row>
    <row r="675">
      <c r="A675" s="518"/>
      <c r="B675" s="518"/>
      <c r="C675" s="518"/>
      <c r="D675" s="518"/>
      <c r="E675" s="518"/>
      <c r="F675" s="518"/>
      <c r="G675" s="518"/>
      <c r="H675" s="518"/>
      <c r="I675" s="518"/>
      <c r="J675" s="518"/>
      <c r="K675" s="518"/>
      <c r="L675" s="518"/>
      <c r="M675" s="518"/>
      <c r="N675" s="518"/>
      <c r="O675" s="518"/>
      <c r="P675" s="518"/>
      <c r="Q675" s="518"/>
      <c r="R675" s="518"/>
      <c r="S675" s="518"/>
      <c r="T675" s="518"/>
      <c r="U675" s="518"/>
      <c r="V675" s="518"/>
      <c r="W675" s="518"/>
      <c r="X675" s="518"/>
      <c r="Y675" s="518"/>
      <c r="Z675" s="518"/>
    </row>
    <row r="676">
      <c r="A676" s="518"/>
      <c r="B676" s="518"/>
      <c r="C676" s="518"/>
      <c r="D676" s="518"/>
      <c r="E676" s="518"/>
      <c r="F676" s="518"/>
      <c r="G676" s="518"/>
      <c r="H676" s="518"/>
      <c r="I676" s="518"/>
      <c r="J676" s="518"/>
      <c r="K676" s="518"/>
      <c r="L676" s="518"/>
      <c r="M676" s="518"/>
      <c r="N676" s="518"/>
      <c r="O676" s="518"/>
      <c r="P676" s="518"/>
      <c r="Q676" s="518"/>
      <c r="R676" s="518"/>
      <c r="S676" s="518"/>
      <c r="T676" s="518"/>
      <c r="U676" s="518"/>
      <c r="V676" s="518"/>
      <c r="W676" s="518"/>
      <c r="X676" s="518"/>
      <c r="Y676" s="518"/>
      <c r="Z676" s="518"/>
    </row>
    <row r="677">
      <c r="A677" s="518"/>
      <c r="B677" s="518"/>
      <c r="C677" s="518"/>
      <c r="D677" s="518"/>
      <c r="E677" s="518"/>
      <c r="F677" s="518"/>
      <c r="G677" s="518"/>
      <c r="H677" s="518"/>
      <c r="I677" s="518"/>
      <c r="J677" s="518"/>
      <c r="K677" s="518"/>
      <c r="L677" s="518"/>
      <c r="M677" s="518"/>
      <c r="N677" s="518"/>
      <c r="O677" s="518"/>
      <c r="P677" s="518"/>
      <c r="Q677" s="518"/>
      <c r="R677" s="518"/>
      <c r="S677" s="518"/>
      <c r="T677" s="518"/>
      <c r="U677" s="518"/>
      <c r="V677" s="518"/>
      <c r="W677" s="518"/>
      <c r="X677" s="518"/>
      <c r="Y677" s="518"/>
      <c r="Z677" s="518"/>
    </row>
    <row r="678">
      <c r="A678" s="518"/>
      <c r="B678" s="518"/>
      <c r="C678" s="518"/>
      <c r="D678" s="518"/>
      <c r="E678" s="518"/>
      <c r="F678" s="518"/>
      <c r="G678" s="518"/>
      <c r="H678" s="518"/>
      <c r="I678" s="518"/>
      <c r="J678" s="518"/>
      <c r="K678" s="518"/>
      <c r="L678" s="518"/>
      <c r="M678" s="518"/>
      <c r="N678" s="518"/>
      <c r="O678" s="518"/>
      <c r="P678" s="518"/>
      <c r="Q678" s="518"/>
      <c r="R678" s="518"/>
      <c r="S678" s="518"/>
      <c r="T678" s="518"/>
      <c r="U678" s="518"/>
      <c r="V678" s="518"/>
      <c r="W678" s="518"/>
      <c r="X678" s="518"/>
      <c r="Y678" s="518"/>
      <c r="Z678" s="518"/>
    </row>
    <row r="679">
      <c r="A679" s="518"/>
      <c r="B679" s="518"/>
      <c r="C679" s="518"/>
      <c r="D679" s="518"/>
      <c r="E679" s="518"/>
      <c r="F679" s="518"/>
      <c r="G679" s="518"/>
      <c r="H679" s="518"/>
      <c r="I679" s="518"/>
      <c r="J679" s="518"/>
      <c r="K679" s="518"/>
      <c r="L679" s="518"/>
      <c r="M679" s="518"/>
      <c r="N679" s="518"/>
      <c r="O679" s="518"/>
      <c r="P679" s="518"/>
      <c r="Q679" s="518"/>
      <c r="R679" s="518"/>
      <c r="S679" s="518"/>
      <c r="T679" s="518"/>
      <c r="U679" s="518"/>
      <c r="V679" s="518"/>
      <c r="W679" s="518"/>
      <c r="X679" s="518"/>
      <c r="Y679" s="518"/>
      <c r="Z679" s="518"/>
    </row>
    <row r="680">
      <c r="A680" s="518"/>
      <c r="B680" s="518"/>
      <c r="C680" s="518"/>
      <c r="D680" s="518"/>
      <c r="E680" s="518"/>
      <c r="F680" s="518"/>
      <c r="G680" s="518"/>
      <c r="H680" s="518"/>
      <c r="I680" s="518"/>
      <c r="J680" s="518"/>
      <c r="K680" s="518"/>
      <c r="L680" s="518"/>
      <c r="M680" s="518"/>
      <c r="N680" s="518"/>
      <c r="O680" s="518"/>
      <c r="P680" s="518"/>
      <c r="Q680" s="518"/>
      <c r="R680" s="518"/>
      <c r="S680" s="518"/>
      <c r="T680" s="518"/>
      <c r="U680" s="518"/>
      <c r="V680" s="518"/>
      <c r="W680" s="518"/>
      <c r="X680" s="518"/>
      <c r="Y680" s="518"/>
      <c r="Z680" s="518"/>
    </row>
    <row r="681">
      <c r="A681" s="518"/>
      <c r="B681" s="518"/>
      <c r="C681" s="518"/>
      <c r="D681" s="518"/>
      <c r="E681" s="518"/>
      <c r="F681" s="518"/>
      <c r="G681" s="518"/>
      <c r="H681" s="518"/>
      <c r="I681" s="518"/>
      <c r="J681" s="518"/>
      <c r="K681" s="518"/>
      <c r="L681" s="518"/>
      <c r="M681" s="518"/>
      <c r="N681" s="518"/>
      <c r="O681" s="518"/>
      <c r="P681" s="518"/>
      <c r="Q681" s="518"/>
      <c r="R681" s="518"/>
      <c r="S681" s="518"/>
      <c r="T681" s="518"/>
      <c r="U681" s="518"/>
      <c r="V681" s="518"/>
      <c r="W681" s="518"/>
      <c r="X681" s="518"/>
      <c r="Y681" s="518"/>
      <c r="Z681" s="518"/>
    </row>
    <row r="682">
      <c r="A682" s="518"/>
      <c r="B682" s="518"/>
      <c r="C682" s="518"/>
      <c r="D682" s="518"/>
      <c r="E682" s="518"/>
      <c r="F682" s="518"/>
      <c r="G682" s="518"/>
      <c r="H682" s="518"/>
      <c r="I682" s="518"/>
      <c r="J682" s="518"/>
      <c r="K682" s="518"/>
      <c r="L682" s="518"/>
      <c r="M682" s="518"/>
      <c r="N682" s="518"/>
      <c r="O682" s="518"/>
      <c r="P682" s="518"/>
      <c r="Q682" s="518"/>
      <c r="R682" s="518"/>
      <c r="S682" s="518"/>
      <c r="T682" s="518"/>
      <c r="U682" s="518"/>
      <c r="V682" s="518"/>
      <c r="W682" s="518"/>
      <c r="X682" s="518"/>
      <c r="Y682" s="518"/>
      <c r="Z682" s="518"/>
    </row>
    <row r="683">
      <c r="A683" s="518"/>
      <c r="B683" s="518"/>
      <c r="C683" s="518"/>
      <c r="D683" s="518"/>
      <c r="E683" s="518"/>
      <c r="F683" s="518"/>
      <c r="G683" s="518"/>
      <c r="H683" s="518"/>
      <c r="I683" s="518"/>
      <c r="J683" s="518"/>
      <c r="K683" s="518"/>
      <c r="L683" s="518"/>
      <c r="M683" s="518"/>
      <c r="N683" s="518"/>
      <c r="O683" s="518"/>
      <c r="P683" s="518"/>
      <c r="Q683" s="518"/>
      <c r="R683" s="518"/>
      <c r="S683" s="518"/>
      <c r="T683" s="518"/>
      <c r="U683" s="518"/>
      <c r="V683" s="518"/>
      <c r="W683" s="518"/>
      <c r="X683" s="518"/>
      <c r="Y683" s="518"/>
      <c r="Z683" s="518"/>
    </row>
    <row r="684">
      <c r="A684" s="518"/>
      <c r="B684" s="518"/>
      <c r="C684" s="518"/>
      <c r="D684" s="518"/>
      <c r="E684" s="518"/>
      <c r="F684" s="518"/>
      <c r="G684" s="518"/>
      <c r="H684" s="518"/>
      <c r="I684" s="518"/>
      <c r="J684" s="518"/>
      <c r="K684" s="518"/>
      <c r="L684" s="518"/>
      <c r="M684" s="518"/>
      <c r="N684" s="518"/>
      <c r="O684" s="518"/>
      <c r="P684" s="518"/>
      <c r="Q684" s="518"/>
      <c r="R684" s="518"/>
      <c r="S684" s="518"/>
      <c r="T684" s="518"/>
      <c r="U684" s="518"/>
      <c r="V684" s="518"/>
      <c r="W684" s="518"/>
      <c r="X684" s="518"/>
      <c r="Y684" s="518"/>
      <c r="Z684" s="518"/>
    </row>
    <row r="685">
      <c r="A685" s="518"/>
      <c r="B685" s="518"/>
      <c r="C685" s="518"/>
      <c r="D685" s="518"/>
      <c r="E685" s="518"/>
      <c r="F685" s="518"/>
      <c r="G685" s="518"/>
      <c r="H685" s="518"/>
      <c r="I685" s="518"/>
      <c r="J685" s="518"/>
      <c r="K685" s="518"/>
      <c r="L685" s="518"/>
      <c r="M685" s="518"/>
      <c r="N685" s="518"/>
      <c r="O685" s="518"/>
      <c r="P685" s="518"/>
      <c r="Q685" s="518"/>
      <c r="R685" s="518"/>
      <c r="S685" s="518"/>
      <c r="T685" s="518"/>
      <c r="U685" s="518"/>
      <c r="V685" s="518"/>
      <c r="W685" s="518"/>
      <c r="X685" s="518"/>
      <c r="Y685" s="518"/>
      <c r="Z685" s="518"/>
    </row>
    <row r="686">
      <c r="A686" s="518"/>
      <c r="B686" s="518"/>
      <c r="C686" s="518"/>
      <c r="D686" s="518"/>
      <c r="E686" s="518"/>
      <c r="F686" s="518"/>
      <c r="G686" s="518"/>
      <c r="H686" s="518"/>
      <c r="I686" s="518"/>
      <c r="J686" s="518"/>
      <c r="K686" s="518"/>
      <c r="L686" s="518"/>
      <c r="M686" s="518"/>
      <c r="N686" s="518"/>
      <c r="O686" s="518"/>
      <c r="P686" s="518"/>
      <c r="Q686" s="518"/>
      <c r="R686" s="518"/>
      <c r="S686" s="518"/>
      <c r="T686" s="518"/>
      <c r="U686" s="518"/>
      <c r="V686" s="518"/>
      <c r="W686" s="518"/>
      <c r="X686" s="518"/>
      <c r="Y686" s="518"/>
      <c r="Z686" s="518"/>
    </row>
    <row r="687">
      <c r="A687" s="518"/>
      <c r="B687" s="518"/>
      <c r="C687" s="518"/>
      <c r="D687" s="518"/>
      <c r="E687" s="518"/>
      <c r="F687" s="518"/>
      <c r="G687" s="518"/>
      <c r="H687" s="518"/>
      <c r="I687" s="518"/>
      <c r="J687" s="518"/>
      <c r="K687" s="518"/>
      <c r="L687" s="518"/>
      <c r="M687" s="518"/>
      <c r="N687" s="518"/>
      <c r="O687" s="518"/>
      <c r="P687" s="518"/>
      <c r="Q687" s="518"/>
      <c r="R687" s="518"/>
      <c r="S687" s="518"/>
      <c r="T687" s="518"/>
      <c r="U687" s="518"/>
      <c r="V687" s="518"/>
      <c r="W687" s="518"/>
      <c r="X687" s="518"/>
      <c r="Y687" s="518"/>
      <c r="Z687" s="518"/>
    </row>
    <row r="688">
      <c r="A688" s="518"/>
      <c r="B688" s="518"/>
      <c r="C688" s="518"/>
      <c r="D688" s="518"/>
      <c r="E688" s="518"/>
      <c r="F688" s="518"/>
      <c r="G688" s="518"/>
      <c r="H688" s="518"/>
      <c r="I688" s="518"/>
      <c r="J688" s="518"/>
      <c r="K688" s="518"/>
      <c r="L688" s="518"/>
      <c r="M688" s="518"/>
      <c r="N688" s="518"/>
      <c r="O688" s="518"/>
      <c r="P688" s="518"/>
      <c r="Q688" s="518"/>
      <c r="R688" s="518"/>
      <c r="S688" s="518"/>
      <c r="T688" s="518"/>
      <c r="U688" s="518"/>
      <c r="V688" s="518"/>
      <c r="W688" s="518"/>
      <c r="X688" s="518"/>
      <c r="Y688" s="518"/>
      <c r="Z688" s="518"/>
    </row>
    <row r="689">
      <c r="A689" s="518"/>
      <c r="B689" s="518"/>
      <c r="C689" s="518"/>
      <c r="D689" s="518"/>
      <c r="E689" s="518"/>
      <c r="F689" s="518"/>
      <c r="G689" s="518"/>
      <c r="H689" s="518"/>
      <c r="I689" s="518"/>
      <c r="J689" s="518"/>
      <c r="K689" s="518"/>
      <c r="L689" s="518"/>
      <c r="M689" s="518"/>
      <c r="N689" s="518"/>
      <c r="O689" s="518"/>
      <c r="P689" s="518"/>
      <c r="Q689" s="518"/>
      <c r="R689" s="518"/>
      <c r="S689" s="518"/>
      <c r="T689" s="518"/>
      <c r="U689" s="518"/>
      <c r="V689" s="518"/>
      <c r="W689" s="518"/>
      <c r="X689" s="518"/>
      <c r="Y689" s="518"/>
      <c r="Z689" s="518"/>
    </row>
    <row r="690">
      <c r="A690" s="518"/>
      <c r="B690" s="518"/>
      <c r="C690" s="518"/>
      <c r="D690" s="518"/>
      <c r="E690" s="518"/>
      <c r="F690" s="518"/>
      <c r="G690" s="518"/>
      <c r="H690" s="518"/>
      <c r="I690" s="518"/>
      <c r="J690" s="518"/>
      <c r="K690" s="518"/>
      <c r="L690" s="518"/>
      <c r="M690" s="518"/>
      <c r="N690" s="518"/>
      <c r="O690" s="518"/>
      <c r="P690" s="518"/>
      <c r="Q690" s="518"/>
      <c r="R690" s="518"/>
      <c r="S690" s="518"/>
      <c r="T690" s="518"/>
      <c r="U690" s="518"/>
      <c r="V690" s="518"/>
      <c r="W690" s="518"/>
      <c r="X690" s="518"/>
      <c r="Y690" s="518"/>
      <c r="Z690" s="518"/>
    </row>
    <row r="691">
      <c r="A691" s="518"/>
      <c r="B691" s="518"/>
      <c r="C691" s="518"/>
      <c r="D691" s="518"/>
      <c r="E691" s="518"/>
      <c r="F691" s="518"/>
      <c r="G691" s="518"/>
      <c r="H691" s="518"/>
      <c r="I691" s="518"/>
      <c r="J691" s="518"/>
      <c r="K691" s="518"/>
      <c r="L691" s="518"/>
      <c r="M691" s="518"/>
      <c r="N691" s="518"/>
      <c r="O691" s="518"/>
      <c r="P691" s="518"/>
      <c r="Q691" s="518"/>
      <c r="R691" s="518"/>
      <c r="S691" s="518"/>
      <c r="T691" s="518"/>
      <c r="U691" s="518"/>
      <c r="V691" s="518"/>
      <c r="W691" s="518"/>
      <c r="X691" s="518"/>
      <c r="Y691" s="518"/>
      <c r="Z691" s="518"/>
    </row>
    <row r="692">
      <c r="A692" s="518"/>
      <c r="B692" s="518"/>
      <c r="C692" s="518"/>
      <c r="D692" s="518"/>
      <c r="E692" s="518"/>
      <c r="F692" s="518"/>
      <c r="G692" s="518"/>
      <c r="H692" s="518"/>
      <c r="I692" s="518"/>
      <c r="J692" s="518"/>
      <c r="K692" s="518"/>
      <c r="L692" s="518"/>
      <c r="M692" s="518"/>
      <c r="N692" s="518"/>
      <c r="O692" s="518"/>
      <c r="P692" s="518"/>
      <c r="Q692" s="518"/>
      <c r="R692" s="518"/>
      <c r="S692" s="518"/>
      <c r="T692" s="518"/>
      <c r="U692" s="518"/>
      <c r="V692" s="518"/>
      <c r="W692" s="518"/>
      <c r="X692" s="518"/>
      <c r="Y692" s="518"/>
      <c r="Z692" s="518"/>
    </row>
    <row r="693">
      <c r="A693" s="518"/>
      <c r="B693" s="518"/>
      <c r="C693" s="518"/>
      <c r="D693" s="518"/>
      <c r="E693" s="518"/>
      <c r="F693" s="518"/>
      <c r="G693" s="518"/>
      <c r="H693" s="518"/>
      <c r="I693" s="518"/>
      <c r="J693" s="518"/>
      <c r="K693" s="518"/>
      <c r="L693" s="518"/>
      <c r="M693" s="518"/>
      <c r="N693" s="518"/>
      <c r="O693" s="518"/>
      <c r="P693" s="518"/>
      <c r="Q693" s="518"/>
      <c r="R693" s="518"/>
      <c r="S693" s="518"/>
      <c r="T693" s="518"/>
      <c r="U693" s="518"/>
      <c r="V693" s="518"/>
      <c r="W693" s="518"/>
      <c r="X693" s="518"/>
      <c r="Y693" s="518"/>
      <c r="Z693" s="518"/>
    </row>
    <row r="694">
      <c r="A694" s="518"/>
      <c r="B694" s="518"/>
      <c r="C694" s="518"/>
      <c r="D694" s="518"/>
      <c r="E694" s="518"/>
      <c r="F694" s="518"/>
      <c r="G694" s="518"/>
      <c r="H694" s="518"/>
      <c r="I694" s="518"/>
      <c r="J694" s="518"/>
      <c r="K694" s="518"/>
      <c r="L694" s="518"/>
      <c r="M694" s="518"/>
      <c r="N694" s="518"/>
      <c r="O694" s="518"/>
      <c r="P694" s="518"/>
      <c r="Q694" s="518"/>
      <c r="R694" s="518"/>
      <c r="S694" s="518"/>
      <c r="T694" s="518"/>
      <c r="U694" s="518"/>
      <c r="V694" s="518"/>
      <c r="W694" s="518"/>
      <c r="X694" s="518"/>
      <c r="Y694" s="518"/>
      <c r="Z694" s="518"/>
    </row>
    <row r="695">
      <c r="A695" s="518"/>
      <c r="B695" s="518"/>
      <c r="C695" s="518"/>
      <c r="D695" s="518"/>
      <c r="E695" s="518"/>
      <c r="F695" s="518"/>
      <c r="G695" s="518"/>
      <c r="H695" s="518"/>
      <c r="I695" s="518"/>
      <c r="J695" s="518"/>
      <c r="K695" s="518"/>
      <c r="L695" s="518"/>
      <c r="M695" s="518"/>
      <c r="N695" s="518"/>
      <c r="O695" s="518"/>
      <c r="P695" s="518"/>
      <c r="Q695" s="518"/>
      <c r="R695" s="518"/>
      <c r="S695" s="518"/>
      <c r="T695" s="518"/>
      <c r="U695" s="518"/>
      <c r="V695" s="518"/>
      <c r="W695" s="518"/>
      <c r="X695" s="518"/>
      <c r="Y695" s="518"/>
      <c r="Z695" s="518"/>
    </row>
    <row r="696">
      <c r="A696" s="518"/>
      <c r="B696" s="518"/>
      <c r="C696" s="518"/>
      <c r="D696" s="518"/>
      <c r="E696" s="518"/>
      <c r="F696" s="518"/>
      <c r="G696" s="518"/>
      <c r="H696" s="518"/>
      <c r="I696" s="518"/>
      <c r="J696" s="518"/>
      <c r="K696" s="518"/>
      <c r="L696" s="518"/>
      <c r="M696" s="518"/>
      <c r="N696" s="518"/>
      <c r="O696" s="518"/>
      <c r="P696" s="518"/>
      <c r="Q696" s="518"/>
      <c r="R696" s="518"/>
      <c r="S696" s="518"/>
      <c r="T696" s="518"/>
      <c r="U696" s="518"/>
      <c r="V696" s="518"/>
      <c r="W696" s="518"/>
      <c r="X696" s="518"/>
      <c r="Y696" s="518"/>
      <c r="Z696" s="518"/>
    </row>
    <row r="697">
      <c r="A697" s="518"/>
      <c r="B697" s="518"/>
      <c r="C697" s="518"/>
      <c r="D697" s="518"/>
      <c r="E697" s="518"/>
      <c r="F697" s="518"/>
      <c r="G697" s="518"/>
      <c r="H697" s="518"/>
      <c r="I697" s="518"/>
      <c r="J697" s="518"/>
      <c r="K697" s="518"/>
      <c r="L697" s="518"/>
      <c r="M697" s="518"/>
      <c r="N697" s="518"/>
      <c r="O697" s="518"/>
      <c r="P697" s="518"/>
      <c r="Q697" s="518"/>
      <c r="R697" s="518"/>
      <c r="S697" s="518"/>
      <c r="T697" s="518"/>
      <c r="U697" s="518"/>
      <c r="V697" s="518"/>
      <c r="W697" s="518"/>
      <c r="X697" s="518"/>
      <c r="Y697" s="518"/>
      <c r="Z697" s="518"/>
    </row>
    <row r="698">
      <c r="A698" s="518"/>
      <c r="B698" s="518"/>
      <c r="C698" s="518"/>
      <c r="D698" s="518"/>
      <c r="E698" s="518"/>
      <c r="F698" s="518"/>
      <c r="G698" s="518"/>
      <c r="H698" s="518"/>
      <c r="I698" s="518"/>
      <c r="J698" s="518"/>
      <c r="K698" s="518"/>
      <c r="L698" s="518"/>
      <c r="M698" s="518"/>
      <c r="N698" s="518"/>
      <c r="O698" s="518"/>
      <c r="P698" s="518"/>
      <c r="Q698" s="518"/>
      <c r="R698" s="518"/>
      <c r="S698" s="518"/>
      <c r="T698" s="518"/>
      <c r="U698" s="518"/>
      <c r="V698" s="518"/>
      <c r="W698" s="518"/>
      <c r="X698" s="518"/>
      <c r="Y698" s="518"/>
      <c r="Z698" s="518"/>
    </row>
    <row r="699">
      <c r="A699" s="518"/>
      <c r="B699" s="518"/>
      <c r="C699" s="518"/>
      <c r="D699" s="518"/>
      <c r="E699" s="518"/>
      <c r="F699" s="518"/>
      <c r="G699" s="518"/>
      <c r="H699" s="518"/>
      <c r="I699" s="518"/>
      <c r="J699" s="518"/>
      <c r="K699" s="518"/>
      <c r="L699" s="518"/>
      <c r="M699" s="518"/>
      <c r="N699" s="518"/>
      <c r="O699" s="518"/>
      <c r="P699" s="518"/>
      <c r="Q699" s="518"/>
      <c r="R699" s="518"/>
      <c r="S699" s="518"/>
      <c r="T699" s="518"/>
      <c r="U699" s="518"/>
      <c r="V699" s="518"/>
      <c r="W699" s="518"/>
      <c r="X699" s="518"/>
      <c r="Y699" s="518"/>
      <c r="Z699" s="518"/>
    </row>
    <row r="700">
      <c r="A700" s="518"/>
      <c r="B700" s="518"/>
      <c r="C700" s="518"/>
      <c r="D700" s="518"/>
      <c r="E700" s="518"/>
      <c r="F700" s="518"/>
      <c r="G700" s="518"/>
      <c r="H700" s="518"/>
      <c r="I700" s="518"/>
      <c r="J700" s="518"/>
      <c r="K700" s="518"/>
      <c r="L700" s="518"/>
      <c r="M700" s="518"/>
      <c r="N700" s="518"/>
      <c r="O700" s="518"/>
      <c r="P700" s="518"/>
      <c r="Q700" s="518"/>
      <c r="R700" s="518"/>
      <c r="S700" s="518"/>
      <c r="T700" s="518"/>
      <c r="U700" s="518"/>
      <c r="V700" s="518"/>
      <c r="W700" s="518"/>
      <c r="X700" s="518"/>
      <c r="Y700" s="518"/>
      <c r="Z700" s="518"/>
    </row>
    <row r="701">
      <c r="A701" s="518"/>
      <c r="B701" s="518"/>
      <c r="C701" s="518"/>
      <c r="D701" s="518"/>
      <c r="E701" s="518"/>
      <c r="F701" s="518"/>
      <c r="G701" s="518"/>
      <c r="H701" s="518"/>
      <c r="I701" s="518"/>
      <c r="J701" s="518"/>
      <c r="K701" s="518"/>
      <c r="L701" s="518"/>
      <c r="M701" s="518"/>
      <c r="N701" s="518"/>
      <c r="O701" s="518"/>
      <c r="P701" s="518"/>
      <c r="Q701" s="518"/>
      <c r="R701" s="518"/>
      <c r="S701" s="518"/>
      <c r="T701" s="518"/>
      <c r="U701" s="518"/>
      <c r="V701" s="518"/>
      <c r="W701" s="518"/>
      <c r="X701" s="518"/>
      <c r="Y701" s="518"/>
      <c r="Z701" s="518"/>
    </row>
    <row r="702">
      <c r="A702" s="518"/>
      <c r="B702" s="518"/>
      <c r="C702" s="518"/>
      <c r="D702" s="518"/>
      <c r="E702" s="518"/>
      <c r="F702" s="518"/>
      <c r="G702" s="518"/>
      <c r="H702" s="518"/>
      <c r="I702" s="518"/>
      <c r="J702" s="518"/>
      <c r="K702" s="518"/>
      <c r="L702" s="518"/>
      <c r="M702" s="518"/>
      <c r="N702" s="518"/>
      <c r="O702" s="518"/>
      <c r="P702" s="518"/>
      <c r="Q702" s="518"/>
      <c r="R702" s="518"/>
      <c r="S702" s="518"/>
      <c r="T702" s="518"/>
      <c r="U702" s="518"/>
      <c r="V702" s="518"/>
      <c r="W702" s="518"/>
      <c r="X702" s="518"/>
      <c r="Y702" s="518"/>
      <c r="Z702" s="518"/>
    </row>
    <row r="703">
      <c r="A703" s="518"/>
      <c r="B703" s="518"/>
      <c r="C703" s="518"/>
      <c r="D703" s="518"/>
      <c r="E703" s="518"/>
      <c r="F703" s="518"/>
      <c r="G703" s="518"/>
      <c r="H703" s="518"/>
      <c r="I703" s="518"/>
      <c r="J703" s="518"/>
      <c r="K703" s="518"/>
      <c r="L703" s="518"/>
      <c r="M703" s="518"/>
      <c r="N703" s="518"/>
      <c r="O703" s="518"/>
      <c r="P703" s="518"/>
      <c r="Q703" s="518"/>
      <c r="R703" s="518"/>
      <c r="S703" s="518"/>
      <c r="T703" s="518"/>
      <c r="U703" s="518"/>
      <c r="V703" s="518"/>
      <c r="W703" s="518"/>
      <c r="X703" s="518"/>
      <c r="Y703" s="518"/>
      <c r="Z703" s="518"/>
    </row>
    <row r="704">
      <c r="A704" s="518"/>
      <c r="B704" s="518"/>
      <c r="C704" s="518"/>
      <c r="D704" s="518"/>
      <c r="E704" s="518"/>
      <c r="F704" s="518"/>
      <c r="G704" s="518"/>
      <c r="H704" s="518"/>
      <c r="I704" s="518"/>
      <c r="J704" s="518"/>
      <c r="K704" s="518"/>
      <c r="L704" s="518"/>
      <c r="M704" s="518"/>
      <c r="N704" s="518"/>
      <c r="O704" s="518"/>
      <c r="P704" s="518"/>
      <c r="Q704" s="518"/>
      <c r="R704" s="518"/>
      <c r="S704" s="518"/>
      <c r="T704" s="518"/>
      <c r="U704" s="518"/>
      <c r="V704" s="518"/>
      <c r="W704" s="518"/>
      <c r="X704" s="518"/>
      <c r="Y704" s="518"/>
      <c r="Z704" s="518"/>
    </row>
    <row r="705">
      <c r="A705" s="518"/>
      <c r="B705" s="518"/>
      <c r="C705" s="518"/>
      <c r="D705" s="518"/>
      <c r="E705" s="518"/>
      <c r="F705" s="518"/>
      <c r="G705" s="518"/>
      <c r="H705" s="518"/>
      <c r="I705" s="518"/>
      <c r="J705" s="518"/>
      <c r="K705" s="518"/>
      <c r="L705" s="518"/>
      <c r="M705" s="518"/>
      <c r="N705" s="518"/>
      <c r="O705" s="518"/>
      <c r="P705" s="518"/>
      <c r="Q705" s="518"/>
      <c r="R705" s="518"/>
      <c r="S705" s="518"/>
      <c r="T705" s="518"/>
      <c r="U705" s="518"/>
      <c r="V705" s="518"/>
      <c r="W705" s="518"/>
      <c r="X705" s="518"/>
      <c r="Y705" s="518"/>
      <c r="Z705" s="518"/>
    </row>
    <row r="706">
      <c r="A706" s="518"/>
      <c r="B706" s="518"/>
      <c r="C706" s="518"/>
      <c r="D706" s="518"/>
      <c r="E706" s="518"/>
      <c r="F706" s="518"/>
      <c r="G706" s="518"/>
      <c r="H706" s="518"/>
      <c r="I706" s="518"/>
      <c r="J706" s="518"/>
      <c r="K706" s="518"/>
      <c r="L706" s="518"/>
      <c r="M706" s="518"/>
      <c r="N706" s="518"/>
      <c r="O706" s="518"/>
      <c r="P706" s="518"/>
      <c r="Q706" s="518"/>
      <c r="R706" s="518"/>
      <c r="S706" s="518"/>
      <c r="T706" s="518"/>
      <c r="U706" s="518"/>
      <c r="V706" s="518"/>
      <c r="W706" s="518"/>
      <c r="X706" s="518"/>
      <c r="Y706" s="518"/>
      <c r="Z706" s="518"/>
    </row>
    <row r="707">
      <c r="A707" s="518"/>
      <c r="B707" s="518"/>
      <c r="C707" s="518"/>
      <c r="D707" s="518"/>
      <c r="E707" s="518"/>
      <c r="F707" s="518"/>
      <c r="G707" s="518"/>
      <c r="H707" s="518"/>
      <c r="I707" s="518"/>
      <c r="J707" s="518"/>
      <c r="K707" s="518"/>
      <c r="L707" s="518"/>
      <c r="M707" s="518"/>
      <c r="N707" s="518"/>
      <c r="O707" s="518"/>
      <c r="P707" s="518"/>
      <c r="Q707" s="518"/>
      <c r="R707" s="518"/>
      <c r="S707" s="518"/>
      <c r="T707" s="518"/>
      <c r="U707" s="518"/>
      <c r="V707" s="518"/>
      <c r="W707" s="518"/>
      <c r="X707" s="518"/>
      <c r="Y707" s="518"/>
      <c r="Z707" s="518"/>
    </row>
    <row r="708">
      <c r="A708" s="518"/>
      <c r="B708" s="518"/>
      <c r="C708" s="518"/>
      <c r="D708" s="518"/>
      <c r="E708" s="518"/>
      <c r="F708" s="518"/>
      <c r="G708" s="518"/>
      <c r="H708" s="518"/>
      <c r="I708" s="518"/>
      <c r="J708" s="518"/>
      <c r="K708" s="518"/>
      <c r="L708" s="518"/>
      <c r="M708" s="518"/>
      <c r="N708" s="518"/>
      <c r="O708" s="518"/>
      <c r="P708" s="518"/>
      <c r="Q708" s="518"/>
      <c r="R708" s="518"/>
      <c r="S708" s="518"/>
      <c r="T708" s="518"/>
      <c r="U708" s="518"/>
      <c r="V708" s="518"/>
      <c r="W708" s="518"/>
      <c r="X708" s="518"/>
      <c r="Y708" s="518"/>
      <c r="Z708" s="518"/>
    </row>
    <row r="709">
      <c r="A709" s="518"/>
      <c r="B709" s="518"/>
      <c r="C709" s="518"/>
      <c r="D709" s="518"/>
      <c r="E709" s="518"/>
      <c r="F709" s="518"/>
      <c r="G709" s="518"/>
      <c r="H709" s="518"/>
      <c r="I709" s="518"/>
      <c r="J709" s="518"/>
      <c r="K709" s="518"/>
      <c r="L709" s="518"/>
      <c r="M709" s="518"/>
      <c r="N709" s="518"/>
      <c r="O709" s="518"/>
      <c r="P709" s="518"/>
      <c r="Q709" s="518"/>
      <c r="R709" s="518"/>
      <c r="S709" s="518"/>
      <c r="T709" s="518"/>
      <c r="U709" s="518"/>
      <c r="V709" s="518"/>
      <c r="W709" s="518"/>
      <c r="X709" s="518"/>
      <c r="Y709" s="518"/>
      <c r="Z709" s="518"/>
    </row>
    <row r="710">
      <c r="A710" s="518"/>
      <c r="B710" s="518"/>
      <c r="C710" s="518"/>
      <c r="D710" s="518"/>
      <c r="E710" s="518"/>
      <c r="F710" s="518"/>
      <c r="G710" s="518"/>
      <c r="H710" s="518"/>
      <c r="I710" s="518"/>
      <c r="J710" s="518"/>
      <c r="K710" s="518"/>
      <c r="L710" s="518"/>
      <c r="M710" s="518"/>
      <c r="N710" s="518"/>
      <c r="O710" s="518"/>
      <c r="P710" s="518"/>
      <c r="Q710" s="518"/>
      <c r="R710" s="518"/>
      <c r="S710" s="518"/>
      <c r="T710" s="518"/>
      <c r="U710" s="518"/>
      <c r="V710" s="518"/>
      <c r="W710" s="518"/>
      <c r="X710" s="518"/>
      <c r="Y710" s="518"/>
      <c r="Z710" s="518"/>
    </row>
    <row r="711">
      <c r="A711" s="518"/>
      <c r="B711" s="518"/>
      <c r="C711" s="518"/>
      <c r="D711" s="518"/>
      <c r="E711" s="518"/>
      <c r="F711" s="518"/>
      <c r="G711" s="518"/>
      <c r="H711" s="518"/>
      <c r="I711" s="518"/>
      <c r="J711" s="518"/>
      <c r="K711" s="518"/>
      <c r="L711" s="518"/>
      <c r="M711" s="518"/>
      <c r="N711" s="518"/>
      <c r="O711" s="518"/>
      <c r="P711" s="518"/>
      <c r="Q711" s="518"/>
      <c r="R711" s="518"/>
      <c r="S711" s="518"/>
      <c r="T711" s="518"/>
      <c r="U711" s="518"/>
      <c r="V711" s="518"/>
      <c r="W711" s="518"/>
      <c r="X711" s="518"/>
      <c r="Y711" s="518"/>
      <c r="Z711" s="518"/>
    </row>
    <row r="712">
      <c r="A712" s="518"/>
      <c r="B712" s="518"/>
      <c r="C712" s="518"/>
      <c r="D712" s="518"/>
      <c r="E712" s="518"/>
      <c r="F712" s="518"/>
      <c r="G712" s="518"/>
      <c r="H712" s="518"/>
      <c r="I712" s="518"/>
      <c r="J712" s="518"/>
      <c r="K712" s="518"/>
      <c r="L712" s="518"/>
      <c r="M712" s="518"/>
      <c r="N712" s="518"/>
      <c r="O712" s="518"/>
      <c r="P712" s="518"/>
      <c r="Q712" s="518"/>
      <c r="R712" s="518"/>
      <c r="S712" s="518"/>
      <c r="T712" s="518"/>
      <c r="U712" s="518"/>
      <c r="V712" s="518"/>
      <c r="W712" s="518"/>
      <c r="X712" s="518"/>
      <c r="Y712" s="518"/>
      <c r="Z712" s="518"/>
    </row>
    <row r="713">
      <c r="A713" s="518"/>
      <c r="B713" s="518"/>
      <c r="C713" s="518"/>
      <c r="D713" s="518"/>
      <c r="E713" s="518"/>
      <c r="F713" s="518"/>
      <c r="G713" s="518"/>
      <c r="H713" s="518"/>
      <c r="I713" s="518"/>
      <c r="J713" s="518"/>
      <c r="K713" s="518"/>
      <c r="L713" s="518"/>
      <c r="M713" s="518"/>
      <c r="N713" s="518"/>
      <c r="O713" s="518"/>
      <c r="P713" s="518"/>
      <c r="Q713" s="518"/>
      <c r="R713" s="518"/>
      <c r="S713" s="518"/>
      <c r="T713" s="518"/>
      <c r="U713" s="518"/>
      <c r="V713" s="518"/>
      <c r="W713" s="518"/>
      <c r="X713" s="518"/>
      <c r="Y713" s="518"/>
      <c r="Z713" s="518"/>
    </row>
    <row r="714">
      <c r="A714" s="518"/>
      <c r="B714" s="518"/>
      <c r="C714" s="518"/>
      <c r="D714" s="518"/>
      <c r="E714" s="518"/>
      <c r="F714" s="518"/>
      <c r="G714" s="518"/>
      <c r="H714" s="518"/>
      <c r="I714" s="518"/>
      <c r="J714" s="518"/>
      <c r="K714" s="518"/>
      <c r="L714" s="518"/>
      <c r="M714" s="518"/>
      <c r="N714" s="518"/>
      <c r="O714" s="518"/>
      <c r="P714" s="518"/>
      <c r="Q714" s="518"/>
      <c r="R714" s="518"/>
      <c r="S714" s="518"/>
      <c r="T714" s="518"/>
      <c r="U714" s="518"/>
      <c r="V714" s="518"/>
      <c r="W714" s="518"/>
      <c r="X714" s="518"/>
      <c r="Y714" s="518"/>
      <c r="Z714" s="518"/>
    </row>
    <row r="715">
      <c r="A715" s="518"/>
      <c r="B715" s="518"/>
      <c r="C715" s="518"/>
      <c r="D715" s="518"/>
      <c r="E715" s="518"/>
      <c r="F715" s="518"/>
      <c r="G715" s="518"/>
      <c r="H715" s="518"/>
      <c r="I715" s="518"/>
      <c r="J715" s="518"/>
      <c r="K715" s="518"/>
      <c r="L715" s="518"/>
      <c r="M715" s="518"/>
      <c r="N715" s="518"/>
      <c r="O715" s="518"/>
      <c r="P715" s="518"/>
      <c r="Q715" s="518"/>
      <c r="R715" s="518"/>
      <c r="S715" s="518"/>
      <c r="T715" s="518"/>
      <c r="U715" s="518"/>
      <c r="V715" s="518"/>
      <c r="W715" s="518"/>
      <c r="X715" s="518"/>
      <c r="Y715" s="518"/>
      <c r="Z715" s="518"/>
    </row>
    <row r="716">
      <c r="A716" s="518"/>
      <c r="B716" s="518"/>
      <c r="C716" s="518"/>
      <c r="D716" s="518"/>
      <c r="E716" s="518"/>
      <c r="F716" s="518"/>
      <c r="G716" s="518"/>
      <c r="H716" s="518"/>
      <c r="I716" s="518"/>
      <c r="J716" s="518"/>
      <c r="K716" s="518"/>
      <c r="L716" s="518"/>
      <c r="M716" s="518"/>
      <c r="N716" s="518"/>
      <c r="O716" s="518"/>
      <c r="P716" s="518"/>
      <c r="Q716" s="518"/>
      <c r="R716" s="518"/>
      <c r="S716" s="518"/>
      <c r="T716" s="518"/>
      <c r="U716" s="518"/>
      <c r="V716" s="518"/>
      <c r="W716" s="518"/>
      <c r="X716" s="518"/>
      <c r="Y716" s="518"/>
      <c r="Z716" s="518"/>
    </row>
    <row r="717">
      <c r="A717" s="518"/>
      <c r="B717" s="518"/>
      <c r="C717" s="518"/>
      <c r="D717" s="518"/>
      <c r="E717" s="518"/>
      <c r="F717" s="518"/>
      <c r="G717" s="518"/>
      <c r="H717" s="518"/>
      <c r="I717" s="518"/>
      <c r="J717" s="518"/>
      <c r="K717" s="518"/>
      <c r="L717" s="518"/>
      <c r="M717" s="518"/>
      <c r="N717" s="518"/>
      <c r="O717" s="518"/>
      <c r="P717" s="518"/>
      <c r="Q717" s="518"/>
      <c r="R717" s="518"/>
      <c r="S717" s="518"/>
      <c r="T717" s="518"/>
      <c r="U717" s="518"/>
      <c r="V717" s="518"/>
      <c r="W717" s="518"/>
      <c r="X717" s="518"/>
      <c r="Y717" s="518"/>
      <c r="Z717" s="518"/>
    </row>
    <row r="718">
      <c r="A718" s="518"/>
      <c r="B718" s="518"/>
      <c r="C718" s="518"/>
      <c r="D718" s="518"/>
      <c r="E718" s="518"/>
      <c r="F718" s="518"/>
      <c r="G718" s="518"/>
      <c r="H718" s="518"/>
      <c r="I718" s="518"/>
      <c r="J718" s="518"/>
      <c r="K718" s="518"/>
      <c r="L718" s="518"/>
      <c r="M718" s="518"/>
      <c r="N718" s="518"/>
      <c r="O718" s="518"/>
      <c r="P718" s="518"/>
      <c r="Q718" s="518"/>
      <c r="R718" s="518"/>
      <c r="S718" s="518"/>
      <c r="T718" s="518"/>
      <c r="U718" s="518"/>
      <c r="V718" s="518"/>
      <c r="W718" s="518"/>
      <c r="X718" s="518"/>
      <c r="Y718" s="518"/>
      <c r="Z718" s="518"/>
    </row>
    <row r="719">
      <c r="A719" s="518"/>
      <c r="B719" s="518"/>
      <c r="C719" s="518"/>
      <c r="D719" s="518"/>
      <c r="E719" s="518"/>
      <c r="F719" s="518"/>
      <c r="G719" s="518"/>
      <c r="H719" s="518"/>
      <c r="I719" s="518"/>
      <c r="J719" s="518"/>
      <c r="K719" s="518"/>
      <c r="L719" s="518"/>
      <c r="M719" s="518"/>
      <c r="N719" s="518"/>
      <c r="O719" s="518"/>
      <c r="P719" s="518"/>
      <c r="Q719" s="518"/>
      <c r="R719" s="518"/>
      <c r="S719" s="518"/>
      <c r="T719" s="518"/>
      <c r="U719" s="518"/>
      <c r="V719" s="518"/>
      <c r="W719" s="518"/>
      <c r="X719" s="518"/>
      <c r="Y719" s="518"/>
      <c r="Z719" s="518"/>
    </row>
    <row r="720">
      <c r="A720" s="518"/>
      <c r="B720" s="518"/>
      <c r="C720" s="518"/>
      <c r="D720" s="518"/>
      <c r="E720" s="518"/>
      <c r="F720" s="518"/>
      <c r="G720" s="518"/>
      <c r="H720" s="518"/>
      <c r="I720" s="518"/>
      <c r="J720" s="518"/>
      <c r="K720" s="518"/>
      <c r="L720" s="518"/>
      <c r="M720" s="518"/>
      <c r="N720" s="518"/>
      <c r="O720" s="518"/>
      <c r="P720" s="518"/>
      <c r="Q720" s="518"/>
      <c r="R720" s="518"/>
      <c r="S720" s="518"/>
      <c r="T720" s="518"/>
      <c r="U720" s="518"/>
      <c r="V720" s="518"/>
      <c r="W720" s="518"/>
      <c r="X720" s="518"/>
      <c r="Y720" s="518"/>
      <c r="Z720" s="518"/>
    </row>
    <row r="721">
      <c r="A721" s="518"/>
      <c r="B721" s="518"/>
      <c r="C721" s="518"/>
      <c r="D721" s="518"/>
      <c r="E721" s="518"/>
      <c r="F721" s="518"/>
      <c r="G721" s="518"/>
      <c r="H721" s="518"/>
      <c r="I721" s="518"/>
      <c r="J721" s="518"/>
      <c r="K721" s="518"/>
      <c r="L721" s="518"/>
      <c r="M721" s="518"/>
      <c r="N721" s="518"/>
      <c r="O721" s="518"/>
      <c r="P721" s="518"/>
      <c r="Q721" s="518"/>
      <c r="R721" s="518"/>
      <c r="S721" s="518"/>
      <c r="T721" s="518"/>
      <c r="U721" s="518"/>
      <c r="V721" s="518"/>
      <c r="W721" s="518"/>
      <c r="X721" s="518"/>
      <c r="Y721" s="518"/>
      <c r="Z721" s="518"/>
    </row>
    <row r="722">
      <c r="A722" s="518"/>
      <c r="B722" s="518"/>
      <c r="C722" s="518"/>
      <c r="D722" s="518"/>
      <c r="E722" s="518"/>
      <c r="F722" s="518"/>
      <c r="G722" s="518"/>
      <c r="H722" s="518"/>
      <c r="I722" s="518"/>
      <c r="J722" s="518"/>
      <c r="K722" s="518"/>
      <c r="L722" s="518"/>
      <c r="M722" s="518"/>
      <c r="N722" s="518"/>
      <c r="O722" s="518"/>
      <c r="P722" s="518"/>
      <c r="Q722" s="518"/>
      <c r="R722" s="518"/>
      <c r="S722" s="518"/>
      <c r="T722" s="518"/>
      <c r="U722" s="518"/>
      <c r="V722" s="518"/>
      <c r="W722" s="518"/>
      <c r="X722" s="518"/>
      <c r="Y722" s="518"/>
      <c r="Z722" s="518"/>
    </row>
    <row r="723">
      <c r="A723" s="518"/>
      <c r="B723" s="518"/>
      <c r="C723" s="518"/>
      <c r="D723" s="518"/>
      <c r="E723" s="518"/>
      <c r="F723" s="518"/>
      <c r="G723" s="518"/>
      <c r="H723" s="518"/>
      <c r="I723" s="518"/>
      <c r="J723" s="518"/>
      <c r="K723" s="518"/>
      <c r="L723" s="518"/>
      <c r="M723" s="518"/>
      <c r="N723" s="518"/>
      <c r="O723" s="518"/>
      <c r="P723" s="518"/>
      <c r="Q723" s="518"/>
      <c r="R723" s="518"/>
      <c r="S723" s="518"/>
      <c r="T723" s="518"/>
      <c r="U723" s="518"/>
      <c r="V723" s="518"/>
      <c r="W723" s="518"/>
      <c r="X723" s="518"/>
      <c r="Y723" s="518"/>
      <c r="Z723" s="518"/>
    </row>
    <row r="724">
      <c r="A724" s="518"/>
      <c r="B724" s="518"/>
      <c r="C724" s="518"/>
      <c r="D724" s="518"/>
      <c r="E724" s="518"/>
      <c r="F724" s="518"/>
      <c r="G724" s="518"/>
      <c r="H724" s="518"/>
      <c r="I724" s="518"/>
      <c r="J724" s="518"/>
      <c r="K724" s="518"/>
      <c r="L724" s="518"/>
      <c r="M724" s="518"/>
      <c r="N724" s="518"/>
      <c r="O724" s="518"/>
      <c r="P724" s="518"/>
      <c r="Q724" s="518"/>
      <c r="R724" s="518"/>
      <c r="S724" s="518"/>
      <c r="T724" s="518"/>
      <c r="U724" s="518"/>
      <c r="V724" s="518"/>
      <c r="W724" s="518"/>
      <c r="X724" s="518"/>
      <c r="Y724" s="518"/>
      <c r="Z724" s="518"/>
    </row>
    <row r="725">
      <c r="A725" s="518"/>
      <c r="B725" s="518"/>
      <c r="C725" s="518"/>
      <c r="D725" s="518"/>
      <c r="E725" s="518"/>
      <c r="F725" s="518"/>
      <c r="G725" s="518"/>
      <c r="H725" s="518"/>
      <c r="I725" s="518"/>
      <c r="J725" s="518"/>
      <c r="K725" s="518"/>
      <c r="L725" s="518"/>
      <c r="M725" s="518"/>
      <c r="N725" s="518"/>
      <c r="O725" s="518"/>
      <c r="P725" s="518"/>
      <c r="Q725" s="518"/>
      <c r="R725" s="518"/>
      <c r="S725" s="518"/>
      <c r="T725" s="518"/>
      <c r="U725" s="518"/>
      <c r="V725" s="518"/>
      <c r="W725" s="518"/>
      <c r="X725" s="518"/>
      <c r="Y725" s="518"/>
      <c r="Z725" s="518"/>
    </row>
    <row r="726">
      <c r="A726" s="518"/>
      <c r="B726" s="518"/>
      <c r="C726" s="518"/>
      <c r="D726" s="518"/>
      <c r="E726" s="518"/>
      <c r="F726" s="518"/>
      <c r="G726" s="518"/>
      <c r="H726" s="518"/>
      <c r="I726" s="518"/>
      <c r="J726" s="518"/>
      <c r="K726" s="518"/>
      <c r="L726" s="518"/>
      <c r="M726" s="518"/>
      <c r="N726" s="518"/>
      <c r="O726" s="518"/>
      <c r="P726" s="518"/>
      <c r="Q726" s="518"/>
      <c r="R726" s="518"/>
      <c r="S726" s="518"/>
      <c r="T726" s="518"/>
      <c r="U726" s="518"/>
      <c r="V726" s="518"/>
      <c r="W726" s="518"/>
      <c r="X726" s="518"/>
      <c r="Y726" s="518"/>
      <c r="Z726" s="518"/>
    </row>
    <row r="727">
      <c r="A727" s="518"/>
      <c r="B727" s="518"/>
      <c r="C727" s="518"/>
      <c r="D727" s="518"/>
      <c r="E727" s="518"/>
      <c r="F727" s="518"/>
      <c r="G727" s="518"/>
      <c r="H727" s="518"/>
      <c r="I727" s="518"/>
      <c r="J727" s="518"/>
      <c r="K727" s="518"/>
      <c r="L727" s="518"/>
      <c r="M727" s="518"/>
      <c r="N727" s="518"/>
      <c r="O727" s="518"/>
      <c r="P727" s="518"/>
      <c r="Q727" s="518"/>
      <c r="R727" s="518"/>
      <c r="S727" s="518"/>
      <c r="T727" s="518"/>
      <c r="U727" s="518"/>
      <c r="V727" s="518"/>
      <c r="W727" s="518"/>
      <c r="X727" s="518"/>
      <c r="Y727" s="518"/>
      <c r="Z727" s="518"/>
    </row>
    <row r="728">
      <c r="A728" s="518"/>
      <c r="B728" s="518"/>
      <c r="C728" s="518"/>
      <c r="D728" s="518"/>
      <c r="E728" s="518"/>
      <c r="F728" s="518"/>
      <c r="G728" s="518"/>
      <c r="H728" s="518"/>
      <c r="I728" s="518"/>
      <c r="J728" s="518"/>
      <c r="K728" s="518"/>
      <c r="L728" s="518"/>
      <c r="M728" s="518"/>
      <c r="N728" s="518"/>
      <c r="O728" s="518"/>
      <c r="P728" s="518"/>
      <c r="Q728" s="518"/>
      <c r="R728" s="518"/>
      <c r="S728" s="518"/>
      <c r="T728" s="518"/>
      <c r="U728" s="518"/>
      <c r="V728" s="518"/>
      <c r="W728" s="518"/>
      <c r="X728" s="518"/>
      <c r="Y728" s="518"/>
      <c r="Z728" s="518"/>
    </row>
    <row r="729">
      <c r="A729" s="518"/>
      <c r="B729" s="518"/>
      <c r="C729" s="518"/>
      <c r="D729" s="518"/>
      <c r="E729" s="518"/>
      <c r="F729" s="518"/>
      <c r="G729" s="518"/>
      <c r="H729" s="518"/>
      <c r="I729" s="518"/>
      <c r="J729" s="518"/>
      <c r="K729" s="518"/>
      <c r="L729" s="518"/>
      <c r="M729" s="518"/>
      <c r="N729" s="518"/>
      <c r="O729" s="518"/>
      <c r="P729" s="518"/>
      <c r="Q729" s="518"/>
      <c r="R729" s="518"/>
      <c r="S729" s="518"/>
      <c r="T729" s="518"/>
      <c r="U729" s="518"/>
      <c r="V729" s="518"/>
      <c r="W729" s="518"/>
      <c r="X729" s="518"/>
      <c r="Y729" s="518"/>
      <c r="Z729" s="518"/>
    </row>
    <row r="730">
      <c r="A730" s="518"/>
      <c r="B730" s="518"/>
      <c r="C730" s="518"/>
      <c r="D730" s="518"/>
      <c r="E730" s="518"/>
      <c r="F730" s="518"/>
      <c r="G730" s="518"/>
      <c r="H730" s="518"/>
      <c r="I730" s="518"/>
      <c r="J730" s="518"/>
      <c r="K730" s="518"/>
      <c r="L730" s="518"/>
      <c r="M730" s="518"/>
      <c r="N730" s="518"/>
      <c r="O730" s="518"/>
      <c r="P730" s="518"/>
      <c r="Q730" s="518"/>
      <c r="R730" s="518"/>
      <c r="S730" s="518"/>
      <c r="T730" s="518"/>
      <c r="U730" s="518"/>
      <c r="V730" s="518"/>
      <c r="W730" s="518"/>
      <c r="X730" s="518"/>
      <c r="Y730" s="518"/>
      <c r="Z730" s="518"/>
    </row>
    <row r="731">
      <c r="A731" s="518"/>
      <c r="B731" s="518"/>
      <c r="C731" s="518"/>
      <c r="D731" s="518"/>
      <c r="E731" s="518"/>
      <c r="F731" s="518"/>
      <c r="G731" s="518"/>
      <c r="H731" s="518"/>
      <c r="I731" s="518"/>
      <c r="J731" s="518"/>
      <c r="K731" s="518"/>
      <c r="L731" s="518"/>
      <c r="M731" s="518"/>
      <c r="N731" s="518"/>
      <c r="O731" s="518"/>
      <c r="P731" s="518"/>
      <c r="Q731" s="518"/>
      <c r="R731" s="518"/>
      <c r="S731" s="518"/>
      <c r="T731" s="518"/>
      <c r="U731" s="518"/>
      <c r="V731" s="518"/>
      <c r="W731" s="518"/>
      <c r="X731" s="518"/>
      <c r="Y731" s="518"/>
      <c r="Z731" s="518"/>
    </row>
    <row r="732">
      <c r="A732" s="518"/>
      <c r="B732" s="518"/>
      <c r="C732" s="518"/>
      <c r="D732" s="518"/>
      <c r="E732" s="518"/>
      <c r="F732" s="518"/>
      <c r="G732" s="518"/>
      <c r="H732" s="518"/>
      <c r="I732" s="518"/>
      <c r="J732" s="518"/>
      <c r="K732" s="518"/>
      <c r="L732" s="518"/>
      <c r="M732" s="518"/>
      <c r="N732" s="518"/>
      <c r="O732" s="518"/>
      <c r="P732" s="518"/>
      <c r="Q732" s="518"/>
      <c r="R732" s="518"/>
      <c r="S732" s="518"/>
      <c r="T732" s="518"/>
      <c r="U732" s="518"/>
      <c r="V732" s="518"/>
      <c r="W732" s="518"/>
      <c r="X732" s="518"/>
      <c r="Y732" s="518"/>
      <c r="Z732" s="518"/>
    </row>
    <row r="733">
      <c r="A733" s="518"/>
      <c r="B733" s="518"/>
      <c r="C733" s="518"/>
      <c r="D733" s="518"/>
      <c r="E733" s="518"/>
      <c r="F733" s="518"/>
      <c r="G733" s="518"/>
      <c r="H733" s="518"/>
      <c r="I733" s="518"/>
      <c r="J733" s="518"/>
      <c r="K733" s="518"/>
      <c r="L733" s="518"/>
      <c r="M733" s="518"/>
      <c r="N733" s="518"/>
      <c r="O733" s="518"/>
      <c r="P733" s="518"/>
      <c r="Q733" s="518"/>
      <c r="R733" s="518"/>
      <c r="S733" s="518"/>
      <c r="T733" s="518"/>
      <c r="U733" s="518"/>
      <c r="V733" s="518"/>
      <c r="W733" s="518"/>
      <c r="X733" s="518"/>
      <c r="Y733" s="518"/>
      <c r="Z733" s="518"/>
    </row>
    <row r="734">
      <c r="A734" s="518"/>
      <c r="B734" s="518"/>
      <c r="C734" s="518"/>
      <c r="D734" s="518"/>
      <c r="E734" s="518"/>
      <c r="F734" s="518"/>
      <c r="G734" s="518"/>
      <c r="H734" s="518"/>
      <c r="I734" s="518"/>
      <c r="J734" s="518"/>
      <c r="K734" s="518"/>
      <c r="L734" s="518"/>
      <c r="M734" s="518"/>
      <c r="N734" s="518"/>
      <c r="O734" s="518"/>
      <c r="P734" s="518"/>
      <c r="Q734" s="518"/>
      <c r="R734" s="518"/>
      <c r="S734" s="518"/>
      <c r="T734" s="518"/>
      <c r="U734" s="518"/>
      <c r="V734" s="518"/>
      <c r="W734" s="518"/>
      <c r="X734" s="518"/>
      <c r="Y734" s="518"/>
      <c r="Z734" s="518"/>
    </row>
    <row r="735">
      <c r="A735" s="518"/>
      <c r="B735" s="518"/>
      <c r="C735" s="518"/>
      <c r="D735" s="518"/>
      <c r="E735" s="518"/>
      <c r="F735" s="518"/>
      <c r="G735" s="518"/>
      <c r="H735" s="518"/>
      <c r="I735" s="518"/>
      <c r="J735" s="518"/>
      <c r="K735" s="518"/>
      <c r="L735" s="518"/>
      <c r="M735" s="518"/>
      <c r="N735" s="518"/>
      <c r="O735" s="518"/>
      <c r="P735" s="518"/>
      <c r="Q735" s="518"/>
      <c r="R735" s="518"/>
      <c r="S735" s="518"/>
      <c r="T735" s="518"/>
      <c r="U735" s="518"/>
      <c r="V735" s="518"/>
      <c r="W735" s="518"/>
      <c r="X735" s="518"/>
      <c r="Y735" s="518"/>
      <c r="Z735" s="518"/>
    </row>
    <row r="736">
      <c r="A736" s="518"/>
      <c r="B736" s="518"/>
      <c r="C736" s="518"/>
      <c r="D736" s="518"/>
      <c r="E736" s="518"/>
      <c r="F736" s="518"/>
      <c r="G736" s="518"/>
      <c r="H736" s="518"/>
      <c r="I736" s="518"/>
      <c r="J736" s="518"/>
      <c r="K736" s="518"/>
      <c r="L736" s="518"/>
      <c r="M736" s="518"/>
      <c r="N736" s="518"/>
      <c r="O736" s="518"/>
      <c r="P736" s="518"/>
      <c r="Q736" s="518"/>
      <c r="R736" s="518"/>
      <c r="S736" s="518"/>
      <c r="T736" s="518"/>
      <c r="U736" s="518"/>
      <c r="V736" s="518"/>
      <c r="W736" s="518"/>
      <c r="X736" s="518"/>
      <c r="Y736" s="518"/>
      <c r="Z736" s="518"/>
    </row>
    <row r="737">
      <c r="A737" s="518"/>
      <c r="B737" s="518"/>
      <c r="C737" s="518"/>
      <c r="D737" s="518"/>
      <c r="E737" s="518"/>
      <c r="F737" s="518"/>
      <c r="G737" s="518"/>
      <c r="H737" s="518"/>
      <c r="I737" s="518"/>
      <c r="J737" s="518"/>
      <c r="K737" s="518"/>
      <c r="L737" s="518"/>
      <c r="M737" s="518"/>
      <c r="N737" s="518"/>
      <c r="O737" s="518"/>
      <c r="P737" s="518"/>
      <c r="Q737" s="518"/>
      <c r="R737" s="518"/>
      <c r="S737" s="518"/>
      <c r="T737" s="518"/>
      <c r="U737" s="518"/>
      <c r="V737" s="518"/>
      <c r="W737" s="518"/>
      <c r="X737" s="518"/>
      <c r="Y737" s="518"/>
      <c r="Z737" s="518"/>
    </row>
    <row r="738">
      <c r="A738" s="518"/>
      <c r="B738" s="518"/>
      <c r="C738" s="518"/>
      <c r="D738" s="518"/>
      <c r="E738" s="518"/>
      <c r="F738" s="518"/>
      <c r="G738" s="518"/>
      <c r="H738" s="518"/>
      <c r="I738" s="518"/>
      <c r="J738" s="518"/>
      <c r="K738" s="518"/>
      <c r="L738" s="518"/>
      <c r="M738" s="518"/>
      <c r="N738" s="518"/>
      <c r="O738" s="518"/>
      <c r="P738" s="518"/>
      <c r="Q738" s="518"/>
      <c r="R738" s="518"/>
      <c r="S738" s="518"/>
      <c r="T738" s="518"/>
      <c r="U738" s="518"/>
      <c r="V738" s="518"/>
      <c r="W738" s="518"/>
      <c r="X738" s="518"/>
      <c r="Y738" s="518"/>
      <c r="Z738" s="518"/>
    </row>
    <row r="739">
      <c r="A739" s="518"/>
      <c r="B739" s="518"/>
      <c r="C739" s="518"/>
      <c r="D739" s="518"/>
      <c r="E739" s="518"/>
      <c r="F739" s="518"/>
      <c r="G739" s="518"/>
      <c r="H739" s="518"/>
      <c r="I739" s="518"/>
      <c r="J739" s="518"/>
      <c r="K739" s="518"/>
      <c r="L739" s="518"/>
      <c r="M739" s="518"/>
      <c r="N739" s="518"/>
      <c r="O739" s="518"/>
      <c r="P739" s="518"/>
      <c r="Q739" s="518"/>
      <c r="R739" s="518"/>
      <c r="S739" s="518"/>
      <c r="T739" s="518"/>
      <c r="U739" s="518"/>
      <c r="V739" s="518"/>
      <c r="W739" s="518"/>
      <c r="X739" s="518"/>
      <c r="Y739" s="518"/>
      <c r="Z739" s="518"/>
    </row>
    <row r="740">
      <c r="A740" s="518"/>
      <c r="B740" s="518"/>
      <c r="C740" s="518"/>
      <c r="D740" s="518"/>
      <c r="E740" s="518"/>
      <c r="F740" s="518"/>
      <c r="G740" s="518"/>
      <c r="H740" s="518"/>
      <c r="I740" s="518"/>
      <c r="J740" s="518"/>
      <c r="K740" s="518"/>
      <c r="L740" s="518"/>
      <c r="M740" s="518"/>
      <c r="N740" s="518"/>
      <c r="O740" s="518"/>
      <c r="P740" s="518"/>
      <c r="Q740" s="518"/>
      <c r="R740" s="518"/>
      <c r="S740" s="518"/>
      <c r="T740" s="518"/>
      <c r="U740" s="518"/>
      <c r="V740" s="518"/>
      <c r="W740" s="518"/>
      <c r="X740" s="518"/>
      <c r="Y740" s="518"/>
      <c r="Z740" s="518"/>
    </row>
    <row r="741">
      <c r="A741" s="518"/>
      <c r="B741" s="518"/>
      <c r="C741" s="518"/>
      <c r="D741" s="518"/>
      <c r="E741" s="518"/>
      <c r="F741" s="518"/>
      <c r="G741" s="518"/>
      <c r="H741" s="518"/>
      <c r="I741" s="518"/>
      <c r="J741" s="518"/>
      <c r="K741" s="518"/>
      <c r="L741" s="518"/>
      <c r="M741" s="518"/>
      <c r="N741" s="518"/>
      <c r="O741" s="518"/>
      <c r="P741" s="518"/>
      <c r="Q741" s="518"/>
      <c r="R741" s="518"/>
      <c r="S741" s="518"/>
      <c r="T741" s="518"/>
      <c r="U741" s="518"/>
      <c r="V741" s="518"/>
      <c r="W741" s="518"/>
      <c r="X741" s="518"/>
      <c r="Y741" s="518"/>
      <c r="Z741" s="518"/>
    </row>
    <row r="742">
      <c r="A742" s="518"/>
      <c r="B742" s="518"/>
      <c r="C742" s="518"/>
      <c r="D742" s="518"/>
      <c r="E742" s="518"/>
      <c r="F742" s="518"/>
      <c r="G742" s="518"/>
      <c r="H742" s="518"/>
      <c r="I742" s="518"/>
      <c r="J742" s="518"/>
      <c r="K742" s="518"/>
      <c r="L742" s="518"/>
      <c r="M742" s="518"/>
      <c r="N742" s="518"/>
      <c r="O742" s="518"/>
      <c r="P742" s="518"/>
      <c r="Q742" s="518"/>
      <c r="R742" s="518"/>
      <c r="S742" s="518"/>
      <c r="T742" s="518"/>
      <c r="U742" s="518"/>
      <c r="V742" s="518"/>
      <c r="W742" s="518"/>
      <c r="X742" s="518"/>
      <c r="Y742" s="518"/>
      <c r="Z742" s="518"/>
    </row>
    <row r="743">
      <c r="A743" s="518"/>
      <c r="B743" s="518"/>
      <c r="C743" s="518"/>
      <c r="D743" s="518"/>
      <c r="E743" s="518"/>
      <c r="F743" s="518"/>
      <c r="G743" s="518"/>
      <c r="H743" s="518"/>
      <c r="I743" s="518"/>
      <c r="J743" s="518"/>
      <c r="K743" s="518"/>
      <c r="L743" s="518"/>
      <c r="M743" s="518"/>
      <c r="N743" s="518"/>
      <c r="O743" s="518"/>
      <c r="P743" s="518"/>
      <c r="Q743" s="518"/>
      <c r="R743" s="518"/>
      <c r="S743" s="518"/>
      <c r="T743" s="518"/>
      <c r="U743" s="518"/>
      <c r="V743" s="518"/>
      <c r="W743" s="518"/>
      <c r="X743" s="518"/>
      <c r="Y743" s="518"/>
      <c r="Z743" s="518"/>
    </row>
    <row r="744">
      <c r="A744" s="518"/>
      <c r="B744" s="518"/>
      <c r="C744" s="518"/>
      <c r="D744" s="518"/>
      <c r="E744" s="518"/>
      <c r="F744" s="518"/>
      <c r="G744" s="518"/>
      <c r="H744" s="518"/>
      <c r="I744" s="518"/>
      <c r="J744" s="518"/>
      <c r="K744" s="518"/>
      <c r="L744" s="518"/>
      <c r="M744" s="518"/>
      <c r="N744" s="518"/>
      <c r="O744" s="518"/>
      <c r="P744" s="518"/>
      <c r="Q744" s="518"/>
      <c r="R744" s="518"/>
      <c r="S744" s="518"/>
      <c r="T744" s="518"/>
      <c r="U744" s="518"/>
      <c r="V744" s="518"/>
      <c r="W744" s="518"/>
      <c r="X744" s="518"/>
      <c r="Y744" s="518"/>
      <c r="Z744" s="518"/>
    </row>
    <row r="745">
      <c r="A745" s="518"/>
      <c r="B745" s="518"/>
      <c r="C745" s="518"/>
      <c r="D745" s="518"/>
      <c r="E745" s="518"/>
      <c r="F745" s="518"/>
      <c r="G745" s="518"/>
      <c r="H745" s="518"/>
      <c r="I745" s="518"/>
      <c r="J745" s="518"/>
      <c r="K745" s="518"/>
      <c r="L745" s="518"/>
      <c r="M745" s="518"/>
      <c r="N745" s="518"/>
      <c r="O745" s="518"/>
      <c r="P745" s="518"/>
      <c r="Q745" s="518"/>
      <c r="R745" s="518"/>
      <c r="S745" s="518"/>
      <c r="T745" s="518"/>
      <c r="U745" s="518"/>
      <c r="V745" s="518"/>
      <c r="W745" s="518"/>
      <c r="X745" s="518"/>
      <c r="Y745" s="518"/>
      <c r="Z745" s="518"/>
    </row>
    <row r="746">
      <c r="A746" s="518"/>
      <c r="B746" s="518"/>
      <c r="C746" s="518"/>
      <c r="D746" s="518"/>
      <c r="E746" s="518"/>
      <c r="F746" s="518"/>
      <c r="G746" s="518"/>
      <c r="H746" s="518"/>
      <c r="I746" s="518"/>
      <c r="J746" s="518"/>
      <c r="K746" s="518"/>
      <c r="L746" s="518"/>
      <c r="M746" s="518"/>
      <c r="N746" s="518"/>
      <c r="O746" s="518"/>
      <c r="P746" s="518"/>
      <c r="Q746" s="518"/>
      <c r="R746" s="518"/>
      <c r="S746" s="518"/>
      <c r="T746" s="518"/>
      <c r="U746" s="518"/>
      <c r="V746" s="518"/>
      <c r="W746" s="518"/>
      <c r="X746" s="518"/>
      <c r="Y746" s="518"/>
      <c r="Z746" s="518"/>
    </row>
    <row r="747">
      <c r="A747" s="518"/>
      <c r="B747" s="518"/>
      <c r="C747" s="518"/>
      <c r="D747" s="518"/>
      <c r="E747" s="518"/>
      <c r="F747" s="518"/>
      <c r="G747" s="518"/>
      <c r="H747" s="518"/>
      <c r="I747" s="518"/>
      <c r="J747" s="518"/>
      <c r="K747" s="518"/>
      <c r="L747" s="518"/>
      <c r="M747" s="518"/>
      <c r="N747" s="518"/>
      <c r="O747" s="518"/>
      <c r="P747" s="518"/>
      <c r="Q747" s="518"/>
      <c r="R747" s="518"/>
      <c r="S747" s="518"/>
      <c r="T747" s="518"/>
      <c r="U747" s="518"/>
      <c r="V747" s="518"/>
      <c r="W747" s="518"/>
      <c r="X747" s="518"/>
      <c r="Y747" s="518"/>
      <c r="Z747" s="518"/>
    </row>
    <row r="748">
      <c r="A748" s="518"/>
      <c r="B748" s="518"/>
      <c r="C748" s="518"/>
      <c r="D748" s="518"/>
      <c r="E748" s="518"/>
      <c r="F748" s="518"/>
      <c r="G748" s="518"/>
      <c r="H748" s="518"/>
      <c r="I748" s="518"/>
      <c r="J748" s="518"/>
      <c r="K748" s="518"/>
      <c r="L748" s="518"/>
      <c r="M748" s="518"/>
      <c r="N748" s="518"/>
      <c r="O748" s="518"/>
      <c r="P748" s="518"/>
      <c r="Q748" s="518"/>
      <c r="R748" s="518"/>
      <c r="S748" s="518"/>
      <c r="T748" s="518"/>
      <c r="U748" s="518"/>
      <c r="V748" s="518"/>
      <c r="W748" s="518"/>
      <c r="X748" s="518"/>
      <c r="Y748" s="518"/>
      <c r="Z748" s="518"/>
    </row>
    <row r="749">
      <c r="A749" s="518"/>
      <c r="B749" s="518"/>
      <c r="C749" s="518"/>
      <c r="D749" s="518"/>
      <c r="E749" s="518"/>
      <c r="F749" s="518"/>
      <c r="G749" s="518"/>
      <c r="H749" s="518"/>
      <c r="I749" s="518"/>
      <c r="J749" s="518"/>
      <c r="K749" s="518"/>
      <c r="L749" s="518"/>
      <c r="M749" s="518"/>
      <c r="N749" s="518"/>
      <c r="O749" s="518"/>
      <c r="P749" s="518"/>
      <c r="Q749" s="518"/>
      <c r="R749" s="518"/>
      <c r="S749" s="518"/>
      <c r="T749" s="518"/>
      <c r="U749" s="518"/>
      <c r="V749" s="518"/>
      <c r="W749" s="518"/>
      <c r="X749" s="518"/>
      <c r="Y749" s="518"/>
      <c r="Z749" s="518"/>
    </row>
    <row r="750">
      <c r="A750" s="518"/>
      <c r="B750" s="518"/>
      <c r="C750" s="518"/>
      <c r="D750" s="518"/>
      <c r="E750" s="518"/>
      <c r="F750" s="518"/>
      <c r="G750" s="518"/>
      <c r="H750" s="518"/>
      <c r="I750" s="518"/>
      <c r="J750" s="518"/>
      <c r="K750" s="518"/>
      <c r="L750" s="518"/>
      <c r="M750" s="518"/>
      <c r="N750" s="518"/>
      <c r="O750" s="518"/>
      <c r="P750" s="518"/>
      <c r="Q750" s="518"/>
      <c r="R750" s="518"/>
      <c r="S750" s="518"/>
      <c r="T750" s="518"/>
      <c r="U750" s="518"/>
      <c r="V750" s="518"/>
      <c r="W750" s="518"/>
      <c r="X750" s="518"/>
      <c r="Y750" s="518"/>
      <c r="Z750" s="518"/>
    </row>
    <row r="751">
      <c r="A751" s="518"/>
      <c r="B751" s="518"/>
      <c r="C751" s="518"/>
      <c r="D751" s="518"/>
      <c r="E751" s="518"/>
      <c r="F751" s="518"/>
      <c r="G751" s="518"/>
      <c r="H751" s="518"/>
      <c r="I751" s="518"/>
      <c r="J751" s="518"/>
      <c r="K751" s="518"/>
      <c r="L751" s="518"/>
      <c r="M751" s="518"/>
      <c r="N751" s="518"/>
      <c r="O751" s="518"/>
      <c r="P751" s="518"/>
      <c r="Q751" s="518"/>
      <c r="R751" s="518"/>
      <c r="S751" s="518"/>
      <c r="T751" s="518"/>
      <c r="U751" s="518"/>
      <c r="V751" s="518"/>
      <c r="W751" s="518"/>
      <c r="X751" s="518"/>
      <c r="Y751" s="518"/>
      <c r="Z751" s="518"/>
    </row>
    <row r="752">
      <c r="A752" s="518"/>
      <c r="B752" s="518"/>
      <c r="C752" s="518"/>
      <c r="D752" s="518"/>
      <c r="E752" s="518"/>
      <c r="F752" s="518"/>
      <c r="G752" s="518"/>
      <c r="H752" s="518"/>
      <c r="I752" s="518"/>
      <c r="J752" s="518"/>
      <c r="K752" s="518"/>
      <c r="L752" s="518"/>
      <c r="M752" s="518"/>
      <c r="N752" s="518"/>
      <c r="O752" s="518"/>
      <c r="P752" s="518"/>
      <c r="Q752" s="518"/>
      <c r="R752" s="518"/>
      <c r="S752" s="518"/>
      <c r="T752" s="518"/>
      <c r="U752" s="518"/>
      <c r="V752" s="518"/>
      <c r="W752" s="518"/>
      <c r="X752" s="518"/>
      <c r="Y752" s="518"/>
      <c r="Z752" s="518"/>
    </row>
    <row r="753">
      <c r="A753" s="518"/>
      <c r="B753" s="518"/>
      <c r="C753" s="518"/>
      <c r="D753" s="518"/>
      <c r="E753" s="518"/>
      <c r="F753" s="518"/>
      <c r="G753" s="518"/>
      <c r="H753" s="518"/>
      <c r="I753" s="518"/>
      <c r="J753" s="518"/>
      <c r="K753" s="518"/>
      <c r="L753" s="518"/>
      <c r="M753" s="518"/>
      <c r="N753" s="518"/>
      <c r="O753" s="518"/>
      <c r="P753" s="518"/>
      <c r="Q753" s="518"/>
      <c r="R753" s="518"/>
      <c r="S753" s="518"/>
      <c r="T753" s="518"/>
      <c r="U753" s="518"/>
      <c r="V753" s="518"/>
      <c r="W753" s="518"/>
      <c r="X753" s="518"/>
      <c r="Y753" s="518"/>
      <c r="Z753" s="518"/>
    </row>
    <row r="754">
      <c r="A754" s="518"/>
      <c r="B754" s="518"/>
      <c r="C754" s="518"/>
      <c r="D754" s="518"/>
      <c r="E754" s="518"/>
      <c r="F754" s="518"/>
      <c r="G754" s="518"/>
      <c r="H754" s="518"/>
      <c r="I754" s="518"/>
      <c r="J754" s="518"/>
      <c r="K754" s="518"/>
      <c r="L754" s="518"/>
      <c r="M754" s="518"/>
      <c r="N754" s="518"/>
      <c r="O754" s="518"/>
      <c r="P754" s="518"/>
      <c r="Q754" s="518"/>
      <c r="R754" s="518"/>
      <c r="S754" s="518"/>
      <c r="T754" s="518"/>
      <c r="U754" s="518"/>
      <c r="V754" s="518"/>
      <c r="W754" s="518"/>
      <c r="X754" s="518"/>
      <c r="Y754" s="518"/>
      <c r="Z754" s="518"/>
    </row>
    <row r="755">
      <c r="A755" s="518"/>
      <c r="B755" s="518"/>
      <c r="C755" s="518"/>
      <c r="D755" s="518"/>
      <c r="E755" s="518"/>
      <c r="F755" s="518"/>
      <c r="G755" s="518"/>
      <c r="H755" s="518"/>
      <c r="I755" s="518"/>
      <c r="J755" s="518"/>
      <c r="K755" s="518"/>
      <c r="L755" s="518"/>
      <c r="M755" s="518"/>
      <c r="N755" s="518"/>
      <c r="O755" s="518"/>
      <c r="P755" s="518"/>
      <c r="Q755" s="518"/>
      <c r="R755" s="518"/>
      <c r="S755" s="518"/>
      <c r="T755" s="518"/>
      <c r="U755" s="518"/>
      <c r="V755" s="518"/>
      <c r="W755" s="518"/>
      <c r="X755" s="518"/>
      <c r="Y755" s="518"/>
      <c r="Z755" s="518"/>
    </row>
    <row r="756">
      <c r="A756" s="518"/>
      <c r="B756" s="518"/>
      <c r="C756" s="518"/>
      <c r="D756" s="518"/>
      <c r="E756" s="518"/>
      <c r="F756" s="518"/>
      <c r="G756" s="518"/>
      <c r="H756" s="518"/>
      <c r="I756" s="518"/>
      <c r="J756" s="518"/>
      <c r="K756" s="518"/>
      <c r="L756" s="518"/>
      <c r="M756" s="518"/>
      <c r="N756" s="518"/>
      <c r="O756" s="518"/>
      <c r="P756" s="518"/>
      <c r="Q756" s="518"/>
      <c r="R756" s="518"/>
      <c r="S756" s="518"/>
      <c r="T756" s="518"/>
      <c r="U756" s="518"/>
      <c r="V756" s="518"/>
      <c r="W756" s="518"/>
      <c r="X756" s="518"/>
      <c r="Y756" s="518"/>
      <c r="Z756" s="518"/>
    </row>
    <row r="757">
      <c r="A757" s="518"/>
      <c r="B757" s="518"/>
      <c r="C757" s="518"/>
      <c r="D757" s="518"/>
      <c r="E757" s="518"/>
      <c r="F757" s="518"/>
      <c r="G757" s="518"/>
      <c r="H757" s="518"/>
      <c r="I757" s="518"/>
      <c r="J757" s="518"/>
      <c r="K757" s="518"/>
      <c r="L757" s="518"/>
      <c r="M757" s="518"/>
      <c r="N757" s="518"/>
      <c r="O757" s="518"/>
      <c r="P757" s="518"/>
      <c r="Q757" s="518"/>
      <c r="R757" s="518"/>
      <c r="S757" s="518"/>
      <c r="T757" s="518"/>
      <c r="U757" s="518"/>
      <c r="V757" s="518"/>
      <c r="W757" s="518"/>
      <c r="X757" s="518"/>
      <c r="Y757" s="518"/>
      <c r="Z757" s="518"/>
    </row>
    <row r="758">
      <c r="A758" s="518"/>
      <c r="B758" s="518"/>
      <c r="C758" s="518"/>
      <c r="D758" s="518"/>
      <c r="E758" s="518"/>
      <c r="F758" s="518"/>
      <c r="G758" s="518"/>
      <c r="H758" s="518"/>
      <c r="I758" s="518"/>
      <c r="J758" s="518"/>
      <c r="K758" s="518"/>
      <c r="L758" s="518"/>
      <c r="M758" s="518"/>
      <c r="N758" s="518"/>
      <c r="O758" s="518"/>
      <c r="P758" s="518"/>
      <c r="Q758" s="518"/>
      <c r="R758" s="518"/>
      <c r="S758" s="518"/>
      <c r="T758" s="518"/>
      <c r="U758" s="518"/>
      <c r="V758" s="518"/>
      <c r="W758" s="518"/>
      <c r="X758" s="518"/>
      <c r="Y758" s="518"/>
      <c r="Z758" s="518"/>
    </row>
    <row r="759">
      <c r="A759" s="518"/>
      <c r="B759" s="518"/>
      <c r="C759" s="518"/>
      <c r="D759" s="518"/>
      <c r="E759" s="518"/>
      <c r="F759" s="518"/>
      <c r="G759" s="518"/>
      <c r="H759" s="518"/>
      <c r="I759" s="518"/>
      <c r="J759" s="518"/>
      <c r="K759" s="518"/>
      <c r="L759" s="518"/>
      <c r="M759" s="518"/>
      <c r="N759" s="518"/>
      <c r="O759" s="518"/>
      <c r="P759" s="518"/>
      <c r="Q759" s="518"/>
      <c r="R759" s="518"/>
      <c r="S759" s="518"/>
      <c r="T759" s="518"/>
      <c r="U759" s="518"/>
      <c r="V759" s="518"/>
      <c r="W759" s="518"/>
      <c r="X759" s="518"/>
      <c r="Y759" s="518"/>
      <c r="Z759" s="518"/>
    </row>
    <row r="760">
      <c r="A760" s="518"/>
      <c r="B760" s="518"/>
      <c r="C760" s="518"/>
      <c r="D760" s="518"/>
      <c r="E760" s="518"/>
      <c r="F760" s="518"/>
      <c r="G760" s="518"/>
      <c r="H760" s="518"/>
      <c r="I760" s="518"/>
      <c r="J760" s="518"/>
      <c r="K760" s="518"/>
      <c r="L760" s="518"/>
      <c r="M760" s="518"/>
      <c r="N760" s="518"/>
      <c r="O760" s="518"/>
      <c r="P760" s="518"/>
      <c r="Q760" s="518"/>
      <c r="R760" s="518"/>
      <c r="S760" s="518"/>
      <c r="T760" s="518"/>
      <c r="U760" s="518"/>
      <c r="V760" s="518"/>
      <c r="W760" s="518"/>
      <c r="X760" s="518"/>
      <c r="Y760" s="518"/>
      <c r="Z760" s="518"/>
    </row>
    <row r="761">
      <c r="A761" s="518"/>
      <c r="B761" s="518"/>
      <c r="C761" s="518"/>
      <c r="D761" s="518"/>
      <c r="E761" s="518"/>
      <c r="F761" s="518"/>
      <c r="G761" s="518"/>
      <c r="H761" s="518"/>
      <c r="I761" s="518"/>
      <c r="J761" s="518"/>
      <c r="K761" s="518"/>
      <c r="L761" s="518"/>
      <c r="M761" s="518"/>
      <c r="N761" s="518"/>
      <c r="O761" s="518"/>
      <c r="P761" s="518"/>
      <c r="Q761" s="518"/>
      <c r="R761" s="518"/>
      <c r="S761" s="518"/>
      <c r="T761" s="518"/>
      <c r="U761" s="518"/>
      <c r="V761" s="518"/>
      <c r="W761" s="518"/>
      <c r="X761" s="518"/>
      <c r="Y761" s="518"/>
      <c r="Z761" s="518"/>
    </row>
    <row r="762">
      <c r="A762" s="518"/>
      <c r="B762" s="518"/>
      <c r="C762" s="518"/>
      <c r="D762" s="518"/>
      <c r="E762" s="518"/>
      <c r="F762" s="518"/>
      <c r="G762" s="518"/>
      <c r="H762" s="518"/>
      <c r="I762" s="518"/>
      <c r="J762" s="518"/>
      <c r="K762" s="518"/>
      <c r="L762" s="518"/>
      <c r="M762" s="518"/>
      <c r="N762" s="518"/>
      <c r="O762" s="518"/>
      <c r="P762" s="518"/>
      <c r="Q762" s="518"/>
      <c r="R762" s="518"/>
      <c r="S762" s="518"/>
      <c r="T762" s="518"/>
      <c r="U762" s="518"/>
      <c r="V762" s="518"/>
      <c r="W762" s="518"/>
      <c r="X762" s="518"/>
      <c r="Y762" s="518"/>
      <c r="Z762" s="518"/>
    </row>
    <row r="763">
      <c r="A763" s="518"/>
      <c r="B763" s="518"/>
      <c r="C763" s="518"/>
      <c r="D763" s="518"/>
      <c r="E763" s="518"/>
      <c r="F763" s="518"/>
      <c r="G763" s="518"/>
      <c r="H763" s="518"/>
      <c r="I763" s="518"/>
      <c r="J763" s="518"/>
      <c r="K763" s="518"/>
      <c r="L763" s="518"/>
      <c r="M763" s="518"/>
      <c r="N763" s="518"/>
      <c r="O763" s="518"/>
      <c r="P763" s="518"/>
      <c r="Q763" s="518"/>
      <c r="R763" s="518"/>
      <c r="S763" s="518"/>
      <c r="T763" s="518"/>
      <c r="U763" s="518"/>
      <c r="V763" s="518"/>
      <c r="W763" s="518"/>
      <c r="X763" s="518"/>
      <c r="Y763" s="518"/>
      <c r="Z763" s="518"/>
    </row>
    <row r="764">
      <c r="A764" s="518"/>
      <c r="B764" s="518"/>
      <c r="C764" s="518"/>
      <c r="D764" s="518"/>
      <c r="E764" s="518"/>
      <c r="F764" s="518"/>
      <c r="G764" s="518"/>
      <c r="H764" s="518"/>
      <c r="I764" s="518"/>
      <c r="J764" s="518"/>
      <c r="K764" s="518"/>
      <c r="L764" s="518"/>
      <c r="M764" s="518"/>
      <c r="N764" s="518"/>
      <c r="O764" s="518"/>
      <c r="P764" s="518"/>
      <c r="Q764" s="518"/>
      <c r="R764" s="518"/>
      <c r="S764" s="518"/>
      <c r="T764" s="518"/>
      <c r="U764" s="518"/>
      <c r="V764" s="518"/>
      <c r="W764" s="518"/>
      <c r="X764" s="518"/>
      <c r="Y764" s="518"/>
      <c r="Z764" s="518"/>
    </row>
    <row r="765">
      <c r="A765" s="518"/>
      <c r="B765" s="518"/>
      <c r="C765" s="518"/>
      <c r="D765" s="518"/>
      <c r="E765" s="518"/>
      <c r="F765" s="518"/>
      <c r="G765" s="518"/>
      <c r="H765" s="518"/>
      <c r="I765" s="518"/>
      <c r="J765" s="518"/>
      <c r="K765" s="518"/>
      <c r="L765" s="518"/>
      <c r="M765" s="518"/>
      <c r="N765" s="518"/>
      <c r="O765" s="518"/>
      <c r="P765" s="518"/>
      <c r="Q765" s="518"/>
      <c r="R765" s="518"/>
      <c r="S765" s="518"/>
      <c r="T765" s="518"/>
      <c r="U765" s="518"/>
      <c r="V765" s="518"/>
      <c r="W765" s="518"/>
      <c r="X765" s="518"/>
      <c r="Y765" s="518"/>
      <c r="Z765" s="518"/>
    </row>
    <row r="766">
      <c r="A766" s="518"/>
      <c r="B766" s="518"/>
      <c r="C766" s="518"/>
      <c r="D766" s="518"/>
      <c r="E766" s="518"/>
      <c r="F766" s="518"/>
      <c r="G766" s="518"/>
      <c r="H766" s="518"/>
      <c r="I766" s="518"/>
      <c r="J766" s="518"/>
      <c r="K766" s="518"/>
      <c r="L766" s="518"/>
      <c r="M766" s="518"/>
      <c r="N766" s="518"/>
      <c r="O766" s="518"/>
      <c r="P766" s="518"/>
      <c r="Q766" s="518"/>
      <c r="R766" s="518"/>
      <c r="S766" s="518"/>
      <c r="T766" s="518"/>
      <c r="U766" s="518"/>
      <c r="V766" s="518"/>
      <c r="W766" s="518"/>
      <c r="X766" s="518"/>
      <c r="Y766" s="518"/>
      <c r="Z766" s="518"/>
    </row>
    <row r="767">
      <c r="A767" s="518"/>
      <c r="B767" s="518"/>
      <c r="C767" s="518"/>
      <c r="D767" s="518"/>
      <c r="E767" s="518"/>
      <c r="F767" s="518"/>
      <c r="G767" s="518"/>
      <c r="H767" s="518"/>
      <c r="I767" s="518"/>
      <c r="J767" s="518"/>
      <c r="K767" s="518"/>
      <c r="L767" s="518"/>
      <c r="M767" s="518"/>
      <c r="N767" s="518"/>
      <c r="O767" s="518"/>
      <c r="P767" s="518"/>
      <c r="Q767" s="518"/>
      <c r="R767" s="518"/>
      <c r="S767" s="518"/>
      <c r="T767" s="518"/>
      <c r="U767" s="518"/>
      <c r="V767" s="518"/>
      <c r="W767" s="518"/>
      <c r="X767" s="518"/>
      <c r="Y767" s="518"/>
      <c r="Z767" s="518"/>
    </row>
    <row r="768">
      <c r="A768" s="518"/>
      <c r="B768" s="518"/>
      <c r="C768" s="518"/>
      <c r="D768" s="518"/>
      <c r="E768" s="518"/>
      <c r="F768" s="518"/>
      <c r="G768" s="518"/>
      <c r="H768" s="518"/>
      <c r="I768" s="518"/>
      <c r="J768" s="518"/>
      <c r="K768" s="518"/>
      <c r="L768" s="518"/>
      <c r="M768" s="518"/>
      <c r="N768" s="518"/>
      <c r="O768" s="518"/>
      <c r="P768" s="518"/>
      <c r="Q768" s="518"/>
      <c r="R768" s="518"/>
      <c r="S768" s="518"/>
      <c r="T768" s="518"/>
      <c r="U768" s="518"/>
      <c r="V768" s="518"/>
      <c r="W768" s="518"/>
      <c r="X768" s="518"/>
      <c r="Y768" s="518"/>
      <c r="Z768" s="518"/>
    </row>
    <row r="769">
      <c r="A769" s="518"/>
      <c r="B769" s="518"/>
      <c r="C769" s="518"/>
      <c r="D769" s="518"/>
      <c r="E769" s="518"/>
      <c r="F769" s="518"/>
      <c r="G769" s="518"/>
      <c r="H769" s="518"/>
      <c r="I769" s="518"/>
      <c r="J769" s="518"/>
      <c r="K769" s="518"/>
      <c r="L769" s="518"/>
      <c r="M769" s="518"/>
      <c r="N769" s="518"/>
      <c r="O769" s="518"/>
      <c r="P769" s="518"/>
      <c r="Q769" s="518"/>
      <c r="R769" s="518"/>
      <c r="S769" s="518"/>
      <c r="T769" s="518"/>
      <c r="U769" s="518"/>
      <c r="V769" s="518"/>
      <c r="W769" s="518"/>
      <c r="X769" s="518"/>
      <c r="Y769" s="518"/>
      <c r="Z769" s="518"/>
    </row>
    <row r="770">
      <c r="A770" s="518"/>
      <c r="B770" s="518"/>
      <c r="C770" s="518"/>
      <c r="D770" s="518"/>
      <c r="E770" s="518"/>
      <c r="F770" s="518"/>
      <c r="G770" s="518"/>
      <c r="H770" s="518"/>
      <c r="I770" s="518"/>
      <c r="J770" s="518"/>
      <c r="K770" s="518"/>
      <c r="L770" s="518"/>
      <c r="M770" s="518"/>
      <c r="N770" s="518"/>
      <c r="O770" s="518"/>
      <c r="P770" s="518"/>
      <c r="Q770" s="518"/>
      <c r="R770" s="518"/>
      <c r="S770" s="518"/>
      <c r="T770" s="518"/>
      <c r="U770" s="518"/>
      <c r="V770" s="518"/>
      <c r="W770" s="518"/>
      <c r="X770" s="518"/>
      <c r="Y770" s="518"/>
      <c r="Z770" s="518"/>
    </row>
    <row r="771">
      <c r="A771" s="518"/>
      <c r="B771" s="518"/>
      <c r="C771" s="518"/>
      <c r="D771" s="518"/>
      <c r="E771" s="518"/>
      <c r="F771" s="518"/>
      <c r="G771" s="518"/>
      <c r="H771" s="518"/>
      <c r="I771" s="518"/>
      <c r="J771" s="518"/>
      <c r="K771" s="518"/>
      <c r="L771" s="518"/>
      <c r="M771" s="518"/>
      <c r="N771" s="518"/>
      <c r="O771" s="518"/>
      <c r="P771" s="518"/>
      <c r="Q771" s="518"/>
      <c r="R771" s="518"/>
      <c r="S771" s="518"/>
      <c r="T771" s="518"/>
      <c r="U771" s="518"/>
      <c r="V771" s="518"/>
      <c r="W771" s="518"/>
      <c r="X771" s="518"/>
      <c r="Y771" s="518"/>
      <c r="Z771" s="518"/>
    </row>
    <row r="772">
      <c r="A772" s="518"/>
      <c r="B772" s="518"/>
      <c r="C772" s="518"/>
      <c r="D772" s="518"/>
      <c r="E772" s="518"/>
      <c r="F772" s="518"/>
      <c r="G772" s="518"/>
      <c r="H772" s="518"/>
      <c r="I772" s="518"/>
      <c r="J772" s="518"/>
      <c r="K772" s="518"/>
      <c r="L772" s="518"/>
      <c r="M772" s="518"/>
      <c r="N772" s="518"/>
      <c r="O772" s="518"/>
      <c r="P772" s="518"/>
      <c r="Q772" s="518"/>
      <c r="R772" s="518"/>
      <c r="S772" s="518"/>
      <c r="T772" s="518"/>
      <c r="U772" s="518"/>
      <c r="V772" s="518"/>
      <c r="W772" s="518"/>
      <c r="X772" s="518"/>
      <c r="Y772" s="518"/>
      <c r="Z772" s="518"/>
    </row>
    <row r="773">
      <c r="A773" s="518"/>
      <c r="B773" s="518"/>
      <c r="C773" s="518"/>
      <c r="D773" s="518"/>
      <c r="E773" s="518"/>
      <c r="F773" s="518"/>
      <c r="G773" s="518"/>
      <c r="H773" s="518"/>
      <c r="I773" s="518"/>
      <c r="J773" s="518"/>
      <c r="K773" s="518"/>
      <c r="L773" s="518"/>
      <c r="M773" s="518"/>
      <c r="N773" s="518"/>
      <c r="O773" s="518"/>
      <c r="P773" s="518"/>
      <c r="Q773" s="518"/>
      <c r="R773" s="518"/>
      <c r="S773" s="518"/>
      <c r="T773" s="518"/>
      <c r="U773" s="518"/>
      <c r="V773" s="518"/>
      <c r="W773" s="518"/>
      <c r="X773" s="518"/>
      <c r="Y773" s="518"/>
      <c r="Z773" s="518"/>
    </row>
    <row r="774">
      <c r="A774" s="518"/>
      <c r="B774" s="518"/>
      <c r="C774" s="518"/>
      <c r="D774" s="518"/>
      <c r="E774" s="518"/>
      <c r="F774" s="518"/>
      <c r="G774" s="518"/>
      <c r="H774" s="518"/>
      <c r="I774" s="518"/>
      <c r="J774" s="518"/>
      <c r="K774" s="518"/>
      <c r="L774" s="518"/>
      <c r="M774" s="518"/>
      <c r="N774" s="518"/>
      <c r="O774" s="518"/>
      <c r="P774" s="518"/>
      <c r="Q774" s="518"/>
      <c r="R774" s="518"/>
      <c r="S774" s="518"/>
      <c r="T774" s="518"/>
      <c r="U774" s="518"/>
      <c r="V774" s="518"/>
      <c r="W774" s="518"/>
      <c r="X774" s="518"/>
      <c r="Y774" s="518"/>
      <c r="Z774" s="518"/>
    </row>
    <row r="775">
      <c r="A775" s="518"/>
      <c r="B775" s="518"/>
      <c r="C775" s="518"/>
      <c r="D775" s="518"/>
      <c r="E775" s="518"/>
      <c r="F775" s="518"/>
      <c r="G775" s="518"/>
      <c r="H775" s="518"/>
      <c r="I775" s="518"/>
      <c r="J775" s="518"/>
      <c r="K775" s="518"/>
      <c r="L775" s="518"/>
      <c r="M775" s="518"/>
      <c r="N775" s="518"/>
      <c r="O775" s="518"/>
      <c r="P775" s="518"/>
      <c r="Q775" s="518"/>
      <c r="R775" s="518"/>
      <c r="S775" s="518"/>
      <c r="T775" s="518"/>
      <c r="U775" s="518"/>
      <c r="V775" s="518"/>
      <c r="W775" s="518"/>
      <c r="X775" s="518"/>
      <c r="Y775" s="518"/>
      <c r="Z775" s="518"/>
    </row>
    <row r="776">
      <c r="A776" s="518"/>
      <c r="B776" s="518"/>
      <c r="C776" s="518"/>
      <c r="D776" s="518"/>
      <c r="E776" s="518"/>
      <c r="F776" s="518"/>
      <c r="G776" s="518"/>
      <c r="H776" s="518"/>
      <c r="I776" s="518"/>
      <c r="J776" s="518"/>
      <c r="K776" s="518"/>
      <c r="L776" s="518"/>
      <c r="M776" s="518"/>
      <c r="N776" s="518"/>
      <c r="O776" s="518"/>
      <c r="P776" s="518"/>
      <c r="Q776" s="518"/>
      <c r="R776" s="518"/>
      <c r="S776" s="518"/>
      <c r="T776" s="518"/>
      <c r="U776" s="518"/>
      <c r="V776" s="518"/>
      <c r="W776" s="518"/>
      <c r="X776" s="518"/>
      <c r="Y776" s="518"/>
      <c r="Z776" s="518"/>
    </row>
    <row r="777">
      <c r="A777" s="518"/>
      <c r="B777" s="518"/>
      <c r="C777" s="518"/>
      <c r="D777" s="518"/>
      <c r="E777" s="518"/>
      <c r="F777" s="518"/>
      <c r="G777" s="518"/>
      <c r="H777" s="518"/>
      <c r="I777" s="518"/>
      <c r="J777" s="518"/>
      <c r="K777" s="518"/>
      <c r="L777" s="518"/>
      <c r="M777" s="518"/>
      <c r="N777" s="518"/>
      <c r="O777" s="518"/>
      <c r="P777" s="518"/>
      <c r="Q777" s="518"/>
      <c r="R777" s="518"/>
      <c r="S777" s="518"/>
      <c r="T777" s="518"/>
      <c r="U777" s="518"/>
      <c r="V777" s="518"/>
      <c r="W777" s="518"/>
      <c r="X777" s="518"/>
      <c r="Y777" s="518"/>
      <c r="Z777" s="518"/>
    </row>
    <row r="778">
      <c r="A778" s="518"/>
      <c r="B778" s="518"/>
      <c r="C778" s="518"/>
      <c r="D778" s="518"/>
      <c r="E778" s="518"/>
      <c r="F778" s="518"/>
      <c r="G778" s="518"/>
      <c r="H778" s="518"/>
      <c r="I778" s="518"/>
      <c r="J778" s="518"/>
      <c r="K778" s="518"/>
      <c r="L778" s="518"/>
      <c r="M778" s="518"/>
      <c r="N778" s="518"/>
      <c r="O778" s="518"/>
      <c r="P778" s="518"/>
      <c r="Q778" s="518"/>
      <c r="R778" s="518"/>
      <c r="S778" s="518"/>
      <c r="T778" s="518"/>
      <c r="U778" s="518"/>
      <c r="V778" s="518"/>
      <c r="W778" s="518"/>
      <c r="X778" s="518"/>
      <c r="Y778" s="518"/>
      <c r="Z778" s="518"/>
    </row>
    <row r="779">
      <c r="A779" s="518"/>
      <c r="B779" s="518"/>
      <c r="C779" s="518"/>
      <c r="D779" s="518"/>
      <c r="E779" s="518"/>
      <c r="F779" s="518"/>
      <c r="G779" s="518"/>
      <c r="H779" s="518"/>
      <c r="I779" s="518"/>
      <c r="J779" s="518"/>
      <c r="K779" s="518"/>
      <c r="L779" s="518"/>
      <c r="M779" s="518"/>
      <c r="N779" s="518"/>
      <c r="O779" s="518"/>
      <c r="P779" s="518"/>
      <c r="Q779" s="518"/>
      <c r="R779" s="518"/>
      <c r="S779" s="518"/>
      <c r="T779" s="518"/>
      <c r="U779" s="518"/>
      <c r="V779" s="518"/>
      <c r="W779" s="518"/>
      <c r="X779" s="518"/>
      <c r="Y779" s="518"/>
      <c r="Z779" s="518"/>
    </row>
    <row r="780">
      <c r="A780" s="518"/>
      <c r="B780" s="518"/>
      <c r="C780" s="518"/>
      <c r="D780" s="518"/>
      <c r="E780" s="518"/>
      <c r="F780" s="518"/>
      <c r="G780" s="518"/>
      <c r="H780" s="518"/>
      <c r="I780" s="518"/>
      <c r="J780" s="518"/>
      <c r="K780" s="518"/>
      <c r="L780" s="518"/>
      <c r="M780" s="518"/>
      <c r="N780" s="518"/>
      <c r="O780" s="518"/>
      <c r="P780" s="518"/>
      <c r="Q780" s="518"/>
      <c r="R780" s="518"/>
      <c r="S780" s="518"/>
      <c r="T780" s="518"/>
      <c r="U780" s="518"/>
      <c r="V780" s="518"/>
      <c r="W780" s="518"/>
      <c r="X780" s="518"/>
      <c r="Y780" s="518"/>
      <c r="Z780" s="518"/>
    </row>
    <row r="781">
      <c r="A781" s="518"/>
      <c r="B781" s="518"/>
      <c r="C781" s="518"/>
      <c r="D781" s="518"/>
      <c r="E781" s="518"/>
      <c r="F781" s="518"/>
      <c r="G781" s="518"/>
      <c r="H781" s="518"/>
      <c r="I781" s="518"/>
      <c r="J781" s="518"/>
      <c r="K781" s="518"/>
      <c r="L781" s="518"/>
      <c r="M781" s="518"/>
      <c r="N781" s="518"/>
      <c r="O781" s="518"/>
      <c r="P781" s="518"/>
      <c r="Q781" s="518"/>
      <c r="R781" s="518"/>
      <c r="S781" s="518"/>
      <c r="T781" s="518"/>
      <c r="U781" s="518"/>
      <c r="V781" s="518"/>
      <c r="W781" s="518"/>
      <c r="X781" s="518"/>
      <c r="Y781" s="518"/>
      <c r="Z781" s="518"/>
    </row>
    <row r="782">
      <c r="A782" s="518"/>
      <c r="B782" s="518"/>
      <c r="C782" s="518"/>
      <c r="D782" s="518"/>
      <c r="E782" s="518"/>
      <c r="F782" s="518"/>
      <c r="G782" s="518"/>
      <c r="H782" s="518"/>
      <c r="I782" s="518"/>
      <c r="J782" s="518"/>
      <c r="K782" s="518"/>
      <c r="L782" s="518"/>
      <c r="M782" s="518"/>
      <c r="N782" s="518"/>
      <c r="O782" s="518"/>
      <c r="P782" s="518"/>
      <c r="Q782" s="518"/>
      <c r="R782" s="518"/>
      <c r="S782" s="518"/>
      <c r="T782" s="518"/>
      <c r="U782" s="518"/>
      <c r="V782" s="518"/>
      <c r="W782" s="518"/>
      <c r="X782" s="518"/>
      <c r="Y782" s="518"/>
      <c r="Z782" s="518"/>
    </row>
    <row r="783">
      <c r="A783" s="518"/>
      <c r="B783" s="518"/>
      <c r="C783" s="518"/>
      <c r="D783" s="518"/>
      <c r="E783" s="518"/>
      <c r="F783" s="518"/>
      <c r="G783" s="518"/>
      <c r="H783" s="518"/>
      <c r="I783" s="518"/>
      <c r="J783" s="518"/>
      <c r="K783" s="518"/>
      <c r="L783" s="518"/>
      <c r="M783" s="518"/>
      <c r="N783" s="518"/>
      <c r="O783" s="518"/>
      <c r="P783" s="518"/>
      <c r="Q783" s="518"/>
      <c r="R783" s="518"/>
      <c r="S783" s="518"/>
      <c r="T783" s="518"/>
      <c r="U783" s="518"/>
      <c r="V783" s="518"/>
      <c r="W783" s="518"/>
      <c r="X783" s="518"/>
      <c r="Y783" s="518"/>
      <c r="Z783" s="518"/>
    </row>
    <row r="784">
      <c r="A784" s="518"/>
      <c r="B784" s="518"/>
      <c r="C784" s="518"/>
      <c r="D784" s="518"/>
      <c r="E784" s="518"/>
      <c r="F784" s="518"/>
      <c r="G784" s="518"/>
      <c r="H784" s="518"/>
      <c r="I784" s="518"/>
      <c r="J784" s="518"/>
      <c r="K784" s="518"/>
      <c r="L784" s="518"/>
      <c r="M784" s="518"/>
      <c r="N784" s="518"/>
      <c r="O784" s="518"/>
      <c r="P784" s="518"/>
      <c r="Q784" s="518"/>
      <c r="R784" s="518"/>
      <c r="S784" s="518"/>
      <c r="T784" s="518"/>
      <c r="U784" s="518"/>
      <c r="V784" s="518"/>
      <c r="W784" s="518"/>
      <c r="X784" s="518"/>
      <c r="Y784" s="518"/>
      <c r="Z784" s="518"/>
    </row>
    <row r="785">
      <c r="A785" s="518"/>
      <c r="B785" s="518"/>
      <c r="C785" s="518"/>
      <c r="D785" s="518"/>
      <c r="E785" s="518"/>
      <c r="F785" s="518"/>
      <c r="G785" s="518"/>
      <c r="H785" s="518"/>
      <c r="I785" s="518"/>
      <c r="J785" s="518"/>
      <c r="K785" s="518"/>
      <c r="L785" s="518"/>
      <c r="M785" s="518"/>
      <c r="N785" s="518"/>
      <c r="O785" s="518"/>
      <c r="P785" s="518"/>
      <c r="Q785" s="518"/>
      <c r="R785" s="518"/>
      <c r="S785" s="518"/>
      <c r="T785" s="518"/>
      <c r="U785" s="518"/>
      <c r="V785" s="518"/>
      <c r="W785" s="518"/>
      <c r="X785" s="518"/>
      <c r="Y785" s="518"/>
      <c r="Z785" s="518"/>
    </row>
    <row r="786">
      <c r="A786" s="518"/>
      <c r="B786" s="518"/>
      <c r="C786" s="518"/>
      <c r="D786" s="518"/>
      <c r="E786" s="518"/>
      <c r="F786" s="518"/>
      <c r="G786" s="518"/>
      <c r="H786" s="518"/>
      <c r="I786" s="518"/>
      <c r="J786" s="518"/>
      <c r="K786" s="518"/>
      <c r="L786" s="518"/>
      <c r="M786" s="518"/>
      <c r="N786" s="518"/>
      <c r="O786" s="518"/>
      <c r="P786" s="518"/>
      <c r="Q786" s="518"/>
      <c r="R786" s="518"/>
      <c r="S786" s="518"/>
      <c r="T786" s="518"/>
      <c r="U786" s="518"/>
      <c r="V786" s="518"/>
      <c r="W786" s="518"/>
      <c r="X786" s="518"/>
      <c r="Y786" s="518"/>
      <c r="Z786" s="518"/>
    </row>
    <row r="787">
      <c r="A787" s="518"/>
      <c r="B787" s="518"/>
      <c r="C787" s="518"/>
      <c r="D787" s="518"/>
      <c r="E787" s="518"/>
      <c r="F787" s="518"/>
      <c r="G787" s="518"/>
      <c r="H787" s="518"/>
      <c r="I787" s="518"/>
      <c r="J787" s="518"/>
      <c r="K787" s="518"/>
      <c r="L787" s="518"/>
      <c r="M787" s="518"/>
      <c r="N787" s="518"/>
      <c r="O787" s="518"/>
      <c r="P787" s="518"/>
      <c r="Q787" s="518"/>
      <c r="R787" s="518"/>
      <c r="S787" s="518"/>
      <c r="T787" s="518"/>
      <c r="U787" s="518"/>
      <c r="V787" s="518"/>
      <c r="W787" s="518"/>
      <c r="X787" s="518"/>
      <c r="Y787" s="518"/>
      <c r="Z787" s="518"/>
    </row>
    <row r="788">
      <c r="A788" s="518"/>
      <c r="B788" s="518"/>
      <c r="C788" s="518"/>
      <c r="D788" s="518"/>
      <c r="E788" s="518"/>
      <c r="F788" s="518"/>
      <c r="G788" s="518"/>
      <c r="H788" s="518"/>
      <c r="I788" s="518"/>
      <c r="J788" s="518"/>
      <c r="K788" s="518"/>
      <c r="L788" s="518"/>
      <c r="M788" s="518"/>
      <c r="N788" s="518"/>
      <c r="O788" s="518"/>
      <c r="P788" s="518"/>
      <c r="Q788" s="518"/>
      <c r="R788" s="518"/>
      <c r="S788" s="518"/>
      <c r="T788" s="518"/>
      <c r="U788" s="518"/>
      <c r="V788" s="518"/>
      <c r="W788" s="518"/>
      <c r="X788" s="518"/>
      <c r="Y788" s="518"/>
      <c r="Z788" s="518"/>
    </row>
    <row r="789">
      <c r="A789" s="518"/>
      <c r="B789" s="518"/>
      <c r="C789" s="518"/>
      <c r="D789" s="518"/>
      <c r="E789" s="518"/>
      <c r="F789" s="518"/>
      <c r="G789" s="518"/>
      <c r="H789" s="518"/>
      <c r="I789" s="518"/>
      <c r="J789" s="518"/>
      <c r="K789" s="518"/>
      <c r="L789" s="518"/>
      <c r="M789" s="518"/>
      <c r="N789" s="518"/>
      <c r="O789" s="518"/>
      <c r="P789" s="518"/>
      <c r="Q789" s="518"/>
      <c r="R789" s="518"/>
      <c r="S789" s="518"/>
      <c r="T789" s="518"/>
      <c r="U789" s="518"/>
      <c r="V789" s="518"/>
      <c r="W789" s="518"/>
      <c r="X789" s="518"/>
      <c r="Y789" s="518"/>
      <c r="Z789" s="518"/>
    </row>
    <row r="790">
      <c r="A790" s="518"/>
      <c r="B790" s="518"/>
      <c r="C790" s="518"/>
      <c r="D790" s="518"/>
      <c r="E790" s="518"/>
      <c r="F790" s="518"/>
      <c r="G790" s="518"/>
      <c r="H790" s="518"/>
      <c r="I790" s="518"/>
      <c r="J790" s="518"/>
      <c r="K790" s="518"/>
      <c r="L790" s="518"/>
      <c r="M790" s="518"/>
      <c r="N790" s="518"/>
      <c r="O790" s="518"/>
      <c r="P790" s="518"/>
      <c r="Q790" s="518"/>
      <c r="R790" s="518"/>
      <c r="S790" s="518"/>
      <c r="T790" s="518"/>
      <c r="U790" s="518"/>
      <c r="V790" s="518"/>
      <c r="W790" s="518"/>
      <c r="X790" s="518"/>
      <c r="Y790" s="518"/>
      <c r="Z790" s="518"/>
    </row>
    <row r="791">
      <c r="A791" s="518"/>
      <c r="B791" s="518"/>
      <c r="C791" s="518"/>
      <c r="D791" s="518"/>
      <c r="E791" s="518"/>
      <c r="F791" s="518"/>
      <c r="G791" s="518"/>
      <c r="H791" s="518"/>
      <c r="I791" s="518"/>
      <c r="J791" s="518"/>
      <c r="K791" s="518"/>
      <c r="L791" s="518"/>
      <c r="M791" s="518"/>
      <c r="N791" s="518"/>
      <c r="O791" s="518"/>
      <c r="P791" s="518"/>
      <c r="Q791" s="518"/>
      <c r="R791" s="518"/>
      <c r="S791" s="518"/>
      <c r="T791" s="518"/>
      <c r="U791" s="518"/>
      <c r="V791" s="518"/>
      <c r="W791" s="518"/>
      <c r="X791" s="518"/>
      <c r="Y791" s="518"/>
      <c r="Z791" s="518"/>
    </row>
    <row r="792">
      <c r="A792" s="518"/>
      <c r="B792" s="518"/>
      <c r="C792" s="518"/>
      <c r="D792" s="518"/>
      <c r="E792" s="518"/>
      <c r="F792" s="518"/>
      <c r="G792" s="518"/>
      <c r="H792" s="518"/>
      <c r="I792" s="518"/>
      <c r="J792" s="518"/>
      <c r="K792" s="518"/>
      <c r="L792" s="518"/>
      <c r="M792" s="518"/>
      <c r="N792" s="518"/>
      <c r="O792" s="518"/>
      <c r="P792" s="518"/>
      <c r="Q792" s="518"/>
      <c r="R792" s="518"/>
      <c r="S792" s="518"/>
      <c r="T792" s="518"/>
      <c r="U792" s="518"/>
      <c r="V792" s="518"/>
      <c r="W792" s="518"/>
      <c r="X792" s="518"/>
      <c r="Y792" s="518"/>
      <c r="Z792" s="518"/>
    </row>
    <row r="793">
      <c r="A793" s="518"/>
      <c r="B793" s="518"/>
      <c r="C793" s="518"/>
      <c r="D793" s="518"/>
      <c r="E793" s="518"/>
      <c r="F793" s="518"/>
      <c r="G793" s="518"/>
      <c r="H793" s="518"/>
      <c r="I793" s="518"/>
      <c r="J793" s="518"/>
      <c r="K793" s="518"/>
      <c r="L793" s="518"/>
      <c r="M793" s="518"/>
      <c r="N793" s="518"/>
      <c r="O793" s="518"/>
      <c r="P793" s="518"/>
      <c r="Q793" s="518"/>
      <c r="R793" s="518"/>
      <c r="S793" s="518"/>
      <c r="T793" s="518"/>
      <c r="U793" s="518"/>
      <c r="V793" s="518"/>
      <c r="W793" s="518"/>
      <c r="X793" s="518"/>
      <c r="Y793" s="518"/>
      <c r="Z793" s="518"/>
    </row>
    <row r="794">
      <c r="A794" s="518"/>
      <c r="B794" s="518"/>
      <c r="C794" s="518"/>
      <c r="D794" s="518"/>
      <c r="E794" s="518"/>
      <c r="F794" s="518"/>
      <c r="G794" s="518"/>
      <c r="H794" s="518"/>
      <c r="I794" s="518"/>
      <c r="J794" s="518"/>
      <c r="K794" s="518"/>
      <c r="L794" s="518"/>
      <c r="M794" s="518"/>
      <c r="N794" s="518"/>
      <c r="O794" s="518"/>
      <c r="P794" s="518"/>
      <c r="Q794" s="518"/>
      <c r="R794" s="518"/>
      <c r="S794" s="518"/>
      <c r="T794" s="518"/>
      <c r="U794" s="518"/>
      <c r="V794" s="518"/>
      <c r="W794" s="518"/>
      <c r="X794" s="518"/>
      <c r="Y794" s="518"/>
      <c r="Z794" s="518"/>
    </row>
    <row r="795">
      <c r="A795" s="518"/>
      <c r="B795" s="518"/>
      <c r="C795" s="518"/>
      <c r="D795" s="518"/>
      <c r="E795" s="518"/>
      <c r="F795" s="518"/>
      <c r="G795" s="518"/>
      <c r="H795" s="518"/>
      <c r="I795" s="518"/>
      <c r="J795" s="518"/>
      <c r="K795" s="518"/>
      <c r="L795" s="518"/>
      <c r="M795" s="518"/>
      <c r="N795" s="518"/>
      <c r="O795" s="518"/>
      <c r="P795" s="518"/>
      <c r="Q795" s="518"/>
      <c r="R795" s="518"/>
      <c r="S795" s="518"/>
      <c r="T795" s="518"/>
      <c r="U795" s="518"/>
      <c r="V795" s="518"/>
      <c r="W795" s="518"/>
      <c r="X795" s="518"/>
      <c r="Y795" s="518"/>
      <c r="Z795" s="518"/>
    </row>
    <row r="796">
      <c r="A796" s="518"/>
      <c r="B796" s="518"/>
      <c r="C796" s="518"/>
      <c r="D796" s="518"/>
      <c r="E796" s="518"/>
      <c r="F796" s="518"/>
      <c r="G796" s="518"/>
      <c r="H796" s="518"/>
      <c r="I796" s="518"/>
      <c r="J796" s="518"/>
      <c r="K796" s="518"/>
      <c r="L796" s="518"/>
      <c r="M796" s="518"/>
      <c r="N796" s="518"/>
      <c r="O796" s="518"/>
      <c r="P796" s="518"/>
      <c r="Q796" s="518"/>
      <c r="R796" s="518"/>
      <c r="S796" s="518"/>
      <c r="T796" s="518"/>
      <c r="U796" s="518"/>
      <c r="V796" s="518"/>
      <c r="W796" s="518"/>
      <c r="X796" s="518"/>
      <c r="Y796" s="518"/>
      <c r="Z796" s="518"/>
    </row>
    <row r="797">
      <c r="A797" s="518"/>
      <c r="B797" s="518"/>
      <c r="C797" s="518"/>
      <c r="D797" s="518"/>
      <c r="E797" s="518"/>
      <c r="F797" s="518"/>
      <c r="G797" s="518"/>
      <c r="H797" s="518"/>
      <c r="I797" s="518"/>
      <c r="J797" s="518"/>
      <c r="K797" s="518"/>
      <c r="L797" s="518"/>
      <c r="M797" s="518"/>
      <c r="N797" s="518"/>
      <c r="O797" s="518"/>
      <c r="P797" s="518"/>
      <c r="Q797" s="518"/>
      <c r="R797" s="518"/>
      <c r="S797" s="518"/>
      <c r="T797" s="518"/>
      <c r="U797" s="518"/>
      <c r="V797" s="518"/>
      <c r="W797" s="518"/>
      <c r="X797" s="518"/>
      <c r="Y797" s="518"/>
      <c r="Z797" s="518"/>
    </row>
    <row r="798">
      <c r="A798" s="518"/>
      <c r="B798" s="518"/>
      <c r="C798" s="518"/>
      <c r="D798" s="518"/>
      <c r="E798" s="518"/>
      <c r="F798" s="518"/>
      <c r="G798" s="518"/>
      <c r="H798" s="518"/>
      <c r="I798" s="518"/>
      <c r="J798" s="518"/>
      <c r="K798" s="518"/>
      <c r="L798" s="518"/>
      <c r="M798" s="518"/>
      <c r="N798" s="518"/>
      <c r="O798" s="518"/>
      <c r="P798" s="518"/>
      <c r="Q798" s="518"/>
      <c r="R798" s="518"/>
      <c r="S798" s="518"/>
      <c r="T798" s="518"/>
      <c r="U798" s="518"/>
      <c r="V798" s="518"/>
      <c r="W798" s="518"/>
      <c r="X798" s="518"/>
      <c r="Y798" s="518"/>
      <c r="Z798" s="518"/>
    </row>
    <row r="799">
      <c r="A799" s="518"/>
      <c r="B799" s="518"/>
      <c r="C799" s="518"/>
      <c r="D799" s="518"/>
      <c r="E799" s="518"/>
      <c r="F799" s="518"/>
      <c r="G799" s="518"/>
      <c r="H799" s="518"/>
      <c r="I799" s="518"/>
      <c r="J799" s="518"/>
      <c r="K799" s="518"/>
      <c r="L799" s="518"/>
      <c r="M799" s="518"/>
      <c r="N799" s="518"/>
      <c r="O799" s="518"/>
      <c r="P799" s="518"/>
      <c r="Q799" s="518"/>
      <c r="R799" s="518"/>
      <c r="S799" s="518"/>
      <c r="T799" s="518"/>
      <c r="U799" s="518"/>
      <c r="V799" s="518"/>
      <c r="W799" s="518"/>
      <c r="X799" s="518"/>
      <c r="Y799" s="518"/>
      <c r="Z799" s="518"/>
    </row>
    <row r="800">
      <c r="A800" s="518"/>
      <c r="B800" s="518"/>
      <c r="C800" s="518"/>
      <c r="D800" s="518"/>
      <c r="E800" s="518"/>
      <c r="F800" s="518"/>
      <c r="G800" s="518"/>
      <c r="H800" s="518"/>
      <c r="I800" s="518"/>
      <c r="J800" s="518"/>
      <c r="K800" s="518"/>
      <c r="L800" s="518"/>
      <c r="M800" s="518"/>
      <c r="N800" s="518"/>
      <c r="O800" s="518"/>
      <c r="P800" s="518"/>
      <c r="Q800" s="518"/>
      <c r="R800" s="518"/>
      <c r="S800" s="518"/>
      <c r="T800" s="518"/>
      <c r="U800" s="518"/>
      <c r="V800" s="518"/>
      <c r="W800" s="518"/>
      <c r="X800" s="518"/>
      <c r="Y800" s="518"/>
      <c r="Z800" s="518"/>
    </row>
    <row r="801">
      <c r="A801" s="518"/>
      <c r="B801" s="518"/>
      <c r="C801" s="518"/>
      <c r="D801" s="518"/>
      <c r="E801" s="518"/>
      <c r="F801" s="518"/>
      <c r="G801" s="518"/>
      <c r="H801" s="518"/>
      <c r="I801" s="518"/>
      <c r="J801" s="518"/>
      <c r="K801" s="518"/>
      <c r="L801" s="518"/>
      <c r="M801" s="518"/>
      <c r="N801" s="518"/>
      <c r="O801" s="518"/>
      <c r="P801" s="518"/>
      <c r="Q801" s="518"/>
      <c r="R801" s="518"/>
      <c r="S801" s="518"/>
      <c r="T801" s="518"/>
      <c r="U801" s="518"/>
      <c r="V801" s="518"/>
      <c r="W801" s="518"/>
      <c r="X801" s="518"/>
      <c r="Y801" s="518"/>
      <c r="Z801" s="518"/>
    </row>
    <row r="802">
      <c r="A802" s="518"/>
      <c r="B802" s="518"/>
      <c r="C802" s="518"/>
      <c r="D802" s="518"/>
      <c r="E802" s="518"/>
      <c r="F802" s="518"/>
      <c r="G802" s="518"/>
      <c r="H802" s="518"/>
      <c r="I802" s="518"/>
      <c r="J802" s="518"/>
      <c r="K802" s="518"/>
      <c r="L802" s="518"/>
      <c r="M802" s="518"/>
      <c r="N802" s="518"/>
      <c r="O802" s="518"/>
      <c r="P802" s="518"/>
      <c r="Q802" s="518"/>
      <c r="R802" s="518"/>
      <c r="S802" s="518"/>
      <c r="T802" s="518"/>
      <c r="U802" s="518"/>
      <c r="V802" s="518"/>
      <c r="W802" s="518"/>
      <c r="X802" s="518"/>
      <c r="Y802" s="518"/>
      <c r="Z802" s="518"/>
    </row>
    <row r="803">
      <c r="A803" s="518"/>
      <c r="B803" s="518"/>
      <c r="C803" s="518"/>
      <c r="D803" s="518"/>
      <c r="E803" s="518"/>
      <c r="F803" s="518"/>
      <c r="G803" s="518"/>
      <c r="H803" s="518"/>
      <c r="I803" s="518"/>
      <c r="J803" s="518"/>
      <c r="K803" s="518"/>
      <c r="L803" s="518"/>
      <c r="M803" s="518"/>
      <c r="N803" s="518"/>
      <c r="O803" s="518"/>
      <c r="P803" s="518"/>
      <c r="Q803" s="518"/>
      <c r="R803" s="518"/>
      <c r="S803" s="518"/>
      <c r="T803" s="518"/>
      <c r="U803" s="518"/>
      <c r="V803" s="518"/>
      <c r="W803" s="518"/>
      <c r="X803" s="518"/>
      <c r="Y803" s="518"/>
      <c r="Z803" s="518"/>
    </row>
    <row r="804">
      <c r="A804" s="518"/>
      <c r="B804" s="518"/>
      <c r="C804" s="518"/>
      <c r="D804" s="518"/>
      <c r="E804" s="518"/>
      <c r="F804" s="518"/>
      <c r="G804" s="518"/>
      <c r="H804" s="518"/>
      <c r="I804" s="518"/>
      <c r="J804" s="518"/>
      <c r="K804" s="518"/>
      <c r="L804" s="518"/>
      <c r="M804" s="518"/>
      <c r="N804" s="518"/>
      <c r="O804" s="518"/>
      <c r="P804" s="518"/>
      <c r="Q804" s="518"/>
      <c r="R804" s="518"/>
      <c r="S804" s="518"/>
      <c r="T804" s="518"/>
      <c r="U804" s="518"/>
      <c r="V804" s="518"/>
      <c r="W804" s="518"/>
      <c r="X804" s="518"/>
      <c r="Y804" s="518"/>
      <c r="Z804" s="518"/>
    </row>
    <row r="805">
      <c r="A805" s="518"/>
      <c r="B805" s="518"/>
      <c r="C805" s="518"/>
      <c r="D805" s="518"/>
      <c r="E805" s="518"/>
      <c r="F805" s="518"/>
      <c r="G805" s="518"/>
      <c r="H805" s="518"/>
      <c r="I805" s="518"/>
      <c r="J805" s="518"/>
      <c r="K805" s="518"/>
      <c r="L805" s="518"/>
      <c r="M805" s="518"/>
      <c r="N805" s="518"/>
      <c r="O805" s="518"/>
      <c r="P805" s="518"/>
      <c r="Q805" s="518"/>
      <c r="R805" s="518"/>
      <c r="S805" s="518"/>
      <c r="T805" s="518"/>
      <c r="U805" s="518"/>
      <c r="V805" s="518"/>
      <c r="W805" s="518"/>
      <c r="X805" s="518"/>
      <c r="Y805" s="518"/>
      <c r="Z805" s="518"/>
    </row>
    <row r="806">
      <c r="A806" s="518"/>
      <c r="B806" s="518"/>
      <c r="C806" s="518"/>
      <c r="D806" s="518"/>
      <c r="E806" s="518"/>
      <c r="F806" s="518"/>
      <c r="G806" s="518"/>
      <c r="H806" s="518"/>
      <c r="I806" s="518"/>
      <c r="J806" s="518"/>
      <c r="K806" s="518"/>
      <c r="L806" s="518"/>
      <c r="M806" s="518"/>
      <c r="N806" s="518"/>
      <c r="O806" s="518"/>
      <c r="P806" s="518"/>
      <c r="Q806" s="518"/>
      <c r="R806" s="518"/>
      <c r="S806" s="518"/>
      <c r="T806" s="518"/>
      <c r="U806" s="518"/>
      <c r="V806" s="518"/>
      <c r="W806" s="518"/>
      <c r="X806" s="518"/>
      <c r="Y806" s="518"/>
      <c r="Z806" s="518"/>
    </row>
    <row r="807">
      <c r="A807" s="518"/>
      <c r="B807" s="518"/>
      <c r="C807" s="518"/>
      <c r="D807" s="518"/>
      <c r="E807" s="518"/>
      <c r="F807" s="518"/>
      <c r="G807" s="518"/>
      <c r="H807" s="518"/>
      <c r="I807" s="518"/>
      <c r="J807" s="518"/>
      <c r="K807" s="518"/>
      <c r="L807" s="518"/>
      <c r="M807" s="518"/>
      <c r="N807" s="518"/>
      <c r="O807" s="518"/>
      <c r="P807" s="518"/>
      <c r="Q807" s="518"/>
      <c r="R807" s="518"/>
      <c r="S807" s="518"/>
      <c r="T807" s="518"/>
      <c r="U807" s="518"/>
      <c r="V807" s="518"/>
      <c r="W807" s="518"/>
      <c r="X807" s="518"/>
      <c r="Y807" s="518"/>
      <c r="Z807" s="518"/>
    </row>
    <row r="808">
      <c r="A808" s="518"/>
      <c r="B808" s="518"/>
      <c r="C808" s="518"/>
      <c r="D808" s="518"/>
      <c r="E808" s="518"/>
      <c r="F808" s="518"/>
      <c r="G808" s="518"/>
      <c r="H808" s="518"/>
      <c r="I808" s="518"/>
      <c r="J808" s="518"/>
      <c r="K808" s="518"/>
      <c r="L808" s="518"/>
      <c r="M808" s="518"/>
      <c r="N808" s="518"/>
      <c r="O808" s="518"/>
      <c r="P808" s="518"/>
      <c r="Q808" s="518"/>
      <c r="R808" s="518"/>
      <c r="S808" s="518"/>
      <c r="T808" s="518"/>
      <c r="U808" s="518"/>
      <c r="V808" s="518"/>
      <c r="W808" s="518"/>
      <c r="X808" s="518"/>
      <c r="Y808" s="518"/>
      <c r="Z808" s="518"/>
    </row>
    <row r="809">
      <c r="A809" s="518"/>
      <c r="B809" s="518"/>
      <c r="C809" s="518"/>
      <c r="D809" s="518"/>
      <c r="E809" s="518"/>
      <c r="F809" s="518"/>
      <c r="G809" s="518"/>
      <c r="H809" s="518"/>
      <c r="I809" s="518"/>
      <c r="J809" s="518"/>
      <c r="K809" s="518"/>
      <c r="L809" s="518"/>
      <c r="M809" s="518"/>
      <c r="N809" s="518"/>
      <c r="O809" s="518"/>
      <c r="P809" s="518"/>
      <c r="Q809" s="518"/>
      <c r="R809" s="518"/>
      <c r="S809" s="518"/>
      <c r="T809" s="518"/>
      <c r="U809" s="518"/>
      <c r="V809" s="518"/>
      <c r="W809" s="518"/>
      <c r="X809" s="518"/>
      <c r="Y809" s="518"/>
      <c r="Z809" s="518"/>
    </row>
    <row r="810">
      <c r="A810" s="518"/>
      <c r="B810" s="518"/>
      <c r="C810" s="518"/>
      <c r="D810" s="518"/>
      <c r="E810" s="518"/>
      <c r="F810" s="518"/>
      <c r="G810" s="518"/>
      <c r="H810" s="518"/>
      <c r="I810" s="518"/>
      <c r="J810" s="518"/>
      <c r="K810" s="518"/>
      <c r="L810" s="518"/>
      <c r="M810" s="518"/>
      <c r="N810" s="518"/>
      <c r="O810" s="518"/>
      <c r="P810" s="518"/>
      <c r="Q810" s="518"/>
      <c r="R810" s="518"/>
      <c r="S810" s="518"/>
      <c r="T810" s="518"/>
      <c r="U810" s="518"/>
      <c r="V810" s="518"/>
      <c r="W810" s="518"/>
      <c r="X810" s="518"/>
      <c r="Y810" s="518"/>
      <c r="Z810" s="518"/>
    </row>
    <row r="811">
      <c r="A811" s="518"/>
      <c r="B811" s="518"/>
      <c r="C811" s="518"/>
      <c r="D811" s="518"/>
      <c r="E811" s="518"/>
      <c r="F811" s="518"/>
      <c r="G811" s="518"/>
      <c r="H811" s="518"/>
      <c r="I811" s="518"/>
      <c r="J811" s="518"/>
      <c r="K811" s="518"/>
      <c r="L811" s="518"/>
      <c r="M811" s="518"/>
      <c r="N811" s="518"/>
      <c r="O811" s="518"/>
      <c r="P811" s="518"/>
      <c r="Q811" s="518"/>
      <c r="R811" s="518"/>
      <c r="S811" s="518"/>
      <c r="T811" s="518"/>
      <c r="U811" s="518"/>
      <c r="V811" s="518"/>
      <c r="W811" s="518"/>
      <c r="X811" s="518"/>
      <c r="Y811" s="518"/>
      <c r="Z811" s="518"/>
    </row>
    <row r="812">
      <c r="A812" s="518"/>
      <c r="B812" s="518"/>
      <c r="C812" s="518"/>
      <c r="D812" s="518"/>
      <c r="E812" s="518"/>
      <c r="F812" s="518"/>
      <c r="G812" s="518"/>
      <c r="H812" s="518"/>
      <c r="I812" s="518"/>
      <c r="J812" s="518"/>
      <c r="K812" s="518"/>
      <c r="L812" s="518"/>
      <c r="M812" s="518"/>
      <c r="N812" s="518"/>
      <c r="O812" s="518"/>
      <c r="P812" s="518"/>
      <c r="Q812" s="518"/>
      <c r="R812" s="518"/>
      <c r="S812" s="518"/>
      <c r="T812" s="518"/>
      <c r="U812" s="518"/>
      <c r="V812" s="518"/>
      <c r="W812" s="518"/>
      <c r="X812" s="518"/>
      <c r="Y812" s="518"/>
      <c r="Z812" s="518"/>
    </row>
    <row r="813">
      <c r="A813" s="518"/>
      <c r="B813" s="518"/>
      <c r="C813" s="518"/>
      <c r="D813" s="518"/>
      <c r="E813" s="518"/>
      <c r="F813" s="518"/>
      <c r="G813" s="518"/>
      <c r="H813" s="518"/>
      <c r="I813" s="518"/>
      <c r="J813" s="518"/>
      <c r="K813" s="518"/>
      <c r="L813" s="518"/>
      <c r="M813" s="518"/>
      <c r="N813" s="518"/>
      <c r="O813" s="518"/>
      <c r="P813" s="518"/>
      <c r="Q813" s="518"/>
      <c r="R813" s="518"/>
      <c r="S813" s="518"/>
      <c r="T813" s="518"/>
      <c r="U813" s="518"/>
      <c r="V813" s="518"/>
      <c r="W813" s="518"/>
      <c r="X813" s="518"/>
      <c r="Y813" s="518"/>
      <c r="Z813" s="518"/>
    </row>
    <row r="814">
      <c r="A814" s="518"/>
      <c r="B814" s="518"/>
      <c r="C814" s="518"/>
      <c r="D814" s="518"/>
      <c r="E814" s="518"/>
      <c r="F814" s="518"/>
      <c r="G814" s="518"/>
      <c r="H814" s="518"/>
      <c r="I814" s="518"/>
      <c r="J814" s="518"/>
      <c r="K814" s="518"/>
      <c r="L814" s="518"/>
      <c r="M814" s="518"/>
      <c r="N814" s="518"/>
      <c r="O814" s="518"/>
      <c r="P814" s="518"/>
      <c r="Q814" s="518"/>
      <c r="R814" s="518"/>
      <c r="S814" s="518"/>
      <c r="T814" s="518"/>
      <c r="U814" s="518"/>
      <c r="V814" s="518"/>
      <c r="W814" s="518"/>
      <c r="X814" s="518"/>
      <c r="Y814" s="518"/>
      <c r="Z814" s="518"/>
    </row>
    <row r="815">
      <c r="A815" s="518"/>
      <c r="B815" s="518"/>
      <c r="C815" s="518"/>
      <c r="D815" s="518"/>
      <c r="E815" s="518"/>
      <c r="F815" s="518"/>
      <c r="G815" s="518"/>
      <c r="H815" s="518"/>
      <c r="I815" s="518"/>
      <c r="J815" s="518"/>
      <c r="K815" s="518"/>
      <c r="L815" s="518"/>
      <c r="M815" s="518"/>
      <c r="N815" s="518"/>
      <c r="O815" s="518"/>
      <c r="P815" s="518"/>
      <c r="Q815" s="518"/>
      <c r="R815" s="518"/>
      <c r="S815" s="518"/>
      <c r="T815" s="518"/>
      <c r="U815" s="518"/>
      <c r="V815" s="518"/>
      <c r="W815" s="518"/>
      <c r="X815" s="518"/>
      <c r="Y815" s="518"/>
      <c r="Z815" s="518"/>
    </row>
    <row r="816">
      <c r="A816" s="518"/>
      <c r="B816" s="518"/>
      <c r="C816" s="518"/>
      <c r="D816" s="518"/>
      <c r="E816" s="518"/>
      <c r="F816" s="518"/>
      <c r="G816" s="518"/>
      <c r="H816" s="518"/>
      <c r="I816" s="518"/>
      <c r="J816" s="518"/>
      <c r="K816" s="518"/>
      <c r="L816" s="518"/>
      <c r="M816" s="518"/>
      <c r="N816" s="518"/>
      <c r="O816" s="518"/>
      <c r="P816" s="518"/>
      <c r="Q816" s="518"/>
      <c r="R816" s="518"/>
      <c r="S816" s="518"/>
      <c r="T816" s="518"/>
      <c r="U816" s="518"/>
      <c r="V816" s="518"/>
      <c r="W816" s="518"/>
      <c r="X816" s="518"/>
      <c r="Y816" s="518"/>
      <c r="Z816" s="518"/>
    </row>
    <row r="817">
      <c r="A817" s="518"/>
      <c r="B817" s="518"/>
      <c r="C817" s="518"/>
      <c r="D817" s="518"/>
      <c r="E817" s="518"/>
      <c r="F817" s="518"/>
      <c r="G817" s="518"/>
      <c r="H817" s="518"/>
      <c r="I817" s="518"/>
      <c r="J817" s="518"/>
      <c r="K817" s="518"/>
      <c r="L817" s="518"/>
      <c r="M817" s="518"/>
      <c r="N817" s="518"/>
      <c r="O817" s="518"/>
      <c r="P817" s="518"/>
      <c r="Q817" s="518"/>
      <c r="R817" s="518"/>
      <c r="S817" s="518"/>
      <c r="T817" s="518"/>
      <c r="U817" s="518"/>
      <c r="V817" s="518"/>
      <c r="W817" s="518"/>
      <c r="X817" s="518"/>
      <c r="Y817" s="518"/>
      <c r="Z817" s="518"/>
    </row>
    <row r="818">
      <c r="A818" s="518"/>
      <c r="B818" s="518"/>
      <c r="C818" s="518"/>
      <c r="D818" s="518"/>
      <c r="E818" s="518"/>
      <c r="F818" s="518"/>
      <c r="G818" s="518"/>
      <c r="H818" s="518"/>
      <c r="I818" s="518"/>
      <c r="J818" s="518"/>
      <c r="K818" s="518"/>
      <c r="L818" s="518"/>
      <c r="M818" s="518"/>
      <c r="N818" s="518"/>
      <c r="O818" s="518"/>
      <c r="P818" s="518"/>
      <c r="Q818" s="518"/>
      <c r="R818" s="518"/>
      <c r="S818" s="518"/>
      <c r="T818" s="518"/>
      <c r="U818" s="518"/>
      <c r="V818" s="518"/>
      <c r="W818" s="518"/>
      <c r="X818" s="518"/>
      <c r="Y818" s="518"/>
      <c r="Z818" s="518"/>
    </row>
    <row r="819">
      <c r="A819" s="518"/>
      <c r="B819" s="518"/>
      <c r="C819" s="518"/>
      <c r="D819" s="518"/>
      <c r="E819" s="518"/>
      <c r="F819" s="518"/>
      <c r="G819" s="518"/>
      <c r="H819" s="518"/>
      <c r="I819" s="518"/>
      <c r="J819" s="518"/>
      <c r="K819" s="518"/>
      <c r="L819" s="518"/>
      <c r="M819" s="518"/>
      <c r="N819" s="518"/>
      <c r="O819" s="518"/>
      <c r="P819" s="518"/>
      <c r="Q819" s="518"/>
      <c r="R819" s="518"/>
      <c r="S819" s="518"/>
      <c r="T819" s="518"/>
      <c r="U819" s="518"/>
      <c r="V819" s="518"/>
      <c r="W819" s="518"/>
      <c r="X819" s="518"/>
      <c r="Y819" s="518"/>
      <c r="Z819" s="518"/>
    </row>
    <row r="820">
      <c r="A820" s="518"/>
      <c r="B820" s="518"/>
      <c r="C820" s="518"/>
      <c r="D820" s="518"/>
      <c r="E820" s="518"/>
      <c r="F820" s="518"/>
      <c r="G820" s="518"/>
      <c r="H820" s="518"/>
      <c r="I820" s="518"/>
      <c r="J820" s="518"/>
      <c r="K820" s="518"/>
      <c r="L820" s="518"/>
      <c r="M820" s="518"/>
      <c r="N820" s="518"/>
      <c r="O820" s="518"/>
      <c r="P820" s="518"/>
      <c r="Q820" s="518"/>
      <c r="R820" s="518"/>
      <c r="S820" s="518"/>
      <c r="T820" s="518"/>
      <c r="U820" s="518"/>
      <c r="V820" s="518"/>
      <c r="W820" s="518"/>
      <c r="X820" s="518"/>
      <c r="Y820" s="518"/>
      <c r="Z820" s="518"/>
    </row>
    <row r="821">
      <c r="A821" s="518"/>
      <c r="B821" s="518"/>
      <c r="C821" s="518"/>
      <c r="D821" s="518"/>
      <c r="E821" s="518"/>
      <c r="F821" s="518"/>
      <c r="G821" s="518"/>
      <c r="H821" s="518"/>
      <c r="I821" s="518"/>
      <c r="J821" s="518"/>
      <c r="K821" s="518"/>
      <c r="L821" s="518"/>
      <c r="M821" s="518"/>
      <c r="N821" s="518"/>
      <c r="O821" s="518"/>
      <c r="P821" s="518"/>
      <c r="Q821" s="518"/>
      <c r="R821" s="518"/>
      <c r="S821" s="518"/>
      <c r="T821" s="518"/>
      <c r="U821" s="518"/>
      <c r="V821" s="518"/>
      <c r="W821" s="518"/>
      <c r="X821" s="518"/>
      <c r="Y821" s="518"/>
      <c r="Z821" s="518"/>
    </row>
    <row r="822">
      <c r="A822" s="518"/>
      <c r="B822" s="518"/>
      <c r="C822" s="518"/>
      <c r="D822" s="518"/>
      <c r="E822" s="518"/>
      <c r="F822" s="518"/>
      <c r="G822" s="518"/>
      <c r="H822" s="518"/>
      <c r="I822" s="518"/>
      <c r="J822" s="518"/>
      <c r="K822" s="518"/>
      <c r="L822" s="518"/>
      <c r="M822" s="518"/>
      <c r="N822" s="518"/>
      <c r="O822" s="518"/>
      <c r="P822" s="518"/>
      <c r="Q822" s="518"/>
      <c r="R822" s="518"/>
      <c r="S822" s="518"/>
      <c r="T822" s="518"/>
      <c r="U822" s="518"/>
      <c r="V822" s="518"/>
      <c r="W822" s="518"/>
      <c r="X822" s="518"/>
      <c r="Y822" s="518"/>
      <c r="Z822" s="518"/>
    </row>
    <row r="823">
      <c r="A823" s="518"/>
      <c r="B823" s="518"/>
      <c r="C823" s="518"/>
      <c r="D823" s="518"/>
      <c r="E823" s="518"/>
      <c r="F823" s="518"/>
      <c r="G823" s="518"/>
      <c r="H823" s="518"/>
      <c r="I823" s="518"/>
      <c r="J823" s="518"/>
      <c r="K823" s="518"/>
      <c r="L823" s="518"/>
      <c r="M823" s="518"/>
      <c r="N823" s="518"/>
      <c r="O823" s="518"/>
      <c r="P823" s="518"/>
      <c r="Q823" s="518"/>
      <c r="R823" s="518"/>
      <c r="S823" s="518"/>
      <c r="T823" s="518"/>
      <c r="U823" s="518"/>
      <c r="V823" s="518"/>
      <c r="W823" s="518"/>
      <c r="X823" s="518"/>
      <c r="Y823" s="518"/>
      <c r="Z823" s="518"/>
    </row>
    <row r="824">
      <c r="A824" s="518"/>
      <c r="B824" s="518"/>
      <c r="C824" s="518"/>
      <c r="D824" s="518"/>
      <c r="E824" s="518"/>
      <c r="F824" s="518"/>
      <c r="G824" s="518"/>
      <c r="H824" s="518"/>
      <c r="I824" s="518"/>
      <c r="J824" s="518"/>
      <c r="K824" s="518"/>
      <c r="L824" s="518"/>
      <c r="M824" s="518"/>
      <c r="N824" s="518"/>
      <c r="O824" s="518"/>
      <c r="P824" s="518"/>
      <c r="Q824" s="518"/>
      <c r="R824" s="518"/>
      <c r="S824" s="518"/>
      <c r="T824" s="518"/>
      <c r="U824" s="518"/>
      <c r="V824" s="518"/>
      <c r="W824" s="518"/>
      <c r="X824" s="518"/>
      <c r="Y824" s="518"/>
      <c r="Z824" s="518"/>
    </row>
    <row r="825">
      <c r="A825" s="518"/>
      <c r="B825" s="518"/>
      <c r="C825" s="518"/>
      <c r="D825" s="518"/>
      <c r="E825" s="518"/>
      <c r="F825" s="518"/>
      <c r="G825" s="518"/>
      <c r="H825" s="518"/>
      <c r="I825" s="518"/>
      <c r="J825" s="518"/>
      <c r="K825" s="518"/>
      <c r="L825" s="518"/>
      <c r="M825" s="518"/>
      <c r="N825" s="518"/>
      <c r="O825" s="518"/>
      <c r="P825" s="518"/>
      <c r="Q825" s="518"/>
      <c r="R825" s="518"/>
      <c r="S825" s="518"/>
      <c r="T825" s="518"/>
      <c r="U825" s="518"/>
      <c r="V825" s="518"/>
      <c r="W825" s="518"/>
      <c r="X825" s="518"/>
      <c r="Y825" s="518"/>
      <c r="Z825" s="518"/>
    </row>
    <row r="826">
      <c r="A826" s="518"/>
      <c r="B826" s="518"/>
      <c r="C826" s="518"/>
      <c r="D826" s="518"/>
      <c r="E826" s="518"/>
      <c r="F826" s="518"/>
      <c r="G826" s="518"/>
      <c r="H826" s="518"/>
      <c r="I826" s="518"/>
      <c r="J826" s="518"/>
      <c r="K826" s="518"/>
      <c r="L826" s="518"/>
      <c r="M826" s="518"/>
      <c r="N826" s="518"/>
      <c r="O826" s="518"/>
      <c r="P826" s="518"/>
      <c r="Q826" s="518"/>
      <c r="R826" s="518"/>
      <c r="S826" s="518"/>
      <c r="T826" s="518"/>
      <c r="U826" s="518"/>
      <c r="V826" s="518"/>
      <c r="W826" s="518"/>
      <c r="X826" s="518"/>
      <c r="Y826" s="518"/>
      <c r="Z826" s="518"/>
    </row>
    <row r="827">
      <c r="A827" s="518"/>
      <c r="B827" s="518"/>
      <c r="C827" s="518"/>
      <c r="D827" s="518"/>
      <c r="E827" s="518"/>
      <c r="F827" s="518"/>
      <c r="G827" s="518"/>
      <c r="H827" s="518"/>
      <c r="I827" s="518"/>
      <c r="J827" s="518"/>
      <c r="K827" s="518"/>
      <c r="L827" s="518"/>
      <c r="M827" s="518"/>
      <c r="N827" s="518"/>
      <c r="O827" s="518"/>
      <c r="P827" s="518"/>
      <c r="Q827" s="518"/>
      <c r="R827" s="518"/>
      <c r="S827" s="518"/>
      <c r="T827" s="518"/>
      <c r="U827" s="518"/>
      <c r="V827" s="518"/>
      <c r="W827" s="518"/>
      <c r="X827" s="518"/>
      <c r="Y827" s="518"/>
      <c r="Z827" s="518"/>
    </row>
    <row r="828">
      <c r="A828" s="518"/>
      <c r="B828" s="518"/>
      <c r="C828" s="518"/>
      <c r="D828" s="518"/>
      <c r="E828" s="518"/>
      <c r="F828" s="518"/>
      <c r="G828" s="518"/>
      <c r="H828" s="518"/>
      <c r="I828" s="518"/>
      <c r="J828" s="518"/>
      <c r="K828" s="518"/>
      <c r="L828" s="518"/>
      <c r="M828" s="518"/>
      <c r="N828" s="518"/>
      <c r="O828" s="518"/>
      <c r="P828" s="518"/>
      <c r="Q828" s="518"/>
      <c r="R828" s="518"/>
      <c r="S828" s="518"/>
      <c r="T828" s="518"/>
      <c r="U828" s="518"/>
      <c r="V828" s="518"/>
      <c r="W828" s="518"/>
      <c r="X828" s="518"/>
      <c r="Y828" s="518"/>
      <c r="Z828" s="518"/>
    </row>
    <row r="829">
      <c r="A829" s="518"/>
      <c r="B829" s="518"/>
      <c r="C829" s="518"/>
      <c r="D829" s="518"/>
      <c r="E829" s="518"/>
      <c r="F829" s="518"/>
      <c r="G829" s="518"/>
      <c r="H829" s="518"/>
      <c r="I829" s="518"/>
      <c r="J829" s="518"/>
      <c r="K829" s="518"/>
      <c r="L829" s="518"/>
      <c r="M829" s="518"/>
      <c r="N829" s="518"/>
      <c r="O829" s="518"/>
      <c r="P829" s="518"/>
      <c r="Q829" s="518"/>
      <c r="R829" s="518"/>
      <c r="S829" s="518"/>
      <c r="T829" s="518"/>
      <c r="U829" s="518"/>
      <c r="V829" s="518"/>
      <c r="W829" s="518"/>
      <c r="X829" s="518"/>
      <c r="Y829" s="518"/>
      <c r="Z829" s="518"/>
    </row>
    <row r="830">
      <c r="A830" s="518"/>
      <c r="B830" s="518"/>
      <c r="C830" s="518"/>
      <c r="D830" s="518"/>
      <c r="E830" s="518"/>
      <c r="F830" s="518"/>
      <c r="G830" s="518"/>
      <c r="H830" s="518"/>
      <c r="I830" s="518"/>
      <c r="J830" s="518"/>
      <c r="K830" s="518"/>
      <c r="L830" s="518"/>
      <c r="M830" s="518"/>
      <c r="N830" s="518"/>
      <c r="O830" s="518"/>
      <c r="P830" s="518"/>
      <c r="Q830" s="518"/>
      <c r="R830" s="518"/>
      <c r="S830" s="518"/>
      <c r="T830" s="518"/>
      <c r="U830" s="518"/>
      <c r="V830" s="518"/>
      <c r="W830" s="518"/>
      <c r="X830" s="518"/>
      <c r="Y830" s="518"/>
      <c r="Z830" s="518"/>
    </row>
    <row r="831">
      <c r="A831" s="518"/>
      <c r="B831" s="518"/>
      <c r="C831" s="518"/>
      <c r="D831" s="518"/>
      <c r="E831" s="518"/>
      <c r="F831" s="518"/>
      <c r="G831" s="518"/>
      <c r="H831" s="518"/>
      <c r="I831" s="518"/>
      <c r="J831" s="518"/>
      <c r="K831" s="518"/>
      <c r="L831" s="518"/>
      <c r="M831" s="518"/>
      <c r="N831" s="518"/>
      <c r="O831" s="518"/>
      <c r="P831" s="518"/>
      <c r="Q831" s="518"/>
      <c r="R831" s="518"/>
      <c r="S831" s="518"/>
      <c r="T831" s="518"/>
      <c r="U831" s="518"/>
      <c r="V831" s="518"/>
      <c r="W831" s="518"/>
      <c r="X831" s="518"/>
      <c r="Y831" s="518"/>
      <c r="Z831" s="518"/>
    </row>
    <row r="832">
      <c r="A832" s="518"/>
      <c r="B832" s="518"/>
      <c r="C832" s="518"/>
      <c r="D832" s="518"/>
      <c r="E832" s="518"/>
      <c r="F832" s="518"/>
      <c r="G832" s="518"/>
      <c r="H832" s="518"/>
      <c r="I832" s="518"/>
      <c r="J832" s="518"/>
      <c r="K832" s="518"/>
      <c r="L832" s="518"/>
      <c r="M832" s="518"/>
      <c r="N832" s="518"/>
      <c r="O832" s="518"/>
      <c r="P832" s="518"/>
      <c r="Q832" s="518"/>
      <c r="R832" s="518"/>
      <c r="S832" s="518"/>
      <c r="T832" s="518"/>
      <c r="U832" s="518"/>
      <c r="V832" s="518"/>
      <c r="W832" s="518"/>
      <c r="X832" s="518"/>
      <c r="Y832" s="518"/>
      <c r="Z832" s="518"/>
    </row>
    <row r="833">
      <c r="A833" s="518"/>
      <c r="B833" s="518"/>
      <c r="C833" s="518"/>
      <c r="D833" s="518"/>
      <c r="E833" s="518"/>
      <c r="F833" s="518"/>
      <c r="G833" s="518"/>
      <c r="H833" s="518"/>
      <c r="I833" s="518"/>
      <c r="J833" s="518"/>
      <c r="K833" s="518"/>
      <c r="L833" s="518"/>
      <c r="M833" s="518"/>
      <c r="N833" s="518"/>
      <c r="O833" s="518"/>
      <c r="P833" s="518"/>
      <c r="Q833" s="518"/>
      <c r="R833" s="518"/>
      <c r="S833" s="518"/>
      <c r="T833" s="518"/>
      <c r="U833" s="518"/>
      <c r="V833" s="518"/>
      <c r="W833" s="518"/>
      <c r="X833" s="518"/>
      <c r="Y833" s="518"/>
      <c r="Z833" s="518"/>
    </row>
    <row r="834">
      <c r="A834" s="518"/>
      <c r="B834" s="518"/>
      <c r="C834" s="518"/>
      <c r="D834" s="518"/>
      <c r="E834" s="518"/>
      <c r="F834" s="518"/>
      <c r="G834" s="518"/>
      <c r="H834" s="518"/>
      <c r="I834" s="518"/>
      <c r="J834" s="518"/>
      <c r="K834" s="518"/>
      <c r="L834" s="518"/>
      <c r="M834" s="518"/>
      <c r="N834" s="518"/>
      <c r="O834" s="518"/>
      <c r="P834" s="518"/>
      <c r="Q834" s="518"/>
      <c r="R834" s="518"/>
      <c r="S834" s="518"/>
      <c r="T834" s="518"/>
      <c r="U834" s="518"/>
      <c r="V834" s="518"/>
      <c r="W834" s="518"/>
      <c r="X834" s="518"/>
      <c r="Y834" s="518"/>
      <c r="Z834" s="518"/>
    </row>
    <row r="835">
      <c r="A835" s="518"/>
      <c r="B835" s="518"/>
      <c r="C835" s="518"/>
      <c r="D835" s="518"/>
      <c r="E835" s="518"/>
      <c r="F835" s="518"/>
      <c r="G835" s="518"/>
      <c r="H835" s="518"/>
      <c r="I835" s="518"/>
      <c r="J835" s="518"/>
      <c r="K835" s="518"/>
      <c r="L835" s="518"/>
      <c r="M835" s="518"/>
      <c r="N835" s="518"/>
      <c r="O835" s="518"/>
      <c r="P835" s="518"/>
      <c r="Q835" s="518"/>
      <c r="R835" s="518"/>
      <c r="S835" s="518"/>
      <c r="T835" s="518"/>
      <c r="U835" s="518"/>
      <c r="V835" s="518"/>
      <c r="W835" s="518"/>
      <c r="X835" s="518"/>
      <c r="Y835" s="518"/>
      <c r="Z835" s="518"/>
    </row>
    <row r="836">
      <c r="A836" s="518"/>
      <c r="B836" s="518"/>
      <c r="C836" s="518"/>
      <c r="D836" s="518"/>
      <c r="E836" s="518"/>
      <c r="F836" s="518"/>
      <c r="G836" s="518"/>
      <c r="H836" s="518"/>
      <c r="I836" s="518"/>
      <c r="J836" s="518"/>
      <c r="K836" s="518"/>
      <c r="L836" s="518"/>
      <c r="M836" s="518"/>
      <c r="N836" s="518"/>
      <c r="O836" s="518"/>
      <c r="P836" s="518"/>
      <c r="Q836" s="518"/>
      <c r="R836" s="518"/>
      <c r="S836" s="518"/>
      <c r="T836" s="518"/>
      <c r="U836" s="518"/>
      <c r="V836" s="518"/>
      <c r="W836" s="518"/>
      <c r="X836" s="518"/>
      <c r="Y836" s="518"/>
      <c r="Z836" s="518"/>
    </row>
    <row r="837">
      <c r="A837" s="518"/>
      <c r="B837" s="518"/>
      <c r="C837" s="518"/>
      <c r="D837" s="518"/>
      <c r="E837" s="518"/>
      <c r="F837" s="518"/>
      <c r="G837" s="518"/>
      <c r="H837" s="518"/>
      <c r="I837" s="518"/>
      <c r="J837" s="518"/>
      <c r="K837" s="518"/>
      <c r="L837" s="518"/>
      <c r="M837" s="518"/>
      <c r="N837" s="518"/>
      <c r="O837" s="518"/>
      <c r="P837" s="518"/>
      <c r="Q837" s="518"/>
      <c r="R837" s="518"/>
      <c r="S837" s="518"/>
      <c r="T837" s="518"/>
      <c r="U837" s="518"/>
      <c r="V837" s="518"/>
      <c r="W837" s="518"/>
      <c r="X837" s="518"/>
      <c r="Y837" s="518"/>
      <c r="Z837" s="518"/>
    </row>
    <row r="838">
      <c r="A838" s="518"/>
      <c r="B838" s="518"/>
      <c r="C838" s="518"/>
      <c r="D838" s="518"/>
      <c r="E838" s="518"/>
      <c r="F838" s="518"/>
      <c r="G838" s="518"/>
      <c r="H838" s="518"/>
      <c r="I838" s="518"/>
      <c r="J838" s="518"/>
      <c r="K838" s="518"/>
      <c r="L838" s="518"/>
      <c r="M838" s="518"/>
      <c r="N838" s="518"/>
      <c r="O838" s="518"/>
      <c r="P838" s="518"/>
      <c r="Q838" s="518"/>
      <c r="R838" s="518"/>
      <c r="S838" s="518"/>
      <c r="T838" s="518"/>
      <c r="U838" s="518"/>
      <c r="V838" s="518"/>
      <c r="W838" s="518"/>
      <c r="X838" s="518"/>
      <c r="Y838" s="518"/>
      <c r="Z838" s="518"/>
    </row>
    <row r="839">
      <c r="A839" s="518"/>
      <c r="B839" s="518"/>
      <c r="C839" s="518"/>
      <c r="D839" s="518"/>
      <c r="E839" s="518"/>
      <c r="F839" s="518"/>
      <c r="G839" s="518"/>
      <c r="H839" s="518"/>
      <c r="I839" s="518"/>
      <c r="J839" s="518"/>
      <c r="K839" s="518"/>
      <c r="L839" s="518"/>
      <c r="M839" s="518"/>
      <c r="N839" s="518"/>
      <c r="O839" s="518"/>
      <c r="P839" s="518"/>
      <c r="Q839" s="518"/>
      <c r="R839" s="518"/>
      <c r="S839" s="518"/>
      <c r="T839" s="518"/>
      <c r="U839" s="518"/>
      <c r="V839" s="518"/>
      <c r="W839" s="518"/>
      <c r="X839" s="518"/>
      <c r="Y839" s="518"/>
      <c r="Z839" s="518"/>
    </row>
    <row r="840">
      <c r="A840" s="518"/>
      <c r="B840" s="518"/>
      <c r="C840" s="518"/>
      <c r="D840" s="518"/>
      <c r="E840" s="518"/>
      <c r="F840" s="518"/>
      <c r="G840" s="518"/>
      <c r="H840" s="518"/>
      <c r="I840" s="518"/>
      <c r="J840" s="518"/>
      <c r="K840" s="518"/>
      <c r="L840" s="518"/>
      <c r="M840" s="518"/>
      <c r="N840" s="518"/>
      <c r="O840" s="518"/>
      <c r="P840" s="518"/>
      <c r="Q840" s="518"/>
      <c r="R840" s="518"/>
      <c r="S840" s="518"/>
      <c r="T840" s="518"/>
      <c r="U840" s="518"/>
      <c r="V840" s="518"/>
      <c r="W840" s="518"/>
      <c r="X840" s="518"/>
      <c r="Y840" s="518"/>
      <c r="Z840" s="518"/>
    </row>
    <row r="841">
      <c r="A841" s="518"/>
      <c r="B841" s="518"/>
      <c r="C841" s="518"/>
      <c r="D841" s="518"/>
      <c r="E841" s="518"/>
      <c r="F841" s="518"/>
      <c r="G841" s="518"/>
      <c r="H841" s="518"/>
      <c r="I841" s="518"/>
      <c r="J841" s="518"/>
      <c r="K841" s="518"/>
      <c r="L841" s="518"/>
      <c r="M841" s="518"/>
      <c r="N841" s="518"/>
      <c r="O841" s="518"/>
      <c r="P841" s="518"/>
      <c r="Q841" s="518"/>
      <c r="R841" s="518"/>
      <c r="S841" s="518"/>
      <c r="T841" s="518"/>
      <c r="U841" s="518"/>
      <c r="V841" s="518"/>
      <c r="W841" s="518"/>
      <c r="X841" s="518"/>
      <c r="Y841" s="518"/>
      <c r="Z841" s="518"/>
    </row>
    <row r="842">
      <c r="A842" s="518"/>
      <c r="B842" s="518"/>
      <c r="C842" s="518"/>
      <c r="D842" s="518"/>
      <c r="E842" s="518"/>
      <c r="F842" s="518"/>
      <c r="G842" s="518"/>
      <c r="H842" s="518"/>
      <c r="I842" s="518"/>
      <c r="J842" s="518"/>
      <c r="K842" s="518"/>
      <c r="L842" s="518"/>
      <c r="M842" s="518"/>
      <c r="N842" s="518"/>
      <c r="O842" s="518"/>
      <c r="P842" s="518"/>
      <c r="Q842" s="518"/>
      <c r="R842" s="518"/>
      <c r="S842" s="518"/>
      <c r="T842" s="518"/>
      <c r="U842" s="518"/>
      <c r="V842" s="518"/>
      <c r="W842" s="518"/>
      <c r="X842" s="518"/>
      <c r="Y842" s="518"/>
      <c r="Z842" s="518"/>
    </row>
    <row r="843">
      <c r="A843" s="518"/>
      <c r="B843" s="518"/>
      <c r="C843" s="518"/>
      <c r="D843" s="518"/>
      <c r="E843" s="518"/>
      <c r="F843" s="518"/>
      <c r="G843" s="518"/>
      <c r="H843" s="518"/>
      <c r="I843" s="518"/>
      <c r="J843" s="518"/>
      <c r="K843" s="518"/>
      <c r="L843" s="518"/>
      <c r="M843" s="518"/>
      <c r="N843" s="518"/>
      <c r="O843" s="518"/>
      <c r="P843" s="518"/>
      <c r="Q843" s="518"/>
      <c r="R843" s="518"/>
      <c r="S843" s="518"/>
      <c r="T843" s="518"/>
      <c r="U843" s="518"/>
      <c r="V843" s="518"/>
      <c r="W843" s="518"/>
      <c r="X843" s="518"/>
      <c r="Y843" s="518"/>
      <c r="Z843" s="518"/>
    </row>
    <row r="844">
      <c r="A844" s="518"/>
      <c r="B844" s="518"/>
      <c r="C844" s="518"/>
      <c r="D844" s="518"/>
      <c r="E844" s="518"/>
      <c r="F844" s="518"/>
      <c r="G844" s="518"/>
      <c r="H844" s="518"/>
      <c r="I844" s="518"/>
      <c r="J844" s="518"/>
      <c r="K844" s="518"/>
      <c r="L844" s="518"/>
      <c r="M844" s="518"/>
      <c r="N844" s="518"/>
      <c r="O844" s="518"/>
      <c r="P844" s="518"/>
      <c r="Q844" s="518"/>
      <c r="R844" s="518"/>
      <c r="S844" s="518"/>
      <c r="T844" s="518"/>
      <c r="U844" s="518"/>
      <c r="V844" s="518"/>
      <c r="W844" s="518"/>
      <c r="X844" s="518"/>
      <c r="Y844" s="518"/>
      <c r="Z844" s="518"/>
    </row>
    <row r="845">
      <c r="A845" s="518"/>
      <c r="B845" s="518"/>
      <c r="C845" s="518"/>
      <c r="D845" s="518"/>
      <c r="E845" s="518"/>
      <c r="F845" s="518"/>
      <c r="G845" s="518"/>
      <c r="H845" s="518"/>
      <c r="I845" s="518"/>
      <c r="J845" s="518"/>
      <c r="K845" s="518"/>
      <c r="L845" s="518"/>
      <c r="M845" s="518"/>
      <c r="N845" s="518"/>
      <c r="O845" s="518"/>
      <c r="P845" s="518"/>
      <c r="Q845" s="518"/>
      <c r="R845" s="518"/>
      <c r="S845" s="518"/>
      <c r="T845" s="518"/>
      <c r="U845" s="518"/>
      <c r="V845" s="518"/>
      <c r="W845" s="518"/>
      <c r="X845" s="518"/>
      <c r="Y845" s="518"/>
      <c r="Z845" s="518"/>
    </row>
    <row r="846">
      <c r="A846" s="518"/>
      <c r="B846" s="518"/>
      <c r="C846" s="518"/>
      <c r="D846" s="518"/>
      <c r="E846" s="518"/>
      <c r="F846" s="518"/>
      <c r="G846" s="518"/>
      <c r="H846" s="518"/>
      <c r="I846" s="518"/>
      <c r="J846" s="518"/>
      <c r="K846" s="518"/>
      <c r="L846" s="518"/>
      <c r="M846" s="518"/>
      <c r="N846" s="518"/>
      <c r="O846" s="518"/>
      <c r="P846" s="518"/>
      <c r="Q846" s="518"/>
      <c r="R846" s="518"/>
      <c r="S846" s="518"/>
      <c r="T846" s="518"/>
      <c r="U846" s="518"/>
      <c r="V846" s="518"/>
      <c r="W846" s="518"/>
      <c r="X846" s="518"/>
      <c r="Y846" s="518"/>
      <c r="Z846" s="518"/>
    </row>
    <row r="847">
      <c r="A847" s="518"/>
      <c r="B847" s="518"/>
      <c r="C847" s="518"/>
      <c r="D847" s="518"/>
      <c r="E847" s="518"/>
      <c r="F847" s="518"/>
      <c r="G847" s="518"/>
      <c r="H847" s="518"/>
      <c r="I847" s="518"/>
      <c r="J847" s="518"/>
      <c r="K847" s="518"/>
      <c r="L847" s="518"/>
      <c r="M847" s="518"/>
      <c r="N847" s="518"/>
      <c r="O847" s="518"/>
      <c r="P847" s="518"/>
      <c r="Q847" s="518"/>
      <c r="R847" s="518"/>
      <c r="S847" s="518"/>
      <c r="T847" s="518"/>
      <c r="U847" s="518"/>
      <c r="V847" s="518"/>
      <c r="W847" s="518"/>
      <c r="X847" s="518"/>
      <c r="Y847" s="518"/>
      <c r="Z847" s="518"/>
    </row>
    <row r="848">
      <c r="A848" s="518"/>
      <c r="B848" s="518"/>
      <c r="C848" s="518"/>
      <c r="D848" s="518"/>
      <c r="E848" s="518"/>
      <c r="F848" s="518"/>
      <c r="G848" s="518"/>
      <c r="H848" s="518"/>
      <c r="I848" s="518"/>
      <c r="J848" s="518"/>
      <c r="K848" s="518"/>
      <c r="L848" s="518"/>
      <c r="M848" s="518"/>
      <c r="N848" s="518"/>
      <c r="O848" s="518"/>
      <c r="P848" s="518"/>
      <c r="Q848" s="518"/>
      <c r="R848" s="518"/>
      <c r="S848" s="518"/>
      <c r="T848" s="518"/>
      <c r="U848" s="518"/>
      <c r="V848" s="518"/>
      <c r="W848" s="518"/>
      <c r="X848" s="518"/>
      <c r="Y848" s="518"/>
      <c r="Z848" s="518"/>
    </row>
    <row r="849">
      <c r="A849" s="518"/>
      <c r="B849" s="518"/>
      <c r="C849" s="518"/>
      <c r="D849" s="518"/>
      <c r="E849" s="518"/>
      <c r="F849" s="518"/>
      <c r="G849" s="518"/>
      <c r="H849" s="518"/>
      <c r="I849" s="518"/>
      <c r="J849" s="518"/>
      <c r="K849" s="518"/>
      <c r="L849" s="518"/>
      <c r="M849" s="518"/>
      <c r="N849" s="518"/>
      <c r="O849" s="518"/>
      <c r="P849" s="518"/>
      <c r="Q849" s="518"/>
      <c r="R849" s="518"/>
      <c r="S849" s="518"/>
      <c r="T849" s="518"/>
      <c r="U849" s="518"/>
      <c r="V849" s="518"/>
      <c r="W849" s="518"/>
      <c r="X849" s="518"/>
      <c r="Y849" s="518"/>
      <c r="Z849" s="518"/>
    </row>
    <row r="850">
      <c r="A850" s="518"/>
      <c r="B850" s="518"/>
      <c r="C850" s="518"/>
      <c r="D850" s="518"/>
      <c r="E850" s="518"/>
      <c r="F850" s="518"/>
      <c r="G850" s="518"/>
      <c r="H850" s="518"/>
      <c r="I850" s="518"/>
      <c r="J850" s="518"/>
      <c r="K850" s="518"/>
      <c r="L850" s="518"/>
      <c r="M850" s="518"/>
      <c r="N850" s="518"/>
      <c r="O850" s="518"/>
      <c r="P850" s="518"/>
      <c r="Q850" s="518"/>
      <c r="R850" s="518"/>
      <c r="S850" s="518"/>
      <c r="T850" s="518"/>
      <c r="U850" s="518"/>
      <c r="V850" s="518"/>
      <c r="W850" s="518"/>
      <c r="X850" s="518"/>
      <c r="Y850" s="518"/>
      <c r="Z850" s="518"/>
    </row>
    <row r="851">
      <c r="A851" s="518"/>
      <c r="B851" s="518"/>
      <c r="C851" s="518"/>
      <c r="D851" s="518"/>
      <c r="E851" s="518"/>
      <c r="F851" s="518"/>
      <c r="G851" s="518"/>
      <c r="H851" s="518"/>
      <c r="I851" s="518"/>
      <c r="J851" s="518"/>
      <c r="K851" s="518"/>
      <c r="L851" s="518"/>
      <c r="M851" s="518"/>
      <c r="N851" s="518"/>
      <c r="O851" s="518"/>
      <c r="P851" s="518"/>
      <c r="Q851" s="518"/>
      <c r="R851" s="518"/>
      <c r="S851" s="518"/>
      <c r="T851" s="518"/>
      <c r="U851" s="518"/>
      <c r="V851" s="518"/>
      <c r="W851" s="518"/>
      <c r="X851" s="518"/>
      <c r="Y851" s="518"/>
      <c r="Z851" s="518"/>
    </row>
    <row r="852">
      <c r="A852" s="518"/>
      <c r="B852" s="518"/>
      <c r="C852" s="518"/>
      <c r="D852" s="518"/>
      <c r="E852" s="518"/>
      <c r="F852" s="518"/>
      <c r="G852" s="518"/>
      <c r="H852" s="518"/>
      <c r="I852" s="518"/>
      <c r="J852" s="518"/>
      <c r="K852" s="518"/>
      <c r="L852" s="518"/>
      <c r="M852" s="518"/>
      <c r="N852" s="518"/>
      <c r="O852" s="518"/>
      <c r="P852" s="518"/>
      <c r="Q852" s="518"/>
      <c r="R852" s="518"/>
      <c r="S852" s="518"/>
      <c r="T852" s="518"/>
      <c r="U852" s="518"/>
      <c r="V852" s="518"/>
      <c r="W852" s="518"/>
      <c r="X852" s="518"/>
      <c r="Y852" s="518"/>
      <c r="Z852" s="518"/>
    </row>
    <row r="853">
      <c r="A853" s="518"/>
      <c r="B853" s="518"/>
      <c r="C853" s="518"/>
      <c r="D853" s="518"/>
      <c r="E853" s="518"/>
      <c r="F853" s="518"/>
      <c r="G853" s="518"/>
      <c r="H853" s="518"/>
      <c r="I853" s="518"/>
      <c r="J853" s="518"/>
      <c r="K853" s="518"/>
      <c r="L853" s="518"/>
      <c r="M853" s="518"/>
      <c r="N853" s="518"/>
      <c r="O853" s="518"/>
      <c r="P853" s="518"/>
      <c r="Q853" s="518"/>
      <c r="R853" s="518"/>
      <c r="S853" s="518"/>
      <c r="T853" s="518"/>
      <c r="U853" s="518"/>
      <c r="V853" s="518"/>
      <c r="W853" s="518"/>
      <c r="X853" s="518"/>
      <c r="Y853" s="518"/>
      <c r="Z853" s="518"/>
    </row>
    <row r="854">
      <c r="A854" s="518"/>
      <c r="B854" s="518"/>
      <c r="C854" s="518"/>
      <c r="D854" s="518"/>
      <c r="E854" s="518"/>
      <c r="F854" s="518"/>
      <c r="G854" s="518"/>
      <c r="H854" s="518"/>
      <c r="I854" s="518"/>
      <c r="J854" s="518"/>
      <c r="K854" s="518"/>
      <c r="L854" s="518"/>
      <c r="M854" s="518"/>
      <c r="N854" s="518"/>
      <c r="O854" s="518"/>
      <c r="P854" s="518"/>
      <c r="Q854" s="518"/>
      <c r="R854" s="518"/>
      <c r="S854" s="518"/>
      <c r="T854" s="518"/>
      <c r="U854" s="518"/>
      <c r="V854" s="518"/>
      <c r="W854" s="518"/>
      <c r="X854" s="518"/>
      <c r="Y854" s="518"/>
      <c r="Z854" s="518"/>
    </row>
    <row r="855">
      <c r="A855" s="518"/>
      <c r="B855" s="518"/>
      <c r="C855" s="518"/>
      <c r="D855" s="518"/>
      <c r="E855" s="518"/>
      <c r="F855" s="518"/>
      <c r="G855" s="518"/>
      <c r="H855" s="518"/>
      <c r="I855" s="518"/>
      <c r="J855" s="518"/>
      <c r="K855" s="518"/>
      <c r="L855" s="518"/>
      <c r="M855" s="518"/>
      <c r="N855" s="518"/>
      <c r="O855" s="518"/>
      <c r="P855" s="518"/>
      <c r="Q855" s="518"/>
      <c r="R855" s="518"/>
      <c r="S855" s="518"/>
      <c r="T855" s="518"/>
      <c r="U855" s="518"/>
      <c r="V855" s="518"/>
      <c r="W855" s="518"/>
      <c r="X855" s="518"/>
      <c r="Y855" s="518"/>
      <c r="Z855" s="518"/>
    </row>
    <row r="856">
      <c r="A856" s="518"/>
      <c r="B856" s="518"/>
      <c r="C856" s="518"/>
      <c r="D856" s="518"/>
      <c r="E856" s="518"/>
      <c r="F856" s="518"/>
      <c r="G856" s="518"/>
      <c r="H856" s="518"/>
      <c r="I856" s="518"/>
      <c r="J856" s="518"/>
      <c r="K856" s="518"/>
      <c r="L856" s="518"/>
      <c r="M856" s="518"/>
      <c r="N856" s="518"/>
      <c r="O856" s="518"/>
      <c r="P856" s="518"/>
      <c r="Q856" s="518"/>
      <c r="R856" s="518"/>
      <c r="S856" s="518"/>
      <c r="T856" s="518"/>
      <c r="U856" s="518"/>
      <c r="V856" s="518"/>
      <c r="W856" s="518"/>
      <c r="X856" s="518"/>
      <c r="Y856" s="518"/>
      <c r="Z856" s="518"/>
    </row>
    <row r="857">
      <c r="A857" s="518"/>
      <c r="B857" s="518"/>
      <c r="C857" s="518"/>
      <c r="D857" s="518"/>
      <c r="E857" s="518"/>
      <c r="F857" s="518"/>
      <c r="G857" s="518"/>
      <c r="H857" s="518"/>
      <c r="I857" s="518"/>
      <c r="J857" s="518"/>
      <c r="K857" s="518"/>
      <c r="L857" s="518"/>
      <c r="M857" s="518"/>
      <c r="N857" s="518"/>
      <c r="O857" s="518"/>
      <c r="P857" s="518"/>
      <c r="Q857" s="518"/>
      <c r="R857" s="518"/>
      <c r="S857" s="518"/>
      <c r="T857" s="518"/>
      <c r="U857" s="518"/>
      <c r="V857" s="518"/>
      <c r="W857" s="518"/>
      <c r="X857" s="518"/>
      <c r="Y857" s="518"/>
      <c r="Z857" s="518"/>
    </row>
    <row r="858">
      <c r="A858" s="518"/>
      <c r="B858" s="518"/>
      <c r="C858" s="518"/>
      <c r="D858" s="518"/>
      <c r="E858" s="518"/>
      <c r="F858" s="518"/>
      <c r="G858" s="518"/>
      <c r="H858" s="518"/>
      <c r="I858" s="518"/>
      <c r="J858" s="518"/>
      <c r="K858" s="518"/>
      <c r="L858" s="518"/>
      <c r="M858" s="518"/>
      <c r="N858" s="518"/>
      <c r="O858" s="518"/>
      <c r="P858" s="518"/>
      <c r="Q858" s="518"/>
      <c r="R858" s="518"/>
      <c r="S858" s="518"/>
      <c r="T858" s="518"/>
      <c r="U858" s="518"/>
      <c r="V858" s="518"/>
      <c r="W858" s="518"/>
      <c r="X858" s="518"/>
      <c r="Y858" s="518"/>
      <c r="Z858" s="518"/>
    </row>
    <row r="859">
      <c r="A859" s="518"/>
      <c r="B859" s="518"/>
      <c r="C859" s="518"/>
      <c r="D859" s="518"/>
      <c r="E859" s="518"/>
      <c r="F859" s="518"/>
      <c r="G859" s="518"/>
      <c r="H859" s="518"/>
      <c r="I859" s="518"/>
      <c r="J859" s="518"/>
      <c r="K859" s="518"/>
      <c r="L859" s="518"/>
      <c r="M859" s="518"/>
      <c r="N859" s="518"/>
      <c r="O859" s="518"/>
      <c r="P859" s="518"/>
      <c r="Q859" s="518"/>
      <c r="R859" s="518"/>
      <c r="S859" s="518"/>
      <c r="T859" s="518"/>
      <c r="U859" s="518"/>
      <c r="V859" s="518"/>
      <c r="W859" s="518"/>
      <c r="X859" s="518"/>
      <c r="Y859" s="518"/>
      <c r="Z859" s="518"/>
    </row>
    <row r="860">
      <c r="A860" s="518"/>
      <c r="B860" s="518"/>
      <c r="C860" s="518"/>
      <c r="D860" s="518"/>
      <c r="E860" s="518"/>
      <c r="F860" s="518"/>
      <c r="G860" s="518"/>
      <c r="H860" s="518"/>
      <c r="I860" s="518"/>
      <c r="J860" s="518"/>
      <c r="K860" s="518"/>
      <c r="L860" s="518"/>
      <c r="M860" s="518"/>
      <c r="N860" s="518"/>
      <c r="O860" s="518"/>
      <c r="P860" s="518"/>
      <c r="Q860" s="518"/>
      <c r="R860" s="518"/>
      <c r="S860" s="518"/>
      <c r="T860" s="518"/>
      <c r="U860" s="518"/>
      <c r="V860" s="518"/>
      <c r="W860" s="518"/>
      <c r="X860" s="518"/>
      <c r="Y860" s="518"/>
      <c r="Z860" s="518"/>
    </row>
    <row r="861">
      <c r="A861" s="518"/>
      <c r="B861" s="518"/>
      <c r="C861" s="518"/>
      <c r="D861" s="518"/>
      <c r="E861" s="518"/>
      <c r="F861" s="518"/>
      <c r="G861" s="518"/>
      <c r="H861" s="518"/>
      <c r="I861" s="518"/>
      <c r="J861" s="518"/>
      <c r="K861" s="518"/>
      <c r="L861" s="518"/>
      <c r="M861" s="518"/>
      <c r="N861" s="518"/>
      <c r="O861" s="518"/>
      <c r="P861" s="518"/>
      <c r="Q861" s="518"/>
      <c r="R861" s="518"/>
      <c r="S861" s="518"/>
      <c r="T861" s="518"/>
      <c r="U861" s="518"/>
      <c r="V861" s="518"/>
      <c r="W861" s="518"/>
      <c r="X861" s="518"/>
      <c r="Y861" s="518"/>
      <c r="Z861" s="518"/>
    </row>
    <row r="862">
      <c r="A862" s="518"/>
      <c r="B862" s="518"/>
      <c r="C862" s="518"/>
      <c r="D862" s="518"/>
      <c r="E862" s="518"/>
      <c r="F862" s="518"/>
      <c r="G862" s="518"/>
      <c r="H862" s="518"/>
      <c r="I862" s="518"/>
      <c r="J862" s="518"/>
      <c r="K862" s="518"/>
      <c r="L862" s="518"/>
      <c r="M862" s="518"/>
      <c r="N862" s="518"/>
      <c r="O862" s="518"/>
      <c r="P862" s="518"/>
      <c r="Q862" s="518"/>
      <c r="R862" s="518"/>
      <c r="S862" s="518"/>
      <c r="T862" s="518"/>
      <c r="U862" s="518"/>
      <c r="V862" s="518"/>
      <c r="W862" s="518"/>
      <c r="X862" s="518"/>
      <c r="Y862" s="518"/>
      <c r="Z862" s="518"/>
    </row>
    <row r="863">
      <c r="A863" s="518"/>
      <c r="B863" s="518"/>
      <c r="C863" s="518"/>
      <c r="D863" s="518"/>
      <c r="E863" s="518"/>
      <c r="F863" s="518"/>
      <c r="G863" s="518"/>
      <c r="H863" s="518"/>
      <c r="I863" s="518"/>
      <c r="J863" s="518"/>
      <c r="K863" s="518"/>
      <c r="L863" s="518"/>
      <c r="M863" s="518"/>
      <c r="N863" s="518"/>
      <c r="O863" s="518"/>
      <c r="P863" s="518"/>
      <c r="Q863" s="518"/>
      <c r="R863" s="518"/>
      <c r="S863" s="518"/>
      <c r="T863" s="518"/>
      <c r="U863" s="518"/>
      <c r="V863" s="518"/>
      <c r="W863" s="518"/>
      <c r="X863" s="518"/>
      <c r="Y863" s="518"/>
      <c r="Z863" s="518"/>
    </row>
    <row r="864">
      <c r="A864" s="518"/>
      <c r="B864" s="518"/>
      <c r="C864" s="518"/>
      <c r="D864" s="518"/>
      <c r="E864" s="518"/>
      <c r="F864" s="518"/>
      <c r="G864" s="518"/>
      <c r="H864" s="518"/>
      <c r="I864" s="518"/>
      <c r="J864" s="518"/>
      <c r="K864" s="518"/>
      <c r="L864" s="518"/>
      <c r="M864" s="518"/>
      <c r="N864" s="518"/>
      <c r="O864" s="518"/>
      <c r="P864" s="518"/>
      <c r="Q864" s="518"/>
      <c r="R864" s="518"/>
      <c r="S864" s="518"/>
      <c r="T864" s="518"/>
      <c r="U864" s="518"/>
      <c r="V864" s="518"/>
      <c r="W864" s="518"/>
      <c r="X864" s="518"/>
      <c r="Y864" s="518"/>
      <c r="Z864" s="518"/>
    </row>
    <row r="865">
      <c r="A865" s="518"/>
      <c r="B865" s="518"/>
      <c r="C865" s="518"/>
      <c r="D865" s="518"/>
      <c r="E865" s="518"/>
      <c r="F865" s="518"/>
      <c r="G865" s="518"/>
      <c r="H865" s="518"/>
      <c r="I865" s="518"/>
      <c r="J865" s="518"/>
      <c r="K865" s="518"/>
      <c r="L865" s="518"/>
      <c r="M865" s="518"/>
      <c r="N865" s="518"/>
      <c r="O865" s="518"/>
      <c r="P865" s="518"/>
      <c r="Q865" s="518"/>
      <c r="R865" s="518"/>
      <c r="S865" s="518"/>
      <c r="T865" s="518"/>
      <c r="U865" s="518"/>
      <c r="V865" s="518"/>
      <c r="W865" s="518"/>
      <c r="X865" s="518"/>
      <c r="Y865" s="518"/>
      <c r="Z865" s="518"/>
    </row>
    <row r="866">
      <c r="A866" s="518"/>
      <c r="B866" s="518"/>
      <c r="C866" s="518"/>
      <c r="D866" s="518"/>
      <c r="E866" s="518"/>
      <c r="F866" s="518"/>
      <c r="G866" s="518"/>
      <c r="H866" s="518"/>
      <c r="I866" s="518"/>
      <c r="J866" s="518"/>
      <c r="K866" s="518"/>
      <c r="L866" s="518"/>
      <c r="M866" s="518"/>
      <c r="N866" s="518"/>
      <c r="O866" s="518"/>
      <c r="P866" s="518"/>
      <c r="Q866" s="518"/>
      <c r="R866" s="518"/>
      <c r="S866" s="518"/>
      <c r="T866" s="518"/>
      <c r="U866" s="518"/>
      <c r="V866" s="518"/>
      <c r="W866" s="518"/>
      <c r="X866" s="518"/>
      <c r="Y866" s="518"/>
      <c r="Z866" s="518"/>
    </row>
    <row r="867">
      <c r="A867" s="518"/>
      <c r="B867" s="518"/>
      <c r="C867" s="518"/>
      <c r="D867" s="518"/>
      <c r="E867" s="518"/>
      <c r="F867" s="518"/>
      <c r="G867" s="518"/>
      <c r="H867" s="518"/>
      <c r="I867" s="518"/>
      <c r="J867" s="518"/>
      <c r="K867" s="518"/>
      <c r="L867" s="518"/>
      <c r="M867" s="518"/>
      <c r="N867" s="518"/>
      <c r="O867" s="518"/>
      <c r="P867" s="518"/>
      <c r="Q867" s="518"/>
      <c r="R867" s="518"/>
      <c r="S867" s="518"/>
      <c r="T867" s="518"/>
      <c r="U867" s="518"/>
      <c r="V867" s="518"/>
      <c r="W867" s="518"/>
      <c r="X867" s="518"/>
      <c r="Y867" s="518"/>
      <c r="Z867" s="518"/>
    </row>
    <row r="868">
      <c r="A868" s="518"/>
      <c r="B868" s="518"/>
      <c r="C868" s="518"/>
      <c r="D868" s="518"/>
      <c r="E868" s="518"/>
      <c r="F868" s="518"/>
      <c r="G868" s="518"/>
      <c r="H868" s="518"/>
      <c r="I868" s="518"/>
      <c r="J868" s="518"/>
      <c r="K868" s="518"/>
      <c r="L868" s="518"/>
      <c r="M868" s="518"/>
      <c r="N868" s="518"/>
      <c r="O868" s="518"/>
      <c r="P868" s="518"/>
      <c r="Q868" s="518"/>
      <c r="R868" s="518"/>
      <c r="S868" s="518"/>
      <c r="T868" s="518"/>
      <c r="U868" s="518"/>
      <c r="V868" s="518"/>
      <c r="W868" s="518"/>
      <c r="X868" s="518"/>
      <c r="Y868" s="518"/>
      <c r="Z868" s="518"/>
    </row>
    <row r="869">
      <c r="A869" s="518"/>
      <c r="B869" s="518"/>
      <c r="C869" s="518"/>
      <c r="D869" s="518"/>
      <c r="E869" s="518"/>
      <c r="F869" s="518"/>
      <c r="G869" s="518"/>
      <c r="H869" s="518"/>
      <c r="I869" s="518"/>
      <c r="J869" s="518"/>
      <c r="K869" s="518"/>
      <c r="L869" s="518"/>
      <c r="M869" s="518"/>
      <c r="N869" s="518"/>
      <c r="O869" s="518"/>
      <c r="P869" s="518"/>
      <c r="Q869" s="518"/>
      <c r="R869" s="518"/>
      <c r="S869" s="518"/>
      <c r="T869" s="518"/>
      <c r="U869" s="518"/>
      <c r="V869" s="518"/>
      <c r="W869" s="518"/>
      <c r="X869" s="518"/>
      <c r="Y869" s="518"/>
      <c r="Z869" s="518"/>
    </row>
    <row r="870">
      <c r="A870" s="518"/>
      <c r="B870" s="518"/>
      <c r="C870" s="518"/>
      <c r="D870" s="518"/>
      <c r="E870" s="518"/>
      <c r="F870" s="518"/>
      <c r="G870" s="518"/>
      <c r="H870" s="518"/>
      <c r="I870" s="518"/>
      <c r="J870" s="518"/>
      <c r="K870" s="518"/>
      <c r="L870" s="518"/>
      <c r="M870" s="518"/>
      <c r="N870" s="518"/>
      <c r="O870" s="518"/>
      <c r="P870" s="518"/>
      <c r="Q870" s="518"/>
      <c r="R870" s="518"/>
      <c r="S870" s="518"/>
      <c r="T870" s="518"/>
      <c r="U870" s="518"/>
      <c r="V870" s="518"/>
      <c r="W870" s="518"/>
      <c r="X870" s="518"/>
      <c r="Y870" s="518"/>
      <c r="Z870" s="518"/>
    </row>
    <row r="871">
      <c r="A871" s="518"/>
      <c r="B871" s="518"/>
      <c r="C871" s="518"/>
      <c r="D871" s="518"/>
      <c r="E871" s="518"/>
      <c r="F871" s="518"/>
      <c r="G871" s="518"/>
      <c r="H871" s="518"/>
      <c r="I871" s="518"/>
      <c r="J871" s="518"/>
      <c r="K871" s="518"/>
      <c r="L871" s="518"/>
      <c r="M871" s="518"/>
      <c r="N871" s="518"/>
      <c r="O871" s="518"/>
      <c r="P871" s="518"/>
      <c r="Q871" s="518"/>
      <c r="R871" s="518"/>
      <c r="S871" s="518"/>
      <c r="T871" s="518"/>
      <c r="U871" s="518"/>
      <c r="V871" s="518"/>
      <c r="W871" s="518"/>
      <c r="X871" s="518"/>
      <c r="Y871" s="518"/>
      <c r="Z871" s="518"/>
    </row>
    <row r="872">
      <c r="A872" s="518"/>
      <c r="B872" s="518"/>
      <c r="C872" s="518"/>
      <c r="D872" s="518"/>
      <c r="E872" s="518"/>
      <c r="F872" s="518"/>
      <c r="G872" s="518"/>
      <c r="H872" s="518"/>
      <c r="I872" s="518"/>
      <c r="J872" s="518"/>
      <c r="K872" s="518"/>
      <c r="L872" s="518"/>
      <c r="M872" s="518"/>
      <c r="N872" s="518"/>
      <c r="O872" s="518"/>
      <c r="P872" s="518"/>
      <c r="Q872" s="518"/>
      <c r="R872" s="518"/>
      <c r="S872" s="518"/>
      <c r="T872" s="518"/>
      <c r="U872" s="518"/>
      <c r="V872" s="518"/>
      <c r="W872" s="518"/>
      <c r="X872" s="518"/>
      <c r="Y872" s="518"/>
      <c r="Z872" s="518"/>
    </row>
    <row r="873">
      <c r="A873" s="518"/>
      <c r="B873" s="518"/>
      <c r="C873" s="518"/>
      <c r="D873" s="518"/>
      <c r="E873" s="518"/>
      <c r="F873" s="518"/>
      <c r="G873" s="518"/>
      <c r="H873" s="518"/>
      <c r="I873" s="518"/>
      <c r="J873" s="518"/>
      <c r="K873" s="518"/>
      <c r="L873" s="518"/>
      <c r="M873" s="518"/>
      <c r="N873" s="518"/>
      <c r="O873" s="518"/>
      <c r="P873" s="518"/>
      <c r="Q873" s="518"/>
      <c r="R873" s="518"/>
      <c r="S873" s="518"/>
      <c r="T873" s="518"/>
      <c r="U873" s="518"/>
      <c r="V873" s="518"/>
      <c r="W873" s="518"/>
      <c r="X873" s="518"/>
      <c r="Y873" s="518"/>
      <c r="Z873" s="518"/>
    </row>
    <row r="874">
      <c r="A874" s="518"/>
      <c r="B874" s="518"/>
      <c r="C874" s="518"/>
      <c r="D874" s="518"/>
      <c r="E874" s="518"/>
      <c r="F874" s="518"/>
      <c r="G874" s="518"/>
      <c r="H874" s="518"/>
      <c r="I874" s="518"/>
      <c r="J874" s="518"/>
      <c r="K874" s="518"/>
      <c r="L874" s="518"/>
      <c r="M874" s="518"/>
      <c r="N874" s="518"/>
      <c r="O874" s="518"/>
      <c r="P874" s="518"/>
      <c r="Q874" s="518"/>
      <c r="R874" s="518"/>
      <c r="S874" s="518"/>
      <c r="T874" s="518"/>
      <c r="U874" s="518"/>
      <c r="V874" s="518"/>
      <c r="W874" s="518"/>
      <c r="X874" s="518"/>
      <c r="Y874" s="518"/>
      <c r="Z874" s="518"/>
    </row>
    <row r="875">
      <c r="A875" s="518"/>
      <c r="B875" s="518"/>
      <c r="C875" s="518"/>
      <c r="D875" s="518"/>
      <c r="E875" s="518"/>
      <c r="F875" s="518"/>
      <c r="G875" s="518"/>
      <c r="H875" s="518"/>
      <c r="I875" s="518"/>
      <c r="J875" s="518"/>
      <c r="K875" s="518"/>
      <c r="L875" s="518"/>
      <c r="M875" s="518"/>
      <c r="N875" s="518"/>
      <c r="O875" s="518"/>
      <c r="P875" s="518"/>
      <c r="Q875" s="518"/>
      <c r="R875" s="518"/>
      <c r="S875" s="518"/>
      <c r="T875" s="518"/>
      <c r="U875" s="518"/>
      <c r="V875" s="518"/>
      <c r="W875" s="518"/>
      <c r="X875" s="518"/>
      <c r="Y875" s="518"/>
      <c r="Z875" s="518"/>
    </row>
    <row r="876">
      <c r="A876" s="518"/>
      <c r="B876" s="518"/>
      <c r="C876" s="518"/>
      <c r="D876" s="518"/>
      <c r="E876" s="518"/>
      <c r="F876" s="518"/>
      <c r="G876" s="518"/>
      <c r="H876" s="518"/>
      <c r="I876" s="518"/>
      <c r="J876" s="518"/>
      <c r="K876" s="518"/>
      <c r="L876" s="518"/>
      <c r="M876" s="518"/>
      <c r="N876" s="518"/>
      <c r="O876" s="518"/>
      <c r="P876" s="518"/>
      <c r="Q876" s="518"/>
      <c r="R876" s="518"/>
      <c r="S876" s="518"/>
      <c r="T876" s="518"/>
      <c r="U876" s="518"/>
      <c r="V876" s="518"/>
      <c r="W876" s="518"/>
      <c r="X876" s="518"/>
      <c r="Y876" s="518"/>
      <c r="Z876" s="518"/>
    </row>
    <row r="877">
      <c r="A877" s="518"/>
      <c r="B877" s="518"/>
      <c r="C877" s="518"/>
      <c r="D877" s="518"/>
      <c r="E877" s="518"/>
      <c r="F877" s="518"/>
      <c r="G877" s="518"/>
      <c r="H877" s="518"/>
      <c r="I877" s="518"/>
      <c r="J877" s="518"/>
      <c r="K877" s="518"/>
      <c r="L877" s="518"/>
      <c r="M877" s="518"/>
      <c r="N877" s="518"/>
      <c r="O877" s="518"/>
      <c r="P877" s="518"/>
      <c r="Q877" s="518"/>
      <c r="R877" s="518"/>
      <c r="S877" s="518"/>
      <c r="T877" s="518"/>
      <c r="U877" s="518"/>
      <c r="V877" s="518"/>
      <c r="W877" s="518"/>
      <c r="X877" s="518"/>
      <c r="Y877" s="518"/>
      <c r="Z877" s="518"/>
    </row>
    <row r="878">
      <c r="A878" s="518"/>
      <c r="B878" s="518"/>
      <c r="C878" s="518"/>
      <c r="D878" s="518"/>
      <c r="E878" s="518"/>
      <c r="F878" s="518"/>
      <c r="G878" s="518"/>
      <c r="H878" s="518"/>
      <c r="I878" s="518"/>
      <c r="J878" s="518"/>
      <c r="K878" s="518"/>
      <c r="L878" s="518"/>
      <c r="M878" s="518"/>
      <c r="N878" s="518"/>
      <c r="O878" s="518"/>
      <c r="P878" s="518"/>
      <c r="Q878" s="518"/>
      <c r="R878" s="518"/>
      <c r="S878" s="518"/>
      <c r="T878" s="518"/>
      <c r="U878" s="518"/>
      <c r="V878" s="518"/>
      <c r="W878" s="518"/>
      <c r="X878" s="518"/>
      <c r="Y878" s="518"/>
      <c r="Z878" s="518"/>
    </row>
    <row r="879">
      <c r="A879" s="518"/>
      <c r="B879" s="518"/>
      <c r="C879" s="518"/>
      <c r="D879" s="518"/>
      <c r="E879" s="518"/>
      <c r="F879" s="518"/>
      <c r="G879" s="518"/>
      <c r="H879" s="518"/>
      <c r="I879" s="518"/>
      <c r="J879" s="518"/>
      <c r="K879" s="518"/>
      <c r="L879" s="518"/>
      <c r="M879" s="518"/>
      <c r="N879" s="518"/>
      <c r="O879" s="518"/>
      <c r="P879" s="518"/>
      <c r="Q879" s="518"/>
      <c r="R879" s="518"/>
      <c r="S879" s="518"/>
      <c r="T879" s="518"/>
      <c r="U879" s="518"/>
      <c r="V879" s="518"/>
      <c r="W879" s="518"/>
      <c r="X879" s="518"/>
      <c r="Y879" s="518"/>
      <c r="Z879" s="518"/>
    </row>
    <row r="880">
      <c r="A880" s="518"/>
      <c r="B880" s="518"/>
      <c r="C880" s="518"/>
      <c r="D880" s="518"/>
      <c r="E880" s="518"/>
      <c r="F880" s="518"/>
      <c r="G880" s="518"/>
      <c r="H880" s="518"/>
      <c r="I880" s="518"/>
      <c r="J880" s="518"/>
      <c r="K880" s="518"/>
      <c r="L880" s="518"/>
      <c r="M880" s="518"/>
      <c r="N880" s="518"/>
      <c r="O880" s="518"/>
      <c r="P880" s="518"/>
      <c r="Q880" s="518"/>
      <c r="R880" s="518"/>
      <c r="S880" s="518"/>
      <c r="T880" s="518"/>
      <c r="U880" s="518"/>
      <c r="V880" s="518"/>
      <c r="W880" s="518"/>
      <c r="X880" s="518"/>
      <c r="Y880" s="518"/>
      <c r="Z880" s="518"/>
    </row>
    <row r="881">
      <c r="A881" s="518"/>
      <c r="B881" s="518"/>
      <c r="C881" s="518"/>
      <c r="D881" s="518"/>
      <c r="E881" s="518"/>
      <c r="F881" s="518"/>
      <c r="G881" s="518"/>
      <c r="H881" s="518"/>
      <c r="I881" s="518"/>
      <c r="J881" s="518"/>
      <c r="K881" s="518"/>
      <c r="L881" s="518"/>
      <c r="M881" s="518"/>
      <c r="N881" s="518"/>
      <c r="O881" s="518"/>
      <c r="P881" s="518"/>
      <c r="Q881" s="518"/>
      <c r="R881" s="518"/>
      <c r="S881" s="518"/>
      <c r="T881" s="518"/>
      <c r="U881" s="518"/>
      <c r="V881" s="518"/>
      <c r="W881" s="518"/>
      <c r="X881" s="518"/>
      <c r="Y881" s="518"/>
      <c r="Z881" s="518"/>
    </row>
    <row r="882">
      <c r="A882" s="518"/>
      <c r="B882" s="518"/>
      <c r="C882" s="518"/>
      <c r="D882" s="518"/>
      <c r="E882" s="518"/>
      <c r="F882" s="518"/>
      <c r="G882" s="518"/>
      <c r="H882" s="518"/>
      <c r="I882" s="518"/>
      <c r="J882" s="518"/>
      <c r="K882" s="518"/>
      <c r="L882" s="518"/>
      <c r="M882" s="518"/>
      <c r="N882" s="518"/>
      <c r="O882" s="518"/>
      <c r="P882" s="518"/>
      <c r="Q882" s="518"/>
      <c r="R882" s="518"/>
      <c r="S882" s="518"/>
      <c r="T882" s="518"/>
      <c r="U882" s="518"/>
      <c r="V882" s="518"/>
      <c r="W882" s="518"/>
      <c r="X882" s="518"/>
      <c r="Y882" s="518"/>
      <c r="Z882" s="518"/>
    </row>
    <row r="883">
      <c r="A883" s="518"/>
      <c r="B883" s="518"/>
      <c r="C883" s="518"/>
      <c r="D883" s="518"/>
      <c r="E883" s="518"/>
      <c r="F883" s="518"/>
      <c r="G883" s="518"/>
      <c r="H883" s="518"/>
      <c r="I883" s="518"/>
      <c r="J883" s="518"/>
      <c r="K883" s="518"/>
      <c r="L883" s="518"/>
      <c r="M883" s="518"/>
      <c r="N883" s="518"/>
      <c r="O883" s="518"/>
      <c r="P883" s="518"/>
      <c r="Q883" s="518"/>
      <c r="R883" s="518"/>
      <c r="S883" s="518"/>
      <c r="T883" s="518"/>
      <c r="U883" s="518"/>
      <c r="V883" s="518"/>
      <c r="W883" s="518"/>
      <c r="X883" s="518"/>
      <c r="Y883" s="518"/>
      <c r="Z883" s="518"/>
    </row>
    <row r="884">
      <c r="A884" s="518"/>
      <c r="B884" s="518"/>
      <c r="C884" s="518"/>
      <c r="D884" s="518"/>
      <c r="E884" s="518"/>
      <c r="F884" s="518"/>
      <c r="G884" s="518"/>
      <c r="H884" s="518"/>
      <c r="I884" s="518"/>
      <c r="J884" s="518"/>
      <c r="K884" s="518"/>
      <c r="L884" s="518"/>
      <c r="M884" s="518"/>
      <c r="N884" s="518"/>
      <c r="O884" s="518"/>
      <c r="P884" s="518"/>
      <c r="Q884" s="518"/>
      <c r="R884" s="518"/>
      <c r="S884" s="518"/>
      <c r="T884" s="518"/>
      <c r="U884" s="518"/>
      <c r="V884" s="518"/>
      <c r="W884" s="518"/>
      <c r="X884" s="518"/>
      <c r="Y884" s="518"/>
      <c r="Z884" s="518"/>
    </row>
    <row r="885">
      <c r="A885" s="518"/>
      <c r="B885" s="518"/>
      <c r="C885" s="518"/>
      <c r="D885" s="518"/>
      <c r="E885" s="518"/>
      <c r="F885" s="518"/>
      <c r="G885" s="518"/>
      <c r="H885" s="518"/>
      <c r="I885" s="518"/>
      <c r="J885" s="518"/>
      <c r="K885" s="518"/>
      <c r="L885" s="518"/>
      <c r="M885" s="518"/>
      <c r="N885" s="518"/>
      <c r="O885" s="518"/>
      <c r="P885" s="518"/>
      <c r="Q885" s="518"/>
      <c r="R885" s="518"/>
      <c r="S885" s="518"/>
      <c r="T885" s="518"/>
      <c r="U885" s="518"/>
      <c r="V885" s="518"/>
      <c r="W885" s="518"/>
      <c r="X885" s="518"/>
      <c r="Y885" s="518"/>
      <c r="Z885" s="518"/>
    </row>
    <row r="886">
      <c r="A886" s="518"/>
      <c r="B886" s="518"/>
      <c r="C886" s="518"/>
      <c r="D886" s="518"/>
      <c r="E886" s="518"/>
      <c r="F886" s="518"/>
      <c r="G886" s="518"/>
      <c r="H886" s="518"/>
      <c r="I886" s="518"/>
      <c r="J886" s="518"/>
      <c r="K886" s="518"/>
      <c r="L886" s="518"/>
      <c r="M886" s="518"/>
      <c r="N886" s="518"/>
      <c r="O886" s="518"/>
      <c r="P886" s="518"/>
      <c r="Q886" s="518"/>
      <c r="R886" s="518"/>
      <c r="S886" s="518"/>
      <c r="T886" s="518"/>
      <c r="U886" s="518"/>
      <c r="V886" s="518"/>
      <c r="W886" s="518"/>
      <c r="X886" s="518"/>
      <c r="Y886" s="518"/>
      <c r="Z886" s="518"/>
    </row>
    <row r="887">
      <c r="A887" s="518"/>
      <c r="B887" s="518"/>
      <c r="C887" s="518"/>
      <c r="D887" s="518"/>
      <c r="E887" s="518"/>
      <c r="F887" s="518"/>
      <c r="G887" s="518"/>
      <c r="H887" s="518"/>
      <c r="I887" s="518"/>
      <c r="J887" s="518"/>
      <c r="K887" s="518"/>
      <c r="L887" s="518"/>
      <c r="M887" s="518"/>
      <c r="N887" s="518"/>
      <c r="O887" s="518"/>
      <c r="P887" s="518"/>
      <c r="Q887" s="518"/>
      <c r="R887" s="518"/>
      <c r="S887" s="518"/>
      <c r="T887" s="518"/>
      <c r="U887" s="518"/>
      <c r="V887" s="518"/>
      <c r="W887" s="518"/>
      <c r="X887" s="518"/>
      <c r="Y887" s="518"/>
      <c r="Z887" s="518"/>
    </row>
    <row r="888">
      <c r="A888" s="518"/>
      <c r="B888" s="518"/>
      <c r="C888" s="518"/>
      <c r="D888" s="518"/>
      <c r="E888" s="518"/>
      <c r="F888" s="518"/>
      <c r="G888" s="518"/>
      <c r="H888" s="518"/>
      <c r="I888" s="518"/>
      <c r="J888" s="518"/>
      <c r="K888" s="518"/>
      <c r="L888" s="518"/>
      <c r="M888" s="518"/>
      <c r="N888" s="518"/>
      <c r="O888" s="518"/>
      <c r="P888" s="518"/>
      <c r="Q888" s="518"/>
      <c r="R888" s="518"/>
      <c r="S888" s="518"/>
      <c r="T888" s="518"/>
      <c r="U888" s="518"/>
      <c r="V888" s="518"/>
      <c r="W888" s="518"/>
      <c r="X888" s="518"/>
      <c r="Y888" s="518"/>
      <c r="Z888" s="518"/>
    </row>
    <row r="889">
      <c r="A889" s="518"/>
      <c r="B889" s="518"/>
      <c r="C889" s="518"/>
      <c r="D889" s="518"/>
      <c r="E889" s="518"/>
      <c r="F889" s="518"/>
      <c r="G889" s="518"/>
      <c r="H889" s="518"/>
      <c r="I889" s="518"/>
      <c r="J889" s="518"/>
      <c r="K889" s="518"/>
      <c r="L889" s="518"/>
      <c r="M889" s="518"/>
      <c r="N889" s="518"/>
      <c r="O889" s="518"/>
      <c r="P889" s="518"/>
      <c r="Q889" s="518"/>
      <c r="R889" s="518"/>
      <c r="S889" s="518"/>
      <c r="T889" s="518"/>
      <c r="U889" s="518"/>
      <c r="V889" s="518"/>
      <c r="W889" s="518"/>
      <c r="X889" s="518"/>
      <c r="Y889" s="518"/>
      <c r="Z889" s="518"/>
    </row>
    <row r="890">
      <c r="A890" s="518"/>
      <c r="B890" s="518"/>
      <c r="C890" s="518"/>
      <c r="D890" s="518"/>
      <c r="E890" s="518"/>
      <c r="F890" s="518"/>
      <c r="G890" s="518"/>
      <c r="H890" s="518"/>
      <c r="I890" s="518"/>
      <c r="J890" s="518"/>
      <c r="K890" s="518"/>
      <c r="L890" s="518"/>
      <c r="M890" s="518"/>
      <c r="N890" s="518"/>
      <c r="O890" s="518"/>
      <c r="P890" s="518"/>
      <c r="Q890" s="518"/>
      <c r="R890" s="518"/>
      <c r="S890" s="518"/>
      <c r="T890" s="518"/>
      <c r="U890" s="518"/>
      <c r="V890" s="518"/>
      <c r="W890" s="518"/>
      <c r="X890" s="518"/>
      <c r="Y890" s="518"/>
      <c r="Z890" s="518"/>
    </row>
    <row r="891">
      <c r="A891" s="518"/>
      <c r="B891" s="518"/>
      <c r="C891" s="518"/>
      <c r="D891" s="518"/>
      <c r="E891" s="518"/>
      <c r="F891" s="518"/>
      <c r="G891" s="518"/>
      <c r="H891" s="518"/>
      <c r="I891" s="518"/>
      <c r="J891" s="518"/>
      <c r="K891" s="518"/>
      <c r="L891" s="518"/>
      <c r="M891" s="518"/>
      <c r="N891" s="518"/>
      <c r="O891" s="518"/>
      <c r="P891" s="518"/>
      <c r="Q891" s="518"/>
      <c r="R891" s="518"/>
      <c r="S891" s="518"/>
      <c r="T891" s="518"/>
      <c r="U891" s="518"/>
      <c r="V891" s="518"/>
      <c r="W891" s="518"/>
      <c r="X891" s="518"/>
      <c r="Y891" s="518"/>
      <c r="Z891" s="518"/>
    </row>
    <row r="892">
      <c r="A892" s="518"/>
      <c r="B892" s="518"/>
      <c r="C892" s="518"/>
      <c r="D892" s="518"/>
      <c r="E892" s="518"/>
      <c r="F892" s="518"/>
      <c r="G892" s="518"/>
      <c r="H892" s="518"/>
      <c r="I892" s="518"/>
      <c r="J892" s="518"/>
      <c r="K892" s="518"/>
      <c r="L892" s="518"/>
      <c r="M892" s="518"/>
      <c r="N892" s="518"/>
      <c r="O892" s="518"/>
      <c r="P892" s="518"/>
      <c r="Q892" s="518"/>
      <c r="R892" s="518"/>
      <c r="S892" s="518"/>
      <c r="T892" s="518"/>
      <c r="U892" s="518"/>
      <c r="V892" s="518"/>
      <c r="W892" s="518"/>
      <c r="X892" s="518"/>
      <c r="Y892" s="518"/>
      <c r="Z892" s="518"/>
    </row>
    <row r="893">
      <c r="A893" s="518"/>
      <c r="B893" s="518"/>
      <c r="C893" s="518"/>
      <c r="D893" s="518"/>
      <c r="E893" s="518"/>
      <c r="F893" s="518"/>
      <c r="G893" s="518"/>
      <c r="H893" s="518"/>
      <c r="I893" s="518"/>
      <c r="J893" s="518"/>
      <c r="K893" s="518"/>
      <c r="L893" s="518"/>
      <c r="M893" s="518"/>
      <c r="N893" s="518"/>
      <c r="O893" s="518"/>
      <c r="P893" s="518"/>
      <c r="Q893" s="518"/>
      <c r="R893" s="518"/>
      <c r="S893" s="518"/>
      <c r="T893" s="518"/>
      <c r="U893" s="518"/>
      <c r="V893" s="518"/>
      <c r="W893" s="518"/>
      <c r="X893" s="518"/>
      <c r="Y893" s="518"/>
      <c r="Z893" s="518"/>
    </row>
    <row r="894">
      <c r="A894" s="518"/>
      <c r="B894" s="518"/>
      <c r="C894" s="518"/>
      <c r="D894" s="518"/>
      <c r="E894" s="518"/>
      <c r="F894" s="518"/>
      <c r="G894" s="518"/>
      <c r="H894" s="518"/>
      <c r="I894" s="518"/>
      <c r="J894" s="518"/>
      <c r="K894" s="518"/>
      <c r="L894" s="518"/>
      <c r="M894" s="518"/>
      <c r="N894" s="518"/>
      <c r="O894" s="518"/>
      <c r="P894" s="518"/>
      <c r="Q894" s="518"/>
      <c r="R894" s="518"/>
      <c r="S894" s="518"/>
      <c r="T894" s="518"/>
      <c r="U894" s="518"/>
      <c r="V894" s="518"/>
      <c r="W894" s="518"/>
      <c r="X894" s="518"/>
      <c r="Y894" s="518"/>
      <c r="Z894" s="518"/>
    </row>
    <row r="895">
      <c r="A895" s="518"/>
      <c r="B895" s="518"/>
      <c r="C895" s="518"/>
      <c r="D895" s="518"/>
      <c r="E895" s="518"/>
      <c r="F895" s="518"/>
      <c r="G895" s="518"/>
      <c r="H895" s="518"/>
      <c r="I895" s="518"/>
      <c r="J895" s="518"/>
      <c r="K895" s="518"/>
      <c r="L895" s="518"/>
      <c r="M895" s="518"/>
      <c r="N895" s="518"/>
      <c r="O895" s="518"/>
      <c r="P895" s="518"/>
      <c r="Q895" s="518"/>
      <c r="R895" s="518"/>
      <c r="S895" s="518"/>
      <c r="T895" s="518"/>
      <c r="U895" s="518"/>
      <c r="V895" s="518"/>
      <c r="W895" s="518"/>
      <c r="X895" s="518"/>
      <c r="Y895" s="518"/>
      <c r="Z895" s="518"/>
    </row>
    <row r="896">
      <c r="A896" s="518"/>
      <c r="B896" s="518"/>
      <c r="C896" s="518"/>
      <c r="D896" s="518"/>
      <c r="E896" s="518"/>
      <c r="F896" s="518"/>
      <c r="G896" s="518"/>
      <c r="H896" s="518"/>
      <c r="I896" s="518"/>
      <c r="J896" s="518"/>
      <c r="K896" s="518"/>
      <c r="L896" s="518"/>
      <c r="M896" s="518"/>
      <c r="N896" s="518"/>
      <c r="O896" s="518"/>
      <c r="P896" s="518"/>
      <c r="Q896" s="518"/>
      <c r="R896" s="518"/>
      <c r="S896" s="518"/>
      <c r="T896" s="518"/>
      <c r="U896" s="518"/>
      <c r="V896" s="518"/>
      <c r="W896" s="518"/>
      <c r="X896" s="518"/>
      <c r="Y896" s="518"/>
      <c r="Z896" s="518"/>
    </row>
    <row r="897">
      <c r="A897" s="518"/>
      <c r="B897" s="518"/>
      <c r="C897" s="518"/>
      <c r="D897" s="518"/>
      <c r="E897" s="518"/>
      <c r="F897" s="518"/>
      <c r="G897" s="518"/>
      <c r="H897" s="518"/>
      <c r="I897" s="518"/>
      <c r="J897" s="518"/>
      <c r="K897" s="518"/>
      <c r="L897" s="518"/>
      <c r="M897" s="518"/>
      <c r="N897" s="518"/>
      <c r="O897" s="518"/>
      <c r="P897" s="518"/>
      <c r="Q897" s="518"/>
      <c r="R897" s="518"/>
      <c r="S897" s="518"/>
      <c r="T897" s="518"/>
      <c r="U897" s="518"/>
      <c r="V897" s="518"/>
      <c r="W897" s="518"/>
      <c r="X897" s="518"/>
      <c r="Y897" s="518"/>
      <c r="Z897" s="518"/>
    </row>
    <row r="898">
      <c r="A898" s="518"/>
      <c r="B898" s="518"/>
      <c r="C898" s="518"/>
      <c r="D898" s="518"/>
      <c r="E898" s="518"/>
      <c r="F898" s="518"/>
      <c r="G898" s="518"/>
      <c r="H898" s="518"/>
      <c r="I898" s="518"/>
      <c r="J898" s="518"/>
      <c r="K898" s="518"/>
      <c r="L898" s="518"/>
      <c r="M898" s="518"/>
      <c r="N898" s="518"/>
      <c r="O898" s="518"/>
      <c r="P898" s="518"/>
      <c r="Q898" s="518"/>
      <c r="R898" s="518"/>
      <c r="S898" s="518"/>
      <c r="T898" s="518"/>
      <c r="U898" s="518"/>
      <c r="V898" s="518"/>
      <c r="W898" s="518"/>
      <c r="X898" s="518"/>
      <c r="Y898" s="518"/>
      <c r="Z898" s="518"/>
    </row>
    <row r="899">
      <c r="A899" s="518"/>
      <c r="B899" s="518"/>
      <c r="C899" s="518"/>
      <c r="D899" s="518"/>
      <c r="E899" s="518"/>
      <c r="F899" s="518"/>
      <c r="G899" s="518"/>
      <c r="H899" s="518"/>
      <c r="I899" s="518"/>
      <c r="J899" s="518"/>
      <c r="K899" s="518"/>
      <c r="L899" s="518"/>
      <c r="M899" s="518"/>
      <c r="N899" s="518"/>
      <c r="O899" s="518"/>
      <c r="P899" s="518"/>
      <c r="Q899" s="518"/>
      <c r="R899" s="518"/>
      <c r="S899" s="518"/>
      <c r="T899" s="518"/>
      <c r="U899" s="518"/>
      <c r="V899" s="518"/>
      <c r="W899" s="518"/>
      <c r="X899" s="518"/>
      <c r="Y899" s="518"/>
      <c r="Z899" s="518"/>
    </row>
    <row r="900">
      <c r="A900" s="518"/>
      <c r="B900" s="518"/>
      <c r="C900" s="518"/>
      <c r="D900" s="518"/>
      <c r="E900" s="518"/>
      <c r="F900" s="518"/>
      <c r="G900" s="518"/>
      <c r="H900" s="518"/>
      <c r="I900" s="518"/>
      <c r="J900" s="518"/>
      <c r="K900" s="518"/>
      <c r="L900" s="518"/>
      <c r="M900" s="518"/>
      <c r="N900" s="518"/>
      <c r="O900" s="518"/>
      <c r="P900" s="518"/>
      <c r="Q900" s="518"/>
      <c r="R900" s="518"/>
      <c r="S900" s="518"/>
      <c r="T900" s="518"/>
      <c r="U900" s="518"/>
      <c r="V900" s="518"/>
      <c r="W900" s="518"/>
      <c r="X900" s="518"/>
      <c r="Y900" s="518"/>
      <c r="Z900" s="518"/>
    </row>
    <row r="901">
      <c r="A901" s="518"/>
      <c r="B901" s="518"/>
      <c r="C901" s="518"/>
      <c r="D901" s="518"/>
      <c r="E901" s="518"/>
      <c r="F901" s="518"/>
      <c r="G901" s="518"/>
      <c r="H901" s="518"/>
      <c r="I901" s="518"/>
      <c r="J901" s="518"/>
      <c r="K901" s="518"/>
      <c r="L901" s="518"/>
      <c r="M901" s="518"/>
      <c r="N901" s="518"/>
      <c r="O901" s="518"/>
      <c r="P901" s="518"/>
      <c r="Q901" s="518"/>
      <c r="R901" s="518"/>
      <c r="S901" s="518"/>
      <c r="T901" s="518"/>
      <c r="U901" s="518"/>
      <c r="V901" s="518"/>
      <c r="W901" s="518"/>
      <c r="X901" s="518"/>
      <c r="Y901" s="518"/>
      <c r="Z901" s="518"/>
    </row>
    <row r="902">
      <c r="A902" s="518"/>
      <c r="B902" s="518"/>
      <c r="C902" s="518"/>
      <c r="D902" s="518"/>
      <c r="E902" s="518"/>
      <c r="F902" s="518"/>
      <c r="G902" s="518"/>
      <c r="H902" s="518"/>
      <c r="I902" s="518"/>
      <c r="J902" s="518"/>
      <c r="K902" s="518"/>
      <c r="L902" s="518"/>
      <c r="M902" s="518"/>
      <c r="N902" s="518"/>
      <c r="O902" s="518"/>
      <c r="P902" s="518"/>
      <c r="Q902" s="518"/>
      <c r="R902" s="518"/>
      <c r="S902" s="518"/>
      <c r="T902" s="518"/>
      <c r="U902" s="518"/>
      <c r="V902" s="518"/>
      <c r="W902" s="518"/>
      <c r="X902" s="518"/>
      <c r="Y902" s="518"/>
      <c r="Z902" s="518"/>
    </row>
    <row r="903">
      <c r="A903" s="518"/>
      <c r="B903" s="518"/>
      <c r="C903" s="518"/>
      <c r="D903" s="518"/>
      <c r="E903" s="518"/>
      <c r="F903" s="518"/>
      <c r="G903" s="518"/>
      <c r="H903" s="518"/>
      <c r="I903" s="518"/>
      <c r="J903" s="518"/>
      <c r="K903" s="518"/>
      <c r="L903" s="518"/>
      <c r="M903" s="518"/>
      <c r="N903" s="518"/>
      <c r="O903" s="518"/>
      <c r="P903" s="518"/>
      <c r="Q903" s="518"/>
      <c r="R903" s="518"/>
      <c r="S903" s="518"/>
      <c r="T903" s="518"/>
      <c r="U903" s="518"/>
      <c r="V903" s="518"/>
      <c r="W903" s="518"/>
      <c r="X903" s="518"/>
      <c r="Y903" s="518"/>
      <c r="Z903" s="518"/>
    </row>
    <row r="904">
      <c r="A904" s="518"/>
      <c r="B904" s="518"/>
      <c r="C904" s="518"/>
      <c r="D904" s="518"/>
      <c r="E904" s="518"/>
      <c r="F904" s="518"/>
      <c r="G904" s="518"/>
      <c r="H904" s="518"/>
      <c r="I904" s="518"/>
      <c r="J904" s="518"/>
      <c r="K904" s="518"/>
      <c r="L904" s="518"/>
      <c r="M904" s="518"/>
      <c r="N904" s="518"/>
      <c r="O904" s="518"/>
      <c r="P904" s="518"/>
      <c r="Q904" s="518"/>
      <c r="R904" s="518"/>
      <c r="S904" s="518"/>
      <c r="T904" s="518"/>
      <c r="U904" s="518"/>
      <c r="V904" s="518"/>
      <c r="W904" s="518"/>
      <c r="X904" s="518"/>
      <c r="Y904" s="518"/>
      <c r="Z904" s="518"/>
    </row>
    <row r="905">
      <c r="A905" s="518"/>
      <c r="B905" s="518"/>
      <c r="C905" s="518"/>
      <c r="D905" s="518"/>
      <c r="E905" s="518"/>
      <c r="F905" s="518"/>
      <c r="G905" s="518"/>
      <c r="H905" s="518"/>
      <c r="I905" s="518"/>
      <c r="J905" s="518"/>
      <c r="K905" s="518"/>
      <c r="L905" s="518"/>
      <c r="M905" s="518"/>
      <c r="N905" s="518"/>
      <c r="O905" s="518"/>
      <c r="P905" s="518"/>
      <c r="Q905" s="518"/>
      <c r="R905" s="518"/>
      <c r="S905" s="518"/>
      <c r="T905" s="518"/>
      <c r="U905" s="518"/>
      <c r="V905" s="518"/>
      <c r="W905" s="518"/>
      <c r="X905" s="518"/>
      <c r="Y905" s="518"/>
      <c r="Z905" s="518"/>
    </row>
    <row r="906">
      <c r="A906" s="518"/>
      <c r="B906" s="518"/>
      <c r="C906" s="518"/>
      <c r="D906" s="518"/>
      <c r="E906" s="518"/>
      <c r="F906" s="518"/>
      <c r="G906" s="518"/>
      <c r="H906" s="518"/>
      <c r="I906" s="518"/>
      <c r="J906" s="518"/>
      <c r="K906" s="518"/>
      <c r="L906" s="518"/>
      <c r="M906" s="518"/>
      <c r="N906" s="518"/>
      <c r="O906" s="518"/>
      <c r="P906" s="518"/>
      <c r="Q906" s="518"/>
      <c r="R906" s="518"/>
      <c r="S906" s="518"/>
      <c r="T906" s="518"/>
      <c r="U906" s="518"/>
      <c r="V906" s="518"/>
      <c r="W906" s="518"/>
      <c r="X906" s="518"/>
      <c r="Y906" s="518"/>
      <c r="Z906" s="518"/>
    </row>
    <row r="907">
      <c r="A907" s="518"/>
      <c r="B907" s="518"/>
      <c r="C907" s="518"/>
      <c r="D907" s="518"/>
      <c r="E907" s="518"/>
      <c r="F907" s="518"/>
      <c r="G907" s="518"/>
      <c r="H907" s="518"/>
      <c r="I907" s="518"/>
      <c r="J907" s="518"/>
      <c r="K907" s="518"/>
      <c r="L907" s="518"/>
      <c r="M907" s="518"/>
      <c r="N907" s="518"/>
      <c r="O907" s="518"/>
      <c r="P907" s="518"/>
      <c r="Q907" s="518"/>
      <c r="R907" s="518"/>
      <c r="S907" s="518"/>
      <c r="T907" s="518"/>
      <c r="U907" s="518"/>
      <c r="V907" s="518"/>
      <c r="W907" s="518"/>
      <c r="X907" s="518"/>
      <c r="Y907" s="518"/>
      <c r="Z907" s="518"/>
    </row>
    <row r="908">
      <c r="A908" s="518"/>
      <c r="B908" s="518"/>
      <c r="C908" s="518"/>
      <c r="D908" s="518"/>
      <c r="E908" s="518"/>
      <c r="F908" s="518"/>
      <c r="G908" s="518"/>
      <c r="H908" s="518"/>
      <c r="I908" s="518"/>
      <c r="J908" s="518"/>
      <c r="K908" s="518"/>
      <c r="L908" s="518"/>
      <c r="M908" s="518"/>
      <c r="N908" s="518"/>
      <c r="O908" s="518"/>
      <c r="P908" s="518"/>
      <c r="Q908" s="518"/>
      <c r="R908" s="518"/>
      <c r="S908" s="518"/>
      <c r="T908" s="518"/>
      <c r="U908" s="518"/>
      <c r="V908" s="518"/>
      <c r="W908" s="518"/>
      <c r="X908" s="518"/>
      <c r="Y908" s="518"/>
      <c r="Z908" s="518"/>
    </row>
    <row r="909">
      <c r="A909" s="518"/>
      <c r="B909" s="518"/>
      <c r="C909" s="518"/>
      <c r="D909" s="518"/>
      <c r="E909" s="518"/>
      <c r="F909" s="518"/>
      <c r="G909" s="518"/>
      <c r="H909" s="518"/>
      <c r="I909" s="518"/>
      <c r="J909" s="518"/>
      <c r="K909" s="518"/>
      <c r="L909" s="518"/>
      <c r="M909" s="518"/>
      <c r="N909" s="518"/>
      <c r="O909" s="518"/>
      <c r="P909" s="518"/>
      <c r="Q909" s="518"/>
      <c r="R909" s="518"/>
      <c r="S909" s="518"/>
      <c r="T909" s="518"/>
      <c r="U909" s="518"/>
      <c r="V909" s="518"/>
      <c r="W909" s="518"/>
      <c r="X909" s="518"/>
      <c r="Y909" s="518"/>
      <c r="Z909" s="518"/>
    </row>
    <row r="910">
      <c r="A910" s="518"/>
      <c r="B910" s="518"/>
      <c r="C910" s="518"/>
      <c r="D910" s="518"/>
      <c r="E910" s="518"/>
      <c r="F910" s="518"/>
      <c r="G910" s="518"/>
      <c r="H910" s="518"/>
      <c r="I910" s="518"/>
      <c r="J910" s="518"/>
      <c r="K910" s="518"/>
      <c r="L910" s="518"/>
      <c r="M910" s="518"/>
      <c r="N910" s="518"/>
      <c r="O910" s="518"/>
      <c r="P910" s="518"/>
      <c r="Q910" s="518"/>
      <c r="R910" s="518"/>
      <c r="S910" s="518"/>
      <c r="T910" s="518"/>
      <c r="U910" s="518"/>
      <c r="V910" s="518"/>
      <c r="W910" s="518"/>
      <c r="X910" s="518"/>
      <c r="Y910" s="518"/>
      <c r="Z910" s="518"/>
    </row>
    <row r="911">
      <c r="A911" s="518"/>
      <c r="B911" s="518"/>
      <c r="C911" s="518"/>
      <c r="D911" s="518"/>
      <c r="E911" s="518"/>
      <c r="F911" s="518"/>
      <c r="G911" s="518"/>
      <c r="H911" s="518"/>
      <c r="I911" s="518"/>
      <c r="J911" s="518"/>
      <c r="K911" s="518"/>
      <c r="L911" s="518"/>
      <c r="M911" s="518"/>
      <c r="N911" s="518"/>
      <c r="O911" s="518"/>
      <c r="P911" s="518"/>
      <c r="Q911" s="518"/>
      <c r="R911" s="518"/>
      <c r="S911" s="518"/>
      <c r="T911" s="518"/>
      <c r="U911" s="518"/>
      <c r="V911" s="518"/>
      <c r="W911" s="518"/>
      <c r="X911" s="518"/>
      <c r="Y911" s="518"/>
      <c r="Z911" s="518"/>
    </row>
    <row r="912">
      <c r="A912" s="518"/>
      <c r="B912" s="518"/>
      <c r="C912" s="518"/>
      <c r="D912" s="518"/>
      <c r="E912" s="518"/>
      <c r="F912" s="518"/>
      <c r="G912" s="518"/>
      <c r="H912" s="518"/>
      <c r="I912" s="518"/>
      <c r="J912" s="518"/>
      <c r="K912" s="518"/>
      <c r="L912" s="518"/>
      <c r="M912" s="518"/>
      <c r="N912" s="518"/>
      <c r="O912" s="518"/>
      <c r="P912" s="518"/>
      <c r="Q912" s="518"/>
      <c r="R912" s="518"/>
      <c r="S912" s="518"/>
      <c r="T912" s="518"/>
      <c r="U912" s="518"/>
      <c r="V912" s="518"/>
      <c r="W912" s="518"/>
      <c r="X912" s="518"/>
      <c r="Y912" s="518"/>
      <c r="Z912" s="518"/>
    </row>
    <row r="913">
      <c r="A913" s="518"/>
      <c r="B913" s="518"/>
      <c r="C913" s="518"/>
      <c r="D913" s="518"/>
      <c r="E913" s="518"/>
      <c r="F913" s="518"/>
      <c r="G913" s="518"/>
      <c r="H913" s="518"/>
      <c r="I913" s="518"/>
      <c r="J913" s="518"/>
      <c r="K913" s="518"/>
      <c r="L913" s="518"/>
      <c r="M913" s="518"/>
      <c r="N913" s="518"/>
      <c r="O913" s="518"/>
      <c r="P913" s="518"/>
      <c r="Q913" s="518"/>
      <c r="R913" s="518"/>
      <c r="S913" s="518"/>
      <c r="T913" s="518"/>
      <c r="U913" s="518"/>
      <c r="V913" s="518"/>
      <c r="W913" s="518"/>
      <c r="X913" s="518"/>
      <c r="Y913" s="518"/>
      <c r="Z913" s="518"/>
    </row>
    <row r="914">
      <c r="A914" s="518"/>
      <c r="B914" s="518"/>
      <c r="C914" s="518"/>
      <c r="D914" s="518"/>
      <c r="E914" s="518"/>
      <c r="F914" s="518"/>
      <c r="G914" s="518"/>
      <c r="H914" s="518"/>
      <c r="I914" s="518"/>
      <c r="J914" s="518"/>
      <c r="K914" s="518"/>
      <c r="L914" s="518"/>
      <c r="M914" s="518"/>
      <c r="N914" s="518"/>
      <c r="O914" s="518"/>
      <c r="P914" s="518"/>
      <c r="Q914" s="518"/>
      <c r="R914" s="518"/>
      <c r="S914" s="518"/>
      <c r="T914" s="518"/>
      <c r="U914" s="518"/>
      <c r="V914" s="518"/>
      <c r="W914" s="518"/>
      <c r="X914" s="518"/>
      <c r="Y914" s="518"/>
      <c r="Z914" s="518"/>
    </row>
    <row r="915">
      <c r="A915" s="518"/>
      <c r="B915" s="518"/>
      <c r="C915" s="518"/>
      <c r="D915" s="518"/>
      <c r="E915" s="518"/>
      <c r="F915" s="518"/>
      <c r="G915" s="518"/>
      <c r="H915" s="518"/>
      <c r="I915" s="518"/>
      <c r="J915" s="518"/>
      <c r="K915" s="518"/>
      <c r="L915" s="518"/>
      <c r="M915" s="518"/>
      <c r="N915" s="518"/>
      <c r="O915" s="518"/>
      <c r="P915" s="518"/>
      <c r="Q915" s="518"/>
      <c r="R915" s="518"/>
      <c r="S915" s="518"/>
      <c r="T915" s="518"/>
      <c r="U915" s="518"/>
      <c r="V915" s="518"/>
      <c r="W915" s="518"/>
      <c r="X915" s="518"/>
      <c r="Y915" s="518"/>
      <c r="Z915" s="518"/>
    </row>
    <row r="916">
      <c r="A916" s="518"/>
      <c r="B916" s="518"/>
      <c r="C916" s="518"/>
      <c r="D916" s="518"/>
      <c r="E916" s="518"/>
      <c r="F916" s="518"/>
      <c r="G916" s="518"/>
      <c r="H916" s="518"/>
      <c r="I916" s="518"/>
      <c r="J916" s="518"/>
      <c r="K916" s="518"/>
      <c r="L916" s="518"/>
      <c r="M916" s="518"/>
      <c r="N916" s="518"/>
      <c r="O916" s="518"/>
      <c r="P916" s="518"/>
      <c r="Q916" s="518"/>
      <c r="R916" s="518"/>
      <c r="S916" s="518"/>
      <c r="T916" s="518"/>
      <c r="U916" s="518"/>
      <c r="V916" s="518"/>
      <c r="W916" s="518"/>
      <c r="X916" s="518"/>
      <c r="Y916" s="518"/>
      <c r="Z916" s="518"/>
    </row>
    <row r="917">
      <c r="A917" s="518"/>
      <c r="B917" s="518"/>
      <c r="C917" s="518"/>
      <c r="D917" s="518"/>
      <c r="E917" s="518"/>
      <c r="F917" s="518"/>
      <c r="G917" s="518"/>
      <c r="H917" s="518"/>
      <c r="I917" s="518"/>
      <c r="J917" s="518"/>
      <c r="K917" s="518"/>
      <c r="L917" s="518"/>
      <c r="M917" s="518"/>
      <c r="N917" s="518"/>
      <c r="O917" s="518"/>
      <c r="P917" s="518"/>
      <c r="Q917" s="518"/>
      <c r="R917" s="518"/>
      <c r="S917" s="518"/>
      <c r="T917" s="518"/>
      <c r="U917" s="518"/>
      <c r="V917" s="518"/>
      <c r="W917" s="518"/>
      <c r="X917" s="518"/>
      <c r="Y917" s="518"/>
      <c r="Z917" s="518"/>
    </row>
    <row r="918">
      <c r="A918" s="518"/>
      <c r="B918" s="518"/>
      <c r="C918" s="518"/>
      <c r="D918" s="518"/>
      <c r="E918" s="518"/>
      <c r="F918" s="518"/>
      <c r="G918" s="518"/>
      <c r="H918" s="518"/>
      <c r="I918" s="518"/>
      <c r="J918" s="518"/>
      <c r="K918" s="518"/>
      <c r="L918" s="518"/>
      <c r="M918" s="518"/>
      <c r="N918" s="518"/>
      <c r="O918" s="518"/>
      <c r="P918" s="518"/>
      <c r="Q918" s="518"/>
      <c r="R918" s="518"/>
      <c r="S918" s="518"/>
      <c r="T918" s="518"/>
      <c r="U918" s="518"/>
      <c r="V918" s="518"/>
      <c r="W918" s="518"/>
      <c r="X918" s="518"/>
      <c r="Y918" s="518"/>
      <c r="Z918" s="518"/>
    </row>
    <row r="919">
      <c r="A919" s="518"/>
      <c r="B919" s="518"/>
      <c r="C919" s="518"/>
      <c r="D919" s="518"/>
      <c r="E919" s="518"/>
      <c r="F919" s="518"/>
      <c r="G919" s="518"/>
      <c r="H919" s="518"/>
      <c r="I919" s="518"/>
      <c r="J919" s="518"/>
      <c r="K919" s="518"/>
      <c r="L919" s="518"/>
      <c r="M919" s="518"/>
      <c r="N919" s="518"/>
      <c r="O919" s="518"/>
      <c r="P919" s="518"/>
      <c r="Q919" s="518"/>
      <c r="R919" s="518"/>
      <c r="S919" s="518"/>
      <c r="T919" s="518"/>
      <c r="U919" s="518"/>
      <c r="V919" s="518"/>
      <c r="W919" s="518"/>
      <c r="X919" s="518"/>
      <c r="Y919" s="518"/>
      <c r="Z919" s="518"/>
    </row>
    <row r="920">
      <c r="A920" s="518"/>
      <c r="B920" s="518"/>
      <c r="C920" s="518"/>
      <c r="D920" s="518"/>
      <c r="E920" s="518"/>
      <c r="F920" s="518"/>
      <c r="G920" s="518"/>
      <c r="H920" s="518"/>
      <c r="I920" s="518"/>
      <c r="J920" s="518"/>
      <c r="K920" s="518"/>
      <c r="L920" s="518"/>
      <c r="M920" s="518"/>
      <c r="N920" s="518"/>
      <c r="O920" s="518"/>
      <c r="P920" s="518"/>
      <c r="Q920" s="518"/>
      <c r="R920" s="518"/>
      <c r="S920" s="518"/>
      <c r="T920" s="518"/>
      <c r="U920" s="518"/>
      <c r="V920" s="518"/>
      <c r="W920" s="518"/>
      <c r="X920" s="518"/>
      <c r="Y920" s="518"/>
      <c r="Z920" s="518"/>
    </row>
    <row r="921">
      <c r="A921" s="518"/>
      <c r="B921" s="518"/>
      <c r="C921" s="518"/>
      <c r="D921" s="518"/>
      <c r="E921" s="518"/>
      <c r="F921" s="518"/>
      <c r="G921" s="518"/>
      <c r="H921" s="518"/>
      <c r="I921" s="518"/>
      <c r="J921" s="518"/>
      <c r="K921" s="518"/>
      <c r="L921" s="518"/>
      <c r="M921" s="518"/>
      <c r="N921" s="518"/>
      <c r="O921" s="518"/>
      <c r="P921" s="518"/>
      <c r="Q921" s="518"/>
      <c r="R921" s="518"/>
      <c r="S921" s="518"/>
      <c r="T921" s="518"/>
      <c r="U921" s="518"/>
      <c r="V921" s="518"/>
      <c r="W921" s="518"/>
      <c r="X921" s="518"/>
      <c r="Y921" s="518"/>
      <c r="Z921" s="518"/>
    </row>
    <row r="922">
      <c r="A922" s="518"/>
      <c r="B922" s="518"/>
      <c r="C922" s="518"/>
      <c r="D922" s="518"/>
      <c r="E922" s="518"/>
      <c r="F922" s="518"/>
      <c r="G922" s="518"/>
      <c r="H922" s="518"/>
      <c r="I922" s="518"/>
      <c r="J922" s="518"/>
      <c r="K922" s="518"/>
      <c r="L922" s="518"/>
      <c r="M922" s="518"/>
      <c r="N922" s="518"/>
      <c r="O922" s="518"/>
      <c r="P922" s="518"/>
      <c r="Q922" s="518"/>
      <c r="R922" s="518"/>
      <c r="S922" s="518"/>
      <c r="T922" s="518"/>
      <c r="U922" s="518"/>
      <c r="V922" s="518"/>
      <c r="W922" s="518"/>
      <c r="X922" s="518"/>
      <c r="Y922" s="518"/>
      <c r="Z922" s="518"/>
    </row>
    <row r="923">
      <c r="A923" s="518"/>
      <c r="B923" s="518"/>
      <c r="C923" s="518"/>
      <c r="D923" s="518"/>
      <c r="E923" s="518"/>
      <c r="F923" s="518"/>
      <c r="G923" s="518"/>
      <c r="H923" s="518"/>
      <c r="I923" s="518"/>
      <c r="J923" s="518"/>
      <c r="K923" s="518"/>
      <c r="L923" s="518"/>
      <c r="M923" s="518"/>
      <c r="N923" s="518"/>
      <c r="O923" s="518"/>
      <c r="P923" s="518"/>
      <c r="Q923" s="518"/>
      <c r="R923" s="518"/>
      <c r="S923" s="518"/>
      <c r="T923" s="518"/>
      <c r="U923" s="518"/>
      <c r="V923" s="518"/>
      <c r="W923" s="518"/>
      <c r="X923" s="518"/>
      <c r="Y923" s="518"/>
      <c r="Z923" s="518"/>
    </row>
    <row r="924">
      <c r="A924" s="518"/>
      <c r="B924" s="518"/>
      <c r="C924" s="518"/>
      <c r="D924" s="518"/>
      <c r="E924" s="518"/>
      <c r="F924" s="518"/>
      <c r="G924" s="518"/>
      <c r="H924" s="518"/>
      <c r="I924" s="518"/>
      <c r="J924" s="518"/>
      <c r="K924" s="518"/>
      <c r="L924" s="518"/>
      <c r="M924" s="518"/>
      <c r="N924" s="518"/>
      <c r="O924" s="518"/>
      <c r="P924" s="518"/>
      <c r="Q924" s="518"/>
      <c r="R924" s="518"/>
      <c r="S924" s="518"/>
      <c r="T924" s="518"/>
      <c r="U924" s="518"/>
      <c r="V924" s="518"/>
      <c r="W924" s="518"/>
      <c r="X924" s="518"/>
      <c r="Y924" s="518"/>
      <c r="Z924" s="518"/>
    </row>
    <row r="925">
      <c r="A925" s="518"/>
      <c r="B925" s="518"/>
      <c r="C925" s="518"/>
      <c r="D925" s="518"/>
      <c r="E925" s="518"/>
      <c r="F925" s="518"/>
      <c r="G925" s="518"/>
      <c r="H925" s="518"/>
      <c r="I925" s="518"/>
      <c r="J925" s="518"/>
      <c r="K925" s="518"/>
      <c r="L925" s="518"/>
      <c r="M925" s="518"/>
      <c r="N925" s="518"/>
      <c r="O925" s="518"/>
      <c r="P925" s="518"/>
      <c r="Q925" s="518"/>
      <c r="R925" s="518"/>
      <c r="S925" s="518"/>
      <c r="T925" s="518"/>
      <c r="U925" s="518"/>
      <c r="V925" s="518"/>
      <c r="W925" s="518"/>
      <c r="X925" s="518"/>
      <c r="Y925" s="518"/>
      <c r="Z925" s="518"/>
    </row>
    <row r="926">
      <c r="A926" s="518"/>
      <c r="B926" s="518"/>
      <c r="C926" s="518"/>
      <c r="D926" s="518"/>
      <c r="E926" s="518"/>
      <c r="F926" s="518"/>
      <c r="G926" s="518"/>
      <c r="H926" s="518"/>
      <c r="I926" s="518"/>
      <c r="J926" s="518"/>
      <c r="K926" s="518"/>
      <c r="L926" s="518"/>
      <c r="M926" s="518"/>
      <c r="N926" s="518"/>
      <c r="O926" s="518"/>
      <c r="P926" s="518"/>
      <c r="Q926" s="518"/>
      <c r="R926" s="518"/>
      <c r="S926" s="518"/>
      <c r="T926" s="518"/>
      <c r="U926" s="518"/>
      <c r="V926" s="518"/>
      <c r="W926" s="518"/>
      <c r="X926" s="518"/>
      <c r="Y926" s="518"/>
      <c r="Z926" s="518"/>
    </row>
    <row r="927">
      <c r="A927" s="518"/>
      <c r="B927" s="518"/>
      <c r="C927" s="518"/>
      <c r="D927" s="518"/>
      <c r="E927" s="518"/>
      <c r="F927" s="518"/>
      <c r="G927" s="518"/>
      <c r="H927" s="518"/>
      <c r="I927" s="518"/>
      <c r="J927" s="518"/>
      <c r="K927" s="518"/>
      <c r="L927" s="518"/>
      <c r="M927" s="518"/>
      <c r="N927" s="518"/>
      <c r="O927" s="518"/>
      <c r="P927" s="518"/>
      <c r="Q927" s="518"/>
      <c r="R927" s="518"/>
      <c r="S927" s="518"/>
      <c r="T927" s="518"/>
      <c r="U927" s="518"/>
      <c r="V927" s="518"/>
      <c r="W927" s="518"/>
      <c r="X927" s="518"/>
      <c r="Y927" s="518"/>
      <c r="Z927" s="518"/>
    </row>
    <row r="928">
      <c r="A928" s="518"/>
      <c r="B928" s="518"/>
      <c r="C928" s="518"/>
      <c r="D928" s="518"/>
      <c r="E928" s="518"/>
      <c r="F928" s="518"/>
      <c r="G928" s="518"/>
      <c r="H928" s="518"/>
      <c r="I928" s="518"/>
      <c r="J928" s="518"/>
      <c r="K928" s="518"/>
      <c r="L928" s="518"/>
      <c r="M928" s="518"/>
      <c r="N928" s="518"/>
      <c r="O928" s="518"/>
      <c r="P928" s="518"/>
      <c r="Q928" s="518"/>
      <c r="R928" s="518"/>
      <c r="S928" s="518"/>
      <c r="T928" s="518"/>
      <c r="U928" s="518"/>
      <c r="V928" s="518"/>
      <c r="W928" s="518"/>
      <c r="X928" s="518"/>
      <c r="Y928" s="518"/>
      <c r="Z928" s="518"/>
    </row>
    <row r="929">
      <c r="A929" s="518"/>
      <c r="B929" s="518"/>
      <c r="C929" s="518"/>
      <c r="D929" s="518"/>
      <c r="E929" s="518"/>
      <c r="F929" s="518"/>
      <c r="G929" s="518"/>
      <c r="H929" s="518"/>
      <c r="I929" s="518"/>
      <c r="J929" s="518"/>
      <c r="K929" s="518"/>
      <c r="L929" s="518"/>
      <c r="M929" s="518"/>
      <c r="N929" s="518"/>
      <c r="O929" s="518"/>
      <c r="P929" s="518"/>
      <c r="Q929" s="518"/>
      <c r="R929" s="518"/>
      <c r="S929" s="518"/>
      <c r="T929" s="518"/>
      <c r="U929" s="518"/>
      <c r="V929" s="518"/>
      <c r="W929" s="518"/>
      <c r="X929" s="518"/>
      <c r="Y929" s="518"/>
      <c r="Z929" s="518"/>
    </row>
    <row r="930">
      <c r="A930" s="518"/>
      <c r="B930" s="518"/>
      <c r="C930" s="518"/>
      <c r="D930" s="518"/>
      <c r="E930" s="518"/>
      <c r="F930" s="518"/>
      <c r="G930" s="518"/>
      <c r="H930" s="518"/>
      <c r="I930" s="518"/>
      <c r="J930" s="518"/>
      <c r="K930" s="518"/>
      <c r="L930" s="518"/>
      <c r="M930" s="518"/>
      <c r="N930" s="518"/>
      <c r="O930" s="518"/>
      <c r="P930" s="518"/>
      <c r="Q930" s="518"/>
      <c r="R930" s="518"/>
      <c r="S930" s="518"/>
      <c r="T930" s="518"/>
      <c r="U930" s="518"/>
      <c r="V930" s="518"/>
      <c r="W930" s="518"/>
      <c r="X930" s="518"/>
      <c r="Y930" s="518"/>
      <c r="Z930" s="518"/>
    </row>
    <row r="931">
      <c r="A931" s="518"/>
      <c r="B931" s="518"/>
      <c r="C931" s="518"/>
      <c r="D931" s="518"/>
      <c r="E931" s="518"/>
      <c r="F931" s="518"/>
      <c r="G931" s="518"/>
      <c r="H931" s="518"/>
      <c r="I931" s="518"/>
      <c r="J931" s="518"/>
      <c r="K931" s="518"/>
      <c r="L931" s="518"/>
      <c r="M931" s="518"/>
      <c r="N931" s="518"/>
      <c r="O931" s="518"/>
      <c r="P931" s="518"/>
      <c r="Q931" s="518"/>
      <c r="R931" s="518"/>
      <c r="S931" s="518"/>
      <c r="T931" s="518"/>
      <c r="U931" s="518"/>
      <c r="V931" s="518"/>
      <c r="W931" s="518"/>
      <c r="X931" s="518"/>
      <c r="Y931" s="518"/>
      <c r="Z931" s="518"/>
    </row>
    <row r="932">
      <c r="A932" s="518"/>
      <c r="B932" s="518"/>
      <c r="C932" s="518"/>
      <c r="D932" s="518"/>
      <c r="E932" s="518"/>
      <c r="F932" s="518"/>
      <c r="G932" s="518"/>
      <c r="H932" s="518"/>
      <c r="I932" s="518"/>
      <c r="J932" s="518"/>
      <c r="K932" s="518"/>
      <c r="L932" s="518"/>
      <c r="M932" s="518"/>
      <c r="N932" s="518"/>
      <c r="O932" s="518"/>
      <c r="P932" s="518"/>
      <c r="Q932" s="518"/>
      <c r="R932" s="518"/>
      <c r="S932" s="518"/>
      <c r="T932" s="518"/>
      <c r="U932" s="518"/>
      <c r="V932" s="518"/>
      <c r="W932" s="518"/>
      <c r="X932" s="518"/>
      <c r="Y932" s="518"/>
      <c r="Z932" s="518"/>
    </row>
    <row r="933">
      <c r="A933" s="518"/>
      <c r="B933" s="518"/>
      <c r="C933" s="518"/>
      <c r="D933" s="518"/>
      <c r="E933" s="518"/>
      <c r="F933" s="518"/>
      <c r="G933" s="518"/>
      <c r="H933" s="518"/>
      <c r="I933" s="518"/>
      <c r="J933" s="518"/>
      <c r="K933" s="518"/>
      <c r="L933" s="518"/>
      <c r="M933" s="518"/>
      <c r="N933" s="518"/>
      <c r="O933" s="518"/>
      <c r="P933" s="518"/>
      <c r="Q933" s="518"/>
      <c r="R933" s="518"/>
      <c r="S933" s="518"/>
      <c r="T933" s="518"/>
      <c r="U933" s="518"/>
      <c r="V933" s="518"/>
      <c r="W933" s="518"/>
      <c r="X933" s="518"/>
      <c r="Y933" s="518"/>
      <c r="Z933" s="518"/>
    </row>
    <row r="934">
      <c r="A934" s="518"/>
      <c r="B934" s="518"/>
      <c r="C934" s="518"/>
      <c r="D934" s="518"/>
      <c r="E934" s="518"/>
      <c r="F934" s="518"/>
      <c r="G934" s="518"/>
      <c r="H934" s="518"/>
      <c r="I934" s="518"/>
      <c r="J934" s="518"/>
      <c r="K934" s="518"/>
      <c r="L934" s="518"/>
      <c r="M934" s="518"/>
      <c r="N934" s="518"/>
      <c r="O934" s="518"/>
      <c r="P934" s="518"/>
      <c r="Q934" s="518"/>
      <c r="R934" s="518"/>
      <c r="S934" s="518"/>
      <c r="T934" s="518"/>
      <c r="U934" s="518"/>
      <c r="V934" s="518"/>
      <c r="W934" s="518"/>
      <c r="X934" s="518"/>
      <c r="Y934" s="518"/>
      <c r="Z934" s="518"/>
    </row>
    <row r="935">
      <c r="A935" s="518"/>
      <c r="B935" s="518"/>
      <c r="C935" s="518"/>
      <c r="D935" s="518"/>
      <c r="E935" s="518"/>
      <c r="F935" s="518"/>
      <c r="G935" s="518"/>
      <c r="H935" s="518"/>
      <c r="I935" s="518"/>
      <c r="J935" s="518"/>
      <c r="K935" s="518"/>
      <c r="L935" s="518"/>
      <c r="M935" s="518"/>
      <c r="N935" s="518"/>
      <c r="O935" s="518"/>
      <c r="P935" s="518"/>
      <c r="Q935" s="518"/>
      <c r="R935" s="518"/>
      <c r="S935" s="518"/>
      <c r="T935" s="518"/>
      <c r="U935" s="518"/>
      <c r="V935" s="518"/>
      <c r="W935" s="518"/>
      <c r="X935" s="518"/>
      <c r="Y935" s="518"/>
      <c r="Z935" s="518"/>
    </row>
    <row r="936">
      <c r="A936" s="518"/>
      <c r="B936" s="518"/>
      <c r="C936" s="518"/>
      <c r="D936" s="518"/>
      <c r="E936" s="518"/>
      <c r="F936" s="518"/>
      <c r="G936" s="518"/>
      <c r="H936" s="518"/>
      <c r="I936" s="518"/>
      <c r="J936" s="518"/>
      <c r="K936" s="518"/>
      <c r="L936" s="518"/>
      <c r="M936" s="518"/>
      <c r="N936" s="518"/>
      <c r="O936" s="518"/>
      <c r="P936" s="518"/>
      <c r="Q936" s="518"/>
      <c r="R936" s="518"/>
      <c r="S936" s="518"/>
      <c r="T936" s="518"/>
      <c r="U936" s="518"/>
      <c r="V936" s="518"/>
      <c r="W936" s="518"/>
      <c r="X936" s="518"/>
      <c r="Y936" s="518"/>
      <c r="Z936" s="518"/>
    </row>
    <row r="937">
      <c r="A937" s="518"/>
      <c r="B937" s="518"/>
      <c r="C937" s="518"/>
      <c r="D937" s="518"/>
      <c r="E937" s="518"/>
      <c r="F937" s="518"/>
      <c r="G937" s="518"/>
      <c r="H937" s="518"/>
      <c r="I937" s="518"/>
      <c r="J937" s="518"/>
      <c r="K937" s="518"/>
      <c r="L937" s="518"/>
      <c r="M937" s="518"/>
      <c r="N937" s="518"/>
      <c r="O937" s="518"/>
      <c r="P937" s="518"/>
      <c r="Q937" s="518"/>
      <c r="R937" s="518"/>
      <c r="S937" s="518"/>
      <c r="T937" s="518"/>
      <c r="U937" s="518"/>
      <c r="V937" s="518"/>
      <c r="W937" s="518"/>
      <c r="X937" s="518"/>
      <c r="Y937" s="518"/>
      <c r="Z937" s="518"/>
    </row>
    <row r="938">
      <c r="A938" s="518"/>
      <c r="B938" s="518"/>
      <c r="C938" s="518"/>
      <c r="D938" s="518"/>
      <c r="E938" s="518"/>
      <c r="F938" s="518"/>
      <c r="G938" s="518"/>
      <c r="H938" s="518"/>
      <c r="I938" s="518"/>
      <c r="J938" s="518"/>
      <c r="K938" s="518"/>
      <c r="L938" s="518"/>
      <c r="M938" s="518"/>
      <c r="N938" s="518"/>
      <c r="O938" s="518"/>
      <c r="P938" s="518"/>
      <c r="Q938" s="518"/>
      <c r="R938" s="518"/>
      <c r="S938" s="518"/>
      <c r="T938" s="518"/>
      <c r="U938" s="518"/>
      <c r="V938" s="518"/>
      <c r="W938" s="518"/>
      <c r="X938" s="518"/>
      <c r="Y938" s="518"/>
      <c r="Z938" s="518"/>
    </row>
    <row r="939">
      <c r="A939" s="518"/>
      <c r="B939" s="518"/>
      <c r="C939" s="518"/>
      <c r="D939" s="518"/>
      <c r="E939" s="518"/>
      <c r="F939" s="518"/>
      <c r="G939" s="518"/>
      <c r="H939" s="518"/>
      <c r="I939" s="518"/>
      <c r="J939" s="518"/>
      <c r="K939" s="518"/>
      <c r="L939" s="518"/>
      <c r="M939" s="518"/>
      <c r="N939" s="518"/>
      <c r="O939" s="518"/>
      <c r="P939" s="518"/>
      <c r="Q939" s="518"/>
      <c r="R939" s="518"/>
      <c r="S939" s="518"/>
      <c r="T939" s="518"/>
      <c r="U939" s="518"/>
      <c r="V939" s="518"/>
      <c r="W939" s="518"/>
      <c r="X939" s="518"/>
      <c r="Y939" s="518"/>
      <c r="Z939" s="518"/>
    </row>
    <row r="940">
      <c r="A940" s="518"/>
      <c r="B940" s="518"/>
      <c r="C940" s="518"/>
      <c r="D940" s="518"/>
      <c r="E940" s="518"/>
      <c r="F940" s="518"/>
      <c r="G940" s="518"/>
      <c r="H940" s="518"/>
      <c r="I940" s="518"/>
      <c r="J940" s="518"/>
      <c r="K940" s="518"/>
      <c r="L940" s="518"/>
      <c r="M940" s="518"/>
      <c r="N940" s="518"/>
      <c r="O940" s="518"/>
      <c r="P940" s="518"/>
      <c r="Q940" s="518"/>
      <c r="R940" s="518"/>
      <c r="S940" s="518"/>
      <c r="T940" s="518"/>
      <c r="U940" s="518"/>
      <c r="V940" s="518"/>
      <c r="W940" s="518"/>
      <c r="X940" s="518"/>
      <c r="Y940" s="518"/>
      <c r="Z940" s="518"/>
    </row>
    <row r="941">
      <c r="A941" s="518"/>
      <c r="B941" s="518"/>
      <c r="C941" s="518"/>
      <c r="D941" s="518"/>
      <c r="E941" s="518"/>
      <c r="F941" s="518"/>
      <c r="G941" s="518"/>
      <c r="H941" s="518"/>
      <c r="I941" s="518"/>
      <c r="J941" s="518"/>
      <c r="K941" s="518"/>
      <c r="L941" s="518"/>
      <c r="M941" s="518"/>
      <c r="N941" s="518"/>
      <c r="O941" s="518"/>
      <c r="P941" s="518"/>
      <c r="Q941" s="518"/>
      <c r="R941" s="518"/>
      <c r="S941" s="518"/>
      <c r="T941" s="518"/>
      <c r="U941" s="518"/>
      <c r="V941" s="518"/>
      <c r="W941" s="518"/>
      <c r="X941" s="518"/>
      <c r="Y941" s="518"/>
      <c r="Z941" s="518"/>
    </row>
    <row r="942">
      <c r="A942" s="518"/>
      <c r="B942" s="518"/>
      <c r="C942" s="518"/>
      <c r="D942" s="518"/>
      <c r="E942" s="518"/>
      <c r="F942" s="518"/>
      <c r="G942" s="518"/>
      <c r="H942" s="518"/>
      <c r="I942" s="518"/>
      <c r="J942" s="518"/>
      <c r="K942" s="518"/>
      <c r="L942" s="518"/>
      <c r="M942" s="518"/>
      <c r="N942" s="518"/>
      <c r="O942" s="518"/>
      <c r="P942" s="518"/>
      <c r="Q942" s="518"/>
      <c r="R942" s="518"/>
      <c r="S942" s="518"/>
      <c r="T942" s="518"/>
      <c r="U942" s="518"/>
      <c r="V942" s="518"/>
      <c r="W942" s="518"/>
      <c r="X942" s="518"/>
      <c r="Y942" s="518"/>
      <c r="Z942" s="518"/>
    </row>
    <row r="943">
      <c r="A943" s="518"/>
      <c r="B943" s="518"/>
      <c r="C943" s="518"/>
      <c r="D943" s="518"/>
      <c r="E943" s="518"/>
      <c r="F943" s="518"/>
      <c r="G943" s="518"/>
      <c r="H943" s="518"/>
      <c r="I943" s="518"/>
      <c r="J943" s="518"/>
      <c r="K943" s="518"/>
      <c r="L943" s="518"/>
      <c r="M943" s="518"/>
      <c r="N943" s="518"/>
      <c r="O943" s="518"/>
      <c r="P943" s="518"/>
      <c r="Q943" s="518"/>
      <c r="R943" s="518"/>
      <c r="S943" s="518"/>
      <c r="T943" s="518"/>
      <c r="U943" s="518"/>
      <c r="V943" s="518"/>
      <c r="W943" s="518"/>
      <c r="X943" s="518"/>
      <c r="Y943" s="518"/>
      <c r="Z943" s="518"/>
    </row>
    <row r="944">
      <c r="A944" s="518"/>
      <c r="B944" s="518"/>
      <c r="C944" s="518"/>
      <c r="D944" s="518"/>
      <c r="E944" s="518"/>
      <c r="F944" s="518"/>
      <c r="G944" s="518"/>
      <c r="H944" s="518"/>
      <c r="I944" s="518"/>
      <c r="J944" s="518"/>
      <c r="K944" s="518"/>
      <c r="L944" s="518"/>
      <c r="M944" s="518"/>
      <c r="N944" s="518"/>
      <c r="O944" s="518"/>
      <c r="P944" s="518"/>
      <c r="Q944" s="518"/>
      <c r="R944" s="518"/>
      <c r="S944" s="518"/>
      <c r="T944" s="518"/>
      <c r="U944" s="518"/>
      <c r="V944" s="518"/>
      <c r="W944" s="518"/>
      <c r="X944" s="518"/>
      <c r="Y944" s="518"/>
      <c r="Z944" s="518"/>
    </row>
    <row r="945">
      <c r="A945" s="518"/>
      <c r="B945" s="518"/>
      <c r="C945" s="518"/>
      <c r="D945" s="518"/>
      <c r="E945" s="518"/>
      <c r="F945" s="518"/>
      <c r="G945" s="518"/>
      <c r="H945" s="518"/>
      <c r="I945" s="518"/>
      <c r="J945" s="518"/>
      <c r="K945" s="518"/>
      <c r="L945" s="518"/>
      <c r="M945" s="518"/>
      <c r="N945" s="518"/>
      <c r="O945" s="518"/>
      <c r="P945" s="518"/>
      <c r="Q945" s="518"/>
      <c r="R945" s="518"/>
      <c r="S945" s="518"/>
      <c r="T945" s="518"/>
      <c r="U945" s="518"/>
      <c r="V945" s="518"/>
      <c r="W945" s="518"/>
      <c r="X945" s="518"/>
      <c r="Y945" s="518"/>
      <c r="Z945" s="518"/>
    </row>
    <row r="946">
      <c r="A946" s="518"/>
      <c r="B946" s="518"/>
      <c r="C946" s="518"/>
      <c r="D946" s="518"/>
      <c r="E946" s="518"/>
      <c r="F946" s="518"/>
      <c r="G946" s="518"/>
      <c r="H946" s="518"/>
      <c r="I946" s="518"/>
      <c r="J946" s="518"/>
      <c r="K946" s="518"/>
      <c r="L946" s="518"/>
      <c r="M946" s="518"/>
      <c r="N946" s="518"/>
      <c r="O946" s="518"/>
      <c r="P946" s="518"/>
      <c r="Q946" s="518"/>
      <c r="R946" s="518"/>
      <c r="S946" s="518"/>
      <c r="T946" s="518"/>
      <c r="U946" s="518"/>
      <c r="V946" s="518"/>
      <c r="W946" s="518"/>
      <c r="X946" s="518"/>
      <c r="Y946" s="518"/>
      <c r="Z946" s="518"/>
    </row>
    <row r="947">
      <c r="A947" s="518"/>
      <c r="B947" s="518"/>
      <c r="C947" s="518"/>
      <c r="D947" s="518"/>
      <c r="E947" s="518"/>
      <c r="F947" s="518"/>
      <c r="G947" s="518"/>
      <c r="H947" s="518"/>
      <c r="I947" s="518"/>
      <c r="J947" s="518"/>
      <c r="K947" s="518"/>
      <c r="L947" s="518"/>
      <c r="M947" s="518"/>
      <c r="N947" s="518"/>
      <c r="O947" s="518"/>
      <c r="P947" s="518"/>
      <c r="Q947" s="518"/>
      <c r="R947" s="518"/>
      <c r="S947" s="518"/>
      <c r="T947" s="518"/>
      <c r="U947" s="518"/>
      <c r="V947" s="518"/>
      <c r="W947" s="518"/>
      <c r="X947" s="518"/>
      <c r="Y947" s="518"/>
      <c r="Z947" s="518"/>
    </row>
    <row r="948">
      <c r="A948" s="518"/>
      <c r="B948" s="518"/>
      <c r="C948" s="518"/>
      <c r="D948" s="518"/>
      <c r="E948" s="518"/>
      <c r="F948" s="518"/>
      <c r="G948" s="518"/>
      <c r="H948" s="518"/>
      <c r="I948" s="518"/>
      <c r="J948" s="518"/>
      <c r="K948" s="518"/>
      <c r="L948" s="518"/>
      <c r="M948" s="518"/>
      <c r="N948" s="518"/>
      <c r="O948" s="518"/>
      <c r="P948" s="518"/>
      <c r="Q948" s="518"/>
      <c r="R948" s="518"/>
      <c r="S948" s="518"/>
      <c r="T948" s="518"/>
      <c r="U948" s="518"/>
      <c r="V948" s="518"/>
      <c r="W948" s="518"/>
      <c r="X948" s="518"/>
      <c r="Y948" s="518"/>
      <c r="Z948" s="518"/>
    </row>
    <row r="949">
      <c r="A949" s="518"/>
      <c r="B949" s="518"/>
      <c r="C949" s="518"/>
      <c r="D949" s="518"/>
      <c r="E949" s="518"/>
      <c r="F949" s="518"/>
      <c r="G949" s="518"/>
      <c r="H949" s="518"/>
      <c r="I949" s="518"/>
      <c r="J949" s="518"/>
      <c r="K949" s="518"/>
      <c r="L949" s="518"/>
      <c r="M949" s="518"/>
      <c r="N949" s="518"/>
      <c r="O949" s="518"/>
      <c r="P949" s="518"/>
      <c r="Q949" s="518"/>
      <c r="R949" s="518"/>
      <c r="S949" s="518"/>
      <c r="T949" s="518"/>
      <c r="U949" s="518"/>
      <c r="V949" s="518"/>
      <c r="W949" s="518"/>
      <c r="X949" s="518"/>
      <c r="Y949" s="518"/>
      <c r="Z949" s="518"/>
    </row>
    <row r="950">
      <c r="A950" s="518"/>
      <c r="B950" s="518"/>
      <c r="C950" s="518"/>
      <c r="D950" s="518"/>
      <c r="E950" s="518"/>
      <c r="F950" s="518"/>
      <c r="G950" s="518"/>
      <c r="H950" s="518"/>
      <c r="I950" s="518"/>
      <c r="J950" s="518"/>
      <c r="K950" s="518"/>
      <c r="L950" s="518"/>
      <c r="M950" s="518"/>
      <c r="N950" s="518"/>
      <c r="O950" s="518"/>
      <c r="P950" s="518"/>
      <c r="Q950" s="518"/>
      <c r="R950" s="518"/>
      <c r="S950" s="518"/>
      <c r="T950" s="518"/>
      <c r="U950" s="518"/>
      <c r="V950" s="518"/>
      <c r="W950" s="518"/>
      <c r="X950" s="518"/>
      <c r="Y950" s="518"/>
      <c r="Z950" s="518"/>
    </row>
    <row r="951">
      <c r="A951" s="518"/>
      <c r="B951" s="518"/>
      <c r="C951" s="518"/>
      <c r="D951" s="518"/>
      <c r="E951" s="518"/>
      <c r="F951" s="518"/>
      <c r="G951" s="518"/>
      <c r="H951" s="518"/>
      <c r="I951" s="518"/>
      <c r="J951" s="518"/>
      <c r="K951" s="518"/>
      <c r="L951" s="518"/>
      <c r="M951" s="518"/>
      <c r="N951" s="518"/>
      <c r="O951" s="518"/>
      <c r="P951" s="518"/>
      <c r="Q951" s="518"/>
      <c r="R951" s="518"/>
      <c r="S951" s="518"/>
      <c r="T951" s="518"/>
      <c r="U951" s="518"/>
      <c r="V951" s="518"/>
      <c r="W951" s="518"/>
      <c r="X951" s="518"/>
      <c r="Y951" s="518"/>
      <c r="Z951" s="518"/>
    </row>
    <row r="952">
      <c r="A952" s="518"/>
      <c r="B952" s="518"/>
      <c r="C952" s="518"/>
      <c r="D952" s="518"/>
      <c r="E952" s="518"/>
      <c r="F952" s="518"/>
      <c r="G952" s="518"/>
      <c r="H952" s="518"/>
      <c r="I952" s="518"/>
      <c r="J952" s="518"/>
      <c r="K952" s="518"/>
      <c r="L952" s="518"/>
      <c r="M952" s="518"/>
      <c r="N952" s="518"/>
      <c r="O952" s="518"/>
      <c r="P952" s="518"/>
      <c r="Q952" s="518"/>
      <c r="R952" s="518"/>
      <c r="S952" s="518"/>
      <c r="T952" s="518"/>
      <c r="U952" s="518"/>
      <c r="V952" s="518"/>
      <c r="W952" s="518"/>
      <c r="X952" s="518"/>
      <c r="Y952" s="518"/>
      <c r="Z952" s="518"/>
    </row>
    <row r="953">
      <c r="A953" s="518"/>
      <c r="B953" s="518"/>
      <c r="C953" s="518"/>
      <c r="D953" s="518"/>
      <c r="E953" s="518"/>
      <c r="F953" s="518"/>
      <c r="G953" s="518"/>
      <c r="H953" s="518"/>
      <c r="I953" s="518"/>
      <c r="J953" s="518"/>
      <c r="K953" s="518"/>
      <c r="L953" s="518"/>
      <c r="M953" s="518"/>
      <c r="N953" s="518"/>
      <c r="O953" s="518"/>
      <c r="P953" s="518"/>
      <c r="Q953" s="518"/>
      <c r="R953" s="518"/>
      <c r="S953" s="518"/>
      <c r="T953" s="518"/>
      <c r="U953" s="518"/>
      <c r="V953" s="518"/>
      <c r="W953" s="518"/>
      <c r="X953" s="518"/>
      <c r="Y953" s="518"/>
      <c r="Z953" s="518"/>
    </row>
    <row r="954">
      <c r="A954" s="518"/>
      <c r="B954" s="518"/>
      <c r="C954" s="518"/>
      <c r="D954" s="518"/>
      <c r="E954" s="518"/>
      <c r="F954" s="518"/>
      <c r="G954" s="518"/>
      <c r="H954" s="518"/>
      <c r="I954" s="518"/>
      <c r="J954" s="518"/>
      <c r="K954" s="518"/>
      <c r="L954" s="518"/>
      <c r="M954" s="518"/>
      <c r="N954" s="518"/>
      <c r="O954" s="518"/>
      <c r="P954" s="518"/>
      <c r="Q954" s="518"/>
      <c r="R954" s="518"/>
      <c r="S954" s="518"/>
      <c r="T954" s="518"/>
      <c r="U954" s="518"/>
      <c r="V954" s="518"/>
      <c r="W954" s="518"/>
      <c r="X954" s="518"/>
      <c r="Y954" s="518"/>
      <c r="Z954" s="518"/>
    </row>
    <row r="955">
      <c r="A955" s="518"/>
      <c r="B955" s="518"/>
      <c r="C955" s="518"/>
      <c r="D955" s="518"/>
      <c r="E955" s="518"/>
      <c r="F955" s="518"/>
      <c r="G955" s="518"/>
      <c r="H955" s="518"/>
      <c r="I955" s="518"/>
      <c r="J955" s="518"/>
      <c r="K955" s="518"/>
      <c r="L955" s="518"/>
      <c r="M955" s="518"/>
      <c r="N955" s="518"/>
      <c r="O955" s="518"/>
      <c r="P955" s="518"/>
      <c r="Q955" s="518"/>
      <c r="R955" s="518"/>
      <c r="S955" s="518"/>
      <c r="T955" s="518"/>
      <c r="U955" s="518"/>
      <c r="V955" s="518"/>
      <c r="W955" s="518"/>
      <c r="X955" s="518"/>
      <c r="Y955" s="518"/>
      <c r="Z955" s="518"/>
    </row>
    <row r="956">
      <c r="A956" s="518"/>
      <c r="B956" s="518"/>
      <c r="C956" s="518"/>
      <c r="D956" s="518"/>
      <c r="E956" s="518"/>
      <c r="F956" s="518"/>
      <c r="G956" s="518"/>
      <c r="H956" s="518"/>
      <c r="I956" s="518"/>
      <c r="J956" s="518"/>
      <c r="K956" s="518"/>
      <c r="L956" s="518"/>
      <c r="M956" s="518"/>
      <c r="N956" s="518"/>
      <c r="O956" s="518"/>
      <c r="P956" s="518"/>
      <c r="Q956" s="518"/>
      <c r="R956" s="518"/>
      <c r="S956" s="518"/>
      <c r="T956" s="518"/>
      <c r="U956" s="518"/>
      <c r="V956" s="518"/>
      <c r="W956" s="518"/>
      <c r="X956" s="518"/>
      <c r="Y956" s="518"/>
      <c r="Z956" s="518"/>
    </row>
    <row r="957">
      <c r="A957" s="518"/>
      <c r="B957" s="518"/>
      <c r="C957" s="518"/>
      <c r="D957" s="518"/>
      <c r="E957" s="518"/>
      <c r="F957" s="518"/>
      <c r="G957" s="518"/>
      <c r="H957" s="518"/>
      <c r="I957" s="518"/>
      <c r="J957" s="518"/>
      <c r="K957" s="518"/>
      <c r="L957" s="518"/>
      <c r="M957" s="518"/>
      <c r="N957" s="518"/>
      <c r="O957" s="518"/>
      <c r="P957" s="518"/>
      <c r="Q957" s="518"/>
      <c r="R957" s="518"/>
      <c r="S957" s="518"/>
      <c r="T957" s="518"/>
      <c r="U957" s="518"/>
      <c r="V957" s="518"/>
      <c r="W957" s="518"/>
      <c r="X957" s="518"/>
      <c r="Y957" s="518"/>
      <c r="Z957" s="518"/>
    </row>
    <row r="958">
      <c r="A958" s="518"/>
      <c r="B958" s="518"/>
      <c r="C958" s="518"/>
      <c r="D958" s="518"/>
      <c r="E958" s="518"/>
      <c r="F958" s="518"/>
      <c r="G958" s="518"/>
      <c r="H958" s="518"/>
      <c r="I958" s="518"/>
      <c r="J958" s="518"/>
      <c r="K958" s="518"/>
      <c r="L958" s="518"/>
      <c r="M958" s="518"/>
      <c r="N958" s="518"/>
      <c r="O958" s="518"/>
      <c r="P958" s="518"/>
      <c r="Q958" s="518"/>
      <c r="R958" s="518"/>
      <c r="S958" s="518"/>
      <c r="T958" s="518"/>
      <c r="U958" s="518"/>
      <c r="V958" s="518"/>
      <c r="W958" s="518"/>
      <c r="X958" s="518"/>
      <c r="Y958" s="518"/>
      <c r="Z958" s="518"/>
    </row>
    <row r="959">
      <c r="A959" s="518"/>
      <c r="B959" s="518"/>
      <c r="C959" s="518"/>
      <c r="D959" s="518"/>
      <c r="E959" s="518"/>
      <c r="F959" s="518"/>
      <c r="G959" s="518"/>
      <c r="H959" s="518"/>
      <c r="I959" s="518"/>
      <c r="J959" s="518"/>
      <c r="K959" s="518"/>
      <c r="L959" s="518"/>
      <c r="M959" s="518"/>
      <c r="N959" s="518"/>
      <c r="O959" s="518"/>
      <c r="P959" s="518"/>
      <c r="Q959" s="518"/>
      <c r="R959" s="518"/>
      <c r="S959" s="518"/>
      <c r="T959" s="518"/>
      <c r="U959" s="518"/>
      <c r="V959" s="518"/>
      <c r="W959" s="518"/>
      <c r="X959" s="518"/>
      <c r="Y959" s="518"/>
      <c r="Z959" s="518"/>
    </row>
    <row r="960">
      <c r="A960" s="518"/>
      <c r="B960" s="518"/>
      <c r="C960" s="518"/>
      <c r="D960" s="518"/>
      <c r="E960" s="518"/>
      <c r="F960" s="518"/>
      <c r="G960" s="518"/>
      <c r="H960" s="518"/>
      <c r="I960" s="518"/>
      <c r="J960" s="518"/>
      <c r="K960" s="518"/>
      <c r="L960" s="518"/>
      <c r="M960" s="518"/>
      <c r="N960" s="518"/>
      <c r="O960" s="518"/>
      <c r="P960" s="518"/>
      <c r="Q960" s="518"/>
      <c r="R960" s="518"/>
      <c r="S960" s="518"/>
      <c r="T960" s="518"/>
      <c r="U960" s="518"/>
      <c r="V960" s="518"/>
      <c r="W960" s="518"/>
      <c r="X960" s="518"/>
      <c r="Y960" s="518"/>
      <c r="Z960" s="518"/>
    </row>
    <row r="961">
      <c r="A961" s="518"/>
      <c r="B961" s="518"/>
      <c r="C961" s="518"/>
      <c r="D961" s="518"/>
      <c r="E961" s="518"/>
      <c r="F961" s="518"/>
      <c r="G961" s="518"/>
      <c r="H961" s="518"/>
      <c r="I961" s="518"/>
      <c r="J961" s="518"/>
      <c r="K961" s="518"/>
      <c r="L961" s="518"/>
      <c r="M961" s="518"/>
      <c r="N961" s="518"/>
      <c r="O961" s="518"/>
      <c r="P961" s="518"/>
      <c r="Q961" s="518"/>
      <c r="R961" s="518"/>
      <c r="S961" s="518"/>
      <c r="T961" s="518"/>
      <c r="U961" s="518"/>
      <c r="V961" s="518"/>
      <c r="W961" s="518"/>
      <c r="X961" s="518"/>
      <c r="Y961" s="518"/>
      <c r="Z961" s="518"/>
    </row>
    <row r="962">
      <c r="A962" s="518"/>
      <c r="B962" s="518"/>
      <c r="C962" s="518"/>
      <c r="D962" s="518"/>
      <c r="E962" s="518"/>
      <c r="F962" s="518"/>
      <c r="G962" s="518"/>
      <c r="H962" s="518"/>
      <c r="I962" s="518"/>
      <c r="J962" s="518"/>
      <c r="K962" s="518"/>
      <c r="L962" s="518"/>
      <c r="M962" s="518"/>
      <c r="N962" s="518"/>
      <c r="O962" s="518"/>
      <c r="P962" s="518"/>
      <c r="Q962" s="518"/>
      <c r="R962" s="518"/>
      <c r="S962" s="518"/>
      <c r="T962" s="518"/>
      <c r="U962" s="518"/>
      <c r="V962" s="518"/>
      <c r="W962" s="518"/>
      <c r="X962" s="518"/>
      <c r="Y962" s="518"/>
      <c r="Z962" s="518"/>
    </row>
    <row r="963">
      <c r="A963" s="518"/>
      <c r="B963" s="518"/>
      <c r="C963" s="518"/>
      <c r="D963" s="518"/>
      <c r="E963" s="518"/>
      <c r="F963" s="518"/>
      <c r="G963" s="518"/>
      <c r="H963" s="518"/>
      <c r="I963" s="518"/>
      <c r="J963" s="518"/>
      <c r="K963" s="518"/>
      <c r="L963" s="518"/>
      <c r="M963" s="518"/>
      <c r="N963" s="518"/>
      <c r="O963" s="518"/>
      <c r="P963" s="518"/>
      <c r="Q963" s="518"/>
      <c r="R963" s="518"/>
      <c r="S963" s="518"/>
      <c r="T963" s="518"/>
      <c r="U963" s="518"/>
      <c r="V963" s="518"/>
      <c r="W963" s="518"/>
      <c r="X963" s="518"/>
      <c r="Y963" s="518"/>
      <c r="Z963" s="518"/>
    </row>
    <row r="964">
      <c r="A964" s="518"/>
      <c r="B964" s="518"/>
      <c r="C964" s="518"/>
      <c r="D964" s="518"/>
      <c r="E964" s="518"/>
      <c r="F964" s="518"/>
      <c r="G964" s="518"/>
      <c r="H964" s="518"/>
      <c r="I964" s="518"/>
      <c r="J964" s="518"/>
      <c r="K964" s="518"/>
      <c r="L964" s="518"/>
      <c r="M964" s="518"/>
      <c r="N964" s="518"/>
      <c r="O964" s="518"/>
      <c r="P964" s="518"/>
      <c r="Q964" s="518"/>
      <c r="R964" s="518"/>
      <c r="S964" s="518"/>
      <c r="T964" s="518"/>
      <c r="U964" s="518"/>
      <c r="V964" s="518"/>
      <c r="W964" s="518"/>
      <c r="X964" s="518"/>
      <c r="Y964" s="518"/>
      <c r="Z964" s="518"/>
    </row>
    <row r="965">
      <c r="A965" s="518"/>
      <c r="B965" s="518"/>
      <c r="C965" s="518"/>
      <c r="D965" s="518"/>
      <c r="E965" s="518"/>
      <c r="F965" s="518"/>
      <c r="G965" s="518"/>
      <c r="H965" s="518"/>
      <c r="I965" s="518"/>
      <c r="J965" s="518"/>
      <c r="K965" s="518"/>
      <c r="L965" s="518"/>
      <c r="M965" s="518"/>
      <c r="N965" s="518"/>
      <c r="O965" s="518"/>
      <c r="P965" s="518"/>
      <c r="Q965" s="518"/>
      <c r="R965" s="518"/>
      <c r="S965" s="518"/>
      <c r="T965" s="518"/>
      <c r="U965" s="518"/>
      <c r="V965" s="518"/>
      <c r="W965" s="518"/>
      <c r="X965" s="518"/>
      <c r="Y965" s="518"/>
      <c r="Z965" s="518"/>
    </row>
    <row r="966">
      <c r="A966" s="518"/>
      <c r="B966" s="518"/>
      <c r="C966" s="518"/>
      <c r="D966" s="518"/>
      <c r="E966" s="518"/>
      <c r="F966" s="518"/>
      <c r="G966" s="518"/>
      <c r="H966" s="518"/>
      <c r="I966" s="518"/>
      <c r="J966" s="518"/>
      <c r="K966" s="518"/>
      <c r="L966" s="518"/>
      <c r="M966" s="518"/>
      <c r="N966" s="518"/>
      <c r="O966" s="518"/>
      <c r="P966" s="518"/>
      <c r="Q966" s="518"/>
      <c r="R966" s="518"/>
      <c r="S966" s="518"/>
      <c r="T966" s="518"/>
      <c r="U966" s="518"/>
      <c r="V966" s="518"/>
      <c r="W966" s="518"/>
      <c r="X966" s="518"/>
      <c r="Y966" s="518"/>
      <c r="Z966" s="518"/>
    </row>
    <row r="967">
      <c r="A967" s="518"/>
      <c r="B967" s="518"/>
      <c r="C967" s="518"/>
      <c r="D967" s="518"/>
      <c r="E967" s="518"/>
      <c r="F967" s="518"/>
      <c r="G967" s="518"/>
      <c r="H967" s="518"/>
      <c r="I967" s="518"/>
      <c r="J967" s="518"/>
      <c r="K967" s="518"/>
      <c r="L967" s="518"/>
      <c r="M967" s="518"/>
      <c r="N967" s="518"/>
      <c r="O967" s="518"/>
      <c r="P967" s="518"/>
      <c r="Q967" s="518"/>
      <c r="R967" s="518"/>
      <c r="S967" s="518"/>
      <c r="T967" s="518"/>
      <c r="U967" s="518"/>
      <c r="V967" s="518"/>
      <c r="W967" s="518"/>
      <c r="X967" s="518"/>
      <c r="Y967" s="518"/>
      <c r="Z967" s="518"/>
    </row>
    <row r="968">
      <c r="A968" s="518"/>
      <c r="B968" s="518"/>
      <c r="C968" s="518"/>
      <c r="D968" s="518"/>
      <c r="E968" s="518"/>
      <c r="F968" s="518"/>
      <c r="G968" s="518"/>
      <c r="H968" s="518"/>
      <c r="I968" s="518"/>
      <c r="J968" s="518"/>
      <c r="K968" s="518"/>
      <c r="L968" s="518"/>
      <c r="M968" s="518"/>
      <c r="N968" s="518"/>
      <c r="O968" s="518"/>
      <c r="P968" s="518"/>
      <c r="Q968" s="518"/>
      <c r="R968" s="518"/>
      <c r="S968" s="518"/>
      <c r="T968" s="518"/>
      <c r="U968" s="518"/>
      <c r="V968" s="518"/>
      <c r="W968" s="518"/>
      <c r="X968" s="518"/>
      <c r="Y968" s="518"/>
      <c r="Z968" s="518"/>
    </row>
    <row r="969">
      <c r="A969" s="518"/>
      <c r="B969" s="518"/>
      <c r="C969" s="518"/>
      <c r="D969" s="518"/>
      <c r="E969" s="518"/>
      <c r="F969" s="518"/>
      <c r="G969" s="518"/>
      <c r="H969" s="518"/>
      <c r="I969" s="518"/>
      <c r="J969" s="518"/>
      <c r="K969" s="518"/>
      <c r="L969" s="518"/>
      <c r="M969" s="518"/>
      <c r="N969" s="518"/>
      <c r="O969" s="518"/>
      <c r="P969" s="518"/>
      <c r="Q969" s="518"/>
      <c r="R969" s="518"/>
      <c r="S969" s="518"/>
      <c r="T969" s="518"/>
      <c r="U969" s="518"/>
      <c r="V969" s="518"/>
      <c r="W969" s="518"/>
      <c r="X969" s="518"/>
      <c r="Y969" s="518"/>
      <c r="Z969" s="518"/>
    </row>
    <row r="970">
      <c r="A970" s="518"/>
      <c r="B970" s="518"/>
      <c r="C970" s="518"/>
      <c r="D970" s="518"/>
      <c r="E970" s="518"/>
      <c r="F970" s="518"/>
      <c r="G970" s="518"/>
      <c r="H970" s="518"/>
      <c r="I970" s="518"/>
      <c r="J970" s="518"/>
      <c r="K970" s="518"/>
      <c r="L970" s="518"/>
      <c r="M970" s="518"/>
      <c r="N970" s="518"/>
      <c r="O970" s="518"/>
      <c r="P970" s="518"/>
      <c r="Q970" s="518"/>
      <c r="R970" s="518"/>
      <c r="S970" s="518"/>
      <c r="T970" s="518"/>
      <c r="U970" s="518"/>
      <c r="V970" s="518"/>
      <c r="W970" s="518"/>
      <c r="X970" s="518"/>
      <c r="Y970" s="518"/>
      <c r="Z970" s="518"/>
    </row>
    <row r="971">
      <c r="A971" s="518"/>
      <c r="B971" s="518"/>
      <c r="C971" s="518"/>
      <c r="D971" s="518"/>
      <c r="E971" s="518"/>
      <c r="F971" s="518"/>
      <c r="G971" s="518"/>
      <c r="H971" s="518"/>
      <c r="I971" s="518"/>
      <c r="J971" s="518"/>
      <c r="K971" s="518"/>
      <c r="L971" s="518"/>
      <c r="M971" s="518"/>
      <c r="N971" s="518"/>
      <c r="O971" s="518"/>
      <c r="P971" s="518"/>
      <c r="Q971" s="518"/>
      <c r="R971" s="518"/>
      <c r="S971" s="518"/>
      <c r="T971" s="518"/>
      <c r="U971" s="518"/>
      <c r="V971" s="518"/>
      <c r="W971" s="518"/>
      <c r="X971" s="518"/>
      <c r="Y971" s="518"/>
      <c r="Z971" s="518"/>
    </row>
    <row r="972">
      <c r="A972" s="518"/>
      <c r="B972" s="518"/>
      <c r="C972" s="518"/>
      <c r="D972" s="518"/>
      <c r="E972" s="518"/>
      <c r="F972" s="518"/>
      <c r="G972" s="518"/>
      <c r="H972" s="518"/>
      <c r="I972" s="518"/>
      <c r="J972" s="518"/>
      <c r="K972" s="518"/>
      <c r="L972" s="518"/>
      <c r="M972" s="518"/>
      <c r="N972" s="518"/>
      <c r="O972" s="518"/>
      <c r="P972" s="518"/>
      <c r="Q972" s="518"/>
      <c r="R972" s="518"/>
      <c r="S972" s="518"/>
      <c r="T972" s="518"/>
      <c r="U972" s="518"/>
      <c r="V972" s="518"/>
      <c r="W972" s="518"/>
      <c r="X972" s="518"/>
      <c r="Y972" s="518"/>
      <c r="Z972" s="518"/>
    </row>
    <row r="973">
      <c r="A973" s="518"/>
      <c r="B973" s="518"/>
      <c r="C973" s="518"/>
      <c r="D973" s="518"/>
      <c r="E973" s="518"/>
      <c r="F973" s="518"/>
      <c r="G973" s="518"/>
      <c r="H973" s="518"/>
      <c r="I973" s="518"/>
      <c r="J973" s="518"/>
      <c r="K973" s="518"/>
      <c r="L973" s="518"/>
      <c r="M973" s="518"/>
      <c r="N973" s="518"/>
      <c r="O973" s="518"/>
      <c r="P973" s="518"/>
      <c r="Q973" s="518"/>
      <c r="R973" s="518"/>
      <c r="S973" s="518"/>
      <c r="T973" s="518"/>
      <c r="U973" s="518"/>
      <c r="V973" s="518"/>
      <c r="W973" s="518"/>
      <c r="X973" s="518"/>
      <c r="Y973" s="518"/>
      <c r="Z973" s="518"/>
    </row>
    <row r="974">
      <c r="A974" s="518"/>
      <c r="B974" s="518"/>
      <c r="C974" s="518"/>
      <c r="D974" s="518"/>
      <c r="E974" s="518"/>
      <c r="F974" s="518"/>
      <c r="G974" s="518"/>
      <c r="H974" s="518"/>
      <c r="I974" s="518"/>
      <c r="J974" s="518"/>
      <c r="K974" s="518"/>
      <c r="L974" s="518"/>
      <c r="M974" s="518"/>
      <c r="N974" s="518"/>
      <c r="O974" s="518"/>
      <c r="P974" s="518"/>
      <c r="Q974" s="518"/>
      <c r="R974" s="518"/>
      <c r="S974" s="518"/>
      <c r="T974" s="518"/>
      <c r="U974" s="518"/>
      <c r="V974" s="518"/>
      <c r="W974" s="518"/>
      <c r="X974" s="518"/>
      <c r="Y974" s="518"/>
      <c r="Z974" s="518"/>
    </row>
    <row r="975">
      <c r="A975" s="518"/>
      <c r="B975" s="518"/>
      <c r="C975" s="518"/>
      <c r="D975" s="518"/>
      <c r="E975" s="518"/>
      <c r="F975" s="518"/>
      <c r="G975" s="518"/>
      <c r="H975" s="518"/>
      <c r="I975" s="518"/>
      <c r="J975" s="518"/>
      <c r="K975" s="518"/>
      <c r="L975" s="518"/>
      <c r="M975" s="518"/>
      <c r="N975" s="518"/>
      <c r="O975" s="518"/>
      <c r="P975" s="518"/>
      <c r="Q975" s="518"/>
      <c r="R975" s="518"/>
      <c r="S975" s="518"/>
      <c r="T975" s="518"/>
      <c r="U975" s="518"/>
      <c r="V975" s="518"/>
      <c r="W975" s="518"/>
      <c r="X975" s="518"/>
      <c r="Y975" s="518"/>
      <c r="Z975" s="518"/>
    </row>
    <row r="976">
      <c r="A976" s="518"/>
      <c r="B976" s="518"/>
      <c r="C976" s="518"/>
      <c r="D976" s="518"/>
      <c r="E976" s="518"/>
      <c r="F976" s="518"/>
      <c r="G976" s="518"/>
      <c r="H976" s="518"/>
      <c r="I976" s="518"/>
      <c r="J976" s="518"/>
      <c r="K976" s="518"/>
      <c r="L976" s="518"/>
      <c r="M976" s="518"/>
      <c r="N976" s="518"/>
      <c r="O976" s="518"/>
      <c r="P976" s="518"/>
      <c r="Q976" s="518"/>
      <c r="R976" s="518"/>
      <c r="S976" s="518"/>
      <c r="T976" s="518"/>
      <c r="U976" s="518"/>
      <c r="V976" s="518"/>
      <c r="W976" s="518"/>
      <c r="X976" s="518"/>
      <c r="Y976" s="518"/>
      <c r="Z976" s="518"/>
    </row>
    <row r="977">
      <c r="A977" s="518"/>
      <c r="B977" s="518"/>
      <c r="C977" s="518"/>
      <c r="D977" s="518"/>
      <c r="E977" s="518"/>
      <c r="F977" s="518"/>
      <c r="G977" s="518"/>
      <c r="H977" s="518"/>
      <c r="I977" s="518"/>
      <c r="J977" s="518"/>
      <c r="K977" s="518"/>
      <c r="L977" s="518"/>
      <c r="M977" s="518"/>
      <c r="N977" s="518"/>
      <c r="O977" s="518"/>
      <c r="P977" s="518"/>
      <c r="Q977" s="518"/>
      <c r="R977" s="518"/>
      <c r="S977" s="518"/>
      <c r="T977" s="518"/>
      <c r="U977" s="518"/>
      <c r="V977" s="518"/>
      <c r="W977" s="518"/>
      <c r="X977" s="518"/>
      <c r="Y977" s="518"/>
      <c r="Z977" s="518"/>
    </row>
    <row r="978">
      <c r="A978" s="518"/>
      <c r="B978" s="518"/>
      <c r="C978" s="518"/>
      <c r="D978" s="518"/>
      <c r="E978" s="518"/>
      <c r="F978" s="518"/>
      <c r="G978" s="518"/>
      <c r="H978" s="518"/>
      <c r="I978" s="518"/>
      <c r="J978" s="518"/>
      <c r="K978" s="518"/>
      <c r="L978" s="518"/>
      <c r="M978" s="518"/>
      <c r="N978" s="518"/>
      <c r="O978" s="518"/>
      <c r="P978" s="518"/>
      <c r="Q978" s="518"/>
      <c r="R978" s="518"/>
      <c r="S978" s="518"/>
      <c r="T978" s="518"/>
      <c r="U978" s="518"/>
      <c r="V978" s="518"/>
      <c r="W978" s="518"/>
      <c r="X978" s="518"/>
      <c r="Y978" s="518"/>
      <c r="Z978" s="518"/>
    </row>
    <row r="979">
      <c r="A979" s="518"/>
      <c r="B979" s="518"/>
      <c r="C979" s="518"/>
      <c r="D979" s="518"/>
      <c r="E979" s="518"/>
      <c r="F979" s="518"/>
      <c r="G979" s="518"/>
      <c r="H979" s="518"/>
      <c r="I979" s="518"/>
      <c r="J979" s="518"/>
      <c r="K979" s="518"/>
      <c r="L979" s="518"/>
      <c r="M979" s="518"/>
      <c r="N979" s="518"/>
      <c r="O979" s="518"/>
      <c r="P979" s="518"/>
      <c r="Q979" s="518"/>
      <c r="R979" s="518"/>
      <c r="S979" s="518"/>
      <c r="T979" s="518"/>
      <c r="U979" s="518"/>
      <c r="V979" s="518"/>
      <c r="W979" s="518"/>
      <c r="X979" s="518"/>
      <c r="Y979" s="518"/>
      <c r="Z979" s="518"/>
    </row>
    <row r="980">
      <c r="A980" s="518"/>
      <c r="B980" s="518"/>
      <c r="C980" s="518"/>
      <c r="D980" s="518"/>
      <c r="E980" s="518"/>
      <c r="F980" s="518"/>
      <c r="G980" s="518"/>
      <c r="H980" s="518"/>
      <c r="I980" s="518"/>
      <c r="J980" s="518"/>
      <c r="K980" s="518"/>
      <c r="L980" s="518"/>
      <c r="M980" s="518"/>
      <c r="N980" s="518"/>
      <c r="O980" s="518"/>
      <c r="P980" s="518"/>
      <c r="Q980" s="518"/>
      <c r="R980" s="518"/>
      <c r="S980" s="518"/>
      <c r="T980" s="518"/>
      <c r="U980" s="518"/>
      <c r="V980" s="518"/>
      <c r="W980" s="518"/>
      <c r="X980" s="518"/>
      <c r="Y980" s="518"/>
      <c r="Z980" s="518"/>
    </row>
    <row r="981">
      <c r="A981" s="518"/>
      <c r="B981" s="518"/>
      <c r="C981" s="518"/>
      <c r="D981" s="518"/>
      <c r="E981" s="518"/>
      <c r="F981" s="518"/>
      <c r="G981" s="518"/>
      <c r="H981" s="518"/>
      <c r="I981" s="518"/>
      <c r="J981" s="518"/>
      <c r="K981" s="518"/>
      <c r="L981" s="518"/>
      <c r="M981" s="518"/>
      <c r="N981" s="518"/>
      <c r="O981" s="518"/>
      <c r="P981" s="518"/>
      <c r="Q981" s="518"/>
      <c r="R981" s="518"/>
      <c r="S981" s="518"/>
      <c r="T981" s="518"/>
      <c r="U981" s="518"/>
      <c r="V981" s="518"/>
      <c r="W981" s="518"/>
      <c r="X981" s="518"/>
      <c r="Y981" s="518"/>
      <c r="Z981" s="518"/>
    </row>
    <row r="982">
      <c r="A982" s="518"/>
      <c r="B982" s="518"/>
      <c r="C982" s="518"/>
      <c r="D982" s="518"/>
      <c r="E982" s="518"/>
      <c r="F982" s="518"/>
      <c r="G982" s="518"/>
      <c r="H982" s="518"/>
      <c r="I982" s="518"/>
      <c r="J982" s="518"/>
      <c r="K982" s="518"/>
      <c r="L982" s="518"/>
      <c r="M982" s="518"/>
      <c r="N982" s="518"/>
      <c r="O982" s="518"/>
      <c r="P982" s="518"/>
      <c r="Q982" s="518"/>
      <c r="R982" s="518"/>
      <c r="S982" s="518"/>
      <c r="T982" s="518"/>
      <c r="U982" s="518"/>
      <c r="V982" s="518"/>
      <c r="W982" s="518"/>
      <c r="X982" s="518"/>
      <c r="Y982" s="518"/>
      <c r="Z982" s="518"/>
    </row>
    <row r="983">
      <c r="A983" s="518"/>
      <c r="B983" s="518"/>
      <c r="C983" s="518"/>
      <c r="D983" s="518"/>
      <c r="E983" s="518"/>
      <c r="F983" s="518"/>
      <c r="G983" s="518"/>
      <c r="H983" s="518"/>
      <c r="I983" s="518"/>
      <c r="J983" s="518"/>
      <c r="K983" s="518"/>
      <c r="L983" s="518"/>
      <c r="M983" s="518"/>
      <c r="N983" s="518"/>
      <c r="O983" s="518"/>
      <c r="P983" s="518"/>
      <c r="Q983" s="518"/>
      <c r="R983" s="518"/>
      <c r="S983" s="518"/>
      <c r="T983" s="518"/>
      <c r="U983" s="518"/>
      <c r="V983" s="518"/>
      <c r="W983" s="518"/>
      <c r="X983" s="518"/>
      <c r="Y983" s="518"/>
      <c r="Z983" s="518"/>
    </row>
    <row r="984">
      <c r="A984" s="518"/>
      <c r="B984" s="518"/>
      <c r="C984" s="518"/>
      <c r="D984" s="518"/>
      <c r="E984" s="518"/>
      <c r="F984" s="518"/>
      <c r="G984" s="518"/>
      <c r="H984" s="518"/>
      <c r="I984" s="518"/>
      <c r="J984" s="518"/>
      <c r="K984" s="518"/>
      <c r="L984" s="518"/>
      <c r="M984" s="518"/>
      <c r="N984" s="518"/>
      <c r="O984" s="518"/>
      <c r="P984" s="518"/>
      <c r="Q984" s="518"/>
      <c r="R984" s="518"/>
      <c r="S984" s="518"/>
      <c r="T984" s="518"/>
      <c r="U984" s="518"/>
      <c r="V984" s="518"/>
      <c r="W984" s="518"/>
      <c r="X984" s="518"/>
      <c r="Y984" s="518"/>
      <c r="Z984" s="518"/>
    </row>
    <row r="985">
      <c r="A985" s="518"/>
      <c r="B985" s="518"/>
      <c r="C985" s="518"/>
      <c r="D985" s="518"/>
      <c r="E985" s="518"/>
      <c r="F985" s="518"/>
      <c r="G985" s="518"/>
      <c r="H985" s="518"/>
      <c r="I985" s="518"/>
      <c r="J985" s="518"/>
      <c r="K985" s="518"/>
      <c r="L985" s="518"/>
      <c r="M985" s="518"/>
      <c r="N985" s="518"/>
      <c r="O985" s="518"/>
      <c r="P985" s="518"/>
      <c r="Q985" s="518"/>
      <c r="R985" s="518"/>
      <c r="S985" s="518"/>
      <c r="T985" s="518"/>
      <c r="U985" s="518"/>
      <c r="V985" s="518"/>
      <c r="W985" s="518"/>
      <c r="X985" s="518"/>
      <c r="Y985" s="518"/>
      <c r="Z985" s="518"/>
    </row>
    <row r="986">
      <c r="A986" s="518"/>
      <c r="B986" s="518"/>
      <c r="C986" s="518"/>
      <c r="D986" s="518"/>
      <c r="E986" s="518"/>
      <c r="F986" s="518"/>
      <c r="G986" s="518"/>
      <c r="H986" s="518"/>
      <c r="I986" s="518"/>
      <c r="J986" s="518"/>
      <c r="K986" s="518"/>
      <c r="L986" s="518"/>
      <c r="M986" s="518"/>
      <c r="N986" s="518"/>
      <c r="O986" s="518"/>
      <c r="P986" s="518"/>
      <c r="Q986" s="518"/>
      <c r="R986" s="518"/>
      <c r="S986" s="518"/>
      <c r="T986" s="518"/>
      <c r="U986" s="518"/>
      <c r="V986" s="518"/>
      <c r="W986" s="518"/>
      <c r="X986" s="518"/>
      <c r="Y986" s="518"/>
      <c r="Z986" s="518"/>
    </row>
    <row r="987">
      <c r="A987" s="518"/>
      <c r="B987" s="518"/>
      <c r="C987" s="518"/>
      <c r="D987" s="518"/>
      <c r="E987" s="518"/>
      <c r="F987" s="518"/>
      <c r="G987" s="518"/>
      <c r="H987" s="518"/>
      <c r="I987" s="518"/>
      <c r="J987" s="518"/>
      <c r="K987" s="518"/>
      <c r="L987" s="518"/>
      <c r="M987" s="518"/>
      <c r="N987" s="518"/>
      <c r="O987" s="518"/>
      <c r="P987" s="518"/>
      <c r="Q987" s="518"/>
      <c r="R987" s="518"/>
      <c r="S987" s="518"/>
      <c r="T987" s="518"/>
      <c r="U987" s="518"/>
      <c r="V987" s="518"/>
      <c r="W987" s="518"/>
      <c r="X987" s="518"/>
      <c r="Y987" s="518"/>
      <c r="Z987" s="518"/>
    </row>
    <row r="988">
      <c r="A988" s="518"/>
      <c r="B988" s="518"/>
      <c r="C988" s="518"/>
      <c r="D988" s="518"/>
      <c r="E988" s="518"/>
      <c r="F988" s="518"/>
      <c r="G988" s="518"/>
      <c r="H988" s="518"/>
      <c r="I988" s="518"/>
      <c r="J988" s="518"/>
      <c r="K988" s="518"/>
      <c r="L988" s="518"/>
      <c r="M988" s="518"/>
      <c r="N988" s="518"/>
      <c r="O988" s="518"/>
      <c r="P988" s="518"/>
      <c r="Q988" s="518"/>
      <c r="R988" s="518"/>
      <c r="S988" s="518"/>
      <c r="T988" s="518"/>
      <c r="U988" s="518"/>
      <c r="V988" s="518"/>
      <c r="W988" s="518"/>
      <c r="X988" s="518"/>
      <c r="Y988" s="518"/>
      <c r="Z988" s="518"/>
    </row>
    <row r="989">
      <c r="A989" s="518"/>
      <c r="B989" s="518"/>
      <c r="C989" s="518"/>
      <c r="D989" s="518"/>
      <c r="E989" s="518"/>
      <c r="F989" s="518"/>
      <c r="G989" s="518"/>
      <c r="H989" s="518"/>
      <c r="I989" s="518"/>
      <c r="J989" s="518"/>
      <c r="K989" s="518"/>
      <c r="L989" s="518"/>
      <c r="M989" s="518"/>
      <c r="N989" s="518"/>
      <c r="O989" s="518"/>
      <c r="P989" s="518"/>
      <c r="Q989" s="518"/>
      <c r="R989" s="518"/>
      <c r="S989" s="518"/>
      <c r="T989" s="518"/>
      <c r="U989" s="518"/>
      <c r="V989" s="518"/>
      <c r="W989" s="518"/>
      <c r="X989" s="518"/>
      <c r="Y989" s="518"/>
      <c r="Z989" s="518"/>
    </row>
    <row r="990">
      <c r="A990" s="518"/>
      <c r="B990" s="518"/>
      <c r="C990" s="518"/>
      <c r="D990" s="518"/>
      <c r="E990" s="518"/>
      <c r="F990" s="518"/>
      <c r="G990" s="518"/>
      <c r="H990" s="518"/>
      <c r="I990" s="518"/>
      <c r="J990" s="518"/>
      <c r="K990" s="518"/>
      <c r="L990" s="518"/>
      <c r="M990" s="518"/>
      <c r="N990" s="518"/>
      <c r="O990" s="518"/>
      <c r="P990" s="518"/>
      <c r="Q990" s="518"/>
      <c r="R990" s="518"/>
      <c r="S990" s="518"/>
      <c r="T990" s="518"/>
      <c r="U990" s="518"/>
      <c r="V990" s="518"/>
      <c r="W990" s="518"/>
      <c r="X990" s="518"/>
      <c r="Y990" s="518"/>
      <c r="Z990" s="518"/>
    </row>
    <row r="991">
      <c r="A991" s="518"/>
      <c r="B991" s="518"/>
      <c r="C991" s="518"/>
      <c r="D991" s="518"/>
      <c r="E991" s="518"/>
      <c r="F991" s="518"/>
      <c r="G991" s="518"/>
      <c r="H991" s="518"/>
      <c r="I991" s="518"/>
      <c r="J991" s="518"/>
      <c r="K991" s="518"/>
      <c r="L991" s="518"/>
      <c r="M991" s="518"/>
      <c r="N991" s="518"/>
      <c r="O991" s="518"/>
      <c r="P991" s="518"/>
      <c r="Q991" s="518"/>
      <c r="R991" s="518"/>
      <c r="S991" s="518"/>
      <c r="T991" s="518"/>
      <c r="U991" s="518"/>
      <c r="V991" s="518"/>
      <c r="W991" s="518"/>
      <c r="X991" s="518"/>
      <c r="Y991" s="518"/>
      <c r="Z991" s="518"/>
    </row>
    <row r="992">
      <c r="A992" s="518"/>
      <c r="B992" s="518"/>
      <c r="C992" s="518"/>
      <c r="D992" s="518"/>
      <c r="E992" s="518"/>
      <c r="F992" s="518"/>
      <c r="G992" s="518"/>
      <c r="H992" s="518"/>
      <c r="I992" s="518"/>
      <c r="J992" s="518"/>
      <c r="K992" s="518"/>
      <c r="L992" s="518"/>
      <c r="M992" s="518"/>
      <c r="N992" s="518"/>
      <c r="O992" s="518"/>
      <c r="P992" s="518"/>
      <c r="Q992" s="518"/>
      <c r="R992" s="518"/>
      <c r="S992" s="518"/>
      <c r="T992" s="518"/>
      <c r="U992" s="518"/>
      <c r="V992" s="518"/>
      <c r="W992" s="518"/>
      <c r="X992" s="518"/>
      <c r="Y992" s="518"/>
      <c r="Z992" s="518"/>
    </row>
    <row r="993">
      <c r="A993" s="518"/>
      <c r="B993" s="518"/>
      <c r="C993" s="518"/>
      <c r="D993" s="518"/>
      <c r="E993" s="518"/>
      <c r="F993" s="518"/>
      <c r="G993" s="518"/>
      <c r="H993" s="518"/>
      <c r="I993" s="518"/>
      <c r="J993" s="518"/>
      <c r="K993" s="518"/>
      <c r="L993" s="518"/>
      <c r="M993" s="518"/>
      <c r="N993" s="518"/>
      <c r="O993" s="518"/>
      <c r="P993" s="518"/>
      <c r="Q993" s="518"/>
      <c r="R993" s="518"/>
      <c r="S993" s="518"/>
      <c r="T993" s="518"/>
      <c r="U993" s="518"/>
      <c r="V993" s="518"/>
      <c r="W993" s="518"/>
      <c r="X993" s="518"/>
      <c r="Y993" s="518"/>
      <c r="Z993" s="518"/>
    </row>
    <row r="994">
      <c r="A994" s="518"/>
      <c r="B994" s="518"/>
      <c r="C994" s="518"/>
      <c r="D994" s="518"/>
      <c r="E994" s="518"/>
      <c r="F994" s="518"/>
      <c r="G994" s="518"/>
      <c r="H994" s="518"/>
      <c r="I994" s="518"/>
      <c r="J994" s="518"/>
      <c r="K994" s="518"/>
      <c r="L994" s="518"/>
      <c r="M994" s="518"/>
      <c r="N994" s="518"/>
      <c r="O994" s="518"/>
      <c r="P994" s="518"/>
      <c r="Q994" s="518"/>
      <c r="R994" s="518"/>
      <c r="S994" s="518"/>
      <c r="T994" s="518"/>
      <c r="U994" s="518"/>
      <c r="V994" s="518"/>
      <c r="W994" s="518"/>
      <c r="X994" s="518"/>
      <c r="Y994" s="518"/>
      <c r="Z994" s="518"/>
    </row>
    <row r="995">
      <c r="A995" s="518"/>
      <c r="B995" s="518"/>
      <c r="C995" s="518"/>
      <c r="D995" s="518"/>
      <c r="E995" s="518"/>
      <c r="F995" s="518"/>
      <c r="G995" s="518"/>
      <c r="H995" s="518"/>
      <c r="I995" s="518"/>
      <c r="J995" s="518"/>
      <c r="K995" s="518"/>
      <c r="L995" s="518"/>
      <c r="M995" s="518"/>
      <c r="N995" s="518"/>
      <c r="O995" s="518"/>
      <c r="P995" s="518"/>
      <c r="Q995" s="518"/>
      <c r="R995" s="518"/>
      <c r="S995" s="518"/>
      <c r="T995" s="518"/>
      <c r="U995" s="518"/>
      <c r="V995" s="518"/>
      <c r="W995" s="518"/>
      <c r="X995" s="518"/>
      <c r="Y995" s="518"/>
      <c r="Z995" s="518"/>
    </row>
    <row r="996">
      <c r="A996" s="518"/>
      <c r="B996" s="518"/>
      <c r="C996" s="518"/>
      <c r="D996" s="518"/>
      <c r="E996" s="518"/>
      <c r="F996" s="518"/>
      <c r="G996" s="518"/>
      <c r="H996" s="518"/>
      <c r="I996" s="518"/>
      <c r="J996" s="518"/>
      <c r="K996" s="518"/>
      <c r="L996" s="518"/>
      <c r="M996" s="518"/>
      <c r="N996" s="518"/>
      <c r="O996" s="518"/>
      <c r="P996" s="518"/>
      <c r="Q996" s="518"/>
      <c r="R996" s="518"/>
      <c r="S996" s="518"/>
      <c r="T996" s="518"/>
      <c r="U996" s="518"/>
      <c r="V996" s="518"/>
      <c r="W996" s="518"/>
      <c r="X996" s="518"/>
      <c r="Y996" s="518"/>
      <c r="Z996" s="518"/>
    </row>
    <row r="997">
      <c r="A997" s="518"/>
      <c r="B997" s="518"/>
      <c r="C997" s="518"/>
      <c r="D997" s="518"/>
      <c r="E997" s="518"/>
      <c r="F997" s="518"/>
      <c r="G997" s="518"/>
      <c r="H997" s="518"/>
      <c r="I997" s="518"/>
      <c r="J997" s="518"/>
      <c r="K997" s="518"/>
      <c r="L997" s="518"/>
      <c r="M997" s="518"/>
      <c r="N997" s="518"/>
      <c r="O997" s="518"/>
      <c r="P997" s="518"/>
      <c r="Q997" s="518"/>
      <c r="R997" s="518"/>
      <c r="S997" s="518"/>
      <c r="T997" s="518"/>
      <c r="U997" s="518"/>
      <c r="V997" s="518"/>
      <c r="W997" s="518"/>
      <c r="X997" s="518"/>
      <c r="Y997" s="518"/>
      <c r="Z997" s="518"/>
    </row>
    <row r="998">
      <c r="A998" s="518"/>
      <c r="B998" s="518"/>
      <c r="C998" s="518"/>
      <c r="D998" s="518"/>
      <c r="E998" s="518"/>
      <c r="F998" s="518"/>
      <c r="G998" s="518"/>
      <c r="H998" s="518"/>
      <c r="I998" s="518"/>
      <c r="J998" s="518"/>
      <c r="K998" s="518"/>
      <c r="L998" s="518"/>
      <c r="M998" s="518"/>
      <c r="N998" s="518"/>
      <c r="O998" s="518"/>
      <c r="P998" s="518"/>
      <c r="Q998" s="518"/>
      <c r="R998" s="518"/>
      <c r="S998" s="518"/>
      <c r="T998" s="518"/>
      <c r="U998" s="518"/>
      <c r="V998" s="518"/>
      <c r="W998" s="518"/>
      <c r="X998" s="518"/>
      <c r="Y998" s="518"/>
      <c r="Z998" s="518"/>
    </row>
    <row r="999">
      <c r="A999" s="518"/>
      <c r="B999" s="518"/>
      <c r="C999" s="518"/>
      <c r="D999" s="518"/>
      <c r="E999" s="518"/>
      <c r="F999" s="518"/>
      <c r="G999" s="518"/>
      <c r="H999" s="518"/>
      <c r="I999" s="518"/>
      <c r="J999" s="518"/>
      <c r="K999" s="518"/>
      <c r="L999" s="518"/>
      <c r="M999" s="518"/>
      <c r="N999" s="518"/>
      <c r="O999" s="518"/>
      <c r="P999" s="518"/>
      <c r="Q999" s="518"/>
      <c r="R999" s="518"/>
      <c r="S999" s="518"/>
      <c r="T999" s="518"/>
      <c r="U999" s="518"/>
      <c r="V999" s="518"/>
      <c r="W999" s="518"/>
      <c r="X999" s="518"/>
      <c r="Y999" s="518"/>
      <c r="Z999" s="518"/>
    </row>
    <row r="1000">
      <c r="A1000" s="518"/>
      <c r="B1000" s="518"/>
      <c r="C1000" s="518"/>
      <c r="D1000" s="518"/>
      <c r="E1000" s="518"/>
      <c r="F1000" s="518"/>
      <c r="G1000" s="518"/>
      <c r="H1000" s="518"/>
      <c r="I1000" s="518"/>
      <c r="J1000" s="518"/>
      <c r="K1000" s="518"/>
      <c r="L1000" s="518"/>
      <c r="M1000" s="518"/>
      <c r="N1000" s="518"/>
      <c r="O1000" s="518"/>
      <c r="P1000" s="518"/>
      <c r="Q1000" s="518"/>
      <c r="R1000" s="518"/>
      <c r="S1000" s="518"/>
      <c r="T1000" s="518"/>
      <c r="U1000" s="518"/>
      <c r="V1000" s="518"/>
      <c r="W1000" s="518"/>
      <c r="X1000" s="518"/>
      <c r="Y1000" s="518"/>
      <c r="Z1000" s="5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2" width="16.71"/>
    <col customWidth="1" min="3" max="13" width="15.86"/>
    <col customWidth="1" min="14" max="14" width="12.71"/>
    <col customWidth="1" min="15" max="26" width="10.71"/>
  </cols>
  <sheetData>
    <row r="1" ht="15.75" customHeight="1">
      <c r="A1" s="97"/>
      <c r="B1" s="98" t="s">
        <v>118</v>
      </c>
      <c r="C1" s="98">
        <v>1.0</v>
      </c>
      <c r="D1" s="98">
        <v>2.0</v>
      </c>
      <c r="E1" s="98">
        <v>3.0</v>
      </c>
      <c r="F1" s="98">
        <v>4.0</v>
      </c>
      <c r="G1" s="98">
        <v>5.0</v>
      </c>
      <c r="H1" s="98">
        <v>6.0</v>
      </c>
      <c r="I1" s="98">
        <v>7.0</v>
      </c>
      <c r="J1" s="98">
        <v>8.0</v>
      </c>
      <c r="K1" s="98">
        <v>9.0</v>
      </c>
      <c r="L1" s="98">
        <v>10.0</v>
      </c>
      <c r="M1" s="99" t="s">
        <v>119</v>
      </c>
    </row>
    <row r="2" ht="15.75" customHeight="1">
      <c r="A2" s="100" t="s">
        <v>120</v>
      </c>
      <c r="B2" s="101"/>
      <c r="C2" s="102">
        <f>'Input sheet'!B26</f>
        <v>0.06</v>
      </c>
      <c r="D2" s="102">
        <f>'Input sheet'!B28</f>
        <v>0.12</v>
      </c>
      <c r="E2" s="102">
        <f t="shared" ref="E2:G2" si="1">D2</f>
        <v>0.12</v>
      </c>
      <c r="F2" s="102">
        <f t="shared" si="1"/>
        <v>0.12</v>
      </c>
      <c r="G2" s="102">
        <f t="shared" si="1"/>
        <v>0.12</v>
      </c>
      <c r="H2" s="102">
        <f>G2-((G2-$M$2)/5)</f>
        <v>0.10514</v>
      </c>
      <c r="I2" s="102">
        <f>G2-((G2-$M$2)/5)*2</f>
        <v>0.09028</v>
      </c>
      <c r="J2" s="102">
        <f>G2-((G2-$M$2)/5)*3</f>
        <v>0.07542</v>
      </c>
      <c r="K2" s="102">
        <f>G2-((G2-$M$2)/5)*4</f>
        <v>0.06056</v>
      </c>
      <c r="L2" s="102">
        <f>G2-((G2-$M$2)/5)*5</f>
        <v>0.0457</v>
      </c>
      <c r="M2" s="102">
        <f>IF('Input sheet'!B67="Yes",'Input sheet'!B68,IF('Input sheet'!B64="Yes",'Input sheet'!B65,'Input sheet'!B34))</f>
        <v>0.0457</v>
      </c>
    </row>
    <row r="3" ht="15.0" customHeight="1">
      <c r="A3" s="100" t="s">
        <v>15</v>
      </c>
      <c r="B3" s="103">
        <f>'Input sheet'!B11</f>
        <v>245300</v>
      </c>
      <c r="C3" s="103">
        <f t="shared" ref="C3:M3" si="2">B3*(1+C2)</f>
        <v>260018</v>
      </c>
      <c r="D3" s="103">
        <f t="shared" si="2"/>
        <v>291220.16</v>
      </c>
      <c r="E3" s="103">
        <f t="shared" si="2"/>
        <v>326166.5792</v>
      </c>
      <c r="F3" s="103">
        <f t="shared" si="2"/>
        <v>365306.5687</v>
      </c>
      <c r="G3" s="103">
        <f t="shared" si="2"/>
        <v>409143.3569</v>
      </c>
      <c r="H3" s="103">
        <f t="shared" si="2"/>
        <v>452160.6895</v>
      </c>
      <c r="I3" s="103">
        <f t="shared" si="2"/>
        <v>492981.7565</v>
      </c>
      <c r="J3" s="103">
        <f t="shared" si="2"/>
        <v>530162.4406</v>
      </c>
      <c r="K3" s="103">
        <f t="shared" si="2"/>
        <v>562269.078</v>
      </c>
      <c r="L3" s="103">
        <f t="shared" si="2"/>
        <v>587964.7749</v>
      </c>
      <c r="M3" s="104">
        <f t="shared" si="2"/>
        <v>614834.7651</v>
      </c>
    </row>
    <row r="4" ht="15.0" customHeight="1">
      <c r="A4" s="100" t="s">
        <v>121</v>
      </c>
      <c r="B4" s="105">
        <f>B5/B3</f>
        <v>0.259682022</v>
      </c>
      <c r="C4" s="102">
        <f>'Input sheet'!B27</f>
        <v>0.27</v>
      </c>
      <c r="D4" s="102">
        <f>IF(D1&gt;'Input sheet'!$B$30,'Input sheet'!$B$29,'Input sheet'!$B$29-(('Input sheet'!$B$29-$C$4)/'Input sheet'!$B$30)*('Input sheet'!$B$30-D1))</f>
        <v>0.2766666667</v>
      </c>
      <c r="E4" s="102">
        <f>IF(E1&gt;'Input sheet'!$B$30,'Input sheet'!$B$29,'Input sheet'!$B$29-(('Input sheet'!$B$29-$C$4)/'Input sheet'!$B$30)*('Input sheet'!$B$30-E1))</f>
        <v>0.28</v>
      </c>
      <c r="F4" s="102">
        <f>IF(F1&gt;'Input sheet'!$B$30,'Input sheet'!$B$29,'Input sheet'!$B$29-(('Input sheet'!$B$29-$C$4)/'Input sheet'!$B$30)*('Input sheet'!$B$30-F1))</f>
        <v>0.28</v>
      </c>
      <c r="G4" s="102">
        <f>IF(G1&gt;'Input sheet'!$B$30,'Input sheet'!$B$29,'Input sheet'!$B$29-(('Input sheet'!$B$29-$C$4)/'Input sheet'!$B$30)*('Input sheet'!$B$30-G1))</f>
        <v>0.28</v>
      </c>
      <c r="H4" s="102">
        <f>IF(H1&gt;'Input sheet'!$B$30,'Input sheet'!$B$29,'Input sheet'!$B$29-(('Input sheet'!$B$29-$C$4)/'Input sheet'!$B$30)*('Input sheet'!$B$30-H1))</f>
        <v>0.28</v>
      </c>
      <c r="I4" s="102">
        <f>IF(I1&gt;'Input sheet'!$B$30,'Input sheet'!$B$29,'Input sheet'!$B$29-(('Input sheet'!$B$29-$C$4)/'Input sheet'!$B$30)*('Input sheet'!$B$30-I1))</f>
        <v>0.28</v>
      </c>
      <c r="J4" s="102">
        <f>IF(J1&gt;'Input sheet'!$B$30,'Input sheet'!$B$29,'Input sheet'!$B$29-(('Input sheet'!$B$29-$C$4)/'Input sheet'!$B$30)*('Input sheet'!$B$30-J1))</f>
        <v>0.28</v>
      </c>
      <c r="K4" s="102">
        <f>IF(K1&gt;'Input sheet'!$B$30,'Input sheet'!$B$29,'Input sheet'!$B$29-(('Input sheet'!$B$29-$C$4)/'Input sheet'!$B$30)*('Input sheet'!$B$30-K1))</f>
        <v>0.28</v>
      </c>
      <c r="L4" s="102">
        <f>IF(L1&gt;'Input sheet'!$B$30,'Input sheet'!$B$29,'Input sheet'!$B$29-(('Input sheet'!$B$29-$C$4)/'Input sheet'!$B$30)*('Input sheet'!$B$30-L1))</f>
        <v>0.28</v>
      </c>
      <c r="M4" s="102">
        <f>L4</f>
        <v>0.28</v>
      </c>
    </row>
    <row r="5" ht="15.0" customHeight="1">
      <c r="A5" s="100" t="s">
        <v>122</v>
      </c>
      <c r="B5" s="103">
        <f>IF('Input sheet'!B17="Yes",IF('Input sheet'!B16="Yes",'Input sheet'!B12+'Operating lease converter'!F32+'R&amp; D converter'!D39,'Input sheet'!B12+'Operating lease converter'!F32),IF('Input sheet'!B16="Yes",'Input sheet'!B12+'R&amp; D converter'!D39,'Input sheet'!B12))</f>
        <v>63700</v>
      </c>
      <c r="C5" s="103">
        <f t="shared" ref="C5:M5" si="3">C4*C3</f>
        <v>70204.86</v>
      </c>
      <c r="D5" s="103">
        <f t="shared" si="3"/>
        <v>80570.91093</v>
      </c>
      <c r="E5" s="103">
        <f t="shared" si="3"/>
        <v>91326.64218</v>
      </c>
      <c r="F5" s="103">
        <f t="shared" si="3"/>
        <v>102285.8392</v>
      </c>
      <c r="G5" s="103">
        <f t="shared" si="3"/>
        <v>114560.1399</v>
      </c>
      <c r="H5" s="103">
        <f t="shared" si="3"/>
        <v>126604.9931</v>
      </c>
      <c r="I5" s="103">
        <f t="shared" si="3"/>
        <v>138034.8918</v>
      </c>
      <c r="J5" s="103">
        <f t="shared" si="3"/>
        <v>148445.4834</v>
      </c>
      <c r="K5" s="103">
        <f t="shared" si="3"/>
        <v>157435.3418</v>
      </c>
      <c r="L5" s="103">
        <f t="shared" si="3"/>
        <v>164630.137</v>
      </c>
      <c r="M5" s="104">
        <f t="shared" si="3"/>
        <v>172153.7342</v>
      </c>
      <c r="N5" s="104">
        <f>M5-B5</f>
        <v>108453.7342</v>
      </c>
    </row>
    <row r="6" ht="15.0" customHeight="1">
      <c r="A6" s="100" t="s">
        <v>123</v>
      </c>
      <c r="B6" s="105">
        <f>'Input sheet'!B23</f>
        <v>0.25</v>
      </c>
      <c r="C6" s="102">
        <f t="shared" ref="C6:G6" si="4">B6</f>
        <v>0.25</v>
      </c>
      <c r="D6" s="102">
        <f t="shared" si="4"/>
        <v>0.25</v>
      </c>
      <c r="E6" s="102">
        <f t="shared" si="4"/>
        <v>0.25</v>
      </c>
      <c r="F6" s="102">
        <f t="shared" si="4"/>
        <v>0.25</v>
      </c>
      <c r="G6" s="102">
        <f t="shared" si="4"/>
        <v>0.25</v>
      </c>
      <c r="H6" s="102">
        <f t="shared" ref="H6:L6" si="5">G6+($M$6-$G$6)/5</f>
        <v>0.26</v>
      </c>
      <c r="I6" s="102">
        <f t="shared" si="5"/>
        <v>0.27</v>
      </c>
      <c r="J6" s="102">
        <f t="shared" si="5"/>
        <v>0.28</v>
      </c>
      <c r="K6" s="102">
        <f t="shared" si="5"/>
        <v>0.29</v>
      </c>
      <c r="L6" s="102">
        <f t="shared" si="5"/>
        <v>0.3</v>
      </c>
      <c r="M6" s="102">
        <f>IF('Input sheet'!B59="Yes",'Input sheet'!B23,'Input sheet'!B24)</f>
        <v>0.3</v>
      </c>
    </row>
    <row r="7" ht="15.0" customHeight="1">
      <c r="A7" s="100" t="s">
        <v>124</v>
      </c>
      <c r="B7" s="103">
        <f>IF(B5&gt;0,B5*(1-B6),B5)</f>
        <v>47775</v>
      </c>
      <c r="C7" s="103">
        <f t="shared" ref="C7:L7" si="6">IF(C5&gt;0,IF(C5&lt;B10,C5,C5-(C5-B10)*C6),C5)</f>
        <v>52653.645</v>
      </c>
      <c r="D7" s="103">
        <f t="shared" si="6"/>
        <v>60428.1832</v>
      </c>
      <c r="E7" s="103">
        <f t="shared" si="6"/>
        <v>68494.98163</v>
      </c>
      <c r="F7" s="103">
        <f t="shared" si="6"/>
        <v>76714.37943</v>
      </c>
      <c r="G7" s="103">
        <f t="shared" si="6"/>
        <v>85920.10496</v>
      </c>
      <c r="H7" s="103">
        <f t="shared" si="6"/>
        <v>93687.69486</v>
      </c>
      <c r="I7" s="103">
        <f t="shared" si="6"/>
        <v>100765.471</v>
      </c>
      <c r="J7" s="103">
        <f t="shared" si="6"/>
        <v>106880.748</v>
      </c>
      <c r="K7" s="103">
        <f t="shared" si="6"/>
        <v>111779.0927</v>
      </c>
      <c r="L7" s="103">
        <f t="shared" si="6"/>
        <v>115241.0959</v>
      </c>
      <c r="M7" s="103">
        <f>M5*(1-M6)</f>
        <v>120507.614</v>
      </c>
    </row>
    <row r="8" ht="15.0" customHeight="1">
      <c r="A8" s="100" t="s">
        <v>125</v>
      </c>
      <c r="B8" s="106"/>
      <c r="C8" s="103">
        <f>IF('Input sheet'!$B$56="No",(D3-C3)/C38,IF('Input sheet'!$B$57=0,(C3-B3)/C38,IF('Input sheet'!$B$57=2,(E3-D3)/C38,IF('Input sheet'!$B$57=3,(F3-E3)/C38,(D3-C3)/C38))))</f>
        <v>6933.813333</v>
      </c>
      <c r="D8" s="103">
        <f>IF('Input sheet'!$B$56="No",(E3-D3)/D38,IF('Input sheet'!$B$57=0,(D3-C3)/D38,IF('Input sheet'!$B$57=2,(F3-E3)/D38,IF('Input sheet'!$B$57=3,(G3-F3)/D38,(E3-D3)/D38))))</f>
        <v>7765.870933</v>
      </c>
      <c r="E8" s="103">
        <f>IF('Input sheet'!$B$56="No",(F3-E3)/E38,IF('Input sheet'!$B$57=0,(E3-D3)/E38,IF('Input sheet'!$B$57=2,(G3-F3)/E38,IF('Input sheet'!$B$57=3,(H3-G3)/E38,(F3-E3)/E38))))</f>
        <v>8697.775445</v>
      </c>
      <c r="F8" s="103">
        <f>IF('Input sheet'!$B$56="No",(G3-F3)/F38,IF('Input sheet'!$B$57=0,(F3-E3)/F38,IF('Input sheet'!$B$57=2,(H3-G3)/F38,IF('Input sheet'!$B$57=3,(I3-H3)/F38,(G3-F3)/F38))))</f>
        <v>9741.508499</v>
      </c>
      <c r="G8" s="103">
        <f>IF('Input sheet'!$B$56="No",(H3-G3)/G38,IF('Input sheet'!$B$57=0,(G3-F3)/G38,IF('Input sheet'!$B$57=2,(I3-H3)/G38,IF('Input sheet'!$B$57=3,(J3-I3)/G38,(H3-G3)/G38))))</f>
        <v>9559.407233</v>
      </c>
      <c r="H8" s="103">
        <f>IF('Input sheet'!$B$56="No",(I3-H3)/H38,IF('Input sheet'!$B$57=0,(H3-G3)/H38,IF('Input sheet'!$B$57=2,(J3-I3)/H38,IF('Input sheet'!$B$57=3,(K3-J3)/H38,(I3-H3)/H38))))</f>
        <v>6803.511175</v>
      </c>
      <c r="I8" s="103">
        <f>IF('Input sheet'!$B$56="No",(J3-I3)/I38,IF('Input sheet'!$B$57=0,(I3-H3)/I38,IF('Input sheet'!$B$57=2,(K3-J3)/I38,IF('Input sheet'!$B$57=3,(L3-K3)/I38,(J3-I3)/I38))))</f>
        <v>6196.78068</v>
      </c>
      <c r="J8" s="103">
        <f>IF('Input sheet'!$B$56="No",(K3-J3)/J38,IF('Input sheet'!$B$57=0,(J3-I3)/J38,IF('Input sheet'!$B$57=2,(L3-K3)/J38,IF('Input sheet'!$B$57=3,(M3-L3)/J38,(K3-J3)/J38))))</f>
        <v>5351.106234</v>
      </c>
      <c r="K8" s="103">
        <f>IF('Input sheet'!$B$56="No",(L3-K3)/K38,IF('Input sheet'!$B$57=0,(K3-J3)/K38,IF('Input sheet'!$B$57=2,L3*L2/K38,IF('Input sheet'!$B$57=3,M3*M2/K38,(L3-K3)/K38))))</f>
        <v>4282.616144</v>
      </c>
      <c r="L8" s="103">
        <f>IF('Input sheet'!$B$56="No",(M3-L3)/L38,IF('Input sheet'!$B$57=0,(L3-K3)/L38,IF('Input sheet'!$B$57=2,M3*M2/L38,IF('Input sheet'!$B$57=3,K8*(1+M2),(M3-L3)/L38))))</f>
        <v>4478.331702</v>
      </c>
      <c r="M8" s="103">
        <f>IF(M2&gt;0,(M2/M40)*M7,0)</f>
        <v>62939.40523</v>
      </c>
      <c r="N8" s="104">
        <f>SUM(C8:M8)</f>
        <v>132750.1266</v>
      </c>
    </row>
    <row r="9" ht="15.0" customHeight="1">
      <c r="A9" s="100" t="s">
        <v>126</v>
      </c>
      <c r="B9" s="106"/>
      <c r="C9" s="103">
        <f t="shared" ref="C9:M9" si="7">C7-C8</f>
        <v>45719.83167</v>
      </c>
      <c r="D9" s="103">
        <f t="shared" si="7"/>
        <v>52662.31227</v>
      </c>
      <c r="E9" s="103">
        <f t="shared" si="7"/>
        <v>59797.20619</v>
      </c>
      <c r="F9" s="103">
        <f t="shared" si="7"/>
        <v>66972.87093</v>
      </c>
      <c r="G9" s="103">
        <f t="shared" si="7"/>
        <v>76360.69773</v>
      </c>
      <c r="H9" s="103">
        <f t="shared" si="7"/>
        <v>86884.18369</v>
      </c>
      <c r="I9" s="103">
        <f t="shared" si="7"/>
        <v>94568.69036</v>
      </c>
      <c r="J9" s="103">
        <f t="shared" si="7"/>
        <v>101529.6418</v>
      </c>
      <c r="K9" s="103">
        <f t="shared" si="7"/>
        <v>107496.4766</v>
      </c>
      <c r="L9" s="103">
        <f t="shared" si="7"/>
        <v>110762.7642</v>
      </c>
      <c r="M9" s="103">
        <f t="shared" si="7"/>
        <v>57568.20873</v>
      </c>
    </row>
    <row r="10" ht="15.0" customHeight="1">
      <c r="A10" s="100" t="s">
        <v>127</v>
      </c>
      <c r="B10" s="103">
        <f>IF('Input sheet'!B61="Yes",'Input sheet'!B62,0)</f>
        <v>0</v>
      </c>
      <c r="C10" s="103">
        <f t="shared" ref="C10:M10" si="8">IF(C5&lt;0,B10-C5,IF(B10&gt;C5,B10-C5,0))</f>
        <v>0</v>
      </c>
      <c r="D10" s="103">
        <f t="shared" si="8"/>
        <v>0</v>
      </c>
      <c r="E10" s="103">
        <f t="shared" si="8"/>
        <v>0</v>
      </c>
      <c r="F10" s="103">
        <f t="shared" si="8"/>
        <v>0</v>
      </c>
      <c r="G10" s="103">
        <f t="shared" si="8"/>
        <v>0</v>
      </c>
      <c r="H10" s="103">
        <f t="shared" si="8"/>
        <v>0</v>
      </c>
      <c r="I10" s="103">
        <f t="shared" si="8"/>
        <v>0</v>
      </c>
      <c r="J10" s="103">
        <f t="shared" si="8"/>
        <v>0</v>
      </c>
      <c r="K10" s="103">
        <f t="shared" si="8"/>
        <v>0</v>
      </c>
      <c r="L10" s="103">
        <f t="shared" si="8"/>
        <v>0</v>
      </c>
      <c r="M10" s="103">
        <f t="shared" si="8"/>
        <v>0</v>
      </c>
    </row>
    <row r="11" ht="15.0" customHeight="1">
      <c r="A11" s="100"/>
      <c r="B11" s="101"/>
      <c r="C11" s="107"/>
      <c r="D11" s="107"/>
      <c r="E11" s="107"/>
      <c r="F11" s="107"/>
      <c r="G11" s="107"/>
      <c r="H11" s="107"/>
      <c r="I11" s="107"/>
      <c r="J11" s="107"/>
      <c r="K11" s="107"/>
      <c r="L11" s="107"/>
      <c r="M11" s="107"/>
    </row>
    <row r="12" ht="15.0" customHeight="1">
      <c r="A12" s="100" t="s">
        <v>128</v>
      </c>
      <c r="B12" s="105"/>
      <c r="C12" s="102">
        <f>'Input sheet'!B35</f>
        <v>0.1081999531</v>
      </c>
      <c r="D12" s="102">
        <f t="shared" ref="D12:G12" si="9">C12</f>
        <v>0.1081999531</v>
      </c>
      <c r="E12" s="102">
        <f t="shared" si="9"/>
        <v>0.1081999531</v>
      </c>
      <c r="F12" s="102">
        <f t="shared" si="9"/>
        <v>0.1081999531</v>
      </c>
      <c r="G12" s="102">
        <f t="shared" si="9"/>
        <v>0.1081999531</v>
      </c>
      <c r="H12" s="102">
        <f t="shared" ref="H12:L12" si="10">G12-($G$12-$M$12)/5</f>
        <v>0.1040599625</v>
      </c>
      <c r="I12" s="102">
        <f t="shared" si="10"/>
        <v>0.09991997184</v>
      </c>
      <c r="J12" s="102">
        <f t="shared" si="10"/>
        <v>0.09577998123</v>
      </c>
      <c r="K12" s="102">
        <f t="shared" si="10"/>
        <v>0.09163999061</v>
      </c>
      <c r="L12" s="102">
        <f t="shared" si="10"/>
        <v>0.0875</v>
      </c>
      <c r="M12" s="102">
        <f>IF('Input sheet'!B45="Yes",'Input sheet'!B46,IF('Input sheet'!B64="Yes",'Input sheet'!B65+'Country equity risk premiums'!B1,'Input sheet'!B34+'Country equity risk premiums'!B1))</f>
        <v>0.0875</v>
      </c>
    </row>
    <row r="13" ht="15.0" customHeight="1">
      <c r="A13" s="100" t="s">
        <v>129</v>
      </c>
      <c r="B13" s="101"/>
      <c r="C13" s="108">
        <f>1/(1+C12)</f>
        <v>0.9023642324</v>
      </c>
      <c r="D13" s="108">
        <f t="shared" ref="D13:L13" si="11">C13*(1/(1+D12))</f>
        <v>0.8142612079</v>
      </c>
      <c r="E13" s="108">
        <f t="shared" si="11"/>
        <v>0.7347601899</v>
      </c>
      <c r="F13" s="108">
        <f t="shared" si="11"/>
        <v>0.6630213147</v>
      </c>
      <c r="G13" s="108">
        <f t="shared" si="11"/>
        <v>0.5982867197</v>
      </c>
      <c r="H13" s="108">
        <f t="shared" si="11"/>
        <v>0.5418969441</v>
      </c>
      <c r="I13" s="108">
        <f t="shared" si="11"/>
        <v>0.4926694286</v>
      </c>
      <c r="J13" s="108">
        <f t="shared" si="11"/>
        <v>0.4496061591</v>
      </c>
      <c r="K13" s="108">
        <f t="shared" si="11"/>
        <v>0.4118630345</v>
      </c>
      <c r="L13" s="108">
        <f t="shared" si="11"/>
        <v>0.3787246295</v>
      </c>
      <c r="M13" s="107"/>
    </row>
    <row r="14" ht="15.0" customHeight="1">
      <c r="A14" s="100" t="s">
        <v>130</v>
      </c>
      <c r="B14" s="101"/>
      <c r="C14" s="103">
        <f t="shared" ref="C14:L14" si="12">C9*C13</f>
        <v>41255.94081</v>
      </c>
      <c r="D14" s="103">
        <f t="shared" si="12"/>
        <v>42880.878</v>
      </c>
      <c r="E14" s="103">
        <f t="shared" si="12"/>
        <v>43936.60657</v>
      </c>
      <c r="F14" s="103">
        <f t="shared" si="12"/>
        <v>44404.44093</v>
      </c>
      <c r="G14" s="103">
        <f t="shared" si="12"/>
        <v>45685.59136</v>
      </c>
      <c r="H14" s="103">
        <f t="shared" si="12"/>
        <v>47082.27363</v>
      </c>
      <c r="I14" s="103">
        <f t="shared" si="12"/>
        <v>46591.10264</v>
      </c>
      <c r="J14" s="103">
        <f t="shared" si="12"/>
        <v>45648.35229</v>
      </c>
      <c r="K14" s="103">
        <f t="shared" si="12"/>
        <v>44273.82504</v>
      </c>
      <c r="L14" s="103">
        <f t="shared" si="12"/>
        <v>41948.58682</v>
      </c>
      <c r="M14" s="107"/>
    </row>
    <row r="15" ht="15.0" customHeight="1">
      <c r="A15" s="100"/>
      <c r="B15" s="100"/>
      <c r="C15" s="109"/>
      <c r="D15" s="109"/>
      <c r="E15" s="109"/>
      <c r="F15" s="109"/>
      <c r="G15" s="109"/>
      <c r="H15" s="109"/>
      <c r="I15" s="109"/>
      <c r="J15" s="109"/>
      <c r="K15" s="109"/>
      <c r="L15" s="109"/>
      <c r="M15" s="109"/>
    </row>
    <row r="16" ht="15.0" customHeight="1">
      <c r="A16" s="110" t="s">
        <v>131</v>
      </c>
      <c r="B16" s="103">
        <f>M9</f>
        <v>57568.20873</v>
      </c>
      <c r="C16" s="109"/>
      <c r="D16" s="109"/>
      <c r="E16" s="109"/>
      <c r="F16" s="109"/>
      <c r="G16" s="109"/>
      <c r="H16" s="109"/>
      <c r="I16" s="109"/>
      <c r="J16" s="109"/>
      <c r="K16" s="109"/>
      <c r="L16" s="109"/>
      <c r="M16" s="109"/>
    </row>
    <row r="17" ht="15.0" customHeight="1">
      <c r="A17" s="110" t="s">
        <v>132</v>
      </c>
      <c r="B17" s="105">
        <f>M12</f>
        <v>0.0875</v>
      </c>
      <c r="C17" s="109"/>
      <c r="D17" s="111"/>
      <c r="E17" s="109"/>
      <c r="F17" s="109"/>
      <c r="G17" s="109"/>
      <c r="H17" s="109"/>
      <c r="I17" s="109"/>
      <c r="J17" s="109"/>
      <c r="K17" s="109"/>
      <c r="L17" s="109"/>
      <c r="M17" s="109"/>
    </row>
    <row r="18" ht="15.75" customHeight="1">
      <c r="A18" s="110" t="s">
        <v>133</v>
      </c>
      <c r="B18" s="103">
        <f>B16/(B17-M2)</f>
        <v>1377229.874</v>
      </c>
      <c r="C18" s="109"/>
      <c r="D18" s="112"/>
      <c r="E18" s="109"/>
      <c r="F18" s="109"/>
      <c r="G18" s="109"/>
      <c r="H18" s="109"/>
      <c r="I18" s="109"/>
      <c r="J18" s="109"/>
      <c r="K18" s="109"/>
      <c r="L18" s="109"/>
      <c r="M18" s="111"/>
    </row>
    <row r="19" ht="15.75" customHeight="1">
      <c r="A19" s="110" t="s">
        <v>134</v>
      </c>
      <c r="B19" s="103">
        <f>B18*L13</f>
        <v>521590.8736</v>
      </c>
      <c r="C19" s="109"/>
      <c r="D19" s="111"/>
      <c r="E19" s="109"/>
      <c r="F19" s="109"/>
      <c r="G19" s="109"/>
      <c r="H19" s="109"/>
      <c r="I19" s="109"/>
      <c r="J19" s="109"/>
      <c r="K19" s="109"/>
      <c r="L19" s="109"/>
      <c r="M19" s="109"/>
    </row>
    <row r="20" ht="15.75" customHeight="1">
      <c r="A20" s="110" t="s">
        <v>135</v>
      </c>
      <c r="B20" s="103">
        <f>SUM(C14:L14)</f>
        <v>443707.5981</v>
      </c>
      <c r="C20" s="109"/>
      <c r="D20" s="109"/>
      <c r="E20" s="109"/>
      <c r="F20" s="109"/>
      <c r="G20" s="109"/>
      <c r="H20" s="109"/>
      <c r="I20" s="109"/>
      <c r="J20" s="109"/>
      <c r="K20" s="109"/>
      <c r="L20" s="109"/>
      <c r="M20" s="109"/>
    </row>
    <row r="21" ht="15.75" customHeight="1">
      <c r="A21" s="110" t="s">
        <v>136</v>
      </c>
      <c r="B21" s="103">
        <f>B19+B20</f>
        <v>965298.4717</v>
      </c>
      <c r="C21" s="109"/>
      <c r="D21" s="109"/>
      <c r="E21" s="109"/>
      <c r="F21" s="109"/>
      <c r="G21" s="109"/>
      <c r="H21" s="109"/>
      <c r="I21" s="109"/>
      <c r="J21" s="109"/>
      <c r="K21" s="109"/>
      <c r="L21" s="109"/>
      <c r="M21" s="109"/>
    </row>
    <row r="22" ht="15.75" customHeight="1">
      <c r="A22" s="110" t="s">
        <v>137</v>
      </c>
      <c r="B22" s="105">
        <f>IF('Input sheet'!B51="Yes",'Input sheet'!B52,0)</f>
        <v>0</v>
      </c>
      <c r="C22" s="109"/>
      <c r="D22" s="109"/>
      <c r="E22" s="111"/>
      <c r="F22" s="109"/>
      <c r="G22" s="109"/>
      <c r="H22" s="109"/>
      <c r="I22" s="109"/>
      <c r="J22" s="109"/>
      <c r="K22" s="109"/>
      <c r="L22" s="109"/>
      <c r="M22" s="109"/>
    </row>
    <row r="23" ht="15.75" customHeight="1">
      <c r="A23" s="110" t="s">
        <v>138</v>
      </c>
      <c r="B23" s="103">
        <f>IF('Input sheet'!B53="B",('Input sheet'!B14+'Input sheet'!B15)*'Input sheet'!B54,'Valuation output'!B21*'Input sheet'!B54)</f>
        <v>482649.2359</v>
      </c>
      <c r="C23" s="109"/>
      <c r="D23" s="109"/>
      <c r="E23" s="109"/>
      <c r="F23" s="109"/>
      <c r="G23" s="109"/>
      <c r="H23" s="109"/>
      <c r="I23" s="109"/>
      <c r="J23" s="109"/>
      <c r="K23" s="109"/>
      <c r="L23" s="109"/>
      <c r="M23" s="109"/>
    </row>
    <row r="24" ht="15.75" customHeight="1">
      <c r="A24" s="110" t="s">
        <v>139</v>
      </c>
      <c r="B24" s="103">
        <f>B21*(1-B22)+B23*B22</f>
        <v>965298.4717</v>
      </c>
      <c r="C24" s="109"/>
      <c r="D24" s="109"/>
      <c r="E24" s="109"/>
      <c r="F24" s="109"/>
      <c r="G24" s="109"/>
      <c r="H24" s="109"/>
      <c r="I24" s="109"/>
      <c r="J24" s="109"/>
      <c r="K24" s="109"/>
      <c r="L24" s="109"/>
      <c r="M24" s="109"/>
    </row>
    <row r="25" ht="15.75" customHeight="1">
      <c r="A25" s="110" t="s">
        <v>140</v>
      </c>
      <c r="B25" s="103">
        <f>IF('Input sheet'!B17="Yes",'Input sheet'!B15+'Operating lease converter'!C28,'Input sheet'!B15)</f>
        <v>8000</v>
      </c>
      <c r="C25" s="109"/>
      <c r="D25" s="109"/>
      <c r="E25" s="109"/>
      <c r="F25" s="109"/>
      <c r="G25" s="109"/>
      <c r="H25" s="109"/>
      <c r="I25" s="109"/>
      <c r="J25" s="109"/>
      <c r="K25" s="109"/>
      <c r="L25" s="109"/>
      <c r="M25" s="109"/>
    </row>
    <row r="26" ht="15.75" customHeight="1">
      <c r="A26" s="110" t="s">
        <v>141</v>
      </c>
      <c r="B26" s="103">
        <f>'Input sheet'!B20</f>
        <v>900</v>
      </c>
      <c r="C26" s="109"/>
      <c r="D26" s="109"/>
      <c r="E26" s="109"/>
      <c r="F26" s="109"/>
      <c r="G26" s="109"/>
      <c r="H26" s="109"/>
      <c r="I26" s="109"/>
      <c r="J26" s="109"/>
      <c r="K26" s="109"/>
      <c r="L26" s="109"/>
      <c r="M26" s="109"/>
    </row>
    <row r="27" ht="15.75" customHeight="1">
      <c r="A27" s="110" t="s">
        <v>142</v>
      </c>
      <c r="B27" s="103">
        <f>IF('Input sheet'!B70="YES",'Input sheet'!B18-'Input sheet'!B71*('Input sheet'!B24-'Input sheet'!B72),'Input sheet'!B18)</f>
        <v>40800</v>
      </c>
      <c r="C27" s="109"/>
      <c r="D27" s="113" t="s">
        <v>143</v>
      </c>
      <c r="E27" s="114"/>
      <c r="F27" s="114"/>
      <c r="G27" s="109"/>
      <c r="H27" s="109"/>
      <c r="I27" s="109"/>
      <c r="J27" s="109"/>
      <c r="K27" s="109"/>
      <c r="L27" s="109"/>
      <c r="M27" s="109"/>
    </row>
    <row r="28" ht="15.75" customHeight="1">
      <c r="A28" s="110" t="s">
        <v>144</v>
      </c>
      <c r="B28" s="103">
        <f>'Input sheet'!B19</f>
        <v>2500</v>
      </c>
      <c r="C28" s="109"/>
      <c r="D28" s="115"/>
      <c r="G28" s="109"/>
      <c r="H28" s="109"/>
      <c r="I28" s="109"/>
      <c r="J28" s="109"/>
      <c r="K28" s="109"/>
      <c r="L28" s="109"/>
      <c r="M28" s="109"/>
    </row>
    <row r="29" ht="15.75" customHeight="1">
      <c r="A29" s="110" t="s">
        <v>145</v>
      </c>
      <c r="B29" s="103">
        <f>B24-B25-B26+B27+B28</f>
        <v>999698.4717</v>
      </c>
      <c r="C29" s="109"/>
      <c r="D29" s="115"/>
      <c r="G29" s="109"/>
      <c r="H29" s="109"/>
      <c r="I29" s="109"/>
      <c r="J29" s="109"/>
      <c r="K29" s="109"/>
      <c r="L29" s="109"/>
      <c r="M29" s="109"/>
    </row>
    <row r="30" ht="15.75" customHeight="1">
      <c r="A30" s="110" t="s">
        <v>146</v>
      </c>
      <c r="B30" s="103">
        <f>IF('Input sheet'!B37="No",0,'Option value'!B29)</f>
        <v>0</v>
      </c>
      <c r="C30" s="109"/>
      <c r="D30" s="115"/>
      <c r="G30" s="109"/>
      <c r="H30" s="109"/>
      <c r="I30" s="109"/>
      <c r="J30" s="109"/>
      <c r="K30" s="109"/>
      <c r="L30" s="109"/>
      <c r="M30" s="109"/>
    </row>
    <row r="31" ht="15.75" customHeight="1">
      <c r="A31" s="110" t="s">
        <v>147</v>
      </c>
      <c r="B31" s="103">
        <f>B29-B30</f>
        <v>999698.4717</v>
      </c>
      <c r="C31" s="109"/>
      <c r="D31" s="115"/>
      <c r="G31" s="109"/>
      <c r="H31" s="109"/>
      <c r="I31" s="109"/>
      <c r="J31" s="109"/>
      <c r="K31" s="109"/>
      <c r="L31" s="109"/>
      <c r="M31" s="109"/>
    </row>
    <row r="32" ht="15.75" customHeight="1">
      <c r="A32" s="110" t="s">
        <v>148</v>
      </c>
      <c r="B32" s="116">
        <f>'Input sheet'!B21</f>
        <v>362</v>
      </c>
      <c r="C32" s="109"/>
      <c r="D32" s="115"/>
      <c r="G32" s="109"/>
      <c r="H32" s="109"/>
      <c r="I32" s="109"/>
      <c r="J32" s="109"/>
      <c r="K32" s="109"/>
      <c r="L32" s="109"/>
      <c r="M32" s="109"/>
    </row>
    <row r="33" ht="15.75" customHeight="1">
      <c r="A33" s="110" t="s">
        <v>149</v>
      </c>
      <c r="B33" s="103">
        <f>B31/B32</f>
        <v>2761.597988</v>
      </c>
      <c r="C33" s="109"/>
      <c r="D33" s="109"/>
      <c r="E33" s="109"/>
      <c r="F33" s="109"/>
      <c r="G33" s="109"/>
      <c r="H33" s="109"/>
      <c r="I33" s="109"/>
      <c r="J33" s="109"/>
      <c r="K33" s="109"/>
      <c r="L33" s="109"/>
      <c r="M33" s="109"/>
    </row>
    <row r="34" ht="15.75" customHeight="1">
      <c r="A34" s="110" t="s">
        <v>150</v>
      </c>
      <c r="B34" s="103">
        <f>'Input sheet'!B22</f>
        <v>4000</v>
      </c>
      <c r="C34" s="109"/>
      <c r="D34" s="109"/>
      <c r="E34" s="109"/>
      <c r="F34" s="109"/>
      <c r="G34" s="109"/>
      <c r="H34" s="109"/>
      <c r="I34" s="109"/>
      <c r="J34" s="109"/>
      <c r="K34" s="109"/>
      <c r="L34" s="109"/>
      <c r="M34" s="109"/>
    </row>
    <row r="35" ht="15.75" customHeight="1">
      <c r="A35" s="110" t="s">
        <v>151</v>
      </c>
      <c r="B35" s="105">
        <f>(B34-B33)/B34</f>
        <v>0.309600503</v>
      </c>
      <c r="C35" s="109"/>
      <c r="D35" s="109"/>
      <c r="E35" s="109"/>
      <c r="F35" s="109"/>
      <c r="G35" s="109"/>
      <c r="H35" s="109"/>
      <c r="I35" s="109"/>
      <c r="J35" s="109"/>
      <c r="K35" s="109"/>
      <c r="L35" s="109"/>
      <c r="M35" s="109"/>
    </row>
    <row r="36" ht="15.75" customHeight="1">
      <c r="A36" s="100"/>
      <c r="B36" s="100"/>
      <c r="C36" s="109"/>
      <c r="D36" s="109"/>
      <c r="E36" s="109"/>
      <c r="F36" s="109"/>
      <c r="G36" s="109"/>
      <c r="H36" s="109"/>
      <c r="I36" s="109"/>
      <c r="J36" s="109"/>
      <c r="K36" s="109"/>
      <c r="L36" s="109"/>
      <c r="M36" s="109"/>
    </row>
    <row r="37" ht="15.75" customHeight="1">
      <c r="A37" s="117" t="s">
        <v>152</v>
      </c>
      <c r="B37" s="101"/>
      <c r="C37" s="107"/>
      <c r="D37" s="107"/>
      <c r="E37" s="107"/>
      <c r="F37" s="107"/>
      <c r="G37" s="107"/>
      <c r="H37" s="107"/>
      <c r="I37" s="107"/>
      <c r="J37" s="107"/>
      <c r="K37" s="107"/>
      <c r="L37" s="107"/>
      <c r="M37" s="107" t="s">
        <v>153</v>
      </c>
    </row>
    <row r="38" ht="15.75" customHeight="1">
      <c r="A38" s="110" t="s">
        <v>154</v>
      </c>
      <c r="B38" s="101"/>
      <c r="C38" s="118">
        <f>'Input sheet'!B31</f>
        <v>4.5</v>
      </c>
      <c r="D38" s="118">
        <f>'Input sheet'!B31</f>
        <v>4.5</v>
      </c>
      <c r="E38" s="118">
        <f t="shared" ref="E38:G38" si="13">D38</f>
        <v>4.5</v>
      </c>
      <c r="F38" s="118">
        <f t="shared" si="13"/>
        <v>4.5</v>
      </c>
      <c r="G38" s="118">
        <f t="shared" si="13"/>
        <v>4.5</v>
      </c>
      <c r="H38" s="118">
        <f>'Input sheet'!B32</f>
        <v>6</v>
      </c>
      <c r="I38" s="118">
        <f t="shared" ref="I38:L38" si="14">H38</f>
        <v>6</v>
      </c>
      <c r="J38" s="118">
        <f t="shared" si="14"/>
        <v>6</v>
      </c>
      <c r="K38" s="118">
        <f t="shared" si="14"/>
        <v>6</v>
      </c>
      <c r="L38" s="118">
        <f t="shared" si="14"/>
        <v>6</v>
      </c>
      <c r="M38" s="107"/>
    </row>
    <row r="39" ht="15.75" customHeight="1">
      <c r="A39" s="110" t="s">
        <v>155</v>
      </c>
      <c r="B39" s="103">
        <f>IF('Input sheet'!B17="Yes",IF('Input sheet'!B16="Yes",'Input sheet'!B14+'Input sheet'!B15-'Input sheet'!B18+'Operating lease converter'!F33+'R&amp; D converter'!D35,'Input sheet'!B14+'Input sheet'!B15-'Input sheet'!B18+'Operating lease converter'!F33),IF('Input sheet'!B16="Yes",'Input sheet'!B14+'Input sheet'!B15-'Input sheet'!B18+'R&amp; D converter'!D35,'Input sheet'!B14+'Input sheet'!B15-'Input sheet'!B18))</f>
        <v>58500</v>
      </c>
      <c r="C39" s="103">
        <f t="shared" ref="C39:L39" si="15">B39+C8</f>
        <v>65433.81333</v>
      </c>
      <c r="D39" s="103">
        <f t="shared" si="15"/>
        <v>73199.68427</v>
      </c>
      <c r="E39" s="103">
        <f t="shared" si="15"/>
        <v>81897.45971</v>
      </c>
      <c r="F39" s="103">
        <f t="shared" si="15"/>
        <v>91638.96821</v>
      </c>
      <c r="G39" s="103">
        <f t="shared" si="15"/>
        <v>101198.3754</v>
      </c>
      <c r="H39" s="103">
        <f t="shared" si="15"/>
        <v>108001.8866</v>
      </c>
      <c r="I39" s="103">
        <f t="shared" si="15"/>
        <v>114198.6673</v>
      </c>
      <c r="J39" s="103">
        <f t="shared" si="15"/>
        <v>119549.7735</v>
      </c>
      <c r="K39" s="103">
        <f t="shared" si="15"/>
        <v>123832.3897</v>
      </c>
      <c r="L39" s="103">
        <f t="shared" si="15"/>
        <v>128310.7214</v>
      </c>
      <c r="M39" s="119"/>
    </row>
    <row r="40" ht="15.75" customHeight="1">
      <c r="A40" s="110" t="s">
        <v>156</v>
      </c>
      <c r="B40" s="105">
        <f>B7/B39</f>
        <v>0.8166666667</v>
      </c>
      <c r="C40" s="102">
        <f t="shared" ref="C40:L40" si="16">C7/B39</f>
        <v>0.9000623077</v>
      </c>
      <c r="D40" s="102">
        <f t="shared" si="16"/>
        <v>0.9235008648</v>
      </c>
      <c r="E40" s="102">
        <f t="shared" si="16"/>
        <v>0.9357278289</v>
      </c>
      <c r="F40" s="102">
        <f t="shared" si="16"/>
        <v>0.9367125635</v>
      </c>
      <c r="G40" s="102">
        <f t="shared" si="16"/>
        <v>0.9375935438</v>
      </c>
      <c r="H40" s="102">
        <f t="shared" si="16"/>
        <v>0.9257825973</v>
      </c>
      <c r="I40" s="102">
        <f t="shared" si="16"/>
        <v>0.9329973225</v>
      </c>
      <c r="J40" s="102">
        <f t="shared" si="16"/>
        <v>0.9359193987</v>
      </c>
      <c r="K40" s="102">
        <f t="shared" si="16"/>
        <v>0.9350004555</v>
      </c>
      <c r="L40" s="102">
        <f t="shared" si="16"/>
        <v>0.9306215941</v>
      </c>
      <c r="M40" s="102">
        <f>IF('Input sheet'!B48="Yes",'Input sheet'!B49,'Valuation output'!L12)</f>
        <v>0.0875</v>
      </c>
    </row>
    <row r="41" ht="15.75" customHeight="1">
      <c r="A41" s="100"/>
      <c r="B41" s="100"/>
      <c r="C41" s="109"/>
      <c r="D41" s="109"/>
      <c r="E41" s="109"/>
      <c r="F41" s="109"/>
      <c r="G41" s="109"/>
      <c r="H41" s="109"/>
      <c r="I41" s="109"/>
      <c r="J41" s="109"/>
      <c r="K41" s="109"/>
      <c r="L41" s="109"/>
      <c r="M41" s="109"/>
    </row>
    <row r="42" ht="15.75" customHeight="1">
      <c r="A42" s="100"/>
      <c r="B42" s="100"/>
      <c r="C42" s="109"/>
      <c r="D42" s="109"/>
      <c r="E42" s="109"/>
      <c r="F42" s="109"/>
      <c r="G42" s="109"/>
      <c r="H42" s="109"/>
      <c r="I42" s="109"/>
      <c r="J42" s="109"/>
      <c r="K42" s="109"/>
      <c r="L42" s="109"/>
      <c r="M42" s="109"/>
    </row>
    <row r="43" ht="15.75" customHeight="1">
      <c r="A43" s="100"/>
      <c r="B43" s="100"/>
      <c r="C43" s="109"/>
      <c r="D43" s="109"/>
      <c r="E43" s="109"/>
      <c r="F43" s="109"/>
      <c r="G43" s="109"/>
      <c r="H43" s="109"/>
      <c r="I43" s="109"/>
      <c r="J43" s="109"/>
      <c r="K43" s="109"/>
      <c r="L43" s="109"/>
      <c r="M43" s="109"/>
    </row>
    <row r="44" ht="15.75" customHeight="1">
      <c r="A44" s="100"/>
      <c r="B44" s="100"/>
      <c r="C44" s="109"/>
      <c r="D44" s="109"/>
      <c r="E44" s="109"/>
      <c r="F44" s="109"/>
      <c r="G44" s="109"/>
      <c r="H44" s="109"/>
      <c r="I44" s="109"/>
      <c r="J44" s="109"/>
      <c r="K44" s="109"/>
      <c r="L44" s="109"/>
      <c r="M44" s="109"/>
    </row>
    <row r="45" ht="15.75" customHeight="1">
      <c r="A45" s="100"/>
      <c r="B45" s="100"/>
      <c r="C45" s="109"/>
      <c r="D45" s="109"/>
      <c r="E45" s="109"/>
      <c r="F45" s="109"/>
      <c r="G45" s="109"/>
      <c r="H45" s="109"/>
      <c r="I45" s="109"/>
      <c r="J45" s="109"/>
      <c r="K45" s="109"/>
      <c r="L45" s="109"/>
      <c r="M45" s="109"/>
    </row>
    <row r="46" ht="15.75" customHeight="1">
      <c r="A46" s="100"/>
      <c r="B46" s="100"/>
      <c r="C46" s="109"/>
      <c r="D46" s="109"/>
      <c r="E46" s="109"/>
      <c r="F46" s="109"/>
      <c r="G46" s="109"/>
      <c r="H46" s="109"/>
      <c r="I46" s="109"/>
      <c r="J46" s="109"/>
      <c r="K46" s="109"/>
      <c r="L46" s="109"/>
      <c r="M46" s="109"/>
    </row>
    <row r="47" ht="15.75" customHeight="1">
      <c r="A47" s="100"/>
      <c r="B47" s="100"/>
      <c r="C47" s="109"/>
      <c r="D47" s="109"/>
      <c r="E47" s="109"/>
      <c r="F47" s="109"/>
      <c r="G47" s="109"/>
      <c r="H47" s="109"/>
      <c r="I47" s="109"/>
      <c r="J47" s="109"/>
      <c r="K47" s="109"/>
      <c r="L47" s="109"/>
      <c r="M47" s="109"/>
    </row>
    <row r="48" ht="15.75" customHeight="1">
      <c r="A48" s="100"/>
      <c r="B48" s="100"/>
      <c r="C48" s="109"/>
      <c r="D48" s="109"/>
      <c r="E48" s="109"/>
      <c r="F48" s="109"/>
      <c r="G48" s="109"/>
      <c r="H48" s="109"/>
      <c r="I48" s="109"/>
      <c r="J48" s="109"/>
      <c r="K48" s="109"/>
      <c r="L48" s="109"/>
      <c r="M48" s="109"/>
    </row>
    <row r="49" ht="15.75" customHeight="1">
      <c r="A49" s="100"/>
      <c r="B49" s="100"/>
      <c r="C49" s="109"/>
      <c r="D49" s="109"/>
      <c r="E49" s="109"/>
      <c r="F49" s="109"/>
      <c r="G49" s="109"/>
      <c r="H49" s="109"/>
      <c r="I49" s="109"/>
      <c r="J49" s="109"/>
      <c r="K49" s="109"/>
      <c r="L49" s="109"/>
      <c r="M49" s="109"/>
    </row>
    <row r="50" ht="15.75" customHeight="1">
      <c r="A50" s="100"/>
      <c r="B50" s="100"/>
      <c r="C50" s="109"/>
      <c r="D50" s="109"/>
      <c r="E50" s="109"/>
      <c r="F50" s="109"/>
      <c r="G50" s="109"/>
      <c r="H50" s="109"/>
      <c r="I50" s="109"/>
      <c r="J50" s="109"/>
      <c r="K50" s="109"/>
      <c r="L50" s="109"/>
      <c r="M50" s="109"/>
    </row>
    <row r="51" ht="15.75" customHeight="1">
      <c r="A51" s="100"/>
      <c r="B51" s="100"/>
      <c r="C51" s="109"/>
      <c r="D51" s="109"/>
      <c r="E51" s="109"/>
      <c r="F51" s="109"/>
      <c r="G51" s="109"/>
      <c r="H51" s="109"/>
      <c r="I51" s="109"/>
      <c r="J51" s="109"/>
      <c r="K51" s="109"/>
      <c r="L51" s="109"/>
      <c r="M51" s="109"/>
    </row>
    <row r="52" ht="15.75" customHeight="1">
      <c r="A52" s="100"/>
      <c r="B52" s="100"/>
      <c r="C52" s="109"/>
      <c r="D52" s="109"/>
      <c r="E52" s="109"/>
      <c r="F52" s="109"/>
      <c r="G52" s="109"/>
      <c r="H52" s="109"/>
      <c r="I52" s="109"/>
      <c r="J52" s="109"/>
      <c r="K52" s="109"/>
      <c r="L52" s="109"/>
      <c r="M52" s="109"/>
    </row>
    <row r="53" ht="15.75" customHeight="1">
      <c r="A53" s="100"/>
      <c r="B53" s="100"/>
      <c r="C53" s="109"/>
      <c r="D53" s="109"/>
      <c r="E53" s="109"/>
      <c r="F53" s="109"/>
      <c r="G53" s="109"/>
      <c r="H53" s="109"/>
      <c r="I53" s="109"/>
      <c r="J53" s="109"/>
      <c r="K53" s="109"/>
      <c r="L53" s="109"/>
      <c r="M53" s="109"/>
    </row>
    <row r="54" ht="15.75" customHeight="1">
      <c r="A54" s="100"/>
      <c r="B54" s="100"/>
      <c r="C54" s="109"/>
      <c r="D54" s="109"/>
      <c r="E54" s="109"/>
      <c r="F54" s="109"/>
      <c r="G54" s="109"/>
      <c r="H54" s="109"/>
      <c r="I54" s="109"/>
      <c r="J54" s="109"/>
      <c r="K54" s="109"/>
      <c r="L54" s="109"/>
      <c r="M54" s="109"/>
    </row>
    <row r="55" ht="15.75" customHeight="1">
      <c r="A55" s="100"/>
      <c r="B55" s="100"/>
      <c r="C55" s="109"/>
      <c r="D55" s="109"/>
      <c r="E55" s="109"/>
      <c r="F55" s="109"/>
      <c r="G55" s="109"/>
      <c r="H55" s="109"/>
      <c r="I55" s="109"/>
      <c r="J55" s="109"/>
      <c r="K55" s="109"/>
      <c r="L55" s="109"/>
      <c r="M55" s="109"/>
    </row>
    <row r="56" ht="15.75" customHeight="1">
      <c r="A56" s="100"/>
      <c r="B56" s="100"/>
      <c r="C56" s="109"/>
      <c r="D56" s="109"/>
      <c r="E56" s="109"/>
      <c r="F56" s="109"/>
      <c r="G56" s="109"/>
      <c r="H56" s="109"/>
      <c r="I56" s="109"/>
      <c r="J56" s="109"/>
      <c r="K56" s="109"/>
      <c r="L56" s="109"/>
      <c r="M56" s="109"/>
    </row>
    <row r="57" ht="15.75" customHeight="1">
      <c r="A57" s="100"/>
      <c r="B57" s="100"/>
      <c r="C57" s="109"/>
      <c r="D57" s="109"/>
      <c r="E57" s="109"/>
      <c r="F57" s="109"/>
      <c r="G57" s="109"/>
      <c r="H57" s="109"/>
      <c r="I57" s="109"/>
      <c r="J57" s="109"/>
      <c r="K57" s="109"/>
      <c r="L57" s="109"/>
      <c r="M57" s="109"/>
    </row>
    <row r="58" ht="15.75" customHeight="1">
      <c r="A58" s="100"/>
      <c r="B58" s="100"/>
      <c r="C58" s="109"/>
      <c r="D58" s="109"/>
      <c r="E58" s="109"/>
      <c r="F58" s="109"/>
      <c r="G58" s="109"/>
      <c r="H58" s="109"/>
      <c r="I58" s="109"/>
      <c r="J58" s="109"/>
      <c r="K58" s="109"/>
      <c r="L58" s="109"/>
      <c r="M58" s="109"/>
    </row>
    <row r="59" ht="15.75" customHeight="1">
      <c r="A59" s="100"/>
      <c r="B59" s="100"/>
      <c r="C59" s="109"/>
      <c r="D59" s="109"/>
      <c r="E59" s="109"/>
      <c r="F59" s="109"/>
      <c r="G59" s="109"/>
      <c r="H59" s="109"/>
      <c r="I59" s="109"/>
      <c r="J59" s="109"/>
      <c r="K59" s="109"/>
      <c r="L59" s="109"/>
      <c r="M59" s="109"/>
    </row>
    <row r="60" ht="15.75" customHeight="1">
      <c r="A60" s="100"/>
      <c r="B60" s="100"/>
      <c r="C60" s="109"/>
      <c r="D60" s="109"/>
      <c r="E60" s="109"/>
      <c r="F60" s="109"/>
      <c r="G60" s="109"/>
      <c r="H60" s="109"/>
      <c r="I60" s="109"/>
      <c r="J60" s="109"/>
      <c r="K60" s="109"/>
      <c r="L60" s="109"/>
      <c r="M60" s="109"/>
    </row>
    <row r="61" ht="15.75" customHeight="1">
      <c r="A61" s="100"/>
      <c r="B61" s="100"/>
      <c r="C61" s="109"/>
      <c r="D61" s="109"/>
      <c r="E61" s="109"/>
      <c r="F61" s="109"/>
      <c r="G61" s="109"/>
      <c r="H61" s="109"/>
      <c r="I61" s="109"/>
      <c r="J61" s="109"/>
      <c r="K61" s="109"/>
      <c r="L61" s="109"/>
      <c r="M61" s="109"/>
    </row>
    <row r="62" ht="15.75" customHeight="1">
      <c r="A62" s="100"/>
      <c r="B62" s="100"/>
      <c r="C62" s="109"/>
      <c r="D62" s="109"/>
      <c r="E62" s="109"/>
      <c r="F62" s="109"/>
      <c r="G62" s="109"/>
      <c r="H62" s="109"/>
      <c r="I62" s="109"/>
      <c r="J62" s="109"/>
      <c r="K62" s="109"/>
      <c r="L62" s="109"/>
      <c r="M62" s="109"/>
    </row>
    <row r="63" ht="15.75" customHeight="1">
      <c r="A63" s="100"/>
      <c r="B63" s="100"/>
      <c r="C63" s="109"/>
      <c r="D63" s="109"/>
      <c r="E63" s="109"/>
      <c r="F63" s="109"/>
      <c r="G63" s="109"/>
      <c r="H63" s="109"/>
      <c r="I63" s="109"/>
      <c r="J63" s="109"/>
      <c r="K63" s="109"/>
      <c r="L63" s="109"/>
      <c r="M63" s="109"/>
    </row>
    <row r="64" ht="15.75" customHeight="1">
      <c r="A64" s="100"/>
      <c r="B64" s="100"/>
      <c r="C64" s="109"/>
      <c r="D64" s="109"/>
      <c r="E64" s="109"/>
      <c r="F64" s="109"/>
      <c r="G64" s="109"/>
      <c r="H64" s="109"/>
      <c r="I64" s="109"/>
      <c r="J64" s="109"/>
      <c r="K64" s="109"/>
      <c r="L64" s="109"/>
      <c r="M64" s="109"/>
    </row>
    <row r="65" ht="15.75" customHeight="1">
      <c r="A65" s="100"/>
      <c r="B65" s="100"/>
      <c r="C65" s="109"/>
      <c r="D65" s="109"/>
      <c r="E65" s="109"/>
      <c r="F65" s="109"/>
      <c r="G65" s="109"/>
      <c r="H65" s="109"/>
      <c r="I65" s="109"/>
      <c r="J65" s="109"/>
      <c r="K65" s="109"/>
      <c r="L65" s="109"/>
      <c r="M65" s="109"/>
    </row>
    <row r="66" ht="15.75" customHeight="1">
      <c r="A66" s="100"/>
      <c r="B66" s="100"/>
      <c r="C66" s="109"/>
      <c r="D66" s="109"/>
      <c r="E66" s="109"/>
      <c r="F66" s="109"/>
      <c r="G66" s="109"/>
      <c r="H66" s="109"/>
      <c r="I66" s="109"/>
      <c r="J66" s="109"/>
      <c r="K66" s="109"/>
      <c r="L66" s="109"/>
      <c r="M66" s="109"/>
    </row>
    <row r="67" ht="15.75" customHeight="1">
      <c r="A67" s="100"/>
      <c r="B67" s="100"/>
      <c r="C67" s="109"/>
      <c r="D67" s="109"/>
      <c r="E67" s="109"/>
      <c r="F67" s="109"/>
      <c r="G67" s="109"/>
      <c r="H67" s="109"/>
      <c r="I67" s="109"/>
      <c r="J67" s="109"/>
      <c r="K67" s="109"/>
      <c r="L67" s="109"/>
      <c r="M67" s="109"/>
    </row>
    <row r="68" ht="15.75" customHeight="1">
      <c r="A68" s="100"/>
      <c r="B68" s="100"/>
      <c r="C68" s="109"/>
      <c r="D68" s="109"/>
      <c r="E68" s="109"/>
      <c r="F68" s="109"/>
      <c r="G68" s="109"/>
      <c r="H68" s="109"/>
      <c r="I68" s="109"/>
      <c r="J68" s="109"/>
      <c r="K68" s="109"/>
      <c r="L68" s="109"/>
      <c r="M68" s="109"/>
    </row>
    <row r="69" ht="15.75" customHeight="1">
      <c r="A69" s="100"/>
      <c r="B69" s="100"/>
      <c r="C69" s="109"/>
      <c r="D69" s="109"/>
      <c r="E69" s="109"/>
      <c r="F69" s="109"/>
      <c r="G69" s="109"/>
      <c r="H69" s="109"/>
      <c r="I69" s="109"/>
      <c r="J69" s="109"/>
      <c r="K69" s="109"/>
      <c r="L69" s="109"/>
      <c r="M69" s="109"/>
    </row>
    <row r="70" ht="15.75" customHeight="1">
      <c r="A70" s="100"/>
      <c r="B70" s="100"/>
      <c r="C70" s="109"/>
      <c r="D70" s="109"/>
      <c r="E70" s="109"/>
      <c r="F70" s="109"/>
      <c r="G70" s="109"/>
      <c r="H70" s="109"/>
      <c r="I70" s="109"/>
      <c r="J70" s="109"/>
      <c r="K70" s="109"/>
      <c r="L70" s="109"/>
      <c r="M70" s="109"/>
    </row>
    <row r="71" ht="15.75" customHeight="1">
      <c r="A71" s="100"/>
      <c r="B71" s="100"/>
      <c r="C71" s="109"/>
      <c r="D71" s="109"/>
      <c r="E71" s="109"/>
      <c r="F71" s="109"/>
      <c r="G71" s="109"/>
      <c r="H71" s="109"/>
      <c r="I71" s="109"/>
      <c r="J71" s="109"/>
      <c r="K71" s="109"/>
      <c r="L71" s="109"/>
      <c r="M71" s="109"/>
    </row>
    <row r="72" ht="15.75" customHeight="1">
      <c r="A72" s="100"/>
      <c r="B72" s="100"/>
      <c r="C72" s="109"/>
      <c r="D72" s="109"/>
      <c r="E72" s="109"/>
      <c r="F72" s="109"/>
      <c r="G72" s="109"/>
      <c r="H72" s="109"/>
      <c r="I72" s="109"/>
      <c r="J72" s="109"/>
      <c r="K72" s="109"/>
      <c r="L72" s="109"/>
      <c r="M72" s="109"/>
    </row>
    <row r="73" ht="15.75" customHeight="1">
      <c r="A73" s="100"/>
      <c r="B73" s="100"/>
      <c r="C73" s="109"/>
      <c r="D73" s="109"/>
      <c r="E73" s="109"/>
      <c r="F73" s="109"/>
      <c r="G73" s="109"/>
      <c r="H73" s="109"/>
      <c r="I73" s="109"/>
      <c r="J73" s="109"/>
      <c r="K73" s="109"/>
      <c r="L73" s="109"/>
      <c r="M73" s="109"/>
    </row>
    <row r="74" ht="15.75" customHeight="1">
      <c r="A74" s="100"/>
      <c r="B74" s="100"/>
      <c r="C74" s="109"/>
      <c r="D74" s="109"/>
      <c r="E74" s="109"/>
      <c r="F74" s="109"/>
      <c r="G74" s="109"/>
      <c r="H74" s="109"/>
      <c r="I74" s="109"/>
      <c r="J74" s="109"/>
      <c r="K74" s="109"/>
      <c r="L74" s="109"/>
      <c r="M74" s="109"/>
    </row>
    <row r="75" ht="15.75" customHeight="1">
      <c r="A75" s="100"/>
      <c r="B75" s="100"/>
      <c r="C75" s="109"/>
      <c r="D75" s="109"/>
      <c r="E75" s="109"/>
      <c r="F75" s="109"/>
      <c r="G75" s="109"/>
      <c r="H75" s="109"/>
      <c r="I75" s="109"/>
      <c r="J75" s="109"/>
      <c r="K75" s="109"/>
      <c r="L75" s="109"/>
      <c r="M75" s="109"/>
    </row>
    <row r="76" ht="15.75" customHeight="1">
      <c r="A76" s="100"/>
      <c r="B76" s="100"/>
      <c r="C76" s="109"/>
      <c r="D76" s="109"/>
      <c r="E76" s="109"/>
      <c r="F76" s="109"/>
      <c r="G76" s="109"/>
      <c r="H76" s="109"/>
      <c r="I76" s="109"/>
      <c r="J76" s="109"/>
      <c r="K76" s="109"/>
      <c r="L76" s="109"/>
      <c r="M76" s="109"/>
    </row>
    <row r="77" ht="15.75" customHeight="1">
      <c r="A77" s="100"/>
      <c r="B77" s="100"/>
      <c r="C77" s="109"/>
      <c r="D77" s="109"/>
      <c r="E77" s="109"/>
      <c r="F77" s="109"/>
      <c r="G77" s="109"/>
      <c r="H77" s="109"/>
      <c r="I77" s="109"/>
      <c r="J77" s="109"/>
      <c r="K77" s="109"/>
      <c r="L77" s="109"/>
      <c r="M77" s="109"/>
    </row>
    <row r="78" ht="15.75" customHeight="1">
      <c r="A78" s="100"/>
      <c r="B78" s="100"/>
      <c r="C78" s="109"/>
      <c r="D78" s="109"/>
      <c r="E78" s="109"/>
      <c r="F78" s="109"/>
      <c r="G78" s="109"/>
      <c r="H78" s="109"/>
      <c r="I78" s="109"/>
      <c r="J78" s="109"/>
      <c r="K78" s="109"/>
      <c r="L78" s="109"/>
      <c r="M78" s="109"/>
    </row>
    <row r="79" ht="15.75" customHeight="1">
      <c r="A79" s="100"/>
      <c r="B79" s="100"/>
      <c r="C79" s="109"/>
      <c r="D79" s="109"/>
      <c r="E79" s="109"/>
      <c r="F79" s="109"/>
      <c r="G79" s="109"/>
      <c r="H79" s="109"/>
      <c r="I79" s="109"/>
      <c r="J79" s="109"/>
      <c r="K79" s="109"/>
      <c r="L79" s="109"/>
      <c r="M79" s="109"/>
    </row>
    <row r="80" ht="15.75" customHeight="1">
      <c r="A80" s="100"/>
      <c r="B80" s="100"/>
      <c r="C80" s="109"/>
      <c r="D80" s="109"/>
      <c r="E80" s="109"/>
      <c r="F80" s="109"/>
      <c r="G80" s="109"/>
      <c r="H80" s="109"/>
      <c r="I80" s="109"/>
      <c r="J80" s="109"/>
      <c r="K80" s="109"/>
      <c r="L80" s="109"/>
      <c r="M80" s="109"/>
    </row>
    <row r="81" ht="15.75" customHeight="1">
      <c r="A81" s="100"/>
      <c r="B81" s="100"/>
      <c r="C81" s="109"/>
      <c r="D81" s="109"/>
      <c r="E81" s="109"/>
      <c r="F81" s="109"/>
      <c r="G81" s="109"/>
      <c r="H81" s="109"/>
      <c r="I81" s="109"/>
      <c r="J81" s="109"/>
      <c r="K81" s="109"/>
      <c r="L81" s="109"/>
      <c r="M81" s="109"/>
    </row>
    <row r="82" ht="15.75" customHeight="1">
      <c r="A82" s="100"/>
      <c r="B82" s="100"/>
      <c r="C82" s="109"/>
      <c r="D82" s="109"/>
      <c r="E82" s="109"/>
      <c r="F82" s="109"/>
      <c r="G82" s="109"/>
      <c r="H82" s="109"/>
      <c r="I82" s="109"/>
      <c r="J82" s="109"/>
      <c r="K82" s="109"/>
      <c r="L82" s="109"/>
      <c r="M82" s="109"/>
    </row>
    <row r="83" ht="15.75" customHeight="1">
      <c r="A83" s="100"/>
      <c r="B83" s="100"/>
      <c r="C83" s="109"/>
      <c r="D83" s="109"/>
      <c r="E83" s="109"/>
      <c r="F83" s="109"/>
      <c r="G83" s="109"/>
      <c r="H83" s="109"/>
      <c r="I83" s="109"/>
      <c r="J83" s="109"/>
      <c r="K83" s="109"/>
      <c r="L83" s="109"/>
      <c r="M83" s="109"/>
    </row>
    <row r="84" ht="15.75" customHeight="1">
      <c r="A84" s="100"/>
      <c r="B84" s="100"/>
      <c r="C84" s="109"/>
      <c r="D84" s="109"/>
      <c r="E84" s="109"/>
      <c r="F84" s="109"/>
      <c r="G84" s="109"/>
      <c r="H84" s="109"/>
      <c r="I84" s="109"/>
      <c r="J84" s="109"/>
      <c r="K84" s="109"/>
      <c r="L84" s="109"/>
      <c r="M84" s="109"/>
    </row>
    <row r="85" ht="15.75" customHeight="1">
      <c r="A85" s="100"/>
      <c r="B85" s="100"/>
      <c r="C85" s="109"/>
      <c r="D85" s="109"/>
      <c r="E85" s="109"/>
      <c r="F85" s="109"/>
      <c r="G85" s="109"/>
      <c r="H85" s="109"/>
      <c r="I85" s="109"/>
      <c r="J85" s="109"/>
      <c r="K85" s="109"/>
      <c r="L85" s="109"/>
      <c r="M85" s="109"/>
    </row>
    <row r="86" ht="15.75" customHeight="1">
      <c r="A86" s="100"/>
      <c r="B86" s="100"/>
      <c r="C86" s="109"/>
      <c r="D86" s="109"/>
      <c r="E86" s="109"/>
      <c r="F86" s="109"/>
      <c r="G86" s="109"/>
      <c r="H86" s="109"/>
      <c r="I86" s="109"/>
      <c r="J86" s="109"/>
      <c r="K86" s="109"/>
      <c r="L86" s="109"/>
      <c r="M86" s="109"/>
    </row>
    <row r="87" ht="15.75" customHeight="1">
      <c r="A87" s="100"/>
      <c r="B87" s="100"/>
      <c r="C87" s="109"/>
      <c r="D87" s="109"/>
      <c r="E87" s="109"/>
      <c r="F87" s="109"/>
      <c r="G87" s="109"/>
      <c r="H87" s="109"/>
      <c r="I87" s="109"/>
      <c r="J87" s="109"/>
      <c r="K87" s="109"/>
      <c r="L87" s="109"/>
      <c r="M87" s="109"/>
    </row>
    <row r="88" ht="15.75" customHeight="1">
      <c r="A88" s="100"/>
      <c r="B88" s="100"/>
      <c r="C88" s="109"/>
      <c r="D88" s="109"/>
      <c r="E88" s="109"/>
      <c r="F88" s="109"/>
      <c r="G88" s="109"/>
      <c r="H88" s="109"/>
      <c r="I88" s="109"/>
      <c r="J88" s="109"/>
      <c r="K88" s="109"/>
      <c r="L88" s="109"/>
      <c r="M88" s="109"/>
    </row>
    <row r="89" ht="15.75" customHeight="1">
      <c r="A89" s="100"/>
      <c r="B89" s="100"/>
      <c r="C89" s="109"/>
      <c r="D89" s="109"/>
      <c r="E89" s="109"/>
      <c r="F89" s="109"/>
      <c r="G89" s="109"/>
      <c r="H89" s="109"/>
      <c r="I89" s="109"/>
      <c r="J89" s="109"/>
      <c r="K89" s="109"/>
      <c r="L89" s="109"/>
      <c r="M89" s="109"/>
    </row>
    <row r="90" ht="15.75" customHeight="1">
      <c r="A90" s="100"/>
      <c r="B90" s="100"/>
      <c r="C90" s="109"/>
      <c r="D90" s="109"/>
      <c r="E90" s="109"/>
      <c r="F90" s="109"/>
      <c r="G90" s="109"/>
      <c r="H90" s="109"/>
      <c r="I90" s="109"/>
      <c r="J90" s="109"/>
      <c r="K90" s="109"/>
      <c r="L90" s="109"/>
      <c r="M90" s="109"/>
    </row>
    <row r="91" ht="15.75" customHeight="1">
      <c r="A91" s="100"/>
      <c r="B91" s="100"/>
      <c r="C91" s="109"/>
      <c r="D91" s="109"/>
      <c r="E91" s="109"/>
      <c r="F91" s="109"/>
      <c r="G91" s="109"/>
      <c r="H91" s="109"/>
      <c r="I91" s="109"/>
      <c r="J91" s="109"/>
      <c r="K91" s="109"/>
      <c r="L91" s="109"/>
      <c r="M91" s="109"/>
    </row>
    <row r="92" ht="15.75" customHeight="1">
      <c r="A92" s="100"/>
      <c r="B92" s="100"/>
      <c r="C92" s="109"/>
      <c r="D92" s="109"/>
      <c r="E92" s="109"/>
      <c r="F92" s="109"/>
      <c r="G92" s="109"/>
      <c r="H92" s="109"/>
      <c r="I92" s="109"/>
      <c r="J92" s="109"/>
      <c r="K92" s="109"/>
      <c r="L92" s="109"/>
      <c r="M92" s="109"/>
    </row>
    <row r="93" ht="15.75" customHeight="1">
      <c r="A93" s="100"/>
      <c r="B93" s="100"/>
      <c r="C93" s="109"/>
      <c r="D93" s="109"/>
      <c r="E93" s="109"/>
      <c r="F93" s="109"/>
      <c r="G93" s="109"/>
      <c r="H93" s="109"/>
      <c r="I93" s="109"/>
      <c r="J93" s="109"/>
      <c r="K93" s="109"/>
      <c r="L93" s="109"/>
      <c r="M93" s="109"/>
    </row>
    <row r="94" ht="15.75" customHeight="1">
      <c r="A94" s="100"/>
      <c r="B94" s="100"/>
      <c r="C94" s="109"/>
      <c r="D94" s="109"/>
      <c r="E94" s="109"/>
      <c r="F94" s="109"/>
      <c r="G94" s="109"/>
      <c r="H94" s="109"/>
      <c r="I94" s="109"/>
      <c r="J94" s="109"/>
      <c r="K94" s="109"/>
      <c r="L94" s="109"/>
      <c r="M94" s="109"/>
    </row>
    <row r="95" ht="15.75" customHeight="1">
      <c r="A95" s="100"/>
      <c r="B95" s="100"/>
      <c r="C95" s="109"/>
      <c r="D95" s="109"/>
      <c r="E95" s="109"/>
      <c r="F95" s="109"/>
      <c r="G95" s="109"/>
      <c r="H95" s="109"/>
      <c r="I95" s="109"/>
      <c r="J95" s="109"/>
      <c r="K95" s="109"/>
      <c r="L95" s="109"/>
      <c r="M95" s="109"/>
    </row>
    <row r="96" ht="15.75" customHeight="1">
      <c r="A96" s="100"/>
      <c r="B96" s="100"/>
      <c r="C96" s="109"/>
      <c r="D96" s="109"/>
      <c r="E96" s="109"/>
      <c r="F96" s="109"/>
      <c r="G96" s="109"/>
      <c r="H96" s="109"/>
      <c r="I96" s="109"/>
      <c r="J96" s="109"/>
      <c r="K96" s="109"/>
      <c r="L96" s="109"/>
      <c r="M96" s="109"/>
    </row>
    <row r="97" ht="15.75" customHeight="1">
      <c r="A97" s="100"/>
      <c r="B97" s="100"/>
      <c r="C97" s="109"/>
      <c r="D97" s="109"/>
      <c r="E97" s="109"/>
      <c r="F97" s="109"/>
      <c r="G97" s="109"/>
      <c r="H97" s="109"/>
      <c r="I97" s="109"/>
      <c r="J97" s="109"/>
      <c r="K97" s="109"/>
      <c r="L97" s="109"/>
      <c r="M97" s="109"/>
    </row>
    <row r="98" ht="15.75" customHeight="1">
      <c r="A98" s="100"/>
      <c r="B98" s="100"/>
      <c r="C98" s="109"/>
      <c r="D98" s="109"/>
      <c r="E98" s="109"/>
      <c r="F98" s="109"/>
      <c r="G98" s="109"/>
      <c r="H98" s="109"/>
      <c r="I98" s="109"/>
      <c r="J98" s="109"/>
      <c r="K98" s="109"/>
      <c r="L98" s="109"/>
      <c r="M98" s="109"/>
    </row>
    <row r="99" ht="15.75" customHeight="1">
      <c r="A99" s="100"/>
      <c r="B99" s="100"/>
      <c r="C99" s="109"/>
      <c r="D99" s="109"/>
      <c r="E99" s="109"/>
      <c r="F99" s="109"/>
      <c r="G99" s="109"/>
      <c r="H99" s="109"/>
      <c r="I99" s="109"/>
      <c r="J99" s="109"/>
      <c r="K99" s="109"/>
      <c r="L99" s="109"/>
      <c r="M99" s="109"/>
    </row>
    <row r="100" ht="15.75" customHeight="1">
      <c r="A100" s="100"/>
      <c r="B100" s="100"/>
      <c r="C100" s="109"/>
      <c r="D100" s="109"/>
      <c r="E100" s="109"/>
      <c r="F100" s="109"/>
      <c r="G100" s="109"/>
      <c r="H100" s="109"/>
      <c r="I100" s="109"/>
      <c r="J100" s="109"/>
      <c r="K100" s="109"/>
      <c r="L100" s="109"/>
      <c r="M100" s="109"/>
    </row>
    <row r="101" ht="15.75" customHeight="1">
      <c r="A101" s="100"/>
      <c r="B101" s="100"/>
      <c r="C101" s="109"/>
      <c r="D101" s="109"/>
      <c r="E101" s="109"/>
      <c r="F101" s="109"/>
      <c r="G101" s="109"/>
      <c r="H101" s="109"/>
      <c r="I101" s="109"/>
      <c r="J101" s="109"/>
      <c r="K101" s="109"/>
      <c r="L101" s="109"/>
      <c r="M101" s="109"/>
    </row>
    <row r="102" ht="15.75" customHeight="1">
      <c r="A102" s="100"/>
      <c r="B102" s="100"/>
      <c r="C102" s="109"/>
      <c r="D102" s="109"/>
      <c r="E102" s="109"/>
      <c r="F102" s="109"/>
      <c r="G102" s="109"/>
      <c r="H102" s="109"/>
      <c r="I102" s="109"/>
      <c r="J102" s="109"/>
      <c r="K102" s="109"/>
      <c r="L102" s="109"/>
      <c r="M102" s="109"/>
    </row>
    <row r="103" ht="15.75" customHeight="1">
      <c r="A103" s="100"/>
      <c r="B103" s="100"/>
      <c r="C103" s="109"/>
      <c r="D103" s="109"/>
      <c r="E103" s="109"/>
      <c r="F103" s="109"/>
      <c r="G103" s="109"/>
      <c r="H103" s="109"/>
      <c r="I103" s="109"/>
      <c r="J103" s="109"/>
      <c r="K103" s="109"/>
      <c r="L103" s="109"/>
      <c r="M103" s="109"/>
    </row>
    <row r="104" ht="15.75" customHeight="1">
      <c r="A104" s="100"/>
      <c r="B104" s="100"/>
      <c r="C104" s="109"/>
      <c r="D104" s="109"/>
      <c r="E104" s="109"/>
      <c r="F104" s="109"/>
      <c r="G104" s="109"/>
      <c r="H104" s="109"/>
      <c r="I104" s="109"/>
      <c r="J104" s="109"/>
      <c r="K104" s="109"/>
      <c r="L104" s="109"/>
      <c r="M104" s="109"/>
    </row>
    <row r="105" ht="15.75" customHeight="1">
      <c r="A105" s="100"/>
      <c r="B105" s="100"/>
      <c r="C105" s="109"/>
      <c r="D105" s="109"/>
      <c r="E105" s="109"/>
      <c r="F105" s="109"/>
      <c r="G105" s="109"/>
      <c r="H105" s="109"/>
      <c r="I105" s="109"/>
      <c r="J105" s="109"/>
      <c r="K105" s="109"/>
      <c r="L105" s="109"/>
      <c r="M105" s="109"/>
    </row>
    <row r="106" ht="15.75" customHeight="1">
      <c r="A106" s="100"/>
      <c r="B106" s="100"/>
      <c r="C106" s="109"/>
      <c r="D106" s="109"/>
      <c r="E106" s="109"/>
      <c r="F106" s="109"/>
      <c r="G106" s="109"/>
      <c r="H106" s="109"/>
      <c r="I106" s="109"/>
      <c r="J106" s="109"/>
      <c r="K106" s="109"/>
      <c r="L106" s="109"/>
      <c r="M106" s="109"/>
    </row>
    <row r="107" ht="15.75" customHeight="1">
      <c r="A107" s="100"/>
      <c r="B107" s="100"/>
      <c r="C107" s="109"/>
      <c r="D107" s="109"/>
      <c r="E107" s="109"/>
      <c r="F107" s="109"/>
      <c r="G107" s="109"/>
      <c r="H107" s="109"/>
      <c r="I107" s="109"/>
      <c r="J107" s="109"/>
      <c r="K107" s="109"/>
      <c r="L107" s="109"/>
      <c r="M107" s="109"/>
    </row>
    <row r="108" ht="15.75" customHeight="1">
      <c r="A108" s="100"/>
      <c r="B108" s="100"/>
      <c r="C108" s="109"/>
      <c r="D108" s="109"/>
      <c r="E108" s="109"/>
      <c r="F108" s="109"/>
      <c r="G108" s="109"/>
      <c r="H108" s="109"/>
      <c r="I108" s="109"/>
      <c r="J108" s="109"/>
      <c r="K108" s="109"/>
      <c r="L108" s="109"/>
      <c r="M108" s="109"/>
    </row>
    <row r="109" ht="15.75" customHeight="1">
      <c r="A109" s="100"/>
      <c r="B109" s="100"/>
      <c r="C109" s="109"/>
      <c r="D109" s="109"/>
      <c r="E109" s="109"/>
      <c r="F109" s="109"/>
      <c r="G109" s="109"/>
      <c r="H109" s="109"/>
      <c r="I109" s="109"/>
      <c r="J109" s="109"/>
      <c r="K109" s="109"/>
      <c r="L109" s="109"/>
      <c r="M109" s="109"/>
    </row>
    <row r="110" ht="15.75" customHeight="1">
      <c r="A110" s="100"/>
      <c r="B110" s="100"/>
      <c r="C110" s="109"/>
      <c r="D110" s="109"/>
      <c r="E110" s="109"/>
      <c r="F110" s="109"/>
      <c r="G110" s="109"/>
      <c r="H110" s="109"/>
      <c r="I110" s="109"/>
      <c r="J110" s="109"/>
      <c r="K110" s="109"/>
      <c r="L110" s="109"/>
      <c r="M110" s="109"/>
    </row>
    <row r="111" ht="15.75" customHeight="1">
      <c r="A111" s="100"/>
      <c r="B111" s="100"/>
      <c r="C111" s="109"/>
      <c r="D111" s="109"/>
      <c r="E111" s="109"/>
      <c r="F111" s="109"/>
      <c r="G111" s="109"/>
      <c r="H111" s="109"/>
      <c r="I111" s="109"/>
      <c r="J111" s="109"/>
      <c r="K111" s="109"/>
      <c r="L111" s="109"/>
      <c r="M111" s="109"/>
    </row>
    <row r="112" ht="15.75" customHeight="1">
      <c r="A112" s="100"/>
      <c r="B112" s="100"/>
      <c r="C112" s="109"/>
      <c r="D112" s="109"/>
      <c r="E112" s="109"/>
      <c r="F112" s="109"/>
      <c r="G112" s="109"/>
      <c r="H112" s="109"/>
      <c r="I112" s="109"/>
      <c r="J112" s="109"/>
      <c r="K112" s="109"/>
      <c r="L112" s="109"/>
      <c r="M112" s="109"/>
    </row>
    <row r="113" ht="15.75" customHeight="1">
      <c r="A113" s="100"/>
      <c r="B113" s="100"/>
      <c r="C113" s="109"/>
      <c r="D113" s="109"/>
      <c r="E113" s="109"/>
      <c r="F113" s="109"/>
      <c r="G113" s="109"/>
      <c r="H113" s="109"/>
      <c r="I113" s="109"/>
      <c r="J113" s="109"/>
      <c r="K113" s="109"/>
      <c r="L113" s="109"/>
      <c r="M113" s="109"/>
    </row>
    <row r="114" ht="15.75" customHeight="1">
      <c r="A114" s="100"/>
      <c r="B114" s="100"/>
      <c r="C114" s="109"/>
      <c r="D114" s="109"/>
      <c r="E114" s="109"/>
      <c r="F114" s="109"/>
      <c r="G114" s="109"/>
      <c r="H114" s="109"/>
      <c r="I114" s="109"/>
      <c r="J114" s="109"/>
      <c r="K114" s="109"/>
      <c r="L114" s="109"/>
      <c r="M114" s="109"/>
    </row>
    <row r="115" ht="15.75" customHeight="1">
      <c r="A115" s="100"/>
      <c r="B115" s="100"/>
      <c r="C115" s="109"/>
      <c r="D115" s="109"/>
      <c r="E115" s="109"/>
      <c r="F115" s="109"/>
      <c r="G115" s="109"/>
      <c r="H115" s="109"/>
      <c r="I115" s="109"/>
      <c r="J115" s="109"/>
      <c r="K115" s="109"/>
      <c r="L115" s="109"/>
      <c r="M115" s="109"/>
    </row>
    <row r="116" ht="15.75" customHeight="1">
      <c r="A116" s="100"/>
      <c r="B116" s="100"/>
      <c r="C116" s="109"/>
      <c r="D116" s="109"/>
      <c r="E116" s="109"/>
      <c r="F116" s="109"/>
      <c r="G116" s="109"/>
      <c r="H116" s="109"/>
      <c r="I116" s="109"/>
      <c r="J116" s="109"/>
      <c r="K116" s="109"/>
      <c r="L116" s="109"/>
      <c r="M116" s="109"/>
    </row>
    <row r="117" ht="15.75" customHeight="1">
      <c r="A117" s="100"/>
      <c r="B117" s="100"/>
      <c r="C117" s="109"/>
      <c r="D117" s="109"/>
      <c r="E117" s="109"/>
      <c r="F117" s="109"/>
      <c r="G117" s="109"/>
      <c r="H117" s="109"/>
      <c r="I117" s="109"/>
      <c r="J117" s="109"/>
      <c r="K117" s="109"/>
      <c r="L117" s="109"/>
      <c r="M117" s="109"/>
    </row>
    <row r="118" ht="15.75" customHeight="1">
      <c r="A118" s="100"/>
      <c r="B118" s="100"/>
      <c r="C118" s="109"/>
      <c r="D118" s="109"/>
      <c r="E118" s="109"/>
      <c r="F118" s="109"/>
      <c r="G118" s="109"/>
      <c r="H118" s="109"/>
      <c r="I118" s="109"/>
      <c r="J118" s="109"/>
      <c r="K118" s="109"/>
      <c r="L118" s="109"/>
      <c r="M118" s="109"/>
    </row>
    <row r="119" ht="15.75" customHeight="1">
      <c r="A119" s="100"/>
      <c r="B119" s="100"/>
      <c r="C119" s="109"/>
      <c r="D119" s="109"/>
      <c r="E119" s="109"/>
      <c r="F119" s="109"/>
      <c r="G119" s="109"/>
      <c r="H119" s="109"/>
      <c r="I119" s="109"/>
      <c r="J119" s="109"/>
      <c r="K119" s="109"/>
      <c r="L119" s="109"/>
      <c r="M119" s="109"/>
    </row>
    <row r="120" ht="15.75" customHeight="1">
      <c r="A120" s="100"/>
      <c r="B120" s="100"/>
      <c r="C120" s="109"/>
      <c r="D120" s="109"/>
      <c r="E120" s="109"/>
      <c r="F120" s="109"/>
      <c r="G120" s="109"/>
      <c r="H120" s="109"/>
      <c r="I120" s="109"/>
      <c r="J120" s="109"/>
      <c r="K120" s="109"/>
      <c r="L120" s="109"/>
      <c r="M120" s="109"/>
    </row>
    <row r="121" ht="15.75" customHeight="1">
      <c r="A121" s="100"/>
      <c r="B121" s="100"/>
      <c r="C121" s="109"/>
      <c r="D121" s="109"/>
      <c r="E121" s="109"/>
      <c r="F121" s="109"/>
      <c r="G121" s="109"/>
      <c r="H121" s="109"/>
      <c r="I121" s="109"/>
      <c r="J121" s="109"/>
      <c r="K121" s="109"/>
      <c r="L121" s="109"/>
      <c r="M121" s="109"/>
    </row>
    <row r="122" ht="15.75" customHeight="1">
      <c r="A122" s="100"/>
      <c r="B122" s="100"/>
      <c r="C122" s="109"/>
      <c r="D122" s="109"/>
      <c r="E122" s="109"/>
      <c r="F122" s="109"/>
      <c r="G122" s="109"/>
      <c r="H122" s="109"/>
      <c r="I122" s="109"/>
      <c r="J122" s="109"/>
      <c r="K122" s="109"/>
      <c r="L122" s="109"/>
      <c r="M122" s="109"/>
    </row>
    <row r="123" ht="15.75" customHeight="1">
      <c r="A123" s="100"/>
      <c r="B123" s="100"/>
      <c r="C123" s="109"/>
      <c r="D123" s="109"/>
      <c r="E123" s="109"/>
      <c r="F123" s="109"/>
      <c r="G123" s="109"/>
      <c r="H123" s="109"/>
      <c r="I123" s="109"/>
      <c r="J123" s="109"/>
      <c r="K123" s="109"/>
      <c r="L123" s="109"/>
      <c r="M123" s="109"/>
    </row>
    <row r="124" ht="15.75" customHeight="1">
      <c r="A124" s="100"/>
      <c r="B124" s="100"/>
      <c r="C124" s="109"/>
      <c r="D124" s="109"/>
      <c r="E124" s="109"/>
      <c r="F124" s="109"/>
      <c r="G124" s="109"/>
      <c r="H124" s="109"/>
      <c r="I124" s="109"/>
      <c r="J124" s="109"/>
      <c r="K124" s="109"/>
      <c r="L124" s="109"/>
      <c r="M124" s="109"/>
    </row>
    <row r="125" ht="15.75" customHeight="1">
      <c r="A125" s="100"/>
      <c r="B125" s="100"/>
      <c r="C125" s="109"/>
      <c r="D125" s="109"/>
      <c r="E125" s="109"/>
      <c r="F125" s="109"/>
      <c r="G125" s="109"/>
      <c r="H125" s="109"/>
      <c r="I125" s="109"/>
      <c r="J125" s="109"/>
      <c r="K125" s="109"/>
      <c r="L125" s="109"/>
      <c r="M125" s="109"/>
    </row>
    <row r="126" ht="15.75" customHeight="1">
      <c r="A126" s="100"/>
      <c r="B126" s="100"/>
      <c r="C126" s="109"/>
      <c r="D126" s="109"/>
      <c r="E126" s="109"/>
      <c r="F126" s="109"/>
      <c r="G126" s="109"/>
      <c r="H126" s="109"/>
      <c r="I126" s="109"/>
      <c r="J126" s="109"/>
      <c r="K126" s="109"/>
      <c r="L126" s="109"/>
      <c r="M126" s="109"/>
    </row>
    <row r="127" ht="15.75" customHeight="1">
      <c r="A127" s="100"/>
      <c r="B127" s="100"/>
      <c r="C127" s="109"/>
      <c r="D127" s="109"/>
      <c r="E127" s="109"/>
      <c r="F127" s="109"/>
      <c r="G127" s="109"/>
      <c r="H127" s="109"/>
      <c r="I127" s="109"/>
      <c r="J127" s="109"/>
      <c r="K127" s="109"/>
      <c r="L127" s="109"/>
      <c r="M127" s="109"/>
    </row>
    <row r="128" ht="15.75" customHeight="1">
      <c r="A128" s="100"/>
      <c r="B128" s="100"/>
      <c r="C128" s="109"/>
      <c r="D128" s="109"/>
      <c r="E128" s="109"/>
      <c r="F128" s="109"/>
      <c r="G128" s="109"/>
      <c r="H128" s="109"/>
      <c r="I128" s="109"/>
      <c r="J128" s="109"/>
      <c r="K128" s="109"/>
      <c r="L128" s="109"/>
      <c r="M128" s="109"/>
    </row>
    <row r="129" ht="15.75" customHeight="1">
      <c r="A129" s="100"/>
      <c r="B129" s="100"/>
      <c r="C129" s="109"/>
      <c r="D129" s="109"/>
      <c r="E129" s="109"/>
      <c r="F129" s="109"/>
      <c r="G129" s="109"/>
      <c r="H129" s="109"/>
      <c r="I129" s="109"/>
      <c r="J129" s="109"/>
      <c r="K129" s="109"/>
      <c r="L129" s="109"/>
      <c r="M129" s="109"/>
    </row>
    <row r="130" ht="15.75" customHeight="1">
      <c r="A130" s="100"/>
      <c r="B130" s="100"/>
      <c r="C130" s="109"/>
      <c r="D130" s="109"/>
      <c r="E130" s="109"/>
      <c r="F130" s="109"/>
      <c r="G130" s="109"/>
      <c r="H130" s="109"/>
      <c r="I130" s="109"/>
      <c r="J130" s="109"/>
      <c r="K130" s="109"/>
      <c r="L130" s="109"/>
      <c r="M130" s="109"/>
    </row>
    <row r="131" ht="15.75" customHeight="1">
      <c r="A131" s="100"/>
      <c r="B131" s="100"/>
      <c r="C131" s="109"/>
      <c r="D131" s="109"/>
      <c r="E131" s="109"/>
      <c r="F131" s="109"/>
      <c r="G131" s="109"/>
      <c r="H131" s="109"/>
      <c r="I131" s="109"/>
      <c r="J131" s="109"/>
      <c r="K131" s="109"/>
      <c r="L131" s="109"/>
      <c r="M131" s="109"/>
    </row>
    <row r="132" ht="15.75" customHeight="1">
      <c r="A132" s="100"/>
      <c r="B132" s="100"/>
      <c r="C132" s="109"/>
      <c r="D132" s="109"/>
      <c r="E132" s="109"/>
      <c r="F132" s="109"/>
      <c r="G132" s="109"/>
      <c r="H132" s="109"/>
      <c r="I132" s="109"/>
      <c r="J132" s="109"/>
      <c r="K132" s="109"/>
      <c r="L132" s="109"/>
      <c r="M132" s="109"/>
    </row>
    <row r="133" ht="15.75" customHeight="1">
      <c r="A133" s="100"/>
      <c r="B133" s="100"/>
      <c r="C133" s="109"/>
      <c r="D133" s="109"/>
      <c r="E133" s="109"/>
      <c r="F133" s="109"/>
      <c r="G133" s="109"/>
      <c r="H133" s="109"/>
      <c r="I133" s="109"/>
      <c r="J133" s="109"/>
      <c r="K133" s="109"/>
      <c r="L133" s="109"/>
      <c r="M133" s="109"/>
    </row>
    <row r="134" ht="15.75" customHeight="1">
      <c r="A134" s="100"/>
      <c r="B134" s="100"/>
      <c r="C134" s="109"/>
      <c r="D134" s="109"/>
      <c r="E134" s="109"/>
      <c r="F134" s="109"/>
      <c r="G134" s="109"/>
      <c r="H134" s="109"/>
      <c r="I134" s="109"/>
      <c r="J134" s="109"/>
      <c r="K134" s="109"/>
      <c r="L134" s="109"/>
      <c r="M134" s="109"/>
    </row>
    <row r="135" ht="15.75" customHeight="1">
      <c r="A135" s="100"/>
      <c r="B135" s="100"/>
      <c r="C135" s="109"/>
      <c r="D135" s="109"/>
      <c r="E135" s="109"/>
      <c r="F135" s="109"/>
      <c r="G135" s="109"/>
      <c r="H135" s="109"/>
      <c r="I135" s="109"/>
      <c r="J135" s="109"/>
      <c r="K135" s="109"/>
      <c r="L135" s="109"/>
      <c r="M135" s="109"/>
    </row>
    <row r="136" ht="15.75" customHeight="1">
      <c r="A136" s="100"/>
      <c r="B136" s="100"/>
      <c r="C136" s="109"/>
      <c r="D136" s="109"/>
      <c r="E136" s="109"/>
      <c r="F136" s="109"/>
      <c r="G136" s="109"/>
      <c r="H136" s="109"/>
      <c r="I136" s="109"/>
      <c r="J136" s="109"/>
      <c r="K136" s="109"/>
      <c r="L136" s="109"/>
      <c r="M136" s="109"/>
    </row>
    <row r="137" ht="15.75" customHeight="1">
      <c r="A137" s="100"/>
      <c r="B137" s="100"/>
      <c r="C137" s="109"/>
      <c r="D137" s="109"/>
      <c r="E137" s="109"/>
      <c r="F137" s="109"/>
      <c r="G137" s="109"/>
      <c r="H137" s="109"/>
      <c r="I137" s="109"/>
      <c r="J137" s="109"/>
      <c r="K137" s="109"/>
      <c r="L137" s="109"/>
      <c r="M137" s="109"/>
    </row>
    <row r="138" ht="15.75" customHeight="1">
      <c r="A138" s="100"/>
      <c r="B138" s="100"/>
      <c r="C138" s="109"/>
      <c r="D138" s="109"/>
      <c r="E138" s="109"/>
      <c r="F138" s="109"/>
      <c r="G138" s="109"/>
      <c r="H138" s="109"/>
      <c r="I138" s="109"/>
      <c r="J138" s="109"/>
      <c r="K138" s="109"/>
      <c r="L138" s="109"/>
      <c r="M138" s="109"/>
    </row>
    <row r="139" ht="15.75" customHeight="1">
      <c r="A139" s="100"/>
      <c r="B139" s="100"/>
      <c r="C139" s="109"/>
      <c r="D139" s="109"/>
      <c r="E139" s="109"/>
      <c r="F139" s="109"/>
      <c r="G139" s="109"/>
      <c r="H139" s="109"/>
      <c r="I139" s="109"/>
      <c r="J139" s="109"/>
      <c r="K139" s="109"/>
      <c r="L139" s="109"/>
      <c r="M139" s="109"/>
    </row>
    <row r="140" ht="15.75" customHeight="1">
      <c r="A140" s="100"/>
      <c r="B140" s="100"/>
      <c r="C140" s="109"/>
      <c r="D140" s="109"/>
      <c r="E140" s="109"/>
      <c r="F140" s="109"/>
      <c r="G140" s="109"/>
      <c r="H140" s="109"/>
      <c r="I140" s="109"/>
      <c r="J140" s="109"/>
      <c r="K140" s="109"/>
      <c r="L140" s="109"/>
      <c r="M140" s="109"/>
    </row>
    <row r="141" ht="15.75" customHeight="1">
      <c r="A141" s="100"/>
      <c r="B141" s="100"/>
      <c r="C141" s="109"/>
      <c r="D141" s="109"/>
      <c r="E141" s="109"/>
      <c r="F141" s="109"/>
      <c r="G141" s="109"/>
      <c r="H141" s="109"/>
      <c r="I141" s="109"/>
      <c r="J141" s="109"/>
      <c r="K141" s="109"/>
      <c r="L141" s="109"/>
      <c r="M141" s="109"/>
    </row>
    <row r="142" ht="15.75" customHeight="1">
      <c r="A142" s="100"/>
      <c r="B142" s="100"/>
      <c r="C142" s="109"/>
      <c r="D142" s="109"/>
      <c r="E142" s="109"/>
      <c r="F142" s="109"/>
      <c r="G142" s="109"/>
      <c r="H142" s="109"/>
      <c r="I142" s="109"/>
      <c r="J142" s="109"/>
      <c r="K142" s="109"/>
      <c r="L142" s="109"/>
      <c r="M142" s="109"/>
    </row>
    <row r="143" ht="15.75" customHeight="1">
      <c r="A143" s="100"/>
      <c r="B143" s="100"/>
      <c r="C143" s="109"/>
      <c r="D143" s="109"/>
      <c r="E143" s="109"/>
      <c r="F143" s="109"/>
      <c r="G143" s="109"/>
      <c r="H143" s="109"/>
      <c r="I143" s="109"/>
      <c r="J143" s="109"/>
      <c r="K143" s="109"/>
      <c r="L143" s="109"/>
      <c r="M143" s="109"/>
    </row>
    <row r="144" ht="15.75" customHeight="1">
      <c r="A144" s="100"/>
      <c r="B144" s="100"/>
      <c r="C144" s="109"/>
      <c r="D144" s="109"/>
      <c r="E144" s="109"/>
      <c r="F144" s="109"/>
      <c r="G144" s="109"/>
      <c r="H144" s="109"/>
      <c r="I144" s="109"/>
      <c r="J144" s="109"/>
      <c r="K144" s="109"/>
      <c r="L144" s="109"/>
      <c r="M144" s="109"/>
    </row>
    <row r="145" ht="15.75" customHeight="1">
      <c r="A145" s="100"/>
      <c r="B145" s="100"/>
      <c r="C145" s="109"/>
      <c r="D145" s="109"/>
      <c r="E145" s="109"/>
      <c r="F145" s="109"/>
      <c r="G145" s="109"/>
      <c r="H145" s="109"/>
      <c r="I145" s="109"/>
      <c r="J145" s="109"/>
      <c r="K145" s="109"/>
      <c r="L145" s="109"/>
      <c r="M145" s="109"/>
    </row>
    <row r="146" ht="15.75" customHeight="1">
      <c r="A146" s="100"/>
      <c r="B146" s="100"/>
      <c r="C146" s="109"/>
      <c r="D146" s="109"/>
      <c r="E146" s="109"/>
      <c r="F146" s="109"/>
      <c r="G146" s="109"/>
      <c r="H146" s="109"/>
      <c r="I146" s="109"/>
      <c r="J146" s="109"/>
      <c r="K146" s="109"/>
      <c r="L146" s="109"/>
      <c r="M146" s="109"/>
    </row>
    <row r="147" ht="15.75" customHeight="1">
      <c r="A147" s="100"/>
      <c r="B147" s="100"/>
      <c r="C147" s="109"/>
      <c r="D147" s="109"/>
      <c r="E147" s="109"/>
      <c r="F147" s="109"/>
      <c r="G147" s="109"/>
      <c r="H147" s="109"/>
      <c r="I147" s="109"/>
      <c r="J147" s="109"/>
      <c r="K147" s="109"/>
      <c r="L147" s="109"/>
      <c r="M147" s="109"/>
    </row>
    <row r="148" ht="15.75" customHeight="1">
      <c r="A148" s="100"/>
      <c r="B148" s="100"/>
      <c r="C148" s="109"/>
      <c r="D148" s="109"/>
      <c r="E148" s="109"/>
      <c r="F148" s="109"/>
      <c r="G148" s="109"/>
      <c r="H148" s="109"/>
      <c r="I148" s="109"/>
      <c r="J148" s="109"/>
      <c r="K148" s="109"/>
      <c r="L148" s="109"/>
      <c r="M148" s="109"/>
    </row>
    <row r="149" ht="15.75" customHeight="1">
      <c r="A149" s="100"/>
      <c r="B149" s="100"/>
      <c r="C149" s="109"/>
      <c r="D149" s="109"/>
      <c r="E149" s="109"/>
      <c r="F149" s="109"/>
      <c r="G149" s="109"/>
      <c r="H149" s="109"/>
      <c r="I149" s="109"/>
      <c r="J149" s="109"/>
      <c r="K149" s="109"/>
      <c r="L149" s="109"/>
      <c r="M149" s="109"/>
    </row>
    <row r="150" ht="15.75" customHeight="1">
      <c r="A150" s="100"/>
      <c r="B150" s="100"/>
      <c r="C150" s="109"/>
      <c r="D150" s="109"/>
      <c r="E150" s="109"/>
      <c r="F150" s="109"/>
      <c r="G150" s="109"/>
      <c r="H150" s="109"/>
      <c r="I150" s="109"/>
      <c r="J150" s="109"/>
      <c r="K150" s="109"/>
      <c r="L150" s="109"/>
      <c r="M150" s="109"/>
    </row>
    <row r="151" ht="15.75" customHeight="1">
      <c r="A151" s="100"/>
      <c r="B151" s="100"/>
      <c r="C151" s="109"/>
      <c r="D151" s="109"/>
      <c r="E151" s="109"/>
      <c r="F151" s="109"/>
      <c r="G151" s="109"/>
      <c r="H151" s="109"/>
      <c r="I151" s="109"/>
      <c r="J151" s="109"/>
      <c r="K151" s="109"/>
      <c r="L151" s="109"/>
      <c r="M151" s="109"/>
    </row>
    <row r="152" ht="15.75" customHeight="1">
      <c r="A152" s="100"/>
      <c r="B152" s="100"/>
      <c r="C152" s="109"/>
      <c r="D152" s="109"/>
      <c r="E152" s="109"/>
      <c r="F152" s="109"/>
      <c r="G152" s="109"/>
      <c r="H152" s="109"/>
      <c r="I152" s="109"/>
      <c r="J152" s="109"/>
      <c r="K152" s="109"/>
      <c r="L152" s="109"/>
      <c r="M152" s="109"/>
    </row>
    <row r="153" ht="15.75" customHeight="1">
      <c r="A153" s="100"/>
      <c r="B153" s="100"/>
      <c r="C153" s="109"/>
      <c r="D153" s="109"/>
      <c r="E153" s="109"/>
      <c r="F153" s="109"/>
      <c r="G153" s="109"/>
      <c r="H153" s="109"/>
      <c r="I153" s="109"/>
      <c r="J153" s="109"/>
      <c r="K153" s="109"/>
      <c r="L153" s="109"/>
      <c r="M153" s="109"/>
    </row>
    <row r="154" ht="15.75" customHeight="1">
      <c r="A154" s="100"/>
      <c r="B154" s="100"/>
      <c r="C154" s="109"/>
      <c r="D154" s="109"/>
      <c r="E154" s="109"/>
      <c r="F154" s="109"/>
      <c r="G154" s="109"/>
      <c r="H154" s="109"/>
      <c r="I154" s="109"/>
      <c r="J154" s="109"/>
      <c r="K154" s="109"/>
      <c r="L154" s="109"/>
      <c r="M154" s="109"/>
    </row>
    <row r="155" ht="15.75" customHeight="1">
      <c r="A155" s="100"/>
      <c r="B155" s="100"/>
      <c r="C155" s="109"/>
      <c r="D155" s="109"/>
      <c r="E155" s="109"/>
      <c r="F155" s="109"/>
      <c r="G155" s="109"/>
      <c r="H155" s="109"/>
      <c r="I155" s="109"/>
      <c r="J155" s="109"/>
      <c r="K155" s="109"/>
      <c r="L155" s="109"/>
      <c r="M155" s="109"/>
    </row>
    <row r="156" ht="15.75" customHeight="1">
      <c r="A156" s="100"/>
      <c r="B156" s="100"/>
      <c r="C156" s="109"/>
      <c r="D156" s="109"/>
      <c r="E156" s="109"/>
      <c r="F156" s="109"/>
      <c r="G156" s="109"/>
      <c r="H156" s="109"/>
      <c r="I156" s="109"/>
      <c r="J156" s="109"/>
      <c r="K156" s="109"/>
      <c r="L156" s="109"/>
      <c r="M156" s="109"/>
    </row>
    <row r="157" ht="15.75" customHeight="1">
      <c r="A157" s="100"/>
      <c r="B157" s="100"/>
      <c r="C157" s="109"/>
      <c r="D157" s="109"/>
      <c r="E157" s="109"/>
      <c r="F157" s="109"/>
      <c r="G157" s="109"/>
      <c r="H157" s="109"/>
      <c r="I157" s="109"/>
      <c r="J157" s="109"/>
      <c r="K157" s="109"/>
      <c r="L157" s="109"/>
      <c r="M157" s="109"/>
    </row>
    <row r="158" ht="15.75" customHeight="1">
      <c r="A158" s="100"/>
      <c r="B158" s="100"/>
      <c r="C158" s="109"/>
      <c r="D158" s="109"/>
      <c r="E158" s="109"/>
      <c r="F158" s="109"/>
      <c r="G158" s="109"/>
      <c r="H158" s="109"/>
      <c r="I158" s="109"/>
      <c r="J158" s="109"/>
      <c r="K158" s="109"/>
      <c r="L158" s="109"/>
      <c r="M158" s="109"/>
    </row>
    <row r="159" ht="15.75" customHeight="1">
      <c r="A159" s="100"/>
      <c r="B159" s="100"/>
      <c r="C159" s="109"/>
      <c r="D159" s="109"/>
      <c r="E159" s="109"/>
      <c r="F159" s="109"/>
      <c r="G159" s="109"/>
      <c r="H159" s="109"/>
      <c r="I159" s="109"/>
      <c r="J159" s="109"/>
      <c r="K159" s="109"/>
      <c r="L159" s="109"/>
      <c r="M159" s="109"/>
    </row>
    <row r="160" ht="15.75" customHeight="1">
      <c r="A160" s="100"/>
      <c r="B160" s="100"/>
      <c r="C160" s="109"/>
      <c r="D160" s="109"/>
      <c r="E160" s="109"/>
      <c r="F160" s="109"/>
      <c r="G160" s="109"/>
      <c r="H160" s="109"/>
      <c r="I160" s="109"/>
      <c r="J160" s="109"/>
      <c r="K160" s="109"/>
      <c r="L160" s="109"/>
      <c r="M160" s="109"/>
    </row>
    <row r="161" ht="15.75" customHeight="1">
      <c r="A161" s="100"/>
      <c r="B161" s="100"/>
      <c r="C161" s="109"/>
      <c r="D161" s="109"/>
      <c r="E161" s="109"/>
      <c r="F161" s="109"/>
      <c r="G161" s="109"/>
      <c r="H161" s="109"/>
      <c r="I161" s="109"/>
      <c r="J161" s="109"/>
      <c r="K161" s="109"/>
      <c r="L161" s="109"/>
      <c r="M161" s="109"/>
    </row>
    <row r="162" ht="15.75" customHeight="1">
      <c r="A162" s="100"/>
      <c r="B162" s="100"/>
      <c r="C162" s="109"/>
      <c r="D162" s="109"/>
      <c r="E162" s="109"/>
      <c r="F162" s="109"/>
      <c r="G162" s="109"/>
      <c r="H162" s="109"/>
      <c r="I162" s="109"/>
      <c r="J162" s="109"/>
      <c r="K162" s="109"/>
      <c r="L162" s="109"/>
      <c r="M162" s="109"/>
    </row>
    <row r="163" ht="15.75" customHeight="1">
      <c r="A163" s="100"/>
      <c r="B163" s="100"/>
      <c r="C163" s="109"/>
      <c r="D163" s="109"/>
      <c r="E163" s="109"/>
      <c r="F163" s="109"/>
      <c r="G163" s="109"/>
      <c r="H163" s="109"/>
      <c r="I163" s="109"/>
      <c r="J163" s="109"/>
      <c r="K163" s="109"/>
      <c r="L163" s="109"/>
      <c r="M163" s="109"/>
    </row>
    <row r="164" ht="15.75" customHeight="1">
      <c r="A164" s="100"/>
      <c r="B164" s="100"/>
      <c r="C164" s="109"/>
      <c r="D164" s="109"/>
      <c r="E164" s="109"/>
      <c r="F164" s="109"/>
      <c r="G164" s="109"/>
      <c r="H164" s="109"/>
      <c r="I164" s="109"/>
      <c r="J164" s="109"/>
      <c r="K164" s="109"/>
      <c r="L164" s="109"/>
      <c r="M164" s="109"/>
    </row>
    <row r="165" ht="15.75" customHeight="1">
      <c r="A165" s="100"/>
      <c r="B165" s="100"/>
      <c r="C165" s="109"/>
      <c r="D165" s="109"/>
      <c r="E165" s="109"/>
      <c r="F165" s="109"/>
      <c r="G165" s="109"/>
      <c r="H165" s="109"/>
      <c r="I165" s="109"/>
      <c r="J165" s="109"/>
      <c r="K165" s="109"/>
      <c r="L165" s="109"/>
      <c r="M165" s="109"/>
    </row>
    <row r="166" ht="15.75" customHeight="1">
      <c r="A166" s="100"/>
      <c r="B166" s="100"/>
      <c r="C166" s="109"/>
      <c r="D166" s="109"/>
      <c r="E166" s="109"/>
      <c r="F166" s="109"/>
      <c r="G166" s="109"/>
      <c r="H166" s="109"/>
      <c r="I166" s="109"/>
      <c r="J166" s="109"/>
      <c r="K166" s="109"/>
      <c r="L166" s="109"/>
      <c r="M166" s="109"/>
    </row>
    <row r="167" ht="15.75" customHeight="1">
      <c r="A167" s="100"/>
      <c r="B167" s="100"/>
      <c r="C167" s="109"/>
      <c r="D167" s="109"/>
      <c r="E167" s="109"/>
      <c r="F167" s="109"/>
      <c r="G167" s="109"/>
      <c r="H167" s="109"/>
      <c r="I167" s="109"/>
      <c r="J167" s="109"/>
      <c r="K167" s="109"/>
      <c r="L167" s="109"/>
      <c r="M167" s="109"/>
    </row>
    <row r="168" ht="15.75" customHeight="1">
      <c r="A168" s="100"/>
      <c r="B168" s="100"/>
      <c r="C168" s="109"/>
      <c r="D168" s="109"/>
      <c r="E168" s="109"/>
      <c r="F168" s="109"/>
      <c r="G168" s="109"/>
      <c r="H168" s="109"/>
      <c r="I168" s="109"/>
      <c r="J168" s="109"/>
      <c r="K168" s="109"/>
      <c r="L168" s="109"/>
      <c r="M168" s="109"/>
    </row>
    <row r="169" ht="15.75" customHeight="1">
      <c r="A169" s="100"/>
      <c r="B169" s="100"/>
      <c r="C169" s="109"/>
      <c r="D169" s="109"/>
      <c r="E169" s="109"/>
      <c r="F169" s="109"/>
      <c r="G169" s="109"/>
      <c r="H169" s="109"/>
      <c r="I169" s="109"/>
      <c r="J169" s="109"/>
      <c r="K169" s="109"/>
      <c r="L169" s="109"/>
      <c r="M169" s="109"/>
    </row>
    <row r="170" ht="15.75" customHeight="1">
      <c r="A170" s="100"/>
      <c r="B170" s="100"/>
      <c r="C170" s="109"/>
      <c r="D170" s="109"/>
      <c r="E170" s="109"/>
      <c r="F170" s="109"/>
      <c r="G170" s="109"/>
      <c r="H170" s="109"/>
      <c r="I170" s="109"/>
      <c r="J170" s="109"/>
      <c r="K170" s="109"/>
      <c r="L170" s="109"/>
      <c r="M170" s="109"/>
    </row>
    <row r="171" ht="15.75" customHeight="1">
      <c r="A171" s="100"/>
      <c r="B171" s="100"/>
      <c r="C171" s="109"/>
      <c r="D171" s="109"/>
      <c r="E171" s="109"/>
      <c r="F171" s="109"/>
      <c r="G171" s="109"/>
      <c r="H171" s="109"/>
      <c r="I171" s="109"/>
      <c r="J171" s="109"/>
      <c r="K171" s="109"/>
      <c r="L171" s="109"/>
      <c r="M171" s="109"/>
    </row>
    <row r="172" ht="15.75" customHeight="1">
      <c r="A172" s="100"/>
      <c r="B172" s="100"/>
      <c r="C172" s="109"/>
      <c r="D172" s="109"/>
      <c r="E172" s="109"/>
      <c r="F172" s="109"/>
      <c r="G172" s="109"/>
      <c r="H172" s="109"/>
      <c r="I172" s="109"/>
      <c r="J172" s="109"/>
      <c r="K172" s="109"/>
      <c r="L172" s="109"/>
      <c r="M172" s="109"/>
    </row>
    <row r="173" ht="15.75" customHeight="1">
      <c r="A173" s="100"/>
      <c r="B173" s="100"/>
      <c r="C173" s="109"/>
      <c r="D173" s="109"/>
      <c r="E173" s="109"/>
      <c r="F173" s="109"/>
      <c r="G173" s="109"/>
      <c r="H173" s="109"/>
      <c r="I173" s="109"/>
      <c r="J173" s="109"/>
      <c r="K173" s="109"/>
      <c r="L173" s="109"/>
      <c r="M173" s="109"/>
    </row>
    <row r="174" ht="15.75" customHeight="1">
      <c r="A174" s="100"/>
      <c r="B174" s="100"/>
      <c r="C174" s="109"/>
      <c r="D174" s="109"/>
      <c r="E174" s="109"/>
      <c r="F174" s="109"/>
      <c r="G174" s="109"/>
      <c r="H174" s="109"/>
      <c r="I174" s="109"/>
      <c r="J174" s="109"/>
      <c r="K174" s="109"/>
      <c r="L174" s="109"/>
      <c r="M174" s="109"/>
    </row>
    <row r="175" ht="15.75" customHeight="1">
      <c r="A175" s="100"/>
      <c r="B175" s="100"/>
      <c r="C175" s="109"/>
      <c r="D175" s="109"/>
      <c r="E175" s="109"/>
      <c r="F175" s="109"/>
      <c r="G175" s="109"/>
      <c r="H175" s="109"/>
      <c r="I175" s="109"/>
      <c r="J175" s="109"/>
      <c r="K175" s="109"/>
      <c r="L175" s="109"/>
      <c r="M175" s="109"/>
    </row>
    <row r="176" ht="15.75" customHeight="1">
      <c r="A176" s="100"/>
      <c r="B176" s="100"/>
      <c r="C176" s="109"/>
      <c r="D176" s="109"/>
      <c r="E176" s="109"/>
      <c r="F176" s="109"/>
      <c r="G176" s="109"/>
      <c r="H176" s="109"/>
      <c r="I176" s="109"/>
      <c r="J176" s="109"/>
      <c r="K176" s="109"/>
      <c r="L176" s="109"/>
      <c r="M176" s="109"/>
    </row>
    <row r="177" ht="15.75" customHeight="1">
      <c r="A177" s="100"/>
      <c r="B177" s="100"/>
      <c r="C177" s="109"/>
      <c r="D177" s="109"/>
      <c r="E177" s="109"/>
      <c r="F177" s="109"/>
      <c r="G177" s="109"/>
      <c r="H177" s="109"/>
      <c r="I177" s="109"/>
      <c r="J177" s="109"/>
      <c r="K177" s="109"/>
      <c r="L177" s="109"/>
      <c r="M177" s="109"/>
    </row>
    <row r="178" ht="15.75" customHeight="1">
      <c r="A178" s="100"/>
      <c r="B178" s="100"/>
      <c r="C178" s="109"/>
      <c r="D178" s="109"/>
      <c r="E178" s="109"/>
      <c r="F178" s="109"/>
      <c r="G178" s="109"/>
      <c r="H178" s="109"/>
      <c r="I178" s="109"/>
      <c r="J178" s="109"/>
      <c r="K178" s="109"/>
      <c r="L178" s="109"/>
      <c r="M178" s="109"/>
    </row>
    <row r="179" ht="15.75" customHeight="1">
      <c r="A179" s="100"/>
      <c r="B179" s="100"/>
      <c r="C179" s="109"/>
      <c r="D179" s="109"/>
      <c r="E179" s="109"/>
      <c r="F179" s="109"/>
      <c r="G179" s="109"/>
      <c r="H179" s="109"/>
      <c r="I179" s="109"/>
      <c r="J179" s="109"/>
      <c r="K179" s="109"/>
      <c r="L179" s="109"/>
      <c r="M179" s="109"/>
    </row>
    <row r="180" ht="15.75" customHeight="1">
      <c r="A180" s="100"/>
      <c r="B180" s="100"/>
      <c r="C180" s="109"/>
      <c r="D180" s="109"/>
      <c r="E180" s="109"/>
      <c r="F180" s="109"/>
      <c r="G180" s="109"/>
      <c r="H180" s="109"/>
      <c r="I180" s="109"/>
      <c r="J180" s="109"/>
      <c r="K180" s="109"/>
      <c r="L180" s="109"/>
      <c r="M180" s="109"/>
    </row>
    <row r="181" ht="15.75" customHeight="1">
      <c r="A181" s="100"/>
      <c r="B181" s="100"/>
      <c r="C181" s="109"/>
      <c r="D181" s="109"/>
      <c r="E181" s="109"/>
      <c r="F181" s="109"/>
      <c r="G181" s="109"/>
      <c r="H181" s="109"/>
      <c r="I181" s="109"/>
      <c r="J181" s="109"/>
      <c r="K181" s="109"/>
      <c r="L181" s="109"/>
      <c r="M181" s="109"/>
    </row>
    <row r="182" ht="15.75" customHeight="1">
      <c r="A182" s="100"/>
      <c r="B182" s="100"/>
      <c r="C182" s="109"/>
      <c r="D182" s="109"/>
      <c r="E182" s="109"/>
      <c r="F182" s="109"/>
      <c r="G182" s="109"/>
      <c r="H182" s="109"/>
      <c r="I182" s="109"/>
      <c r="J182" s="109"/>
      <c r="K182" s="109"/>
      <c r="L182" s="109"/>
      <c r="M182" s="109"/>
    </row>
    <row r="183" ht="15.75" customHeight="1">
      <c r="A183" s="100"/>
      <c r="B183" s="100"/>
      <c r="C183" s="109"/>
      <c r="D183" s="109"/>
      <c r="E183" s="109"/>
      <c r="F183" s="109"/>
      <c r="G183" s="109"/>
      <c r="H183" s="109"/>
      <c r="I183" s="109"/>
      <c r="J183" s="109"/>
      <c r="K183" s="109"/>
      <c r="L183" s="109"/>
      <c r="M183" s="109"/>
    </row>
    <row r="184" ht="15.75" customHeight="1">
      <c r="A184" s="100"/>
      <c r="B184" s="100"/>
      <c r="C184" s="109"/>
      <c r="D184" s="109"/>
      <c r="E184" s="109"/>
      <c r="F184" s="109"/>
      <c r="G184" s="109"/>
      <c r="H184" s="109"/>
      <c r="I184" s="109"/>
      <c r="J184" s="109"/>
      <c r="K184" s="109"/>
      <c r="L184" s="109"/>
      <c r="M184" s="109"/>
    </row>
    <row r="185" ht="15.75" customHeight="1">
      <c r="A185" s="100"/>
      <c r="B185" s="100"/>
      <c r="C185" s="109"/>
      <c r="D185" s="109"/>
      <c r="E185" s="109"/>
      <c r="F185" s="109"/>
      <c r="G185" s="109"/>
      <c r="H185" s="109"/>
      <c r="I185" s="109"/>
      <c r="J185" s="109"/>
      <c r="K185" s="109"/>
      <c r="L185" s="109"/>
      <c r="M185" s="109"/>
    </row>
    <row r="186" ht="15.75" customHeight="1">
      <c r="A186" s="100"/>
      <c r="B186" s="100"/>
      <c r="C186" s="109"/>
      <c r="D186" s="109"/>
      <c r="E186" s="109"/>
      <c r="F186" s="109"/>
      <c r="G186" s="109"/>
      <c r="H186" s="109"/>
      <c r="I186" s="109"/>
      <c r="J186" s="109"/>
      <c r="K186" s="109"/>
      <c r="L186" s="109"/>
      <c r="M186" s="109"/>
    </row>
    <row r="187" ht="15.75" customHeight="1">
      <c r="A187" s="100"/>
      <c r="B187" s="100"/>
      <c r="C187" s="109"/>
      <c r="D187" s="109"/>
      <c r="E187" s="109"/>
      <c r="F187" s="109"/>
      <c r="G187" s="109"/>
      <c r="H187" s="109"/>
      <c r="I187" s="109"/>
      <c r="J187" s="109"/>
      <c r="K187" s="109"/>
      <c r="L187" s="109"/>
      <c r="M187" s="109"/>
    </row>
    <row r="188" ht="15.75" customHeight="1">
      <c r="A188" s="100"/>
      <c r="B188" s="100"/>
      <c r="C188" s="109"/>
      <c r="D188" s="109"/>
      <c r="E188" s="109"/>
      <c r="F188" s="109"/>
      <c r="G188" s="109"/>
      <c r="H188" s="109"/>
      <c r="I188" s="109"/>
      <c r="J188" s="109"/>
      <c r="K188" s="109"/>
      <c r="L188" s="109"/>
      <c r="M188" s="109"/>
    </row>
    <row r="189" ht="15.75" customHeight="1">
      <c r="A189" s="100"/>
      <c r="B189" s="100"/>
      <c r="C189" s="109"/>
      <c r="D189" s="109"/>
      <c r="E189" s="109"/>
      <c r="F189" s="109"/>
      <c r="G189" s="109"/>
      <c r="H189" s="109"/>
      <c r="I189" s="109"/>
      <c r="J189" s="109"/>
      <c r="K189" s="109"/>
      <c r="L189" s="109"/>
      <c r="M189" s="109"/>
    </row>
    <row r="190" ht="15.75" customHeight="1">
      <c r="A190" s="100"/>
      <c r="B190" s="100"/>
      <c r="C190" s="109"/>
      <c r="D190" s="109"/>
      <c r="E190" s="109"/>
      <c r="F190" s="109"/>
      <c r="G190" s="109"/>
      <c r="H190" s="109"/>
      <c r="I190" s="109"/>
      <c r="J190" s="109"/>
      <c r="K190" s="109"/>
      <c r="L190" s="109"/>
      <c r="M190" s="109"/>
    </row>
    <row r="191" ht="15.75" customHeight="1">
      <c r="A191" s="100"/>
      <c r="B191" s="100"/>
      <c r="C191" s="109"/>
      <c r="D191" s="109"/>
      <c r="E191" s="109"/>
      <c r="F191" s="109"/>
      <c r="G191" s="109"/>
      <c r="H191" s="109"/>
      <c r="I191" s="109"/>
      <c r="J191" s="109"/>
      <c r="K191" s="109"/>
      <c r="L191" s="109"/>
      <c r="M191" s="109"/>
    </row>
    <row r="192" ht="15.75" customHeight="1">
      <c r="A192" s="100"/>
      <c r="B192" s="100"/>
      <c r="C192" s="109"/>
      <c r="D192" s="109"/>
      <c r="E192" s="109"/>
      <c r="F192" s="109"/>
      <c r="G192" s="109"/>
      <c r="H192" s="109"/>
      <c r="I192" s="109"/>
      <c r="J192" s="109"/>
      <c r="K192" s="109"/>
      <c r="L192" s="109"/>
      <c r="M192" s="109"/>
    </row>
    <row r="193" ht="15.75" customHeight="1">
      <c r="A193" s="100"/>
      <c r="B193" s="100"/>
      <c r="C193" s="109"/>
      <c r="D193" s="109"/>
      <c r="E193" s="109"/>
      <c r="F193" s="109"/>
      <c r="G193" s="109"/>
      <c r="H193" s="109"/>
      <c r="I193" s="109"/>
      <c r="J193" s="109"/>
      <c r="K193" s="109"/>
      <c r="L193" s="109"/>
      <c r="M193" s="109"/>
    </row>
    <row r="194" ht="15.75" customHeight="1">
      <c r="A194" s="100"/>
      <c r="B194" s="100"/>
      <c r="C194" s="109"/>
      <c r="D194" s="109"/>
      <c r="E194" s="109"/>
      <c r="F194" s="109"/>
      <c r="G194" s="109"/>
      <c r="H194" s="109"/>
      <c r="I194" s="109"/>
      <c r="J194" s="109"/>
      <c r="K194" s="109"/>
      <c r="L194" s="109"/>
      <c r="M194" s="109"/>
    </row>
    <row r="195" ht="15.75" customHeight="1">
      <c r="A195" s="100"/>
      <c r="B195" s="100"/>
      <c r="C195" s="109"/>
      <c r="D195" s="109"/>
      <c r="E195" s="109"/>
      <c r="F195" s="109"/>
      <c r="G195" s="109"/>
      <c r="H195" s="109"/>
      <c r="I195" s="109"/>
      <c r="J195" s="109"/>
      <c r="K195" s="109"/>
      <c r="L195" s="109"/>
      <c r="M195" s="109"/>
    </row>
    <row r="196" ht="15.75" customHeight="1">
      <c r="A196" s="100"/>
      <c r="B196" s="100"/>
      <c r="C196" s="109"/>
      <c r="D196" s="109"/>
      <c r="E196" s="109"/>
      <c r="F196" s="109"/>
      <c r="G196" s="109"/>
      <c r="H196" s="109"/>
      <c r="I196" s="109"/>
      <c r="J196" s="109"/>
      <c r="K196" s="109"/>
      <c r="L196" s="109"/>
      <c r="M196" s="109"/>
    </row>
    <row r="197" ht="15.75" customHeight="1">
      <c r="A197" s="100"/>
      <c r="B197" s="100"/>
      <c r="C197" s="109"/>
      <c r="D197" s="109"/>
      <c r="E197" s="109"/>
      <c r="F197" s="109"/>
      <c r="G197" s="109"/>
      <c r="H197" s="109"/>
      <c r="I197" s="109"/>
      <c r="J197" s="109"/>
      <c r="K197" s="109"/>
      <c r="L197" s="109"/>
      <c r="M197" s="109"/>
    </row>
    <row r="198" ht="15.75" customHeight="1">
      <c r="A198" s="100"/>
      <c r="B198" s="100"/>
      <c r="C198" s="109"/>
      <c r="D198" s="109"/>
      <c r="E198" s="109"/>
      <c r="F198" s="109"/>
      <c r="G198" s="109"/>
      <c r="H198" s="109"/>
      <c r="I198" s="109"/>
      <c r="J198" s="109"/>
      <c r="K198" s="109"/>
      <c r="L198" s="109"/>
      <c r="M198" s="109"/>
    </row>
    <row r="199" ht="15.75" customHeight="1">
      <c r="A199" s="100"/>
      <c r="B199" s="100"/>
      <c r="C199" s="109"/>
      <c r="D199" s="109"/>
      <c r="E199" s="109"/>
      <c r="F199" s="109"/>
      <c r="G199" s="109"/>
      <c r="H199" s="109"/>
      <c r="I199" s="109"/>
      <c r="J199" s="109"/>
      <c r="K199" s="109"/>
      <c r="L199" s="109"/>
      <c r="M199" s="109"/>
    </row>
    <row r="200" ht="15.75" customHeight="1">
      <c r="A200" s="100"/>
      <c r="B200" s="100"/>
      <c r="C200" s="109"/>
      <c r="D200" s="109"/>
      <c r="E200" s="109"/>
      <c r="F200" s="109"/>
      <c r="G200" s="109"/>
      <c r="H200" s="109"/>
      <c r="I200" s="109"/>
      <c r="J200" s="109"/>
      <c r="K200" s="109"/>
      <c r="L200" s="109"/>
      <c r="M200" s="109"/>
    </row>
    <row r="201" ht="15.75" customHeight="1">
      <c r="A201" s="100"/>
      <c r="B201" s="100"/>
      <c r="C201" s="109"/>
      <c r="D201" s="109"/>
      <c r="E201" s="109"/>
      <c r="F201" s="109"/>
      <c r="G201" s="109"/>
      <c r="H201" s="109"/>
      <c r="I201" s="109"/>
      <c r="J201" s="109"/>
      <c r="K201" s="109"/>
      <c r="L201" s="109"/>
      <c r="M201" s="109"/>
    </row>
    <row r="202" ht="15.75" customHeight="1">
      <c r="A202" s="100"/>
      <c r="B202" s="100"/>
      <c r="C202" s="109"/>
      <c r="D202" s="109"/>
      <c r="E202" s="109"/>
      <c r="F202" s="109"/>
      <c r="G202" s="109"/>
      <c r="H202" s="109"/>
      <c r="I202" s="109"/>
      <c r="J202" s="109"/>
      <c r="K202" s="109"/>
      <c r="L202" s="109"/>
      <c r="M202" s="109"/>
    </row>
    <row r="203" ht="15.75" customHeight="1">
      <c r="A203" s="100"/>
      <c r="B203" s="100"/>
      <c r="C203" s="109"/>
      <c r="D203" s="109"/>
      <c r="E203" s="109"/>
      <c r="F203" s="109"/>
      <c r="G203" s="109"/>
      <c r="H203" s="109"/>
      <c r="I203" s="109"/>
      <c r="J203" s="109"/>
      <c r="K203" s="109"/>
      <c r="L203" s="109"/>
      <c r="M203" s="109"/>
    </row>
    <row r="204" ht="15.75" customHeight="1">
      <c r="A204" s="100"/>
      <c r="B204" s="100"/>
      <c r="C204" s="109"/>
      <c r="D204" s="109"/>
      <c r="E204" s="109"/>
      <c r="F204" s="109"/>
      <c r="G204" s="109"/>
      <c r="H204" s="109"/>
      <c r="I204" s="109"/>
      <c r="J204" s="109"/>
      <c r="K204" s="109"/>
      <c r="L204" s="109"/>
      <c r="M204" s="109"/>
    </row>
    <row r="205" ht="15.75" customHeight="1">
      <c r="A205" s="100"/>
      <c r="B205" s="100"/>
      <c r="C205" s="109"/>
      <c r="D205" s="109"/>
      <c r="E205" s="109"/>
      <c r="F205" s="109"/>
      <c r="G205" s="109"/>
      <c r="H205" s="109"/>
      <c r="I205" s="109"/>
      <c r="J205" s="109"/>
      <c r="K205" s="109"/>
      <c r="L205" s="109"/>
      <c r="M205" s="109"/>
    </row>
    <row r="206" ht="15.75" customHeight="1">
      <c r="A206" s="100"/>
      <c r="B206" s="100"/>
      <c r="C206" s="109"/>
      <c r="D206" s="109"/>
      <c r="E206" s="109"/>
      <c r="F206" s="109"/>
      <c r="G206" s="109"/>
      <c r="H206" s="109"/>
      <c r="I206" s="109"/>
      <c r="J206" s="109"/>
      <c r="K206" s="109"/>
      <c r="L206" s="109"/>
      <c r="M206" s="109"/>
    </row>
    <row r="207" ht="15.75" customHeight="1">
      <c r="A207" s="100"/>
      <c r="B207" s="100"/>
      <c r="C207" s="109"/>
      <c r="D207" s="109"/>
      <c r="E207" s="109"/>
      <c r="F207" s="109"/>
      <c r="G207" s="109"/>
      <c r="H207" s="109"/>
      <c r="I207" s="109"/>
      <c r="J207" s="109"/>
      <c r="K207" s="109"/>
      <c r="L207" s="109"/>
      <c r="M207" s="109"/>
    </row>
    <row r="208" ht="15.75" customHeight="1">
      <c r="A208" s="100"/>
      <c r="B208" s="100"/>
      <c r="C208" s="109"/>
      <c r="D208" s="109"/>
      <c r="E208" s="109"/>
      <c r="F208" s="109"/>
      <c r="G208" s="109"/>
      <c r="H208" s="109"/>
      <c r="I208" s="109"/>
      <c r="J208" s="109"/>
      <c r="K208" s="109"/>
      <c r="L208" s="109"/>
      <c r="M208" s="109"/>
    </row>
    <row r="209" ht="15.75" customHeight="1">
      <c r="A209" s="100"/>
      <c r="B209" s="100"/>
      <c r="C209" s="109"/>
      <c r="D209" s="109"/>
      <c r="E209" s="109"/>
      <c r="F209" s="109"/>
      <c r="G209" s="109"/>
      <c r="H209" s="109"/>
      <c r="I209" s="109"/>
      <c r="J209" s="109"/>
      <c r="K209" s="109"/>
      <c r="L209" s="109"/>
      <c r="M209" s="109"/>
    </row>
    <row r="210" ht="15.75" customHeight="1">
      <c r="A210" s="100"/>
      <c r="B210" s="100"/>
      <c r="C210" s="109"/>
      <c r="D210" s="109"/>
      <c r="E210" s="109"/>
      <c r="F210" s="109"/>
      <c r="G210" s="109"/>
      <c r="H210" s="109"/>
      <c r="I210" s="109"/>
      <c r="J210" s="109"/>
      <c r="K210" s="109"/>
      <c r="L210" s="109"/>
      <c r="M210" s="109"/>
    </row>
    <row r="211" ht="15.75" customHeight="1">
      <c r="A211" s="100"/>
      <c r="B211" s="100"/>
      <c r="C211" s="109"/>
      <c r="D211" s="109"/>
      <c r="E211" s="109"/>
      <c r="F211" s="109"/>
      <c r="G211" s="109"/>
      <c r="H211" s="109"/>
      <c r="I211" s="109"/>
      <c r="J211" s="109"/>
      <c r="K211" s="109"/>
      <c r="L211" s="109"/>
      <c r="M211" s="109"/>
    </row>
    <row r="212" ht="15.75" customHeight="1">
      <c r="A212" s="100"/>
      <c r="B212" s="100"/>
      <c r="C212" s="109"/>
      <c r="D212" s="109"/>
      <c r="E212" s="109"/>
      <c r="F212" s="109"/>
      <c r="G212" s="109"/>
      <c r="H212" s="109"/>
      <c r="I212" s="109"/>
      <c r="J212" s="109"/>
      <c r="K212" s="109"/>
      <c r="L212" s="109"/>
      <c r="M212" s="109"/>
    </row>
    <row r="213" ht="15.75" customHeight="1">
      <c r="A213" s="100"/>
      <c r="B213" s="100"/>
      <c r="C213" s="109"/>
      <c r="D213" s="109"/>
      <c r="E213" s="109"/>
      <c r="F213" s="109"/>
      <c r="G213" s="109"/>
      <c r="H213" s="109"/>
      <c r="I213" s="109"/>
      <c r="J213" s="109"/>
      <c r="K213" s="109"/>
      <c r="L213" s="109"/>
      <c r="M213" s="109"/>
    </row>
    <row r="214" ht="15.75" customHeight="1">
      <c r="A214" s="100"/>
      <c r="B214" s="100"/>
      <c r="C214" s="109"/>
      <c r="D214" s="109"/>
      <c r="E214" s="109"/>
      <c r="F214" s="109"/>
      <c r="G214" s="109"/>
      <c r="H214" s="109"/>
      <c r="I214" s="109"/>
      <c r="J214" s="109"/>
      <c r="K214" s="109"/>
      <c r="L214" s="109"/>
      <c r="M214" s="109"/>
    </row>
    <row r="215" ht="15.75" customHeight="1">
      <c r="A215" s="100"/>
      <c r="B215" s="100"/>
      <c r="C215" s="109"/>
      <c r="D215" s="109"/>
      <c r="E215" s="109"/>
      <c r="F215" s="109"/>
      <c r="G215" s="109"/>
      <c r="H215" s="109"/>
      <c r="I215" s="109"/>
      <c r="J215" s="109"/>
      <c r="K215" s="109"/>
      <c r="L215" s="109"/>
      <c r="M215" s="109"/>
    </row>
    <row r="216" ht="15.75" customHeight="1">
      <c r="A216" s="100"/>
      <c r="B216" s="100"/>
      <c r="C216" s="109"/>
      <c r="D216" s="109"/>
      <c r="E216" s="109"/>
      <c r="F216" s="109"/>
      <c r="G216" s="109"/>
      <c r="H216" s="109"/>
      <c r="I216" s="109"/>
      <c r="J216" s="109"/>
      <c r="K216" s="109"/>
      <c r="L216" s="109"/>
      <c r="M216" s="109"/>
    </row>
    <row r="217" ht="15.75" customHeight="1">
      <c r="A217" s="100"/>
      <c r="B217" s="100"/>
      <c r="C217" s="109"/>
      <c r="D217" s="109"/>
      <c r="E217" s="109"/>
      <c r="F217" s="109"/>
      <c r="G217" s="109"/>
      <c r="H217" s="109"/>
      <c r="I217" s="109"/>
      <c r="J217" s="109"/>
      <c r="K217" s="109"/>
      <c r="L217" s="109"/>
      <c r="M217" s="109"/>
    </row>
    <row r="218" ht="15.75" customHeight="1">
      <c r="A218" s="100"/>
      <c r="B218" s="100"/>
      <c r="C218" s="109"/>
      <c r="D218" s="109"/>
      <c r="E218" s="109"/>
      <c r="F218" s="109"/>
      <c r="G218" s="109"/>
      <c r="H218" s="109"/>
      <c r="I218" s="109"/>
      <c r="J218" s="109"/>
      <c r="K218" s="109"/>
      <c r="L218" s="109"/>
      <c r="M218" s="109"/>
    </row>
    <row r="219" ht="15.75" customHeight="1">
      <c r="A219" s="100"/>
      <c r="B219" s="100"/>
      <c r="C219" s="109"/>
      <c r="D219" s="109"/>
      <c r="E219" s="109"/>
      <c r="F219" s="109"/>
      <c r="G219" s="109"/>
      <c r="H219" s="109"/>
      <c r="I219" s="109"/>
      <c r="J219" s="109"/>
      <c r="K219" s="109"/>
      <c r="L219" s="109"/>
      <c r="M219" s="109"/>
    </row>
    <row r="220" ht="15.75" customHeight="1">
      <c r="A220" s="100"/>
      <c r="B220" s="100"/>
      <c r="C220" s="109"/>
      <c r="D220" s="109"/>
      <c r="E220" s="109"/>
      <c r="F220" s="109"/>
      <c r="G220" s="109"/>
      <c r="H220" s="109"/>
      <c r="I220" s="109"/>
      <c r="J220" s="109"/>
      <c r="K220" s="109"/>
      <c r="L220" s="109"/>
      <c r="M220" s="109"/>
    </row>
    <row r="221" ht="15.75" customHeight="1">
      <c r="A221" s="100"/>
      <c r="B221" s="100"/>
      <c r="C221" s="109"/>
      <c r="D221" s="109"/>
      <c r="E221" s="109"/>
      <c r="F221" s="109"/>
      <c r="G221" s="109"/>
      <c r="H221" s="109"/>
      <c r="I221" s="109"/>
      <c r="J221" s="109"/>
      <c r="K221" s="109"/>
      <c r="L221" s="109"/>
      <c r="M221" s="109"/>
    </row>
    <row r="222" ht="15.75" customHeight="1">
      <c r="A222" s="100"/>
      <c r="B222" s="100"/>
      <c r="C222" s="109"/>
      <c r="D222" s="109"/>
      <c r="E222" s="109"/>
      <c r="F222" s="109"/>
      <c r="G222" s="109"/>
      <c r="H222" s="109"/>
      <c r="I222" s="109"/>
      <c r="J222" s="109"/>
      <c r="K222" s="109"/>
      <c r="L222" s="109"/>
      <c r="M222" s="109"/>
    </row>
    <row r="223" ht="15.75" customHeight="1">
      <c r="A223" s="100"/>
      <c r="B223" s="100"/>
      <c r="C223" s="109"/>
      <c r="D223" s="109"/>
      <c r="E223" s="109"/>
      <c r="F223" s="109"/>
      <c r="G223" s="109"/>
      <c r="H223" s="109"/>
      <c r="I223" s="109"/>
      <c r="J223" s="109"/>
      <c r="K223" s="109"/>
      <c r="L223" s="109"/>
      <c r="M223" s="109"/>
    </row>
    <row r="224" ht="15.75" customHeight="1">
      <c r="A224" s="100"/>
      <c r="B224" s="100"/>
      <c r="C224" s="109"/>
      <c r="D224" s="109"/>
      <c r="E224" s="109"/>
      <c r="F224" s="109"/>
      <c r="G224" s="109"/>
      <c r="H224" s="109"/>
      <c r="I224" s="109"/>
      <c r="J224" s="109"/>
      <c r="K224" s="109"/>
      <c r="L224" s="109"/>
      <c r="M224" s="109"/>
    </row>
    <row r="225" ht="15.75" customHeight="1">
      <c r="A225" s="100"/>
      <c r="B225" s="100"/>
      <c r="C225" s="109"/>
      <c r="D225" s="109"/>
      <c r="E225" s="109"/>
      <c r="F225" s="109"/>
      <c r="G225" s="109"/>
      <c r="H225" s="109"/>
      <c r="I225" s="109"/>
      <c r="J225" s="109"/>
      <c r="K225" s="109"/>
      <c r="L225" s="109"/>
      <c r="M225" s="109"/>
    </row>
    <row r="226" ht="15.75" customHeight="1">
      <c r="A226" s="100"/>
      <c r="B226" s="100"/>
      <c r="C226" s="109"/>
      <c r="D226" s="109"/>
      <c r="E226" s="109"/>
      <c r="F226" s="109"/>
      <c r="G226" s="109"/>
      <c r="H226" s="109"/>
      <c r="I226" s="109"/>
      <c r="J226" s="109"/>
      <c r="K226" s="109"/>
      <c r="L226" s="109"/>
      <c r="M226" s="109"/>
    </row>
    <row r="227" ht="15.75" customHeight="1">
      <c r="A227" s="100"/>
      <c r="B227" s="100"/>
      <c r="C227" s="109"/>
      <c r="D227" s="109"/>
      <c r="E227" s="109"/>
      <c r="F227" s="109"/>
      <c r="G227" s="109"/>
      <c r="H227" s="109"/>
      <c r="I227" s="109"/>
      <c r="J227" s="109"/>
      <c r="K227" s="109"/>
      <c r="L227" s="109"/>
      <c r="M227" s="109"/>
    </row>
    <row r="228" ht="15.75" customHeight="1">
      <c r="A228" s="100"/>
      <c r="B228" s="100"/>
      <c r="C228" s="109"/>
      <c r="D228" s="109"/>
      <c r="E228" s="109"/>
      <c r="F228" s="109"/>
      <c r="G228" s="109"/>
      <c r="H228" s="109"/>
      <c r="I228" s="109"/>
      <c r="J228" s="109"/>
      <c r="K228" s="109"/>
      <c r="L228" s="109"/>
      <c r="M228" s="109"/>
    </row>
    <row r="229" ht="15.75" customHeight="1">
      <c r="A229" s="100"/>
      <c r="B229" s="100"/>
      <c r="C229" s="109"/>
      <c r="D229" s="109"/>
      <c r="E229" s="109"/>
      <c r="F229" s="109"/>
      <c r="G229" s="109"/>
      <c r="H229" s="109"/>
      <c r="I229" s="109"/>
      <c r="J229" s="109"/>
      <c r="K229" s="109"/>
      <c r="L229" s="109"/>
      <c r="M229" s="109"/>
    </row>
    <row r="230" ht="15.75" customHeight="1">
      <c r="A230" s="100"/>
      <c r="B230" s="100"/>
      <c r="C230" s="109"/>
      <c r="D230" s="109"/>
      <c r="E230" s="109"/>
      <c r="F230" s="109"/>
      <c r="G230" s="109"/>
      <c r="H230" s="109"/>
      <c r="I230" s="109"/>
      <c r="J230" s="109"/>
      <c r="K230" s="109"/>
      <c r="L230" s="109"/>
      <c r="M230" s="109"/>
    </row>
    <row r="231" ht="15.75" customHeight="1">
      <c r="A231" s="100"/>
      <c r="B231" s="100"/>
      <c r="C231" s="109"/>
      <c r="D231" s="109"/>
      <c r="E231" s="109"/>
      <c r="F231" s="109"/>
      <c r="G231" s="109"/>
      <c r="H231" s="109"/>
      <c r="I231" s="109"/>
      <c r="J231" s="109"/>
      <c r="K231" s="109"/>
      <c r="L231" s="109"/>
      <c r="M231" s="109"/>
    </row>
    <row r="232" ht="15.75" customHeight="1">
      <c r="A232" s="100"/>
      <c r="B232" s="100"/>
      <c r="C232" s="109"/>
      <c r="D232" s="109"/>
      <c r="E232" s="109"/>
      <c r="F232" s="109"/>
      <c r="G232" s="109"/>
      <c r="H232" s="109"/>
      <c r="I232" s="109"/>
      <c r="J232" s="109"/>
      <c r="K232" s="109"/>
      <c r="L232" s="109"/>
      <c r="M232" s="109"/>
    </row>
    <row r="233" ht="15.75" customHeight="1">
      <c r="A233" s="100"/>
      <c r="B233" s="100"/>
      <c r="C233" s="109"/>
      <c r="D233" s="109"/>
      <c r="E233" s="109"/>
      <c r="F233" s="109"/>
      <c r="G233" s="109"/>
      <c r="H233" s="109"/>
      <c r="I233" s="109"/>
      <c r="J233" s="109"/>
      <c r="K233" s="109"/>
      <c r="L233" s="109"/>
      <c r="M233" s="109"/>
    </row>
    <row r="234" ht="15.75" customHeight="1">
      <c r="A234" s="100"/>
      <c r="B234" s="100"/>
      <c r="C234" s="109"/>
      <c r="D234" s="109"/>
      <c r="E234" s="109"/>
      <c r="F234" s="109"/>
      <c r="G234" s="109"/>
      <c r="H234" s="109"/>
      <c r="I234" s="109"/>
      <c r="J234" s="109"/>
      <c r="K234" s="109"/>
      <c r="L234" s="109"/>
      <c r="M234" s="109"/>
    </row>
    <row r="235" ht="15.75" customHeight="1">
      <c r="A235" s="100"/>
      <c r="B235" s="100"/>
      <c r="C235" s="109"/>
      <c r="D235" s="109"/>
      <c r="E235" s="109"/>
      <c r="F235" s="109"/>
      <c r="G235" s="109"/>
      <c r="H235" s="109"/>
      <c r="I235" s="109"/>
      <c r="J235" s="109"/>
      <c r="K235" s="109"/>
      <c r="L235" s="109"/>
      <c r="M235" s="109"/>
    </row>
    <row r="236" ht="15.75" customHeight="1">
      <c r="A236" s="100"/>
      <c r="B236" s="100"/>
      <c r="C236" s="109"/>
      <c r="D236" s="109"/>
      <c r="E236" s="109"/>
      <c r="F236" s="109"/>
      <c r="G236" s="109"/>
      <c r="H236" s="109"/>
      <c r="I236" s="109"/>
      <c r="J236" s="109"/>
      <c r="K236" s="109"/>
      <c r="L236" s="109"/>
      <c r="M236" s="109"/>
    </row>
    <row r="237" ht="15.75" customHeight="1">
      <c r="A237" s="100"/>
      <c r="B237" s="100"/>
      <c r="C237" s="109"/>
      <c r="D237" s="109"/>
      <c r="E237" s="109"/>
      <c r="F237" s="109"/>
      <c r="G237" s="109"/>
      <c r="H237" s="109"/>
      <c r="I237" s="109"/>
      <c r="J237" s="109"/>
      <c r="K237" s="109"/>
      <c r="L237" s="109"/>
      <c r="M237" s="109"/>
    </row>
    <row r="238" ht="15.75" customHeight="1">
      <c r="A238" s="100"/>
      <c r="B238" s="100"/>
      <c r="C238" s="109"/>
      <c r="D238" s="109"/>
      <c r="E238" s="109"/>
      <c r="F238" s="109"/>
      <c r="G238" s="109"/>
      <c r="H238" s="109"/>
      <c r="I238" s="109"/>
      <c r="J238" s="109"/>
      <c r="K238" s="109"/>
      <c r="L238" s="109"/>
      <c r="M238" s="109"/>
    </row>
    <row r="239" ht="15.75" customHeight="1">
      <c r="A239" s="100"/>
      <c r="B239" s="100"/>
      <c r="C239" s="109"/>
      <c r="D239" s="109"/>
      <c r="E239" s="109"/>
      <c r="F239" s="109"/>
      <c r="G239" s="109"/>
      <c r="H239" s="109"/>
      <c r="I239" s="109"/>
      <c r="J239" s="109"/>
      <c r="K239" s="109"/>
      <c r="L239" s="109"/>
      <c r="M239" s="109"/>
    </row>
    <row r="240" ht="15.75" customHeight="1">
      <c r="A240" s="100"/>
      <c r="B240" s="100"/>
      <c r="C240" s="109"/>
      <c r="D240" s="109"/>
      <c r="E240" s="109"/>
      <c r="F240" s="109"/>
      <c r="G240" s="109"/>
      <c r="H240" s="109"/>
      <c r="I240" s="109"/>
      <c r="J240" s="109"/>
      <c r="K240" s="109"/>
      <c r="L240" s="109"/>
      <c r="M240" s="109"/>
    </row>
    <row r="241" ht="15.75" customHeight="1">
      <c r="A241" s="100"/>
      <c r="B241" s="100"/>
      <c r="C241" s="109"/>
      <c r="D241" s="109"/>
      <c r="E241" s="109"/>
      <c r="F241" s="109"/>
      <c r="G241" s="109"/>
      <c r="H241" s="109"/>
      <c r="I241" s="109"/>
      <c r="J241" s="109"/>
      <c r="K241" s="109"/>
      <c r="L241" s="109"/>
      <c r="M241" s="109"/>
    </row>
    <row r="242" ht="15.75" customHeight="1">
      <c r="A242" s="100"/>
      <c r="B242" s="100"/>
      <c r="C242" s="109"/>
      <c r="D242" s="109"/>
      <c r="E242" s="109"/>
      <c r="F242" s="109"/>
      <c r="G242" s="109"/>
      <c r="H242" s="109"/>
      <c r="I242" s="109"/>
      <c r="J242" s="109"/>
      <c r="K242" s="109"/>
      <c r="L242" s="109"/>
      <c r="M242" s="109"/>
    </row>
    <row r="243" ht="15.75" customHeight="1">
      <c r="A243" s="100"/>
      <c r="B243" s="100"/>
      <c r="C243" s="109"/>
      <c r="D243" s="109"/>
      <c r="E243" s="109"/>
      <c r="F243" s="109"/>
      <c r="G243" s="109"/>
      <c r="H243" s="109"/>
      <c r="I243" s="109"/>
      <c r="J243" s="109"/>
      <c r="K243" s="109"/>
      <c r="L243" s="109"/>
      <c r="M243" s="109"/>
    </row>
    <row r="244" ht="15.75" customHeight="1">
      <c r="A244" s="100"/>
      <c r="B244" s="100"/>
      <c r="C244" s="109"/>
      <c r="D244" s="109"/>
      <c r="E244" s="109"/>
      <c r="F244" s="109"/>
      <c r="G244" s="109"/>
      <c r="H244" s="109"/>
      <c r="I244" s="109"/>
      <c r="J244" s="109"/>
      <c r="K244" s="109"/>
      <c r="L244" s="109"/>
      <c r="M244" s="109"/>
    </row>
    <row r="245" ht="15.75" customHeight="1">
      <c r="A245" s="100"/>
      <c r="B245" s="100"/>
      <c r="C245" s="109"/>
      <c r="D245" s="109"/>
      <c r="E245" s="109"/>
      <c r="F245" s="109"/>
      <c r="G245" s="109"/>
      <c r="H245" s="109"/>
      <c r="I245" s="109"/>
      <c r="J245" s="109"/>
      <c r="K245" s="109"/>
      <c r="L245" s="109"/>
      <c r="M245" s="109"/>
    </row>
    <row r="246" ht="15.75" customHeight="1">
      <c r="A246" s="100"/>
      <c r="B246" s="100"/>
      <c r="C246" s="109"/>
      <c r="D246" s="109"/>
      <c r="E246" s="109"/>
      <c r="F246" s="109"/>
      <c r="G246" s="109"/>
      <c r="H246" s="109"/>
      <c r="I246" s="109"/>
      <c r="J246" s="109"/>
      <c r="K246" s="109"/>
      <c r="L246" s="109"/>
      <c r="M246" s="109"/>
    </row>
    <row r="247" ht="15.75" customHeight="1">
      <c r="A247" s="100"/>
      <c r="B247" s="100"/>
      <c r="C247" s="109"/>
      <c r="D247" s="109"/>
      <c r="E247" s="109"/>
      <c r="F247" s="109"/>
      <c r="G247" s="109"/>
      <c r="H247" s="109"/>
      <c r="I247" s="109"/>
      <c r="J247" s="109"/>
      <c r="K247" s="109"/>
      <c r="L247" s="109"/>
      <c r="M247" s="109"/>
    </row>
    <row r="248" ht="15.75" customHeight="1">
      <c r="A248" s="100"/>
      <c r="B248" s="100"/>
      <c r="C248" s="109"/>
      <c r="D248" s="109"/>
      <c r="E248" s="109"/>
      <c r="F248" s="109"/>
      <c r="G248" s="109"/>
      <c r="H248" s="109"/>
      <c r="I248" s="109"/>
      <c r="J248" s="109"/>
      <c r="K248" s="109"/>
      <c r="L248" s="109"/>
      <c r="M248" s="109"/>
    </row>
    <row r="249" ht="15.75" customHeight="1">
      <c r="A249" s="100"/>
      <c r="B249" s="100"/>
      <c r="C249" s="109"/>
      <c r="D249" s="109"/>
      <c r="E249" s="109"/>
      <c r="F249" s="109"/>
      <c r="G249" s="109"/>
      <c r="H249" s="109"/>
      <c r="I249" s="109"/>
      <c r="J249" s="109"/>
      <c r="K249" s="109"/>
      <c r="L249" s="109"/>
      <c r="M249" s="109"/>
    </row>
    <row r="250" ht="15.75" customHeight="1">
      <c r="A250" s="100"/>
      <c r="B250" s="100"/>
      <c r="C250" s="109"/>
      <c r="D250" s="109"/>
      <c r="E250" s="109"/>
      <c r="F250" s="109"/>
      <c r="G250" s="109"/>
      <c r="H250" s="109"/>
      <c r="I250" s="109"/>
      <c r="J250" s="109"/>
      <c r="K250" s="109"/>
      <c r="L250" s="109"/>
      <c r="M250" s="109"/>
    </row>
    <row r="251" ht="15.75" customHeight="1">
      <c r="A251" s="100"/>
      <c r="B251" s="100"/>
      <c r="C251" s="109"/>
      <c r="D251" s="109"/>
      <c r="E251" s="109"/>
      <c r="F251" s="109"/>
      <c r="G251" s="109"/>
      <c r="H251" s="109"/>
      <c r="I251" s="109"/>
      <c r="J251" s="109"/>
      <c r="K251" s="109"/>
      <c r="L251" s="109"/>
      <c r="M251" s="109"/>
    </row>
    <row r="252" ht="15.75" customHeight="1">
      <c r="A252" s="100"/>
      <c r="B252" s="100"/>
      <c r="C252" s="109"/>
      <c r="D252" s="109"/>
      <c r="E252" s="109"/>
      <c r="F252" s="109"/>
      <c r="G252" s="109"/>
      <c r="H252" s="109"/>
      <c r="I252" s="109"/>
      <c r="J252" s="109"/>
      <c r="K252" s="109"/>
      <c r="L252" s="109"/>
      <c r="M252" s="109"/>
    </row>
    <row r="253" ht="15.75" customHeight="1">
      <c r="A253" s="100"/>
      <c r="B253" s="100"/>
      <c r="C253" s="109"/>
      <c r="D253" s="109"/>
      <c r="E253" s="109"/>
      <c r="F253" s="109"/>
      <c r="G253" s="109"/>
      <c r="H253" s="109"/>
      <c r="I253" s="109"/>
      <c r="J253" s="109"/>
      <c r="K253" s="109"/>
      <c r="L253" s="109"/>
      <c r="M253" s="109"/>
    </row>
    <row r="254" ht="15.75" customHeight="1">
      <c r="A254" s="100"/>
      <c r="B254" s="100"/>
      <c r="C254" s="109"/>
      <c r="D254" s="109"/>
      <c r="E254" s="109"/>
      <c r="F254" s="109"/>
      <c r="G254" s="109"/>
      <c r="H254" s="109"/>
      <c r="I254" s="109"/>
      <c r="J254" s="109"/>
      <c r="K254" s="109"/>
      <c r="L254" s="109"/>
      <c r="M254" s="109"/>
    </row>
    <row r="255" ht="15.75" customHeight="1">
      <c r="A255" s="100"/>
      <c r="B255" s="100"/>
      <c r="C255" s="109"/>
      <c r="D255" s="109"/>
      <c r="E255" s="109"/>
      <c r="F255" s="109"/>
      <c r="G255" s="109"/>
      <c r="H255" s="109"/>
      <c r="I255" s="109"/>
      <c r="J255" s="109"/>
      <c r="K255" s="109"/>
      <c r="L255" s="109"/>
      <c r="M255" s="109"/>
    </row>
    <row r="256" ht="15.75" customHeight="1">
      <c r="A256" s="100"/>
      <c r="B256" s="100"/>
      <c r="C256" s="109"/>
      <c r="D256" s="109"/>
      <c r="E256" s="109"/>
      <c r="F256" s="109"/>
      <c r="G256" s="109"/>
      <c r="H256" s="109"/>
      <c r="I256" s="109"/>
      <c r="J256" s="109"/>
      <c r="K256" s="109"/>
      <c r="L256" s="109"/>
      <c r="M256" s="109"/>
    </row>
    <row r="257" ht="15.75" customHeight="1">
      <c r="A257" s="100"/>
      <c r="B257" s="100"/>
      <c r="C257" s="109"/>
      <c r="D257" s="109"/>
      <c r="E257" s="109"/>
      <c r="F257" s="109"/>
      <c r="G257" s="109"/>
      <c r="H257" s="109"/>
      <c r="I257" s="109"/>
      <c r="J257" s="109"/>
      <c r="K257" s="109"/>
      <c r="L257" s="109"/>
      <c r="M257" s="109"/>
    </row>
    <row r="258" ht="15.75" customHeight="1">
      <c r="A258" s="100"/>
      <c r="B258" s="100"/>
      <c r="C258" s="109"/>
      <c r="D258" s="109"/>
      <c r="E258" s="109"/>
      <c r="F258" s="109"/>
      <c r="G258" s="109"/>
      <c r="H258" s="109"/>
      <c r="I258" s="109"/>
      <c r="J258" s="109"/>
      <c r="K258" s="109"/>
      <c r="L258" s="109"/>
      <c r="M258" s="109"/>
    </row>
    <row r="259" ht="15.75" customHeight="1">
      <c r="A259" s="100"/>
      <c r="B259" s="100"/>
      <c r="C259" s="109"/>
      <c r="D259" s="109"/>
      <c r="E259" s="109"/>
      <c r="F259" s="109"/>
      <c r="G259" s="109"/>
      <c r="H259" s="109"/>
      <c r="I259" s="109"/>
      <c r="J259" s="109"/>
      <c r="K259" s="109"/>
      <c r="L259" s="109"/>
      <c r="M259" s="109"/>
    </row>
    <row r="260" ht="15.75" customHeight="1">
      <c r="A260" s="100"/>
      <c r="B260" s="100"/>
      <c r="C260" s="109"/>
      <c r="D260" s="109"/>
      <c r="E260" s="109"/>
      <c r="F260" s="109"/>
      <c r="G260" s="109"/>
      <c r="H260" s="109"/>
      <c r="I260" s="109"/>
      <c r="J260" s="109"/>
      <c r="K260" s="109"/>
      <c r="L260" s="109"/>
      <c r="M260" s="109"/>
    </row>
    <row r="261" ht="15.75" customHeight="1">
      <c r="A261" s="100"/>
      <c r="B261" s="100"/>
      <c r="C261" s="109"/>
      <c r="D261" s="109"/>
      <c r="E261" s="109"/>
      <c r="F261" s="109"/>
      <c r="G261" s="109"/>
      <c r="H261" s="109"/>
      <c r="I261" s="109"/>
      <c r="J261" s="109"/>
      <c r="K261" s="109"/>
      <c r="L261" s="109"/>
      <c r="M261" s="109"/>
    </row>
    <row r="262" ht="15.75" customHeight="1">
      <c r="A262" s="100"/>
      <c r="B262" s="100"/>
      <c r="C262" s="109"/>
      <c r="D262" s="109"/>
      <c r="E262" s="109"/>
      <c r="F262" s="109"/>
      <c r="G262" s="109"/>
      <c r="H262" s="109"/>
      <c r="I262" s="109"/>
      <c r="J262" s="109"/>
      <c r="K262" s="109"/>
      <c r="L262" s="109"/>
      <c r="M262" s="109"/>
    </row>
    <row r="263" ht="15.75" customHeight="1">
      <c r="A263" s="100"/>
      <c r="B263" s="100"/>
      <c r="C263" s="109"/>
      <c r="D263" s="109"/>
      <c r="E263" s="109"/>
      <c r="F263" s="109"/>
      <c r="G263" s="109"/>
      <c r="H263" s="109"/>
      <c r="I263" s="109"/>
      <c r="J263" s="109"/>
      <c r="K263" s="109"/>
      <c r="L263" s="109"/>
      <c r="M263" s="109"/>
    </row>
    <row r="264" ht="15.75" customHeight="1">
      <c r="A264" s="100"/>
      <c r="B264" s="100"/>
      <c r="C264" s="109"/>
      <c r="D264" s="109"/>
      <c r="E264" s="109"/>
      <c r="F264" s="109"/>
      <c r="G264" s="109"/>
      <c r="H264" s="109"/>
      <c r="I264" s="109"/>
      <c r="J264" s="109"/>
      <c r="K264" s="109"/>
      <c r="L264" s="109"/>
      <c r="M264" s="109"/>
    </row>
    <row r="265" ht="15.75" customHeight="1">
      <c r="A265" s="100"/>
      <c r="B265" s="100"/>
      <c r="C265" s="109"/>
      <c r="D265" s="109"/>
      <c r="E265" s="109"/>
      <c r="F265" s="109"/>
      <c r="G265" s="109"/>
      <c r="H265" s="109"/>
      <c r="I265" s="109"/>
      <c r="J265" s="109"/>
      <c r="K265" s="109"/>
      <c r="L265" s="109"/>
      <c r="M265" s="109"/>
    </row>
    <row r="266" ht="15.75" customHeight="1">
      <c r="A266" s="100"/>
      <c r="B266" s="100"/>
      <c r="C266" s="109"/>
      <c r="D266" s="109"/>
      <c r="E266" s="109"/>
      <c r="F266" s="109"/>
      <c r="G266" s="109"/>
      <c r="H266" s="109"/>
      <c r="I266" s="109"/>
      <c r="J266" s="109"/>
      <c r="K266" s="109"/>
      <c r="L266" s="109"/>
      <c r="M266" s="109"/>
    </row>
    <row r="267" ht="15.75" customHeight="1">
      <c r="A267" s="100"/>
      <c r="B267" s="100"/>
      <c r="C267" s="109"/>
      <c r="D267" s="109"/>
      <c r="E267" s="109"/>
      <c r="F267" s="109"/>
      <c r="G267" s="109"/>
      <c r="H267" s="109"/>
      <c r="I267" s="109"/>
      <c r="J267" s="109"/>
      <c r="K267" s="109"/>
      <c r="L267" s="109"/>
      <c r="M267" s="109"/>
    </row>
    <row r="268" ht="15.75" customHeight="1">
      <c r="A268" s="100"/>
      <c r="B268" s="100"/>
      <c r="C268" s="109"/>
      <c r="D268" s="109"/>
      <c r="E268" s="109"/>
      <c r="F268" s="109"/>
      <c r="G268" s="109"/>
      <c r="H268" s="109"/>
      <c r="I268" s="109"/>
      <c r="J268" s="109"/>
      <c r="K268" s="109"/>
      <c r="L268" s="109"/>
      <c r="M268" s="109"/>
    </row>
    <row r="269" ht="15.75" customHeight="1">
      <c r="A269" s="100"/>
      <c r="B269" s="100"/>
      <c r="C269" s="109"/>
      <c r="D269" s="109"/>
      <c r="E269" s="109"/>
      <c r="F269" s="109"/>
      <c r="G269" s="109"/>
      <c r="H269" s="109"/>
      <c r="I269" s="109"/>
      <c r="J269" s="109"/>
      <c r="K269" s="109"/>
      <c r="L269" s="109"/>
      <c r="M269" s="109"/>
    </row>
    <row r="270" ht="15.75" customHeight="1">
      <c r="A270" s="100"/>
      <c r="B270" s="100"/>
      <c r="C270" s="109"/>
      <c r="D270" s="109"/>
      <c r="E270" s="109"/>
      <c r="F270" s="109"/>
      <c r="G270" s="109"/>
      <c r="H270" s="109"/>
      <c r="I270" s="109"/>
      <c r="J270" s="109"/>
      <c r="K270" s="109"/>
      <c r="L270" s="109"/>
      <c r="M270" s="109"/>
    </row>
    <row r="271" ht="15.75" customHeight="1">
      <c r="A271" s="100"/>
      <c r="B271" s="100"/>
      <c r="C271" s="109"/>
      <c r="D271" s="109"/>
      <c r="E271" s="109"/>
      <c r="F271" s="109"/>
      <c r="G271" s="109"/>
      <c r="H271" s="109"/>
      <c r="I271" s="109"/>
      <c r="J271" s="109"/>
      <c r="K271" s="109"/>
      <c r="L271" s="109"/>
      <c r="M271" s="109"/>
    </row>
    <row r="272" ht="15.75" customHeight="1">
      <c r="A272" s="100"/>
      <c r="B272" s="100"/>
      <c r="C272" s="109"/>
      <c r="D272" s="109"/>
      <c r="E272" s="109"/>
      <c r="F272" s="109"/>
      <c r="G272" s="109"/>
      <c r="H272" s="109"/>
      <c r="I272" s="109"/>
      <c r="J272" s="109"/>
      <c r="K272" s="109"/>
      <c r="L272" s="109"/>
      <c r="M272" s="109"/>
    </row>
    <row r="273" ht="15.75" customHeight="1">
      <c r="A273" s="100"/>
      <c r="B273" s="100"/>
      <c r="C273" s="109"/>
      <c r="D273" s="109"/>
      <c r="E273" s="109"/>
      <c r="F273" s="109"/>
      <c r="G273" s="109"/>
      <c r="H273" s="109"/>
      <c r="I273" s="109"/>
      <c r="J273" s="109"/>
      <c r="K273" s="109"/>
      <c r="L273" s="109"/>
      <c r="M273" s="109"/>
    </row>
    <row r="274" ht="15.75" customHeight="1">
      <c r="A274" s="100"/>
      <c r="B274" s="100"/>
      <c r="C274" s="109"/>
      <c r="D274" s="109"/>
      <c r="E274" s="109"/>
      <c r="F274" s="109"/>
      <c r="G274" s="109"/>
      <c r="H274" s="109"/>
      <c r="I274" s="109"/>
      <c r="J274" s="109"/>
      <c r="K274" s="109"/>
      <c r="L274" s="109"/>
      <c r="M274" s="109"/>
    </row>
    <row r="275" ht="15.75" customHeight="1">
      <c r="A275" s="100"/>
      <c r="B275" s="100"/>
      <c r="C275" s="109"/>
      <c r="D275" s="109"/>
      <c r="E275" s="109"/>
      <c r="F275" s="109"/>
      <c r="G275" s="109"/>
      <c r="H275" s="109"/>
      <c r="I275" s="109"/>
      <c r="J275" s="109"/>
      <c r="K275" s="109"/>
      <c r="L275" s="109"/>
      <c r="M275" s="109"/>
    </row>
    <row r="276" ht="15.75" customHeight="1">
      <c r="A276" s="100"/>
      <c r="B276" s="100"/>
      <c r="C276" s="109"/>
      <c r="D276" s="109"/>
      <c r="E276" s="109"/>
      <c r="F276" s="109"/>
      <c r="G276" s="109"/>
      <c r="H276" s="109"/>
      <c r="I276" s="109"/>
      <c r="J276" s="109"/>
      <c r="K276" s="109"/>
      <c r="L276" s="109"/>
      <c r="M276" s="109"/>
    </row>
    <row r="277" ht="15.75" customHeight="1">
      <c r="A277" s="100"/>
      <c r="B277" s="100"/>
      <c r="C277" s="109"/>
      <c r="D277" s="109"/>
      <c r="E277" s="109"/>
      <c r="F277" s="109"/>
      <c r="G277" s="109"/>
      <c r="H277" s="109"/>
      <c r="I277" s="109"/>
      <c r="J277" s="109"/>
      <c r="K277" s="109"/>
      <c r="L277" s="109"/>
      <c r="M277" s="109"/>
    </row>
    <row r="278" ht="15.75" customHeight="1">
      <c r="A278" s="100"/>
      <c r="B278" s="100"/>
      <c r="C278" s="109"/>
      <c r="D278" s="109"/>
      <c r="E278" s="109"/>
      <c r="F278" s="109"/>
      <c r="G278" s="109"/>
      <c r="H278" s="109"/>
      <c r="I278" s="109"/>
      <c r="J278" s="109"/>
      <c r="K278" s="109"/>
      <c r="L278" s="109"/>
      <c r="M278" s="109"/>
    </row>
    <row r="279" ht="15.75" customHeight="1">
      <c r="A279" s="100"/>
      <c r="B279" s="100"/>
      <c r="C279" s="109"/>
      <c r="D279" s="109"/>
      <c r="E279" s="109"/>
      <c r="F279" s="109"/>
      <c r="G279" s="109"/>
      <c r="H279" s="109"/>
      <c r="I279" s="109"/>
      <c r="J279" s="109"/>
      <c r="K279" s="109"/>
      <c r="L279" s="109"/>
      <c r="M279" s="109"/>
    </row>
    <row r="280" ht="15.75" customHeight="1">
      <c r="A280" s="100"/>
      <c r="B280" s="100"/>
      <c r="C280" s="109"/>
      <c r="D280" s="109"/>
      <c r="E280" s="109"/>
      <c r="F280" s="109"/>
      <c r="G280" s="109"/>
      <c r="H280" s="109"/>
      <c r="I280" s="109"/>
      <c r="J280" s="109"/>
      <c r="K280" s="109"/>
      <c r="L280" s="109"/>
      <c r="M280" s="109"/>
    </row>
    <row r="281" ht="15.75" customHeight="1">
      <c r="A281" s="100"/>
      <c r="B281" s="100"/>
      <c r="C281" s="109"/>
      <c r="D281" s="109"/>
      <c r="E281" s="109"/>
      <c r="F281" s="109"/>
      <c r="G281" s="109"/>
      <c r="H281" s="109"/>
      <c r="I281" s="109"/>
      <c r="J281" s="109"/>
      <c r="K281" s="109"/>
      <c r="L281" s="109"/>
      <c r="M281" s="109"/>
    </row>
    <row r="282" ht="15.75" customHeight="1">
      <c r="A282" s="100"/>
      <c r="B282" s="100"/>
      <c r="C282" s="109"/>
      <c r="D282" s="109"/>
      <c r="E282" s="109"/>
      <c r="F282" s="109"/>
      <c r="G282" s="109"/>
      <c r="H282" s="109"/>
      <c r="I282" s="109"/>
      <c r="J282" s="109"/>
      <c r="K282" s="109"/>
      <c r="L282" s="109"/>
      <c r="M282" s="109"/>
    </row>
    <row r="283" ht="15.75" customHeight="1">
      <c r="A283" s="100"/>
      <c r="B283" s="100"/>
      <c r="C283" s="109"/>
      <c r="D283" s="109"/>
      <c r="E283" s="109"/>
      <c r="F283" s="109"/>
      <c r="G283" s="109"/>
      <c r="H283" s="109"/>
      <c r="I283" s="109"/>
      <c r="J283" s="109"/>
      <c r="K283" s="109"/>
      <c r="L283" s="109"/>
      <c r="M283" s="109"/>
    </row>
    <row r="284" ht="15.75" customHeight="1">
      <c r="A284" s="100"/>
      <c r="B284" s="100"/>
      <c r="C284" s="109"/>
      <c r="D284" s="109"/>
      <c r="E284" s="109"/>
      <c r="F284" s="109"/>
      <c r="G284" s="109"/>
      <c r="H284" s="109"/>
      <c r="I284" s="109"/>
      <c r="J284" s="109"/>
      <c r="K284" s="109"/>
      <c r="L284" s="109"/>
      <c r="M284" s="109"/>
    </row>
    <row r="285" ht="15.75" customHeight="1">
      <c r="A285" s="100"/>
      <c r="B285" s="100"/>
      <c r="C285" s="109"/>
      <c r="D285" s="109"/>
      <c r="E285" s="109"/>
      <c r="F285" s="109"/>
      <c r="G285" s="109"/>
      <c r="H285" s="109"/>
      <c r="I285" s="109"/>
      <c r="J285" s="109"/>
      <c r="K285" s="109"/>
      <c r="L285" s="109"/>
      <c r="M285" s="109"/>
    </row>
    <row r="286" ht="15.75" customHeight="1">
      <c r="A286" s="100"/>
      <c r="B286" s="100"/>
      <c r="C286" s="109"/>
      <c r="D286" s="109"/>
      <c r="E286" s="109"/>
      <c r="F286" s="109"/>
      <c r="G286" s="109"/>
      <c r="H286" s="109"/>
      <c r="I286" s="109"/>
      <c r="J286" s="109"/>
      <c r="K286" s="109"/>
      <c r="L286" s="109"/>
      <c r="M286" s="109"/>
    </row>
    <row r="287" ht="15.75" customHeight="1">
      <c r="A287" s="100"/>
      <c r="B287" s="100"/>
      <c r="C287" s="109"/>
      <c r="D287" s="109"/>
      <c r="E287" s="109"/>
      <c r="F287" s="109"/>
      <c r="G287" s="109"/>
      <c r="H287" s="109"/>
      <c r="I287" s="109"/>
      <c r="J287" s="109"/>
      <c r="K287" s="109"/>
      <c r="L287" s="109"/>
      <c r="M287" s="109"/>
    </row>
    <row r="288" ht="15.75" customHeight="1">
      <c r="A288" s="100"/>
      <c r="B288" s="100"/>
      <c r="C288" s="109"/>
      <c r="D288" s="109"/>
      <c r="E288" s="109"/>
      <c r="F288" s="109"/>
      <c r="G288" s="109"/>
      <c r="H288" s="109"/>
      <c r="I288" s="109"/>
      <c r="J288" s="109"/>
      <c r="K288" s="109"/>
      <c r="L288" s="109"/>
      <c r="M288" s="109"/>
    </row>
    <row r="289" ht="15.75" customHeight="1">
      <c r="A289" s="100"/>
      <c r="B289" s="100"/>
      <c r="C289" s="109"/>
      <c r="D289" s="109"/>
      <c r="E289" s="109"/>
      <c r="F289" s="109"/>
      <c r="G289" s="109"/>
      <c r="H289" s="109"/>
      <c r="I289" s="109"/>
      <c r="J289" s="109"/>
      <c r="K289" s="109"/>
      <c r="L289" s="109"/>
      <c r="M289" s="109"/>
    </row>
    <row r="290" ht="15.75" customHeight="1">
      <c r="A290" s="100"/>
      <c r="B290" s="100"/>
      <c r="C290" s="109"/>
      <c r="D290" s="109"/>
      <c r="E290" s="109"/>
      <c r="F290" s="109"/>
      <c r="G290" s="109"/>
      <c r="H290" s="109"/>
      <c r="I290" s="109"/>
      <c r="J290" s="109"/>
      <c r="K290" s="109"/>
      <c r="L290" s="109"/>
      <c r="M290" s="109"/>
    </row>
    <row r="291" ht="15.75" customHeight="1">
      <c r="A291" s="100"/>
      <c r="B291" s="100"/>
      <c r="C291" s="109"/>
      <c r="D291" s="109"/>
      <c r="E291" s="109"/>
      <c r="F291" s="109"/>
      <c r="G291" s="109"/>
      <c r="H291" s="109"/>
      <c r="I291" s="109"/>
      <c r="J291" s="109"/>
      <c r="K291" s="109"/>
      <c r="L291" s="109"/>
      <c r="M291" s="109"/>
    </row>
    <row r="292" ht="15.75" customHeight="1">
      <c r="A292" s="100"/>
      <c r="B292" s="100"/>
      <c r="C292" s="109"/>
      <c r="D292" s="109"/>
      <c r="E292" s="109"/>
      <c r="F292" s="109"/>
      <c r="G292" s="109"/>
      <c r="H292" s="109"/>
      <c r="I292" s="109"/>
      <c r="J292" s="109"/>
      <c r="K292" s="109"/>
      <c r="L292" s="109"/>
      <c r="M292" s="109"/>
    </row>
    <row r="293" ht="15.75" customHeight="1">
      <c r="A293" s="100"/>
      <c r="B293" s="100"/>
      <c r="C293" s="109"/>
      <c r="D293" s="109"/>
      <c r="E293" s="109"/>
      <c r="F293" s="109"/>
      <c r="G293" s="109"/>
      <c r="H293" s="109"/>
      <c r="I293" s="109"/>
      <c r="J293" s="109"/>
      <c r="K293" s="109"/>
      <c r="L293" s="109"/>
      <c r="M293" s="109"/>
    </row>
    <row r="294" ht="15.75" customHeight="1">
      <c r="A294" s="100"/>
      <c r="B294" s="100"/>
      <c r="C294" s="109"/>
      <c r="D294" s="109"/>
      <c r="E294" s="109"/>
      <c r="F294" s="109"/>
      <c r="G294" s="109"/>
      <c r="H294" s="109"/>
      <c r="I294" s="109"/>
      <c r="J294" s="109"/>
      <c r="K294" s="109"/>
      <c r="L294" s="109"/>
      <c r="M294" s="109"/>
    </row>
    <row r="295" ht="15.75" customHeight="1">
      <c r="A295" s="100"/>
      <c r="B295" s="100"/>
      <c r="C295" s="109"/>
      <c r="D295" s="109"/>
      <c r="E295" s="109"/>
      <c r="F295" s="109"/>
      <c r="G295" s="109"/>
      <c r="H295" s="109"/>
      <c r="I295" s="109"/>
      <c r="J295" s="109"/>
      <c r="K295" s="109"/>
      <c r="L295" s="109"/>
      <c r="M295" s="109"/>
    </row>
    <row r="296" ht="15.75" customHeight="1">
      <c r="A296" s="100"/>
      <c r="B296" s="100"/>
      <c r="C296" s="109"/>
      <c r="D296" s="109"/>
      <c r="E296" s="109"/>
      <c r="F296" s="109"/>
      <c r="G296" s="109"/>
      <c r="H296" s="109"/>
      <c r="I296" s="109"/>
      <c r="J296" s="109"/>
      <c r="K296" s="109"/>
      <c r="L296" s="109"/>
      <c r="M296" s="109"/>
    </row>
    <row r="297" ht="15.75" customHeight="1">
      <c r="A297" s="100"/>
      <c r="B297" s="100"/>
      <c r="C297" s="109"/>
      <c r="D297" s="109"/>
      <c r="E297" s="109"/>
      <c r="F297" s="109"/>
      <c r="G297" s="109"/>
      <c r="H297" s="109"/>
      <c r="I297" s="109"/>
      <c r="J297" s="109"/>
      <c r="K297" s="109"/>
      <c r="L297" s="109"/>
      <c r="M297" s="109"/>
    </row>
    <row r="298" ht="15.75" customHeight="1">
      <c r="A298" s="100"/>
      <c r="B298" s="100"/>
      <c r="C298" s="109"/>
      <c r="D298" s="109"/>
      <c r="E298" s="109"/>
      <c r="F298" s="109"/>
      <c r="G298" s="109"/>
      <c r="H298" s="109"/>
      <c r="I298" s="109"/>
      <c r="J298" s="109"/>
      <c r="K298" s="109"/>
      <c r="L298" s="109"/>
      <c r="M298" s="109"/>
    </row>
    <row r="299" ht="15.75" customHeight="1">
      <c r="A299" s="100"/>
      <c r="B299" s="100"/>
      <c r="C299" s="109"/>
      <c r="D299" s="109"/>
      <c r="E299" s="109"/>
      <c r="F299" s="109"/>
      <c r="G299" s="109"/>
      <c r="H299" s="109"/>
      <c r="I299" s="109"/>
      <c r="J299" s="109"/>
      <c r="K299" s="109"/>
      <c r="L299" s="109"/>
      <c r="M299" s="109"/>
    </row>
    <row r="300" ht="15.75" customHeight="1">
      <c r="A300" s="100"/>
      <c r="B300" s="100"/>
      <c r="C300" s="109"/>
      <c r="D300" s="109"/>
      <c r="E300" s="109"/>
      <c r="F300" s="109"/>
      <c r="G300" s="109"/>
      <c r="H300" s="109"/>
      <c r="I300" s="109"/>
      <c r="J300" s="109"/>
      <c r="K300" s="109"/>
      <c r="L300" s="109"/>
      <c r="M300" s="109"/>
    </row>
    <row r="301" ht="15.75" customHeight="1">
      <c r="A301" s="100"/>
      <c r="B301" s="100"/>
      <c r="C301" s="109"/>
      <c r="D301" s="109"/>
      <c r="E301" s="109"/>
      <c r="F301" s="109"/>
      <c r="G301" s="109"/>
      <c r="H301" s="109"/>
      <c r="I301" s="109"/>
      <c r="J301" s="109"/>
      <c r="K301" s="109"/>
      <c r="L301" s="109"/>
      <c r="M301" s="109"/>
    </row>
    <row r="302" ht="15.75" customHeight="1">
      <c r="A302" s="100"/>
      <c r="B302" s="100"/>
      <c r="C302" s="109"/>
      <c r="D302" s="109"/>
      <c r="E302" s="109"/>
      <c r="F302" s="109"/>
      <c r="G302" s="109"/>
      <c r="H302" s="109"/>
      <c r="I302" s="109"/>
      <c r="J302" s="109"/>
      <c r="K302" s="109"/>
      <c r="L302" s="109"/>
      <c r="M302" s="109"/>
    </row>
    <row r="303" ht="15.75" customHeight="1">
      <c r="A303" s="100"/>
      <c r="B303" s="100"/>
      <c r="C303" s="109"/>
      <c r="D303" s="109"/>
      <c r="E303" s="109"/>
      <c r="F303" s="109"/>
      <c r="G303" s="109"/>
      <c r="H303" s="109"/>
      <c r="I303" s="109"/>
      <c r="J303" s="109"/>
      <c r="K303" s="109"/>
      <c r="L303" s="109"/>
      <c r="M303" s="109"/>
    </row>
    <row r="304" ht="15.75" customHeight="1">
      <c r="A304" s="100"/>
      <c r="B304" s="100"/>
      <c r="C304" s="109"/>
      <c r="D304" s="109"/>
      <c r="E304" s="109"/>
      <c r="F304" s="109"/>
      <c r="G304" s="109"/>
      <c r="H304" s="109"/>
      <c r="I304" s="109"/>
      <c r="J304" s="109"/>
      <c r="K304" s="109"/>
      <c r="L304" s="109"/>
      <c r="M304" s="109"/>
    </row>
    <row r="305" ht="15.75" customHeight="1">
      <c r="A305" s="100"/>
      <c r="B305" s="100"/>
      <c r="C305" s="109"/>
      <c r="D305" s="109"/>
      <c r="E305" s="109"/>
      <c r="F305" s="109"/>
      <c r="G305" s="109"/>
      <c r="H305" s="109"/>
      <c r="I305" s="109"/>
      <c r="J305" s="109"/>
      <c r="K305" s="109"/>
      <c r="L305" s="109"/>
      <c r="M305" s="109"/>
    </row>
    <row r="306" ht="15.75" customHeight="1">
      <c r="A306" s="100"/>
      <c r="B306" s="100"/>
      <c r="C306" s="109"/>
      <c r="D306" s="109"/>
      <c r="E306" s="109"/>
      <c r="F306" s="109"/>
      <c r="G306" s="109"/>
      <c r="H306" s="109"/>
      <c r="I306" s="109"/>
      <c r="J306" s="109"/>
      <c r="K306" s="109"/>
      <c r="L306" s="109"/>
      <c r="M306" s="109"/>
    </row>
    <row r="307" ht="15.75" customHeight="1">
      <c r="A307" s="100"/>
      <c r="B307" s="100"/>
      <c r="C307" s="109"/>
      <c r="D307" s="109"/>
      <c r="E307" s="109"/>
      <c r="F307" s="109"/>
      <c r="G307" s="109"/>
      <c r="H307" s="109"/>
      <c r="I307" s="109"/>
      <c r="J307" s="109"/>
      <c r="K307" s="109"/>
      <c r="L307" s="109"/>
      <c r="M307" s="109"/>
    </row>
    <row r="308" ht="15.75" customHeight="1">
      <c r="A308" s="100"/>
      <c r="B308" s="100"/>
      <c r="C308" s="109"/>
      <c r="D308" s="109"/>
      <c r="E308" s="109"/>
      <c r="F308" s="109"/>
      <c r="G308" s="109"/>
      <c r="H308" s="109"/>
      <c r="I308" s="109"/>
      <c r="J308" s="109"/>
      <c r="K308" s="109"/>
      <c r="L308" s="109"/>
      <c r="M308" s="109"/>
    </row>
    <row r="309" ht="15.75" customHeight="1">
      <c r="A309" s="100"/>
      <c r="B309" s="100"/>
      <c r="C309" s="109"/>
      <c r="D309" s="109"/>
      <c r="E309" s="109"/>
      <c r="F309" s="109"/>
      <c r="G309" s="109"/>
      <c r="H309" s="109"/>
      <c r="I309" s="109"/>
      <c r="J309" s="109"/>
      <c r="K309" s="109"/>
      <c r="L309" s="109"/>
      <c r="M309" s="109"/>
    </row>
    <row r="310" ht="15.75" customHeight="1">
      <c r="A310" s="100"/>
      <c r="B310" s="100"/>
      <c r="C310" s="109"/>
      <c r="D310" s="109"/>
      <c r="E310" s="109"/>
      <c r="F310" s="109"/>
      <c r="G310" s="109"/>
      <c r="H310" s="109"/>
      <c r="I310" s="109"/>
      <c r="J310" s="109"/>
      <c r="K310" s="109"/>
      <c r="L310" s="109"/>
      <c r="M310" s="109"/>
    </row>
    <row r="311" ht="15.75" customHeight="1">
      <c r="A311" s="100"/>
      <c r="B311" s="100"/>
      <c r="C311" s="109"/>
      <c r="D311" s="109"/>
      <c r="E311" s="109"/>
      <c r="F311" s="109"/>
      <c r="G311" s="109"/>
      <c r="H311" s="109"/>
      <c r="I311" s="109"/>
      <c r="J311" s="109"/>
      <c r="K311" s="109"/>
      <c r="L311" s="109"/>
      <c r="M311" s="109"/>
    </row>
    <row r="312" ht="15.75" customHeight="1">
      <c r="A312" s="100"/>
      <c r="B312" s="100"/>
      <c r="C312" s="109"/>
      <c r="D312" s="109"/>
      <c r="E312" s="109"/>
      <c r="F312" s="109"/>
      <c r="G312" s="109"/>
      <c r="H312" s="109"/>
      <c r="I312" s="109"/>
      <c r="J312" s="109"/>
      <c r="K312" s="109"/>
      <c r="L312" s="109"/>
      <c r="M312" s="109"/>
    </row>
    <row r="313" ht="15.75" customHeight="1">
      <c r="A313" s="100"/>
      <c r="B313" s="100"/>
      <c r="C313" s="109"/>
      <c r="D313" s="109"/>
      <c r="E313" s="109"/>
      <c r="F313" s="109"/>
      <c r="G313" s="109"/>
      <c r="H313" s="109"/>
      <c r="I313" s="109"/>
      <c r="J313" s="109"/>
      <c r="K313" s="109"/>
      <c r="L313" s="109"/>
      <c r="M313" s="109"/>
    </row>
    <row r="314" ht="15.75" customHeight="1">
      <c r="A314" s="100"/>
      <c r="B314" s="100"/>
      <c r="C314" s="109"/>
      <c r="D314" s="109"/>
      <c r="E314" s="109"/>
      <c r="F314" s="109"/>
      <c r="G314" s="109"/>
      <c r="H314" s="109"/>
      <c r="I314" s="109"/>
      <c r="J314" s="109"/>
      <c r="K314" s="109"/>
      <c r="L314" s="109"/>
      <c r="M314" s="109"/>
    </row>
    <row r="315" ht="15.75" customHeight="1">
      <c r="A315" s="100"/>
      <c r="B315" s="100"/>
      <c r="C315" s="109"/>
      <c r="D315" s="109"/>
      <c r="E315" s="109"/>
      <c r="F315" s="109"/>
      <c r="G315" s="109"/>
      <c r="H315" s="109"/>
      <c r="I315" s="109"/>
      <c r="J315" s="109"/>
      <c r="K315" s="109"/>
      <c r="L315" s="109"/>
      <c r="M315" s="109"/>
    </row>
    <row r="316" ht="15.75" customHeight="1">
      <c r="A316" s="100"/>
      <c r="B316" s="100"/>
      <c r="C316" s="109"/>
      <c r="D316" s="109"/>
      <c r="E316" s="109"/>
      <c r="F316" s="109"/>
      <c r="G316" s="109"/>
      <c r="H316" s="109"/>
      <c r="I316" s="109"/>
      <c r="J316" s="109"/>
      <c r="K316" s="109"/>
      <c r="L316" s="109"/>
      <c r="M316" s="109"/>
    </row>
    <row r="317" ht="15.75" customHeight="1">
      <c r="A317" s="100"/>
      <c r="B317" s="100"/>
      <c r="C317" s="109"/>
      <c r="D317" s="109"/>
      <c r="E317" s="109"/>
      <c r="F317" s="109"/>
      <c r="G317" s="109"/>
      <c r="H317" s="109"/>
      <c r="I317" s="109"/>
      <c r="J317" s="109"/>
      <c r="K317" s="109"/>
      <c r="L317" s="109"/>
      <c r="M317" s="109"/>
    </row>
    <row r="318" ht="15.75" customHeight="1">
      <c r="A318" s="100"/>
      <c r="B318" s="100"/>
      <c r="C318" s="109"/>
      <c r="D318" s="109"/>
      <c r="E318" s="109"/>
      <c r="F318" s="109"/>
      <c r="G318" s="109"/>
      <c r="H318" s="109"/>
      <c r="I318" s="109"/>
      <c r="J318" s="109"/>
      <c r="K318" s="109"/>
      <c r="L318" s="109"/>
      <c r="M318" s="109"/>
    </row>
    <row r="319" ht="15.75" customHeight="1">
      <c r="A319" s="100"/>
      <c r="B319" s="100"/>
      <c r="C319" s="109"/>
      <c r="D319" s="109"/>
      <c r="E319" s="109"/>
      <c r="F319" s="109"/>
      <c r="G319" s="109"/>
      <c r="H319" s="109"/>
      <c r="I319" s="109"/>
      <c r="J319" s="109"/>
      <c r="K319" s="109"/>
      <c r="L319" s="109"/>
      <c r="M319" s="109"/>
    </row>
    <row r="320" ht="15.75" customHeight="1">
      <c r="A320" s="100"/>
      <c r="B320" s="100"/>
      <c r="C320" s="109"/>
      <c r="D320" s="109"/>
      <c r="E320" s="109"/>
      <c r="F320" s="109"/>
      <c r="G320" s="109"/>
      <c r="H320" s="109"/>
      <c r="I320" s="109"/>
      <c r="J320" s="109"/>
      <c r="K320" s="109"/>
      <c r="L320" s="109"/>
      <c r="M320" s="109"/>
    </row>
    <row r="321" ht="15.75" customHeight="1">
      <c r="A321" s="100"/>
      <c r="B321" s="100"/>
      <c r="C321" s="109"/>
      <c r="D321" s="109"/>
      <c r="E321" s="109"/>
      <c r="F321" s="109"/>
      <c r="G321" s="109"/>
      <c r="H321" s="109"/>
      <c r="I321" s="109"/>
      <c r="J321" s="109"/>
      <c r="K321" s="109"/>
      <c r="L321" s="109"/>
      <c r="M321" s="109"/>
    </row>
    <row r="322" ht="15.75" customHeight="1">
      <c r="A322" s="100"/>
      <c r="B322" s="100"/>
      <c r="C322" s="109"/>
      <c r="D322" s="109"/>
      <c r="E322" s="109"/>
      <c r="F322" s="109"/>
      <c r="G322" s="109"/>
      <c r="H322" s="109"/>
      <c r="I322" s="109"/>
      <c r="J322" s="109"/>
      <c r="K322" s="109"/>
      <c r="L322" s="109"/>
      <c r="M322" s="109"/>
    </row>
    <row r="323" ht="15.75" customHeight="1">
      <c r="A323" s="100"/>
      <c r="B323" s="100"/>
      <c r="C323" s="109"/>
      <c r="D323" s="109"/>
      <c r="E323" s="109"/>
      <c r="F323" s="109"/>
      <c r="G323" s="109"/>
      <c r="H323" s="109"/>
      <c r="I323" s="109"/>
      <c r="J323" s="109"/>
      <c r="K323" s="109"/>
      <c r="L323" s="109"/>
      <c r="M323" s="109"/>
    </row>
    <row r="324" ht="15.75" customHeight="1">
      <c r="A324" s="100"/>
      <c r="B324" s="100"/>
      <c r="C324" s="109"/>
      <c r="D324" s="109"/>
      <c r="E324" s="109"/>
      <c r="F324" s="109"/>
      <c r="G324" s="109"/>
      <c r="H324" s="109"/>
      <c r="I324" s="109"/>
      <c r="J324" s="109"/>
      <c r="K324" s="109"/>
      <c r="L324" s="109"/>
      <c r="M324" s="109"/>
    </row>
    <row r="325" ht="15.75" customHeight="1">
      <c r="A325" s="100"/>
      <c r="B325" s="100"/>
      <c r="C325" s="109"/>
      <c r="D325" s="109"/>
      <c r="E325" s="109"/>
      <c r="F325" s="109"/>
      <c r="G325" s="109"/>
      <c r="H325" s="109"/>
      <c r="I325" s="109"/>
      <c r="J325" s="109"/>
      <c r="K325" s="109"/>
      <c r="L325" s="109"/>
      <c r="M325" s="109"/>
    </row>
    <row r="326" ht="15.75" customHeight="1">
      <c r="A326" s="100"/>
      <c r="B326" s="100"/>
      <c r="C326" s="109"/>
      <c r="D326" s="109"/>
      <c r="E326" s="109"/>
      <c r="F326" s="109"/>
      <c r="G326" s="109"/>
      <c r="H326" s="109"/>
      <c r="I326" s="109"/>
      <c r="J326" s="109"/>
      <c r="K326" s="109"/>
      <c r="L326" s="109"/>
      <c r="M326" s="109"/>
    </row>
    <row r="327" ht="15.75" customHeight="1">
      <c r="A327" s="100"/>
      <c r="B327" s="100"/>
      <c r="C327" s="109"/>
      <c r="D327" s="109"/>
      <c r="E327" s="109"/>
      <c r="F327" s="109"/>
      <c r="G327" s="109"/>
      <c r="H327" s="109"/>
      <c r="I327" s="109"/>
      <c r="J327" s="109"/>
      <c r="K327" s="109"/>
      <c r="L327" s="109"/>
      <c r="M327" s="109"/>
    </row>
    <row r="328" ht="15.75" customHeight="1">
      <c r="A328" s="100"/>
      <c r="B328" s="100"/>
      <c r="C328" s="109"/>
      <c r="D328" s="109"/>
      <c r="E328" s="109"/>
      <c r="F328" s="109"/>
      <c r="G328" s="109"/>
      <c r="H328" s="109"/>
      <c r="I328" s="109"/>
      <c r="J328" s="109"/>
      <c r="K328" s="109"/>
      <c r="L328" s="109"/>
      <c r="M328" s="109"/>
    </row>
    <row r="329" ht="15.75" customHeight="1">
      <c r="A329" s="100"/>
      <c r="B329" s="100"/>
      <c r="C329" s="109"/>
      <c r="D329" s="109"/>
      <c r="E329" s="109"/>
      <c r="F329" s="109"/>
      <c r="G329" s="109"/>
      <c r="H329" s="109"/>
      <c r="I329" s="109"/>
      <c r="J329" s="109"/>
      <c r="K329" s="109"/>
      <c r="L329" s="109"/>
      <c r="M329" s="109"/>
    </row>
    <row r="330" ht="15.75" customHeight="1">
      <c r="A330" s="100"/>
      <c r="B330" s="100"/>
      <c r="C330" s="109"/>
      <c r="D330" s="109"/>
      <c r="E330" s="109"/>
      <c r="F330" s="109"/>
      <c r="G330" s="109"/>
      <c r="H330" s="109"/>
      <c r="I330" s="109"/>
      <c r="J330" s="109"/>
      <c r="K330" s="109"/>
      <c r="L330" s="109"/>
      <c r="M330" s="109"/>
    </row>
    <row r="331" ht="15.75" customHeight="1">
      <c r="A331" s="100"/>
      <c r="B331" s="100"/>
      <c r="C331" s="109"/>
      <c r="D331" s="109"/>
      <c r="E331" s="109"/>
      <c r="F331" s="109"/>
      <c r="G331" s="109"/>
      <c r="H331" s="109"/>
      <c r="I331" s="109"/>
      <c r="J331" s="109"/>
      <c r="K331" s="109"/>
      <c r="L331" s="109"/>
      <c r="M331" s="109"/>
    </row>
    <row r="332" ht="15.75" customHeight="1">
      <c r="A332" s="100"/>
      <c r="B332" s="100"/>
      <c r="C332" s="109"/>
      <c r="D332" s="109"/>
      <c r="E332" s="109"/>
      <c r="F332" s="109"/>
      <c r="G332" s="109"/>
      <c r="H332" s="109"/>
      <c r="I332" s="109"/>
      <c r="J332" s="109"/>
      <c r="K332" s="109"/>
      <c r="L332" s="109"/>
      <c r="M332" s="109"/>
    </row>
    <row r="333" ht="15.75" customHeight="1">
      <c r="A333" s="100"/>
      <c r="B333" s="100"/>
      <c r="C333" s="109"/>
      <c r="D333" s="109"/>
      <c r="E333" s="109"/>
      <c r="F333" s="109"/>
      <c r="G333" s="109"/>
      <c r="H333" s="109"/>
      <c r="I333" s="109"/>
      <c r="J333" s="109"/>
      <c r="K333" s="109"/>
      <c r="L333" s="109"/>
      <c r="M333" s="109"/>
    </row>
    <row r="334" ht="15.75" customHeight="1">
      <c r="A334" s="100"/>
      <c r="B334" s="100"/>
      <c r="C334" s="109"/>
      <c r="D334" s="109"/>
      <c r="E334" s="109"/>
      <c r="F334" s="109"/>
      <c r="G334" s="109"/>
      <c r="H334" s="109"/>
      <c r="I334" s="109"/>
      <c r="J334" s="109"/>
      <c r="K334" s="109"/>
      <c r="L334" s="109"/>
      <c r="M334" s="109"/>
    </row>
    <row r="335" ht="15.75" customHeight="1">
      <c r="A335" s="100"/>
      <c r="B335" s="100"/>
      <c r="C335" s="109"/>
      <c r="D335" s="109"/>
      <c r="E335" s="109"/>
      <c r="F335" s="109"/>
      <c r="G335" s="109"/>
      <c r="H335" s="109"/>
      <c r="I335" s="109"/>
      <c r="J335" s="109"/>
      <c r="K335" s="109"/>
      <c r="L335" s="109"/>
      <c r="M335" s="109"/>
    </row>
    <row r="336" ht="15.75" customHeight="1">
      <c r="A336" s="100"/>
      <c r="B336" s="100"/>
      <c r="C336" s="109"/>
      <c r="D336" s="109"/>
      <c r="E336" s="109"/>
      <c r="F336" s="109"/>
      <c r="G336" s="109"/>
      <c r="H336" s="109"/>
      <c r="I336" s="109"/>
      <c r="J336" s="109"/>
      <c r="K336" s="109"/>
      <c r="L336" s="109"/>
      <c r="M336" s="109"/>
    </row>
    <row r="337" ht="15.75" customHeight="1">
      <c r="A337" s="100"/>
      <c r="B337" s="100"/>
      <c r="C337" s="109"/>
      <c r="D337" s="109"/>
      <c r="E337" s="109"/>
      <c r="F337" s="109"/>
      <c r="G337" s="109"/>
      <c r="H337" s="109"/>
      <c r="I337" s="109"/>
      <c r="J337" s="109"/>
      <c r="K337" s="109"/>
      <c r="L337" s="109"/>
      <c r="M337" s="109"/>
    </row>
    <row r="338" ht="15.75" customHeight="1">
      <c r="A338" s="100"/>
      <c r="B338" s="100"/>
      <c r="C338" s="109"/>
      <c r="D338" s="109"/>
      <c r="E338" s="109"/>
      <c r="F338" s="109"/>
      <c r="G338" s="109"/>
      <c r="H338" s="109"/>
      <c r="I338" s="109"/>
      <c r="J338" s="109"/>
      <c r="K338" s="109"/>
      <c r="L338" s="109"/>
      <c r="M338" s="109"/>
    </row>
    <row r="339" ht="15.75" customHeight="1">
      <c r="A339" s="100"/>
      <c r="B339" s="100"/>
      <c r="C339" s="109"/>
      <c r="D339" s="109"/>
      <c r="E339" s="109"/>
      <c r="F339" s="109"/>
      <c r="G339" s="109"/>
      <c r="H339" s="109"/>
      <c r="I339" s="109"/>
      <c r="J339" s="109"/>
      <c r="K339" s="109"/>
      <c r="L339" s="109"/>
      <c r="M339" s="109"/>
    </row>
    <row r="340" ht="15.75" customHeight="1">
      <c r="A340" s="100"/>
      <c r="B340" s="100"/>
      <c r="C340" s="109"/>
      <c r="D340" s="109"/>
      <c r="E340" s="109"/>
      <c r="F340" s="109"/>
      <c r="G340" s="109"/>
      <c r="H340" s="109"/>
      <c r="I340" s="109"/>
      <c r="J340" s="109"/>
      <c r="K340" s="109"/>
      <c r="L340" s="109"/>
      <c r="M340" s="109"/>
    </row>
    <row r="341" ht="15.75" customHeight="1">
      <c r="A341" s="100"/>
      <c r="B341" s="100"/>
      <c r="C341" s="109"/>
      <c r="D341" s="109"/>
      <c r="E341" s="109"/>
      <c r="F341" s="109"/>
      <c r="G341" s="109"/>
      <c r="H341" s="109"/>
      <c r="I341" s="109"/>
      <c r="J341" s="109"/>
      <c r="K341" s="109"/>
      <c r="L341" s="109"/>
      <c r="M341" s="109"/>
    </row>
    <row r="342" ht="15.75" customHeight="1">
      <c r="A342" s="100"/>
      <c r="B342" s="100"/>
      <c r="C342" s="109"/>
      <c r="D342" s="109"/>
      <c r="E342" s="109"/>
      <c r="F342" s="109"/>
      <c r="G342" s="109"/>
      <c r="H342" s="109"/>
      <c r="I342" s="109"/>
      <c r="J342" s="109"/>
      <c r="K342" s="109"/>
      <c r="L342" s="109"/>
      <c r="M342" s="109"/>
    </row>
    <row r="343" ht="15.75" customHeight="1">
      <c r="A343" s="100"/>
      <c r="B343" s="100"/>
      <c r="C343" s="109"/>
      <c r="D343" s="109"/>
      <c r="E343" s="109"/>
      <c r="F343" s="109"/>
      <c r="G343" s="109"/>
      <c r="H343" s="109"/>
      <c r="I343" s="109"/>
      <c r="J343" s="109"/>
      <c r="K343" s="109"/>
      <c r="L343" s="109"/>
      <c r="M343" s="109"/>
    </row>
    <row r="344" ht="15.75" customHeight="1">
      <c r="A344" s="100"/>
      <c r="B344" s="100"/>
      <c r="C344" s="109"/>
      <c r="D344" s="109"/>
      <c r="E344" s="109"/>
      <c r="F344" s="109"/>
      <c r="G344" s="109"/>
      <c r="H344" s="109"/>
      <c r="I344" s="109"/>
      <c r="J344" s="109"/>
      <c r="K344" s="109"/>
      <c r="L344" s="109"/>
      <c r="M344" s="109"/>
    </row>
    <row r="345" ht="15.75" customHeight="1">
      <c r="A345" s="100"/>
      <c r="B345" s="100"/>
      <c r="C345" s="109"/>
      <c r="D345" s="109"/>
      <c r="E345" s="109"/>
      <c r="F345" s="109"/>
      <c r="G345" s="109"/>
      <c r="H345" s="109"/>
      <c r="I345" s="109"/>
      <c r="J345" s="109"/>
      <c r="K345" s="109"/>
      <c r="L345" s="109"/>
      <c r="M345" s="109"/>
    </row>
    <row r="346" ht="15.75" customHeight="1">
      <c r="A346" s="100"/>
      <c r="B346" s="100"/>
      <c r="C346" s="109"/>
      <c r="D346" s="109"/>
      <c r="E346" s="109"/>
      <c r="F346" s="109"/>
      <c r="G346" s="109"/>
      <c r="H346" s="109"/>
      <c r="I346" s="109"/>
      <c r="J346" s="109"/>
      <c r="K346" s="109"/>
      <c r="L346" s="109"/>
      <c r="M346" s="109"/>
    </row>
    <row r="347" ht="15.75" customHeight="1">
      <c r="A347" s="100"/>
      <c r="B347" s="100"/>
      <c r="C347" s="109"/>
      <c r="D347" s="109"/>
      <c r="E347" s="109"/>
      <c r="F347" s="109"/>
      <c r="G347" s="109"/>
      <c r="H347" s="109"/>
      <c r="I347" s="109"/>
      <c r="J347" s="109"/>
      <c r="K347" s="109"/>
      <c r="L347" s="109"/>
      <c r="M347" s="109"/>
    </row>
    <row r="348" ht="15.75" customHeight="1">
      <c r="A348" s="100"/>
      <c r="B348" s="100"/>
      <c r="C348" s="109"/>
      <c r="D348" s="109"/>
      <c r="E348" s="109"/>
      <c r="F348" s="109"/>
      <c r="G348" s="109"/>
      <c r="H348" s="109"/>
      <c r="I348" s="109"/>
      <c r="J348" s="109"/>
      <c r="K348" s="109"/>
      <c r="L348" s="109"/>
      <c r="M348" s="109"/>
    </row>
    <row r="349" ht="15.75" customHeight="1">
      <c r="A349" s="100"/>
      <c r="B349" s="100"/>
      <c r="C349" s="109"/>
      <c r="D349" s="109"/>
      <c r="E349" s="109"/>
      <c r="F349" s="109"/>
      <c r="G349" s="109"/>
      <c r="H349" s="109"/>
      <c r="I349" s="109"/>
      <c r="J349" s="109"/>
      <c r="K349" s="109"/>
      <c r="L349" s="109"/>
      <c r="M349" s="109"/>
    </row>
    <row r="350" ht="15.75" customHeight="1">
      <c r="A350" s="100"/>
      <c r="B350" s="100"/>
      <c r="C350" s="109"/>
      <c r="D350" s="109"/>
      <c r="E350" s="109"/>
      <c r="F350" s="109"/>
      <c r="G350" s="109"/>
      <c r="H350" s="109"/>
      <c r="I350" s="109"/>
      <c r="J350" s="109"/>
      <c r="K350" s="109"/>
      <c r="L350" s="109"/>
      <c r="M350" s="109"/>
    </row>
    <row r="351" ht="15.75" customHeight="1">
      <c r="A351" s="100"/>
      <c r="B351" s="100"/>
      <c r="C351" s="109"/>
      <c r="D351" s="109"/>
      <c r="E351" s="109"/>
      <c r="F351" s="109"/>
      <c r="G351" s="109"/>
      <c r="H351" s="109"/>
      <c r="I351" s="109"/>
      <c r="J351" s="109"/>
      <c r="K351" s="109"/>
      <c r="L351" s="109"/>
      <c r="M351" s="109"/>
    </row>
    <row r="352" ht="15.75" customHeight="1">
      <c r="A352" s="100"/>
      <c r="B352" s="100"/>
      <c r="C352" s="109"/>
      <c r="D352" s="109"/>
      <c r="E352" s="109"/>
      <c r="F352" s="109"/>
      <c r="G352" s="109"/>
      <c r="H352" s="109"/>
      <c r="I352" s="109"/>
      <c r="J352" s="109"/>
      <c r="K352" s="109"/>
      <c r="L352" s="109"/>
      <c r="M352" s="109"/>
    </row>
    <row r="353" ht="15.75" customHeight="1">
      <c r="A353" s="100"/>
      <c r="B353" s="100"/>
      <c r="C353" s="109"/>
      <c r="D353" s="109"/>
      <c r="E353" s="109"/>
      <c r="F353" s="109"/>
      <c r="G353" s="109"/>
      <c r="H353" s="109"/>
      <c r="I353" s="109"/>
      <c r="J353" s="109"/>
      <c r="K353" s="109"/>
      <c r="L353" s="109"/>
      <c r="M353" s="109"/>
    </row>
    <row r="354" ht="15.75" customHeight="1">
      <c r="A354" s="100"/>
      <c r="B354" s="100"/>
      <c r="C354" s="109"/>
      <c r="D354" s="109"/>
      <c r="E354" s="109"/>
      <c r="F354" s="109"/>
      <c r="G354" s="109"/>
      <c r="H354" s="109"/>
      <c r="I354" s="109"/>
      <c r="J354" s="109"/>
      <c r="K354" s="109"/>
      <c r="L354" s="109"/>
      <c r="M354" s="109"/>
    </row>
    <row r="355" ht="15.75" customHeight="1">
      <c r="A355" s="100"/>
      <c r="B355" s="100"/>
      <c r="C355" s="109"/>
      <c r="D355" s="109"/>
      <c r="E355" s="109"/>
      <c r="F355" s="109"/>
      <c r="G355" s="109"/>
      <c r="H355" s="109"/>
      <c r="I355" s="109"/>
      <c r="J355" s="109"/>
      <c r="K355" s="109"/>
      <c r="L355" s="109"/>
      <c r="M355" s="109"/>
    </row>
    <row r="356" ht="15.75" customHeight="1">
      <c r="A356" s="100"/>
      <c r="B356" s="100"/>
      <c r="C356" s="109"/>
      <c r="D356" s="109"/>
      <c r="E356" s="109"/>
      <c r="F356" s="109"/>
      <c r="G356" s="109"/>
      <c r="H356" s="109"/>
      <c r="I356" s="109"/>
      <c r="J356" s="109"/>
      <c r="K356" s="109"/>
      <c r="L356" s="109"/>
      <c r="M356" s="109"/>
    </row>
    <row r="357" ht="15.75" customHeight="1">
      <c r="A357" s="100"/>
      <c r="B357" s="100"/>
      <c r="C357" s="109"/>
      <c r="D357" s="109"/>
      <c r="E357" s="109"/>
      <c r="F357" s="109"/>
      <c r="G357" s="109"/>
      <c r="H357" s="109"/>
      <c r="I357" s="109"/>
      <c r="J357" s="109"/>
      <c r="K357" s="109"/>
      <c r="L357" s="109"/>
      <c r="M357" s="109"/>
    </row>
    <row r="358" ht="15.75" customHeight="1">
      <c r="A358" s="100"/>
      <c r="B358" s="100"/>
      <c r="C358" s="109"/>
      <c r="D358" s="109"/>
      <c r="E358" s="109"/>
      <c r="F358" s="109"/>
      <c r="G358" s="109"/>
      <c r="H358" s="109"/>
      <c r="I358" s="109"/>
      <c r="J358" s="109"/>
      <c r="K358" s="109"/>
      <c r="L358" s="109"/>
      <c r="M358" s="109"/>
    </row>
    <row r="359" ht="15.75" customHeight="1">
      <c r="A359" s="100"/>
      <c r="B359" s="100"/>
      <c r="C359" s="109"/>
      <c r="D359" s="109"/>
      <c r="E359" s="109"/>
      <c r="F359" s="109"/>
      <c r="G359" s="109"/>
      <c r="H359" s="109"/>
      <c r="I359" s="109"/>
      <c r="J359" s="109"/>
      <c r="K359" s="109"/>
      <c r="L359" s="109"/>
      <c r="M359" s="109"/>
    </row>
    <row r="360" ht="15.75" customHeight="1">
      <c r="A360" s="100"/>
      <c r="B360" s="100"/>
      <c r="C360" s="109"/>
      <c r="D360" s="109"/>
      <c r="E360" s="109"/>
      <c r="F360" s="109"/>
      <c r="G360" s="109"/>
      <c r="H360" s="109"/>
      <c r="I360" s="109"/>
      <c r="J360" s="109"/>
      <c r="K360" s="109"/>
      <c r="L360" s="109"/>
      <c r="M360" s="109"/>
    </row>
    <row r="361" ht="15.75" customHeight="1">
      <c r="A361" s="100"/>
      <c r="B361" s="100"/>
      <c r="C361" s="109"/>
      <c r="D361" s="109"/>
      <c r="E361" s="109"/>
      <c r="F361" s="109"/>
      <c r="G361" s="109"/>
      <c r="H361" s="109"/>
      <c r="I361" s="109"/>
      <c r="J361" s="109"/>
      <c r="K361" s="109"/>
      <c r="L361" s="109"/>
      <c r="M361" s="109"/>
    </row>
    <row r="362" ht="15.75" customHeight="1">
      <c r="A362" s="100"/>
      <c r="B362" s="100"/>
      <c r="C362" s="109"/>
      <c r="D362" s="109"/>
      <c r="E362" s="109"/>
      <c r="F362" s="109"/>
      <c r="G362" s="109"/>
      <c r="H362" s="109"/>
      <c r="I362" s="109"/>
      <c r="J362" s="109"/>
      <c r="K362" s="109"/>
      <c r="L362" s="109"/>
      <c r="M362" s="109"/>
    </row>
    <row r="363" ht="15.75" customHeight="1">
      <c r="A363" s="100"/>
      <c r="B363" s="100"/>
      <c r="C363" s="109"/>
      <c r="D363" s="109"/>
      <c r="E363" s="109"/>
      <c r="F363" s="109"/>
      <c r="G363" s="109"/>
      <c r="H363" s="109"/>
      <c r="I363" s="109"/>
      <c r="J363" s="109"/>
      <c r="K363" s="109"/>
      <c r="L363" s="109"/>
      <c r="M363" s="109"/>
    </row>
    <row r="364" ht="15.75" customHeight="1">
      <c r="A364" s="100"/>
      <c r="B364" s="100"/>
      <c r="C364" s="109"/>
      <c r="D364" s="109"/>
      <c r="E364" s="109"/>
      <c r="F364" s="109"/>
      <c r="G364" s="109"/>
      <c r="H364" s="109"/>
      <c r="I364" s="109"/>
      <c r="J364" s="109"/>
      <c r="K364" s="109"/>
      <c r="L364" s="109"/>
      <c r="M364" s="109"/>
    </row>
    <row r="365" ht="15.75" customHeight="1">
      <c r="A365" s="100"/>
      <c r="B365" s="100"/>
      <c r="C365" s="109"/>
      <c r="D365" s="109"/>
      <c r="E365" s="109"/>
      <c r="F365" s="109"/>
      <c r="G365" s="109"/>
      <c r="H365" s="109"/>
      <c r="I365" s="109"/>
      <c r="J365" s="109"/>
      <c r="K365" s="109"/>
      <c r="L365" s="109"/>
      <c r="M365" s="109"/>
    </row>
    <row r="366" ht="15.75" customHeight="1">
      <c r="A366" s="100"/>
      <c r="B366" s="100"/>
      <c r="C366" s="109"/>
      <c r="D366" s="109"/>
      <c r="E366" s="109"/>
      <c r="F366" s="109"/>
      <c r="G366" s="109"/>
      <c r="H366" s="109"/>
      <c r="I366" s="109"/>
      <c r="J366" s="109"/>
      <c r="K366" s="109"/>
      <c r="L366" s="109"/>
      <c r="M366" s="109"/>
    </row>
    <row r="367" ht="15.75" customHeight="1">
      <c r="A367" s="100"/>
      <c r="B367" s="100"/>
      <c r="C367" s="109"/>
      <c r="D367" s="109"/>
      <c r="E367" s="109"/>
      <c r="F367" s="109"/>
      <c r="G367" s="109"/>
      <c r="H367" s="109"/>
      <c r="I367" s="109"/>
      <c r="J367" s="109"/>
      <c r="K367" s="109"/>
      <c r="L367" s="109"/>
      <c r="M367" s="109"/>
    </row>
    <row r="368" ht="15.75" customHeight="1">
      <c r="A368" s="100"/>
      <c r="B368" s="100"/>
      <c r="C368" s="109"/>
      <c r="D368" s="109"/>
      <c r="E368" s="109"/>
      <c r="F368" s="109"/>
      <c r="G368" s="109"/>
      <c r="H368" s="109"/>
      <c r="I368" s="109"/>
      <c r="J368" s="109"/>
      <c r="K368" s="109"/>
      <c r="L368" s="109"/>
      <c r="M368" s="109"/>
    </row>
    <row r="369" ht="15.75" customHeight="1">
      <c r="A369" s="100"/>
      <c r="B369" s="100"/>
      <c r="C369" s="109"/>
      <c r="D369" s="109"/>
      <c r="E369" s="109"/>
      <c r="F369" s="109"/>
      <c r="G369" s="109"/>
      <c r="H369" s="109"/>
      <c r="I369" s="109"/>
      <c r="J369" s="109"/>
      <c r="K369" s="109"/>
      <c r="L369" s="109"/>
      <c r="M369" s="109"/>
    </row>
    <row r="370" ht="15.75" customHeight="1">
      <c r="A370" s="100"/>
      <c r="B370" s="100"/>
      <c r="C370" s="109"/>
      <c r="D370" s="109"/>
      <c r="E370" s="109"/>
      <c r="F370" s="109"/>
      <c r="G370" s="109"/>
      <c r="H370" s="109"/>
      <c r="I370" s="109"/>
      <c r="J370" s="109"/>
      <c r="K370" s="109"/>
      <c r="L370" s="109"/>
      <c r="M370" s="109"/>
    </row>
    <row r="371" ht="15.75" customHeight="1">
      <c r="A371" s="100"/>
      <c r="B371" s="100"/>
      <c r="C371" s="109"/>
      <c r="D371" s="109"/>
      <c r="E371" s="109"/>
      <c r="F371" s="109"/>
      <c r="G371" s="109"/>
      <c r="H371" s="109"/>
      <c r="I371" s="109"/>
      <c r="J371" s="109"/>
      <c r="K371" s="109"/>
      <c r="L371" s="109"/>
      <c r="M371" s="109"/>
    </row>
    <row r="372" ht="15.75" customHeight="1">
      <c r="A372" s="100"/>
      <c r="B372" s="100"/>
      <c r="C372" s="109"/>
      <c r="D372" s="109"/>
      <c r="E372" s="109"/>
      <c r="F372" s="109"/>
      <c r="G372" s="109"/>
      <c r="H372" s="109"/>
      <c r="I372" s="109"/>
      <c r="J372" s="109"/>
      <c r="K372" s="109"/>
      <c r="L372" s="109"/>
      <c r="M372" s="109"/>
    </row>
    <row r="373" ht="15.75" customHeight="1">
      <c r="A373" s="100"/>
      <c r="B373" s="100"/>
      <c r="C373" s="109"/>
      <c r="D373" s="109"/>
      <c r="E373" s="109"/>
      <c r="F373" s="109"/>
      <c r="G373" s="109"/>
      <c r="H373" s="109"/>
      <c r="I373" s="109"/>
      <c r="J373" s="109"/>
      <c r="K373" s="109"/>
      <c r="L373" s="109"/>
      <c r="M373" s="109"/>
    </row>
    <row r="374" ht="15.75" customHeight="1">
      <c r="A374" s="100"/>
      <c r="B374" s="100"/>
      <c r="C374" s="109"/>
      <c r="D374" s="109"/>
      <c r="E374" s="109"/>
      <c r="F374" s="109"/>
      <c r="G374" s="109"/>
      <c r="H374" s="109"/>
      <c r="I374" s="109"/>
      <c r="J374" s="109"/>
      <c r="K374" s="109"/>
      <c r="L374" s="109"/>
      <c r="M374" s="109"/>
    </row>
    <row r="375" ht="15.75" customHeight="1">
      <c r="A375" s="100"/>
      <c r="B375" s="100"/>
      <c r="C375" s="109"/>
      <c r="D375" s="109"/>
      <c r="E375" s="109"/>
      <c r="F375" s="109"/>
      <c r="G375" s="109"/>
      <c r="H375" s="109"/>
      <c r="I375" s="109"/>
      <c r="J375" s="109"/>
      <c r="K375" s="109"/>
      <c r="L375" s="109"/>
      <c r="M375" s="109"/>
    </row>
    <row r="376" ht="15.75" customHeight="1">
      <c r="A376" s="100"/>
      <c r="B376" s="100"/>
      <c r="C376" s="109"/>
      <c r="D376" s="109"/>
      <c r="E376" s="109"/>
      <c r="F376" s="109"/>
      <c r="G376" s="109"/>
      <c r="H376" s="109"/>
      <c r="I376" s="109"/>
      <c r="J376" s="109"/>
      <c r="K376" s="109"/>
      <c r="L376" s="109"/>
      <c r="M376" s="109"/>
    </row>
    <row r="377" ht="15.75" customHeight="1">
      <c r="A377" s="100"/>
      <c r="B377" s="100"/>
      <c r="C377" s="109"/>
      <c r="D377" s="109"/>
      <c r="E377" s="109"/>
      <c r="F377" s="109"/>
      <c r="G377" s="109"/>
      <c r="H377" s="109"/>
      <c r="I377" s="109"/>
      <c r="J377" s="109"/>
      <c r="K377" s="109"/>
      <c r="L377" s="109"/>
      <c r="M377" s="109"/>
    </row>
    <row r="378" ht="15.75" customHeight="1">
      <c r="A378" s="100"/>
      <c r="B378" s="100"/>
      <c r="C378" s="109"/>
      <c r="D378" s="109"/>
      <c r="E378" s="109"/>
      <c r="F378" s="109"/>
      <c r="G378" s="109"/>
      <c r="H378" s="109"/>
      <c r="I378" s="109"/>
      <c r="J378" s="109"/>
      <c r="K378" s="109"/>
      <c r="L378" s="109"/>
      <c r="M378" s="109"/>
    </row>
    <row r="379" ht="15.75" customHeight="1">
      <c r="A379" s="100"/>
      <c r="B379" s="100"/>
      <c r="C379" s="109"/>
      <c r="D379" s="109"/>
      <c r="E379" s="109"/>
      <c r="F379" s="109"/>
      <c r="G379" s="109"/>
      <c r="H379" s="109"/>
      <c r="I379" s="109"/>
      <c r="J379" s="109"/>
      <c r="K379" s="109"/>
      <c r="L379" s="109"/>
      <c r="M379" s="109"/>
    </row>
    <row r="380" ht="15.75" customHeight="1">
      <c r="A380" s="100"/>
      <c r="B380" s="100"/>
      <c r="C380" s="109"/>
      <c r="D380" s="109"/>
      <c r="E380" s="109"/>
      <c r="F380" s="109"/>
      <c r="G380" s="109"/>
      <c r="H380" s="109"/>
      <c r="I380" s="109"/>
      <c r="J380" s="109"/>
      <c r="K380" s="109"/>
      <c r="L380" s="109"/>
      <c r="M380" s="109"/>
    </row>
    <row r="381" ht="15.75" customHeight="1">
      <c r="A381" s="100"/>
      <c r="B381" s="100"/>
      <c r="C381" s="109"/>
      <c r="D381" s="109"/>
      <c r="E381" s="109"/>
      <c r="F381" s="109"/>
      <c r="G381" s="109"/>
      <c r="H381" s="109"/>
      <c r="I381" s="109"/>
      <c r="J381" s="109"/>
      <c r="K381" s="109"/>
      <c r="L381" s="109"/>
      <c r="M381" s="109"/>
    </row>
    <row r="382" ht="15.75" customHeight="1">
      <c r="A382" s="100"/>
      <c r="B382" s="100"/>
      <c r="C382" s="109"/>
      <c r="D382" s="109"/>
      <c r="E382" s="109"/>
      <c r="F382" s="109"/>
      <c r="G382" s="109"/>
      <c r="H382" s="109"/>
      <c r="I382" s="109"/>
      <c r="J382" s="109"/>
      <c r="K382" s="109"/>
      <c r="L382" s="109"/>
      <c r="M382" s="109"/>
    </row>
    <row r="383" ht="15.75" customHeight="1">
      <c r="A383" s="100"/>
      <c r="B383" s="100"/>
      <c r="C383" s="109"/>
      <c r="D383" s="109"/>
      <c r="E383" s="109"/>
      <c r="F383" s="109"/>
      <c r="G383" s="109"/>
      <c r="H383" s="109"/>
      <c r="I383" s="109"/>
      <c r="J383" s="109"/>
      <c r="K383" s="109"/>
      <c r="L383" s="109"/>
      <c r="M383" s="109"/>
    </row>
    <row r="384" ht="15.75" customHeight="1">
      <c r="A384" s="100"/>
      <c r="B384" s="100"/>
      <c r="C384" s="109"/>
      <c r="D384" s="109"/>
      <c r="E384" s="109"/>
      <c r="F384" s="109"/>
      <c r="G384" s="109"/>
      <c r="H384" s="109"/>
      <c r="I384" s="109"/>
      <c r="J384" s="109"/>
      <c r="K384" s="109"/>
      <c r="L384" s="109"/>
      <c r="M384" s="109"/>
    </row>
    <row r="385" ht="15.75" customHeight="1">
      <c r="A385" s="100"/>
      <c r="B385" s="100"/>
      <c r="C385" s="109"/>
      <c r="D385" s="109"/>
      <c r="E385" s="109"/>
      <c r="F385" s="109"/>
      <c r="G385" s="109"/>
      <c r="H385" s="109"/>
      <c r="I385" s="109"/>
      <c r="J385" s="109"/>
      <c r="K385" s="109"/>
      <c r="L385" s="109"/>
      <c r="M385" s="109"/>
    </row>
    <row r="386" ht="15.75" customHeight="1">
      <c r="A386" s="100"/>
      <c r="B386" s="100"/>
      <c r="C386" s="109"/>
      <c r="D386" s="109"/>
      <c r="E386" s="109"/>
      <c r="F386" s="109"/>
      <c r="G386" s="109"/>
      <c r="H386" s="109"/>
      <c r="I386" s="109"/>
      <c r="J386" s="109"/>
      <c r="K386" s="109"/>
      <c r="L386" s="109"/>
      <c r="M386" s="109"/>
    </row>
    <row r="387" ht="15.75" customHeight="1">
      <c r="A387" s="100"/>
      <c r="B387" s="100"/>
      <c r="C387" s="109"/>
      <c r="D387" s="109"/>
      <c r="E387" s="109"/>
      <c r="F387" s="109"/>
      <c r="G387" s="109"/>
      <c r="H387" s="109"/>
      <c r="I387" s="109"/>
      <c r="J387" s="109"/>
      <c r="K387" s="109"/>
      <c r="L387" s="109"/>
      <c r="M387" s="109"/>
    </row>
    <row r="388" ht="15.75" customHeight="1">
      <c r="A388" s="100"/>
      <c r="B388" s="100"/>
      <c r="C388" s="109"/>
      <c r="D388" s="109"/>
      <c r="E388" s="109"/>
      <c r="F388" s="109"/>
      <c r="G388" s="109"/>
      <c r="H388" s="109"/>
      <c r="I388" s="109"/>
      <c r="J388" s="109"/>
      <c r="K388" s="109"/>
      <c r="L388" s="109"/>
      <c r="M388" s="109"/>
    </row>
    <row r="389" ht="15.75" customHeight="1">
      <c r="A389" s="100"/>
      <c r="B389" s="100"/>
      <c r="C389" s="109"/>
      <c r="D389" s="109"/>
      <c r="E389" s="109"/>
      <c r="F389" s="109"/>
      <c r="G389" s="109"/>
      <c r="H389" s="109"/>
      <c r="I389" s="109"/>
      <c r="J389" s="109"/>
      <c r="K389" s="109"/>
      <c r="L389" s="109"/>
      <c r="M389" s="109"/>
    </row>
    <row r="390" ht="15.75" customHeight="1">
      <c r="A390" s="100"/>
      <c r="B390" s="100"/>
      <c r="C390" s="109"/>
      <c r="D390" s="109"/>
      <c r="E390" s="109"/>
      <c r="F390" s="109"/>
      <c r="G390" s="109"/>
      <c r="H390" s="109"/>
      <c r="I390" s="109"/>
      <c r="J390" s="109"/>
      <c r="K390" s="109"/>
      <c r="L390" s="109"/>
      <c r="M390" s="109"/>
    </row>
    <row r="391" ht="15.75" customHeight="1">
      <c r="A391" s="100"/>
      <c r="B391" s="100"/>
      <c r="C391" s="109"/>
      <c r="D391" s="109"/>
      <c r="E391" s="109"/>
      <c r="F391" s="109"/>
      <c r="G391" s="109"/>
      <c r="H391" s="109"/>
      <c r="I391" s="109"/>
      <c r="J391" s="109"/>
      <c r="K391" s="109"/>
      <c r="L391" s="109"/>
      <c r="M391" s="109"/>
    </row>
    <row r="392" ht="15.75" customHeight="1">
      <c r="A392" s="100"/>
      <c r="B392" s="100"/>
      <c r="C392" s="109"/>
      <c r="D392" s="109"/>
      <c r="E392" s="109"/>
      <c r="F392" s="109"/>
      <c r="G392" s="109"/>
      <c r="H392" s="109"/>
      <c r="I392" s="109"/>
      <c r="J392" s="109"/>
      <c r="K392" s="109"/>
      <c r="L392" s="109"/>
      <c r="M392" s="109"/>
    </row>
    <row r="393" ht="15.75" customHeight="1">
      <c r="A393" s="100"/>
      <c r="B393" s="100"/>
      <c r="C393" s="109"/>
      <c r="D393" s="109"/>
      <c r="E393" s="109"/>
      <c r="F393" s="109"/>
      <c r="G393" s="109"/>
      <c r="H393" s="109"/>
      <c r="I393" s="109"/>
      <c r="J393" s="109"/>
      <c r="K393" s="109"/>
      <c r="L393" s="109"/>
      <c r="M393" s="109"/>
    </row>
    <row r="394" ht="15.75" customHeight="1">
      <c r="A394" s="100"/>
      <c r="B394" s="100"/>
      <c r="C394" s="109"/>
      <c r="D394" s="109"/>
      <c r="E394" s="109"/>
      <c r="F394" s="109"/>
      <c r="G394" s="109"/>
      <c r="H394" s="109"/>
      <c r="I394" s="109"/>
      <c r="J394" s="109"/>
      <c r="K394" s="109"/>
      <c r="L394" s="109"/>
      <c r="M394" s="109"/>
    </row>
    <row r="395" ht="15.75" customHeight="1">
      <c r="A395" s="100"/>
      <c r="B395" s="100"/>
      <c r="C395" s="109"/>
      <c r="D395" s="109"/>
      <c r="E395" s="109"/>
      <c r="F395" s="109"/>
      <c r="G395" s="109"/>
      <c r="H395" s="109"/>
      <c r="I395" s="109"/>
      <c r="J395" s="109"/>
      <c r="K395" s="109"/>
      <c r="L395" s="109"/>
      <c r="M395" s="109"/>
    </row>
    <row r="396" ht="15.75" customHeight="1">
      <c r="A396" s="100"/>
      <c r="B396" s="100"/>
      <c r="C396" s="109"/>
      <c r="D396" s="109"/>
      <c r="E396" s="109"/>
      <c r="F396" s="109"/>
      <c r="G396" s="109"/>
      <c r="H396" s="109"/>
      <c r="I396" s="109"/>
      <c r="J396" s="109"/>
      <c r="K396" s="109"/>
      <c r="L396" s="109"/>
      <c r="M396" s="109"/>
    </row>
    <row r="397" ht="15.75" customHeight="1">
      <c r="A397" s="100"/>
      <c r="B397" s="100"/>
      <c r="C397" s="109"/>
      <c r="D397" s="109"/>
      <c r="E397" s="109"/>
      <c r="F397" s="109"/>
      <c r="G397" s="109"/>
      <c r="H397" s="109"/>
      <c r="I397" s="109"/>
      <c r="J397" s="109"/>
      <c r="K397" s="109"/>
      <c r="L397" s="109"/>
      <c r="M397" s="109"/>
    </row>
    <row r="398" ht="15.75" customHeight="1">
      <c r="A398" s="100"/>
      <c r="B398" s="100"/>
      <c r="C398" s="109"/>
      <c r="D398" s="109"/>
      <c r="E398" s="109"/>
      <c r="F398" s="109"/>
      <c r="G398" s="109"/>
      <c r="H398" s="109"/>
      <c r="I398" s="109"/>
      <c r="J398" s="109"/>
      <c r="K398" s="109"/>
      <c r="L398" s="109"/>
      <c r="M398" s="109"/>
    </row>
    <row r="399" ht="15.75" customHeight="1">
      <c r="A399" s="100"/>
      <c r="B399" s="100"/>
      <c r="C399" s="109"/>
      <c r="D399" s="109"/>
      <c r="E399" s="109"/>
      <c r="F399" s="109"/>
      <c r="G399" s="109"/>
      <c r="H399" s="109"/>
      <c r="I399" s="109"/>
      <c r="J399" s="109"/>
      <c r="K399" s="109"/>
      <c r="L399" s="109"/>
      <c r="M399" s="109"/>
    </row>
    <row r="400" ht="15.75" customHeight="1">
      <c r="A400" s="100"/>
      <c r="B400" s="100"/>
      <c r="C400" s="109"/>
      <c r="D400" s="109"/>
      <c r="E400" s="109"/>
      <c r="F400" s="109"/>
      <c r="G400" s="109"/>
      <c r="H400" s="109"/>
      <c r="I400" s="109"/>
      <c r="J400" s="109"/>
      <c r="K400" s="109"/>
      <c r="L400" s="109"/>
      <c r="M400" s="109"/>
    </row>
    <row r="401" ht="15.75" customHeight="1">
      <c r="A401" s="100"/>
      <c r="B401" s="100"/>
      <c r="C401" s="109"/>
      <c r="D401" s="109"/>
      <c r="E401" s="109"/>
      <c r="F401" s="109"/>
      <c r="G401" s="109"/>
      <c r="H401" s="109"/>
      <c r="I401" s="109"/>
      <c r="J401" s="109"/>
      <c r="K401" s="109"/>
      <c r="L401" s="109"/>
      <c r="M401" s="109"/>
    </row>
    <row r="402" ht="15.75" customHeight="1">
      <c r="A402" s="100"/>
      <c r="B402" s="100"/>
      <c r="C402" s="109"/>
      <c r="D402" s="109"/>
      <c r="E402" s="109"/>
      <c r="F402" s="109"/>
      <c r="G402" s="109"/>
      <c r="H402" s="109"/>
      <c r="I402" s="109"/>
      <c r="J402" s="109"/>
      <c r="K402" s="109"/>
      <c r="L402" s="109"/>
      <c r="M402" s="109"/>
    </row>
    <row r="403" ht="15.75" customHeight="1">
      <c r="A403" s="100"/>
      <c r="B403" s="100"/>
      <c r="C403" s="109"/>
      <c r="D403" s="109"/>
      <c r="E403" s="109"/>
      <c r="F403" s="109"/>
      <c r="G403" s="109"/>
      <c r="H403" s="109"/>
      <c r="I403" s="109"/>
      <c r="J403" s="109"/>
      <c r="K403" s="109"/>
      <c r="L403" s="109"/>
      <c r="M403" s="109"/>
    </row>
    <row r="404" ht="15.75" customHeight="1">
      <c r="A404" s="100"/>
      <c r="B404" s="100"/>
      <c r="C404" s="109"/>
      <c r="D404" s="109"/>
      <c r="E404" s="109"/>
      <c r="F404" s="109"/>
      <c r="G404" s="109"/>
      <c r="H404" s="109"/>
      <c r="I404" s="109"/>
      <c r="J404" s="109"/>
      <c r="K404" s="109"/>
      <c r="L404" s="109"/>
      <c r="M404" s="109"/>
    </row>
    <row r="405" ht="15.75" customHeight="1">
      <c r="A405" s="100"/>
      <c r="B405" s="100"/>
      <c r="C405" s="109"/>
      <c r="D405" s="109"/>
      <c r="E405" s="109"/>
      <c r="F405" s="109"/>
      <c r="G405" s="109"/>
      <c r="H405" s="109"/>
      <c r="I405" s="109"/>
      <c r="J405" s="109"/>
      <c r="K405" s="109"/>
      <c r="L405" s="109"/>
      <c r="M405" s="109"/>
    </row>
    <row r="406" ht="15.75" customHeight="1">
      <c r="A406" s="100"/>
      <c r="B406" s="100"/>
      <c r="C406" s="109"/>
      <c r="D406" s="109"/>
      <c r="E406" s="109"/>
      <c r="F406" s="109"/>
      <c r="G406" s="109"/>
      <c r="H406" s="109"/>
      <c r="I406" s="109"/>
      <c r="J406" s="109"/>
      <c r="K406" s="109"/>
      <c r="L406" s="109"/>
      <c r="M406" s="109"/>
    </row>
    <row r="407" ht="15.75" customHeight="1">
      <c r="A407" s="100"/>
      <c r="B407" s="100"/>
      <c r="C407" s="109"/>
      <c r="D407" s="109"/>
      <c r="E407" s="109"/>
      <c r="F407" s="109"/>
      <c r="G407" s="109"/>
      <c r="H407" s="109"/>
      <c r="I407" s="109"/>
      <c r="J407" s="109"/>
      <c r="K407" s="109"/>
      <c r="L407" s="109"/>
      <c r="M407" s="109"/>
    </row>
    <row r="408" ht="15.75" customHeight="1">
      <c r="A408" s="100"/>
      <c r="B408" s="100"/>
      <c r="C408" s="109"/>
      <c r="D408" s="109"/>
      <c r="E408" s="109"/>
      <c r="F408" s="109"/>
      <c r="G408" s="109"/>
      <c r="H408" s="109"/>
      <c r="I408" s="109"/>
      <c r="J408" s="109"/>
      <c r="K408" s="109"/>
      <c r="L408" s="109"/>
      <c r="M408" s="109"/>
    </row>
    <row r="409" ht="15.75" customHeight="1">
      <c r="A409" s="100"/>
      <c r="B409" s="100"/>
      <c r="C409" s="109"/>
      <c r="D409" s="109"/>
      <c r="E409" s="109"/>
      <c r="F409" s="109"/>
      <c r="G409" s="109"/>
      <c r="H409" s="109"/>
      <c r="I409" s="109"/>
      <c r="J409" s="109"/>
      <c r="K409" s="109"/>
      <c r="L409" s="109"/>
      <c r="M409" s="109"/>
    </row>
    <row r="410" ht="15.75" customHeight="1">
      <c r="A410" s="100"/>
      <c r="B410" s="100"/>
      <c r="C410" s="109"/>
      <c r="D410" s="109"/>
      <c r="E410" s="109"/>
      <c r="F410" s="109"/>
      <c r="G410" s="109"/>
      <c r="H410" s="109"/>
      <c r="I410" s="109"/>
      <c r="J410" s="109"/>
      <c r="K410" s="109"/>
      <c r="L410" s="109"/>
      <c r="M410" s="109"/>
    </row>
    <row r="411" ht="15.75" customHeight="1">
      <c r="A411" s="100"/>
      <c r="B411" s="100"/>
      <c r="C411" s="109"/>
      <c r="D411" s="109"/>
      <c r="E411" s="109"/>
      <c r="F411" s="109"/>
      <c r="G411" s="109"/>
      <c r="H411" s="109"/>
      <c r="I411" s="109"/>
      <c r="J411" s="109"/>
      <c r="K411" s="109"/>
      <c r="L411" s="109"/>
      <c r="M411" s="109"/>
    </row>
    <row r="412" ht="15.75" customHeight="1">
      <c r="A412" s="100"/>
      <c r="B412" s="100"/>
      <c r="C412" s="109"/>
      <c r="D412" s="109"/>
      <c r="E412" s="109"/>
      <c r="F412" s="109"/>
      <c r="G412" s="109"/>
      <c r="H412" s="109"/>
      <c r="I412" s="109"/>
      <c r="J412" s="109"/>
      <c r="K412" s="109"/>
      <c r="L412" s="109"/>
      <c r="M412" s="109"/>
    </row>
    <row r="413" ht="15.75" customHeight="1">
      <c r="A413" s="100"/>
      <c r="B413" s="100"/>
      <c r="C413" s="109"/>
      <c r="D413" s="109"/>
      <c r="E413" s="109"/>
      <c r="F413" s="109"/>
      <c r="G413" s="109"/>
      <c r="H413" s="109"/>
      <c r="I413" s="109"/>
      <c r="J413" s="109"/>
      <c r="K413" s="109"/>
      <c r="L413" s="109"/>
      <c r="M413" s="109"/>
    </row>
    <row r="414" ht="15.75" customHeight="1">
      <c r="A414" s="100"/>
      <c r="B414" s="100"/>
      <c r="C414" s="109"/>
      <c r="D414" s="109"/>
      <c r="E414" s="109"/>
      <c r="F414" s="109"/>
      <c r="G414" s="109"/>
      <c r="H414" s="109"/>
      <c r="I414" s="109"/>
      <c r="J414" s="109"/>
      <c r="K414" s="109"/>
      <c r="L414" s="109"/>
      <c r="M414" s="109"/>
    </row>
    <row r="415" ht="15.75" customHeight="1">
      <c r="A415" s="100"/>
      <c r="B415" s="100"/>
      <c r="C415" s="109"/>
      <c r="D415" s="109"/>
      <c r="E415" s="109"/>
      <c r="F415" s="109"/>
      <c r="G415" s="109"/>
      <c r="H415" s="109"/>
      <c r="I415" s="109"/>
      <c r="J415" s="109"/>
      <c r="K415" s="109"/>
      <c r="L415" s="109"/>
      <c r="M415" s="109"/>
    </row>
    <row r="416" ht="15.75" customHeight="1">
      <c r="A416" s="100"/>
      <c r="B416" s="100"/>
      <c r="C416" s="109"/>
      <c r="D416" s="109"/>
      <c r="E416" s="109"/>
      <c r="F416" s="109"/>
      <c r="G416" s="109"/>
      <c r="H416" s="109"/>
      <c r="I416" s="109"/>
      <c r="J416" s="109"/>
      <c r="K416" s="109"/>
      <c r="L416" s="109"/>
      <c r="M416" s="109"/>
    </row>
    <row r="417" ht="15.75" customHeight="1">
      <c r="A417" s="100"/>
      <c r="B417" s="100"/>
      <c r="C417" s="109"/>
      <c r="D417" s="109"/>
      <c r="E417" s="109"/>
      <c r="F417" s="109"/>
      <c r="G417" s="109"/>
      <c r="H417" s="109"/>
      <c r="I417" s="109"/>
      <c r="J417" s="109"/>
      <c r="K417" s="109"/>
      <c r="L417" s="109"/>
      <c r="M417" s="109"/>
    </row>
    <row r="418" ht="15.75" customHeight="1">
      <c r="A418" s="100"/>
      <c r="B418" s="100"/>
      <c r="C418" s="109"/>
      <c r="D418" s="109"/>
      <c r="E418" s="109"/>
      <c r="F418" s="109"/>
      <c r="G418" s="109"/>
      <c r="H418" s="109"/>
      <c r="I418" s="109"/>
      <c r="J418" s="109"/>
      <c r="K418" s="109"/>
      <c r="L418" s="109"/>
      <c r="M418" s="109"/>
    </row>
    <row r="419" ht="15.75" customHeight="1">
      <c r="A419" s="100"/>
      <c r="B419" s="100"/>
      <c r="C419" s="109"/>
      <c r="D419" s="109"/>
      <c r="E419" s="109"/>
      <c r="F419" s="109"/>
      <c r="G419" s="109"/>
      <c r="H419" s="109"/>
      <c r="I419" s="109"/>
      <c r="J419" s="109"/>
      <c r="K419" s="109"/>
      <c r="L419" s="109"/>
      <c r="M419" s="109"/>
    </row>
    <row r="420" ht="15.75" customHeight="1">
      <c r="A420" s="100"/>
      <c r="B420" s="100"/>
      <c r="C420" s="109"/>
      <c r="D420" s="109"/>
      <c r="E420" s="109"/>
      <c r="F420" s="109"/>
      <c r="G420" s="109"/>
      <c r="H420" s="109"/>
      <c r="I420" s="109"/>
      <c r="J420" s="109"/>
      <c r="K420" s="109"/>
      <c r="L420" s="109"/>
      <c r="M420" s="109"/>
    </row>
    <row r="421" ht="15.75" customHeight="1">
      <c r="A421" s="100"/>
      <c r="B421" s="100"/>
      <c r="C421" s="109"/>
      <c r="D421" s="109"/>
      <c r="E421" s="109"/>
      <c r="F421" s="109"/>
      <c r="G421" s="109"/>
      <c r="H421" s="109"/>
      <c r="I421" s="109"/>
      <c r="J421" s="109"/>
      <c r="K421" s="109"/>
      <c r="L421" s="109"/>
      <c r="M421" s="109"/>
    </row>
    <row r="422" ht="15.75" customHeight="1">
      <c r="A422" s="100"/>
      <c r="B422" s="100"/>
      <c r="C422" s="109"/>
      <c r="D422" s="109"/>
      <c r="E422" s="109"/>
      <c r="F422" s="109"/>
      <c r="G422" s="109"/>
      <c r="H422" s="109"/>
      <c r="I422" s="109"/>
      <c r="J422" s="109"/>
      <c r="K422" s="109"/>
      <c r="L422" s="109"/>
      <c r="M422" s="109"/>
    </row>
    <row r="423" ht="15.75" customHeight="1">
      <c r="A423" s="100"/>
      <c r="B423" s="100"/>
      <c r="C423" s="109"/>
      <c r="D423" s="109"/>
      <c r="E423" s="109"/>
      <c r="F423" s="109"/>
      <c r="G423" s="109"/>
      <c r="H423" s="109"/>
      <c r="I423" s="109"/>
      <c r="J423" s="109"/>
      <c r="K423" s="109"/>
      <c r="L423" s="109"/>
      <c r="M423" s="109"/>
    </row>
    <row r="424" ht="15.75" customHeight="1">
      <c r="A424" s="100"/>
      <c r="B424" s="100"/>
      <c r="C424" s="109"/>
      <c r="D424" s="109"/>
      <c r="E424" s="109"/>
      <c r="F424" s="109"/>
      <c r="G424" s="109"/>
      <c r="H424" s="109"/>
      <c r="I424" s="109"/>
      <c r="J424" s="109"/>
      <c r="K424" s="109"/>
      <c r="L424" s="109"/>
      <c r="M424" s="109"/>
    </row>
    <row r="425" ht="15.75" customHeight="1">
      <c r="A425" s="100"/>
      <c r="B425" s="100"/>
      <c r="C425" s="109"/>
      <c r="D425" s="109"/>
      <c r="E425" s="109"/>
      <c r="F425" s="109"/>
      <c r="G425" s="109"/>
      <c r="H425" s="109"/>
      <c r="I425" s="109"/>
      <c r="J425" s="109"/>
      <c r="K425" s="109"/>
      <c r="L425" s="109"/>
      <c r="M425" s="109"/>
    </row>
    <row r="426" ht="15.75" customHeight="1">
      <c r="A426" s="100"/>
      <c r="B426" s="100"/>
      <c r="C426" s="109"/>
      <c r="D426" s="109"/>
      <c r="E426" s="109"/>
      <c r="F426" s="109"/>
      <c r="G426" s="109"/>
      <c r="H426" s="109"/>
      <c r="I426" s="109"/>
      <c r="J426" s="109"/>
      <c r="K426" s="109"/>
      <c r="L426" s="109"/>
      <c r="M426" s="109"/>
    </row>
    <row r="427" ht="15.75" customHeight="1">
      <c r="A427" s="100"/>
      <c r="B427" s="100"/>
      <c r="C427" s="109"/>
      <c r="D427" s="109"/>
      <c r="E427" s="109"/>
      <c r="F427" s="109"/>
      <c r="G427" s="109"/>
      <c r="H427" s="109"/>
      <c r="I427" s="109"/>
      <c r="J427" s="109"/>
      <c r="K427" s="109"/>
      <c r="L427" s="109"/>
      <c r="M427" s="109"/>
    </row>
    <row r="428" ht="15.75" customHeight="1">
      <c r="A428" s="100"/>
      <c r="B428" s="100"/>
      <c r="C428" s="109"/>
      <c r="D428" s="109"/>
      <c r="E428" s="109"/>
      <c r="F428" s="109"/>
      <c r="G428" s="109"/>
      <c r="H428" s="109"/>
      <c r="I428" s="109"/>
      <c r="J428" s="109"/>
      <c r="K428" s="109"/>
      <c r="L428" s="109"/>
      <c r="M428" s="109"/>
    </row>
    <row r="429" ht="15.75" customHeight="1">
      <c r="A429" s="100"/>
      <c r="B429" s="100"/>
      <c r="C429" s="109"/>
      <c r="D429" s="109"/>
      <c r="E429" s="109"/>
      <c r="F429" s="109"/>
      <c r="G429" s="109"/>
      <c r="H429" s="109"/>
      <c r="I429" s="109"/>
      <c r="J429" s="109"/>
      <c r="K429" s="109"/>
      <c r="L429" s="109"/>
      <c r="M429" s="109"/>
    </row>
    <row r="430" ht="15.75" customHeight="1">
      <c r="A430" s="100"/>
      <c r="B430" s="100"/>
      <c r="C430" s="109"/>
      <c r="D430" s="109"/>
      <c r="E430" s="109"/>
      <c r="F430" s="109"/>
      <c r="G430" s="109"/>
      <c r="H430" s="109"/>
      <c r="I430" s="109"/>
      <c r="J430" s="109"/>
      <c r="K430" s="109"/>
      <c r="L430" s="109"/>
      <c r="M430" s="109"/>
    </row>
    <row r="431" ht="15.75" customHeight="1">
      <c r="A431" s="100"/>
      <c r="B431" s="100"/>
      <c r="C431" s="109"/>
      <c r="D431" s="109"/>
      <c r="E431" s="109"/>
      <c r="F431" s="109"/>
      <c r="G431" s="109"/>
      <c r="H431" s="109"/>
      <c r="I431" s="109"/>
      <c r="J431" s="109"/>
      <c r="K431" s="109"/>
      <c r="L431" s="109"/>
      <c r="M431" s="109"/>
    </row>
    <row r="432" ht="15.75" customHeight="1">
      <c r="A432" s="100"/>
      <c r="B432" s="100"/>
      <c r="C432" s="109"/>
      <c r="D432" s="109"/>
      <c r="E432" s="109"/>
      <c r="F432" s="109"/>
      <c r="G432" s="109"/>
      <c r="H432" s="109"/>
      <c r="I432" s="109"/>
      <c r="J432" s="109"/>
      <c r="K432" s="109"/>
      <c r="L432" s="109"/>
      <c r="M432" s="109"/>
    </row>
    <row r="433" ht="15.75" customHeight="1">
      <c r="A433" s="100"/>
      <c r="B433" s="100"/>
      <c r="C433" s="109"/>
      <c r="D433" s="109"/>
      <c r="E433" s="109"/>
      <c r="F433" s="109"/>
      <c r="G433" s="109"/>
      <c r="H433" s="109"/>
      <c r="I433" s="109"/>
      <c r="J433" s="109"/>
      <c r="K433" s="109"/>
      <c r="L433" s="109"/>
      <c r="M433" s="109"/>
    </row>
    <row r="434" ht="15.75" customHeight="1">
      <c r="A434" s="100"/>
      <c r="B434" s="100"/>
      <c r="C434" s="109"/>
      <c r="D434" s="109"/>
      <c r="E434" s="109"/>
      <c r="F434" s="109"/>
      <c r="G434" s="109"/>
      <c r="H434" s="109"/>
      <c r="I434" s="109"/>
      <c r="J434" s="109"/>
      <c r="K434" s="109"/>
      <c r="L434" s="109"/>
      <c r="M434" s="109"/>
    </row>
    <row r="435" ht="15.75" customHeight="1">
      <c r="A435" s="100"/>
      <c r="B435" s="100"/>
      <c r="C435" s="109"/>
      <c r="D435" s="109"/>
      <c r="E435" s="109"/>
      <c r="F435" s="109"/>
      <c r="G435" s="109"/>
      <c r="H435" s="109"/>
      <c r="I435" s="109"/>
      <c r="J435" s="109"/>
      <c r="K435" s="109"/>
      <c r="L435" s="109"/>
      <c r="M435" s="109"/>
    </row>
    <row r="436" ht="15.75" customHeight="1">
      <c r="A436" s="100"/>
      <c r="B436" s="100"/>
      <c r="C436" s="109"/>
      <c r="D436" s="109"/>
      <c r="E436" s="109"/>
      <c r="F436" s="109"/>
      <c r="G436" s="109"/>
      <c r="H436" s="109"/>
      <c r="I436" s="109"/>
      <c r="J436" s="109"/>
      <c r="K436" s="109"/>
      <c r="L436" s="109"/>
      <c r="M436" s="109"/>
    </row>
    <row r="437" ht="15.75" customHeight="1">
      <c r="A437" s="100"/>
      <c r="B437" s="100"/>
      <c r="C437" s="109"/>
      <c r="D437" s="109"/>
      <c r="E437" s="109"/>
      <c r="F437" s="109"/>
      <c r="G437" s="109"/>
      <c r="H437" s="109"/>
      <c r="I437" s="109"/>
      <c r="J437" s="109"/>
      <c r="K437" s="109"/>
      <c r="L437" s="109"/>
      <c r="M437" s="109"/>
    </row>
    <row r="438" ht="15.75" customHeight="1">
      <c r="A438" s="100"/>
      <c r="B438" s="100"/>
      <c r="C438" s="109"/>
      <c r="D438" s="109"/>
      <c r="E438" s="109"/>
      <c r="F438" s="109"/>
      <c r="G438" s="109"/>
      <c r="H438" s="109"/>
      <c r="I438" s="109"/>
      <c r="J438" s="109"/>
      <c r="K438" s="109"/>
      <c r="L438" s="109"/>
      <c r="M438" s="109"/>
    </row>
    <row r="439" ht="15.75" customHeight="1">
      <c r="A439" s="100"/>
      <c r="B439" s="100"/>
      <c r="C439" s="109"/>
      <c r="D439" s="109"/>
      <c r="E439" s="109"/>
      <c r="F439" s="109"/>
      <c r="G439" s="109"/>
      <c r="H439" s="109"/>
      <c r="I439" s="109"/>
      <c r="J439" s="109"/>
      <c r="K439" s="109"/>
      <c r="L439" s="109"/>
      <c r="M439" s="109"/>
    </row>
    <row r="440" ht="15.75" customHeight="1">
      <c r="A440" s="100"/>
      <c r="B440" s="100"/>
      <c r="C440" s="109"/>
      <c r="D440" s="109"/>
      <c r="E440" s="109"/>
      <c r="F440" s="109"/>
      <c r="G440" s="109"/>
      <c r="H440" s="109"/>
      <c r="I440" s="109"/>
      <c r="J440" s="109"/>
      <c r="K440" s="109"/>
      <c r="L440" s="109"/>
      <c r="M440" s="109"/>
    </row>
    <row r="441" ht="15.75" customHeight="1">
      <c r="A441" s="100"/>
      <c r="B441" s="100"/>
      <c r="C441" s="109"/>
      <c r="D441" s="109"/>
      <c r="E441" s="109"/>
      <c r="F441" s="109"/>
      <c r="G441" s="109"/>
      <c r="H441" s="109"/>
      <c r="I441" s="109"/>
      <c r="J441" s="109"/>
      <c r="K441" s="109"/>
      <c r="L441" s="109"/>
      <c r="M441" s="109"/>
    </row>
    <row r="442" ht="15.75" customHeight="1">
      <c r="A442" s="100"/>
      <c r="B442" s="100"/>
      <c r="C442" s="109"/>
      <c r="D442" s="109"/>
      <c r="E442" s="109"/>
      <c r="F442" s="109"/>
      <c r="G442" s="109"/>
      <c r="H442" s="109"/>
      <c r="I442" s="109"/>
      <c r="J442" s="109"/>
      <c r="K442" s="109"/>
      <c r="L442" s="109"/>
      <c r="M442" s="109"/>
    </row>
    <row r="443" ht="15.75" customHeight="1">
      <c r="A443" s="100"/>
      <c r="B443" s="100"/>
      <c r="C443" s="109"/>
      <c r="D443" s="109"/>
      <c r="E443" s="109"/>
      <c r="F443" s="109"/>
      <c r="G443" s="109"/>
      <c r="H443" s="109"/>
      <c r="I443" s="109"/>
      <c r="J443" s="109"/>
      <c r="K443" s="109"/>
      <c r="L443" s="109"/>
      <c r="M443" s="109"/>
    </row>
    <row r="444" ht="15.75" customHeight="1">
      <c r="A444" s="100"/>
      <c r="B444" s="100"/>
      <c r="C444" s="109"/>
      <c r="D444" s="109"/>
      <c r="E444" s="109"/>
      <c r="F444" s="109"/>
      <c r="G444" s="109"/>
      <c r="H444" s="109"/>
      <c r="I444" s="109"/>
      <c r="J444" s="109"/>
      <c r="K444" s="109"/>
      <c r="L444" s="109"/>
      <c r="M444" s="109"/>
    </row>
    <row r="445" ht="15.75" customHeight="1">
      <c r="A445" s="100"/>
      <c r="B445" s="100"/>
      <c r="C445" s="109"/>
      <c r="D445" s="109"/>
      <c r="E445" s="109"/>
      <c r="F445" s="109"/>
      <c r="G445" s="109"/>
      <c r="H445" s="109"/>
      <c r="I445" s="109"/>
      <c r="J445" s="109"/>
      <c r="K445" s="109"/>
      <c r="L445" s="109"/>
      <c r="M445" s="109"/>
    </row>
    <row r="446" ht="15.75" customHeight="1">
      <c r="A446" s="100"/>
      <c r="B446" s="100"/>
      <c r="C446" s="109"/>
      <c r="D446" s="109"/>
      <c r="E446" s="109"/>
      <c r="F446" s="109"/>
      <c r="G446" s="109"/>
      <c r="H446" s="109"/>
      <c r="I446" s="109"/>
      <c r="J446" s="109"/>
      <c r="K446" s="109"/>
      <c r="L446" s="109"/>
      <c r="M446" s="109"/>
    </row>
    <row r="447" ht="15.75" customHeight="1">
      <c r="A447" s="100"/>
      <c r="B447" s="100"/>
      <c r="C447" s="109"/>
      <c r="D447" s="109"/>
      <c r="E447" s="109"/>
      <c r="F447" s="109"/>
      <c r="G447" s="109"/>
      <c r="H447" s="109"/>
      <c r="I447" s="109"/>
      <c r="J447" s="109"/>
      <c r="K447" s="109"/>
      <c r="L447" s="109"/>
      <c r="M447" s="109"/>
    </row>
    <row r="448" ht="15.75" customHeight="1">
      <c r="A448" s="100"/>
      <c r="B448" s="100"/>
      <c r="C448" s="109"/>
      <c r="D448" s="109"/>
      <c r="E448" s="109"/>
      <c r="F448" s="109"/>
      <c r="G448" s="109"/>
      <c r="H448" s="109"/>
      <c r="I448" s="109"/>
      <c r="J448" s="109"/>
      <c r="K448" s="109"/>
      <c r="L448" s="109"/>
      <c r="M448" s="109"/>
    </row>
    <row r="449" ht="15.75" customHeight="1">
      <c r="A449" s="100"/>
      <c r="B449" s="100"/>
      <c r="C449" s="109"/>
      <c r="D449" s="109"/>
      <c r="E449" s="109"/>
      <c r="F449" s="109"/>
      <c r="G449" s="109"/>
      <c r="H449" s="109"/>
      <c r="I449" s="109"/>
      <c r="J449" s="109"/>
      <c r="K449" s="109"/>
      <c r="L449" s="109"/>
      <c r="M449" s="109"/>
    </row>
    <row r="450" ht="15.75" customHeight="1">
      <c r="A450" s="100"/>
      <c r="B450" s="100"/>
      <c r="C450" s="109"/>
      <c r="D450" s="109"/>
      <c r="E450" s="109"/>
      <c r="F450" s="109"/>
      <c r="G450" s="109"/>
      <c r="H450" s="109"/>
      <c r="I450" s="109"/>
      <c r="J450" s="109"/>
      <c r="K450" s="109"/>
      <c r="L450" s="109"/>
      <c r="M450" s="109"/>
    </row>
    <row r="451" ht="15.75" customHeight="1">
      <c r="A451" s="100"/>
      <c r="B451" s="100"/>
      <c r="C451" s="109"/>
      <c r="D451" s="109"/>
      <c r="E451" s="109"/>
      <c r="F451" s="109"/>
      <c r="G451" s="109"/>
      <c r="H451" s="109"/>
      <c r="I451" s="109"/>
      <c r="J451" s="109"/>
      <c r="K451" s="109"/>
      <c r="L451" s="109"/>
      <c r="M451" s="109"/>
    </row>
    <row r="452" ht="15.75" customHeight="1">
      <c r="A452" s="100"/>
      <c r="B452" s="100"/>
      <c r="C452" s="109"/>
      <c r="D452" s="109"/>
      <c r="E452" s="109"/>
      <c r="F452" s="109"/>
      <c r="G452" s="109"/>
      <c r="H452" s="109"/>
      <c r="I452" s="109"/>
      <c r="J452" s="109"/>
      <c r="K452" s="109"/>
      <c r="L452" s="109"/>
      <c r="M452" s="109"/>
    </row>
    <row r="453" ht="15.75" customHeight="1">
      <c r="A453" s="100"/>
      <c r="B453" s="100"/>
      <c r="C453" s="109"/>
      <c r="D453" s="109"/>
      <c r="E453" s="109"/>
      <c r="F453" s="109"/>
      <c r="G453" s="109"/>
      <c r="H453" s="109"/>
      <c r="I453" s="109"/>
      <c r="J453" s="109"/>
      <c r="K453" s="109"/>
      <c r="L453" s="109"/>
      <c r="M453" s="109"/>
    </row>
    <row r="454" ht="15.75" customHeight="1">
      <c r="A454" s="100"/>
      <c r="B454" s="100"/>
      <c r="C454" s="109"/>
      <c r="D454" s="109"/>
      <c r="E454" s="109"/>
      <c r="F454" s="109"/>
      <c r="G454" s="109"/>
      <c r="H454" s="109"/>
      <c r="I454" s="109"/>
      <c r="J454" s="109"/>
      <c r="K454" s="109"/>
      <c r="L454" s="109"/>
      <c r="M454" s="109"/>
    </row>
    <row r="455" ht="15.75" customHeight="1">
      <c r="A455" s="100"/>
      <c r="B455" s="100"/>
      <c r="C455" s="109"/>
      <c r="D455" s="109"/>
      <c r="E455" s="109"/>
      <c r="F455" s="109"/>
      <c r="G455" s="109"/>
      <c r="H455" s="109"/>
      <c r="I455" s="109"/>
      <c r="J455" s="109"/>
      <c r="K455" s="109"/>
      <c r="L455" s="109"/>
      <c r="M455" s="109"/>
    </row>
    <row r="456" ht="15.75" customHeight="1">
      <c r="A456" s="100"/>
      <c r="B456" s="100"/>
      <c r="C456" s="109"/>
      <c r="D456" s="109"/>
      <c r="E456" s="109"/>
      <c r="F456" s="109"/>
      <c r="G456" s="109"/>
      <c r="H456" s="109"/>
      <c r="I456" s="109"/>
      <c r="J456" s="109"/>
      <c r="K456" s="109"/>
      <c r="L456" s="109"/>
      <c r="M456" s="109"/>
    </row>
    <row r="457" ht="15.75" customHeight="1">
      <c r="A457" s="100"/>
      <c r="B457" s="100"/>
      <c r="C457" s="109"/>
      <c r="D457" s="109"/>
      <c r="E457" s="109"/>
      <c r="F457" s="109"/>
      <c r="G457" s="109"/>
      <c r="H457" s="109"/>
      <c r="I457" s="109"/>
      <c r="J457" s="109"/>
      <c r="K457" s="109"/>
      <c r="L457" s="109"/>
      <c r="M457" s="109"/>
    </row>
    <row r="458" ht="15.75" customHeight="1">
      <c r="A458" s="100"/>
      <c r="B458" s="100"/>
      <c r="C458" s="109"/>
      <c r="D458" s="109"/>
      <c r="E458" s="109"/>
      <c r="F458" s="109"/>
      <c r="G458" s="109"/>
      <c r="H458" s="109"/>
      <c r="I458" s="109"/>
      <c r="J458" s="109"/>
      <c r="K458" s="109"/>
      <c r="L458" s="109"/>
      <c r="M458" s="109"/>
    </row>
    <row r="459" ht="15.75" customHeight="1">
      <c r="A459" s="100"/>
      <c r="B459" s="100"/>
      <c r="C459" s="109"/>
      <c r="D459" s="109"/>
      <c r="E459" s="109"/>
      <c r="F459" s="109"/>
      <c r="G459" s="109"/>
      <c r="H459" s="109"/>
      <c r="I459" s="109"/>
      <c r="J459" s="109"/>
      <c r="K459" s="109"/>
      <c r="L459" s="109"/>
      <c r="M459" s="109"/>
    </row>
    <row r="460" ht="15.75" customHeight="1">
      <c r="A460" s="100"/>
      <c r="B460" s="100"/>
      <c r="C460" s="109"/>
      <c r="D460" s="109"/>
      <c r="E460" s="109"/>
      <c r="F460" s="109"/>
      <c r="G460" s="109"/>
      <c r="H460" s="109"/>
      <c r="I460" s="109"/>
      <c r="J460" s="109"/>
      <c r="K460" s="109"/>
      <c r="L460" s="109"/>
      <c r="M460" s="109"/>
    </row>
    <row r="461" ht="15.75" customHeight="1">
      <c r="A461" s="100"/>
      <c r="B461" s="100"/>
      <c r="C461" s="109"/>
      <c r="D461" s="109"/>
      <c r="E461" s="109"/>
      <c r="F461" s="109"/>
      <c r="G461" s="109"/>
      <c r="H461" s="109"/>
      <c r="I461" s="109"/>
      <c r="J461" s="109"/>
      <c r="K461" s="109"/>
      <c r="L461" s="109"/>
      <c r="M461" s="109"/>
    </row>
    <row r="462" ht="15.75" customHeight="1">
      <c r="A462" s="100"/>
      <c r="B462" s="100"/>
      <c r="C462" s="109"/>
      <c r="D462" s="109"/>
      <c r="E462" s="109"/>
      <c r="F462" s="109"/>
      <c r="G462" s="109"/>
      <c r="H462" s="109"/>
      <c r="I462" s="109"/>
      <c r="J462" s="109"/>
      <c r="K462" s="109"/>
      <c r="L462" s="109"/>
      <c r="M462" s="109"/>
    </row>
    <row r="463" ht="15.75" customHeight="1">
      <c r="A463" s="100"/>
      <c r="B463" s="100"/>
      <c r="C463" s="109"/>
      <c r="D463" s="109"/>
      <c r="E463" s="109"/>
      <c r="F463" s="109"/>
      <c r="G463" s="109"/>
      <c r="H463" s="109"/>
      <c r="I463" s="109"/>
      <c r="J463" s="109"/>
      <c r="K463" s="109"/>
      <c r="L463" s="109"/>
      <c r="M463" s="109"/>
    </row>
    <row r="464" ht="15.75" customHeight="1">
      <c r="A464" s="100"/>
      <c r="B464" s="100"/>
      <c r="C464" s="109"/>
      <c r="D464" s="109"/>
      <c r="E464" s="109"/>
      <c r="F464" s="109"/>
      <c r="G464" s="109"/>
      <c r="H464" s="109"/>
      <c r="I464" s="109"/>
      <c r="J464" s="109"/>
      <c r="K464" s="109"/>
      <c r="L464" s="109"/>
      <c r="M464" s="109"/>
    </row>
    <row r="465" ht="15.75" customHeight="1">
      <c r="A465" s="100"/>
      <c r="B465" s="100"/>
      <c r="C465" s="109"/>
      <c r="D465" s="109"/>
      <c r="E465" s="109"/>
      <c r="F465" s="109"/>
      <c r="G465" s="109"/>
      <c r="H465" s="109"/>
      <c r="I465" s="109"/>
      <c r="J465" s="109"/>
      <c r="K465" s="109"/>
      <c r="L465" s="109"/>
      <c r="M465" s="109"/>
    </row>
    <row r="466" ht="15.75" customHeight="1">
      <c r="A466" s="100"/>
      <c r="B466" s="100"/>
      <c r="C466" s="109"/>
      <c r="D466" s="109"/>
      <c r="E466" s="109"/>
      <c r="F466" s="109"/>
      <c r="G466" s="109"/>
      <c r="H466" s="109"/>
      <c r="I466" s="109"/>
      <c r="J466" s="109"/>
      <c r="K466" s="109"/>
      <c r="L466" s="109"/>
      <c r="M466" s="109"/>
    </row>
    <row r="467" ht="15.75" customHeight="1">
      <c r="A467" s="100"/>
      <c r="B467" s="100"/>
      <c r="C467" s="109"/>
      <c r="D467" s="109"/>
      <c r="E467" s="109"/>
      <c r="F467" s="109"/>
      <c r="G467" s="109"/>
      <c r="H467" s="109"/>
      <c r="I467" s="109"/>
      <c r="J467" s="109"/>
      <c r="K467" s="109"/>
      <c r="L467" s="109"/>
      <c r="M467" s="109"/>
    </row>
    <row r="468" ht="15.75" customHeight="1">
      <c r="A468" s="100"/>
      <c r="B468" s="100"/>
      <c r="C468" s="109"/>
      <c r="D468" s="109"/>
      <c r="E468" s="109"/>
      <c r="F468" s="109"/>
      <c r="G468" s="109"/>
      <c r="H468" s="109"/>
      <c r="I468" s="109"/>
      <c r="J468" s="109"/>
      <c r="K468" s="109"/>
      <c r="L468" s="109"/>
      <c r="M468" s="109"/>
    </row>
    <row r="469" ht="15.75" customHeight="1">
      <c r="A469" s="100"/>
      <c r="B469" s="100"/>
      <c r="C469" s="109"/>
      <c r="D469" s="109"/>
      <c r="E469" s="109"/>
      <c r="F469" s="109"/>
      <c r="G469" s="109"/>
      <c r="H469" s="109"/>
      <c r="I469" s="109"/>
      <c r="J469" s="109"/>
      <c r="K469" s="109"/>
      <c r="L469" s="109"/>
      <c r="M469" s="109"/>
    </row>
    <row r="470" ht="15.75" customHeight="1">
      <c r="A470" s="100"/>
      <c r="B470" s="100"/>
      <c r="C470" s="109"/>
      <c r="D470" s="109"/>
      <c r="E470" s="109"/>
      <c r="F470" s="109"/>
      <c r="G470" s="109"/>
      <c r="H470" s="109"/>
      <c r="I470" s="109"/>
      <c r="J470" s="109"/>
      <c r="K470" s="109"/>
      <c r="L470" s="109"/>
      <c r="M470" s="109"/>
    </row>
    <row r="471" ht="15.75" customHeight="1">
      <c r="A471" s="100"/>
      <c r="B471" s="100"/>
      <c r="C471" s="109"/>
      <c r="D471" s="109"/>
      <c r="E471" s="109"/>
      <c r="F471" s="109"/>
      <c r="G471" s="109"/>
      <c r="H471" s="109"/>
      <c r="I471" s="109"/>
      <c r="J471" s="109"/>
      <c r="K471" s="109"/>
      <c r="L471" s="109"/>
      <c r="M471" s="109"/>
    </row>
    <row r="472" ht="15.75" customHeight="1">
      <c r="A472" s="100"/>
      <c r="B472" s="100"/>
      <c r="C472" s="109"/>
      <c r="D472" s="109"/>
      <c r="E472" s="109"/>
      <c r="F472" s="109"/>
      <c r="G472" s="109"/>
      <c r="H472" s="109"/>
      <c r="I472" s="109"/>
      <c r="J472" s="109"/>
      <c r="K472" s="109"/>
      <c r="L472" s="109"/>
      <c r="M472" s="109"/>
    </row>
    <row r="473" ht="15.75" customHeight="1">
      <c r="A473" s="100"/>
      <c r="B473" s="100"/>
      <c r="C473" s="109"/>
      <c r="D473" s="109"/>
      <c r="E473" s="109"/>
      <c r="F473" s="109"/>
      <c r="G473" s="109"/>
      <c r="H473" s="109"/>
      <c r="I473" s="109"/>
      <c r="J473" s="109"/>
      <c r="K473" s="109"/>
      <c r="L473" s="109"/>
      <c r="M473" s="109"/>
    </row>
    <row r="474" ht="15.75" customHeight="1">
      <c r="A474" s="100"/>
      <c r="B474" s="100"/>
      <c r="C474" s="109"/>
      <c r="D474" s="109"/>
      <c r="E474" s="109"/>
      <c r="F474" s="109"/>
      <c r="G474" s="109"/>
      <c r="H474" s="109"/>
      <c r="I474" s="109"/>
      <c r="J474" s="109"/>
      <c r="K474" s="109"/>
      <c r="L474" s="109"/>
      <c r="M474" s="109"/>
    </row>
    <row r="475" ht="15.75" customHeight="1">
      <c r="A475" s="100"/>
      <c r="B475" s="100"/>
      <c r="C475" s="109"/>
      <c r="D475" s="109"/>
      <c r="E475" s="109"/>
      <c r="F475" s="109"/>
      <c r="G475" s="109"/>
      <c r="H475" s="109"/>
      <c r="I475" s="109"/>
      <c r="J475" s="109"/>
      <c r="K475" s="109"/>
      <c r="L475" s="109"/>
      <c r="M475" s="109"/>
    </row>
    <row r="476" ht="15.75" customHeight="1">
      <c r="A476" s="100"/>
      <c r="B476" s="100"/>
      <c r="C476" s="109"/>
      <c r="D476" s="109"/>
      <c r="E476" s="109"/>
      <c r="F476" s="109"/>
      <c r="G476" s="109"/>
      <c r="H476" s="109"/>
      <c r="I476" s="109"/>
      <c r="J476" s="109"/>
      <c r="K476" s="109"/>
      <c r="L476" s="109"/>
      <c r="M476" s="109"/>
    </row>
    <row r="477" ht="15.75" customHeight="1">
      <c r="A477" s="100"/>
      <c r="B477" s="100"/>
      <c r="C477" s="109"/>
      <c r="D477" s="109"/>
      <c r="E477" s="109"/>
      <c r="F477" s="109"/>
      <c r="G477" s="109"/>
      <c r="H477" s="109"/>
      <c r="I477" s="109"/>
      <c r="J477" s="109"/>
      <c r="K477" s="109"/>
      <c r="L477" s="109"/>
      <c r="M477" s="109"/>
    </row>
    <row r="478" ht="15.75" customHeight="1">
      <c r="A478" s="100"/>
      <c r="B478" s="100"/>
      <c r="C478" s="109"/>
      <c r="D478" s="109"/>
      <c r="E478" s="109"/>
      <c r="F478" s="109"/>
      <c r="G478" s="109"/>
      <c r="H478" s="109"/>
      <c r="I478" s="109"/>
      <c r="J478" s="109"/>
      <c r="K478" s="109"/>
      <c r="L478" s="109"/>
      <c r="M478" s="109"/>
    </row>
    <row r="479" ht="15.75" customHeight="1">
      <c r="A479" s="100"/>
      <c r="B479" s="100"/>
      <c r="C479" s="109"/>
      <c r="D479" s="109"/>
      <c r="E479" s="109"/>
      <c r="F479" s="109"/>
      <c r="G479" s="109"/>
      <c r="H479" s="109"/>
      <c r="I479" s="109"/>
      <c r="J479" s="109"/>
      <c r="K479" s="109"/>
      <c r="L479" s="109"/>
      <c r="M479" s="109"/>
    </row>
    <row r="480" ht="15.75" customHeight="1">
      <c r="A480" s="100"/>
      <c r="B480" s="100"/>
      <c r="C480" s="109"/>
      <c r="D480" s="109"/>
      <c r="E480" s="109"/>
      <c r="F480" s="109"/>
      <c r="G480" s="109"/>
      <c r="H480" s="109"/>
      <c r="I480" s="109"/>
      <c r="J480" s="109"/>
      <c r="K480" s="109"/>
      <c r="L480" s="109"/>
      <c r="M480" s="109"/>
    </row>
    <row r="481" ht="15.75" customHeight="1">
      <c r="A481" s="100"/>
      <c r="B481" s="100"/>
      <c r="C481" s="109"/>
      <c r="D481" s="109"/>
      <c r="E481" s="109"/>
      <c r="F481" s="109"/>
      <c r="G481" s="109"/>
      <c r="H481" s="109"/>
      <c r="I481" s="109"/>
      <c r="J481" s="109"/>
      <c r="K481" s="109"/>
      <c r="L481" s="109"/>
      <c r="M481" s="109"/>
    </row>
    <row r="482" ht="15.75" customHeight="1">
      <c r="A482" s="100"/>
      <c r="B482" s="100"/>
      <c r="C482" s="109"/>
      <c r="D482" s="109"/>
      <c r="E482" s="109"/>
      <c r="F482" s="109"/>
      <c r="G482" s="109"/>
      <c r="H482" s="109"/>
      <c r="I482" s="109"/>
      <c r="J482" s="109"/>
      <c r="K482" s="109"/>
      <c r="L482" s="109"/>
      <c r="M482" s="109"/>
    </row>
    <row r="483" ht="15.75" customHeight="1">
      <c r="A483" s="100"/>
      <c r="B483" s="100"/>
      <c r="C483" s="109"/>
      <c r="D483" s="109"/>
      <c r="E483" s="109"/>
      <c r="F483" s="109"/>
      <c r="G483" s="109"/>
      <c r="H483" s="109"/>
      <c r="I483" s="109"/>
      <c r="J483" s="109"/>
      <c r="K483" s="109"/>
      <c r="L483" s="109"/>
      <c r="M483" s="109"/>
    </row>
    <row r="484" ht="15.75" customHeight="1">
      <c r="A484" s="100"/>
      <c r="B484" s="100"/>
      <c r="C484" s="109"/>
      <c r="D484" s="109"/>
      <c r="E484" s="109"/>
      <c r="F484" s="109"/>
      <c r="G484" s="109"/>
      <c r="H484" s="109"/>
      <c r="I484" s="109"/>
      <c r="J484" s="109"/>
      <c r="K484" s="109"/>
      <c r="L484" s="109"/>
      <c r="M484" s="109"/>
    </row>
    <row r="485" ht="15.75" customHeight="1">
      <c r="A485" s="100"/>
      <c r="B485" s="100"/>
      <c r="C485" s="109"/>
      <c r="D485" s="109"/>
      <c r="E485" s="109"/>
      <c r="F485" s="109"/>
      <c r="G485" s="109"/>
      <c r="H485" s="109"/>
      <c r="I485" s="109"/>
      <c r="J485" s="109"/>
      <c r="K485" s="109"/>
      <c r="L485" s="109"/>
      <c r="M485" s="109"/>
    </row>
    <row r="486" ht="15.75" customHeight="1">
      <c r="A486" s="100"/>
      <c r="B486" s="100"/>
      <c r="C486" s="109"/>
      <c r="D486" s="109"/>
      <c r="E486" s="109"/>
      <c r="F486" s="109"/>
      <c r="G486" s="109"/>
      <c r="H486" s="109"/>
      <c r="I486" s="109"/>
      <c r="J486" s="109"/>
      <c r="K486" s="109"/>
      <c r="L486" s="109"/>
      <c r="M486" s="109"/>
    </row>
    <row r="487" ht="15.75" customHeight="1">
      <c r="A487" s="100"/>
      <c r="B487" s="100"/>
      <c r="C487" s="109"/>
      <c r="D487" s="109"/>
      <c r="E487" s="109"/>
      <c r="F487" s="109"/>
      <c r="G487" s="109"/>
      <c r="H487" s="109"/>
      <c r="I487" s="109"/>
      <c r="J487" s="109"/>
      <c r="K487" s="109"/>
      <c r="L487" s="109"/>
      <c r="M487" s="109"/>
    </row>
    <row r="488" ht="15.75" customHeight="1">
      <c r="A488" s="100"/>
      <c r="B488" s="100"/>
      <c r="C488" s="109"/>
      <c r="D488" s="109"/>
      <c r="E488" s="109"/>
      <c r="F488" s="109"/>
      <c r="G488" s="109"/>
      <c r="H488" s="109"/>
      <c r="I488" s="109"/>
      <c r="J488" s="109"/>
      <c r="K488" s="109"/>
      <c r="L488" s="109"/>
      <c r="M488" s="109"/>
    </row>
    <row r="489" ht="15.75" customHeight="1">
      <c r="A489" s="100"/>
      <c r="B489" s="100"/>
      <c r="C489" s="109"/>
      <c r="D489" s="109"/>
      <c r="E489" s="109"/>
      <c r="F489" s="109"/>
      <c r="G489" s="109"/>
      <c r="H489" s="109"/>
      <c r="I489" s="109"/>
      <c r="J489" s="109"/>
      <c r="K489" s="109"/>
      <c r="L489" s="109"/>
      <c r="M489" s="109"/>
    </row>
    <row r="490" ht="15.75" customHeight="1">
      <c r="A490" s="100"/>
      <c r="B490" s="100"/>
      <c r="C490" s="109"/>
      <c r="D490" s="109"/>
      <c r="E490" s="109"/>
      <c r="F490" s="109"/>
      <c r="G490" s="109"/>
      <c r="H490" s="109"/>
      <c r="I490" s="109"/>
      <c r="J490" s="109"/>
      <c r="K490" s="109"/>
      <c r="L490" s="109"/>
      <c r="M490" s="109"/>
    </row>
    <row r="491" ht="15.75" customHeight="1">
      <c r="A491" s="100"/>
      <c r="B491" s="100"/>
      <c r="C491" s="109"/>
      <c r="D491" s="109"/>
      <c r="E491" s="109"/>
      <c r="F491" s="109"/>
      <c r="G491" s="109"/>
      <c r="H491" s="109"/>
      <c r="I491" s="109"/>
      <c r="J491" s="109"/>
      <c r="K491" s="109"/>
      <c r="L491" s="109"/>
      <c r="M491" s="109"/>
    </row>
    <row r="492" ht="15.75" customHeight="1">
      <c r="A492" s="100"/>
      <c r="B492" s="100"/>
      <c r="C492" s="109"/>
      <c r="D492" s="109"/>
      <c r="E492" s="109"/>
      <c r="F492" s="109"/>
      <c r="G492" s="109"/>
      <c r="H492" s="109"/>
      <c r="I492" s="109"/>
      <c r="J492" s="109"/>
      <c r="K492" s="109"/>
      <c r="L492" s="109"/>
      <c r="M492" s="109"/>
    </row>
    <row r="493" ht="15.75" customHeight="1">
      <c r="A493" s="100"/>
      <c r="B493" s="100"/>
      <c r="C493" s="109"/>
      <c r="D493" s="109"/>
      <c r="E493" s="109"/>
      <c r="F493" s="109"/>
      <c r="G493" s="109"/>
      <c r="H493" s="109"/>
      <c r="I493" s="109"/>
      <c r="J493" s="109"/>
      <c r="K493" s="109"/>
      <c r="L493" s="109"/>
      <c r="M493" s="109"/>
    </row>
    <row r="494" ht="15.75" customHeight="1">
      <c r="A494" s="100"/>
      <c r="B494" s="100"/>
      <c r="C494" s="109"/>
      <c r="D494" s="109"/>
      <c r="E494" s="109"/>
      <c r="F494" s="109"/>
      <c r="G494" s="109"/>
      <c r="H494" s="109"/>
      <c r="I494" s="109"/>
      <c r="J494" s="109"/>
      <c r="K494" s="109"/>
      <c r="L494" s="109"/>
      <c r="M494" s="109"/>
    </row>
    <row r="495" ht="15.75" customHeight="1">
      <c r="A495" s="100"/>
      <c r="B495" s="100"/>
      <c r="C495" s="109"/>
      <c r="D495" s="109"/>
      <c r="E495" s="109"/>
      <c r="F495" s="109"/>
      <c r="G495" s="109"/>
      <c r="H495" s="109"/>
      <c r="I495" s="109"/>
      <c r="J495" s="109"/>
      <c r="K495" s="109"/>
      <c r="L495" s="109"/>
      <c r="M495" s="109"/>
    </row>
    <row r="496" ht="15.75" customHeight="1">
      <c r="A496" s="100"/>
      <c r="B496" s="100"/>
      <c r="C496" s="109"/>
      <c r="D496" s="109"/>
      <c r="E496" s="109"/>
      <c r="F496" s="109"/>
      <c r="G496" s="109"/>
      <c r="H496" s="109"/>
      <c r="I496" s="109"/>
      <c r="J496" s="109"/>
      <c r="K496" s="109"/>
      <c r="L496" s="109"/>
      <c r="M496" s="109"/>
    </row>
    <row r="497" ht="15.75" customHeight="1">
      <c r="A497" s="100"/>
      <c r="B497" s="100"/>
      <c r="C497" s="109"/>
      <c r="D497" s="109"/>
      <c r="E497" s="109"/>
      <c r="F497" s="109"/>
      <c r="G497" s="109"/>
      <c r="H497" s="109"/>
      <c r="I497" s="109"/>
      <c r="J497" s="109"/>
      <c r="K497" s="109"/>
      <c r="L497" s="109"/>
      <c r="M497" s="109"/>
    </row>
    <row r="498" ht="15.75" customHeight="1">
      <c r="A498" s="100"/>
      <c r="B498" s="100"/>
      <c r="C498" s="109"/>
      <c r="D498" s="109"/>
      <c r="E498" s="109"/>
      <c r="F498" s="109"/>
      <c r="G498" s="109"/>
      <c r="H498" s="109"/>
      <c r="I498" s="109"/>
      <c r="J498" s="109"/>
      <c r="K498" s="109"/>
      <c r="L498" s="109"/>
      <c r="M498" s="109"/>
    </row>
    <row r="499" ht="15.75" customHeight="1">
      <c r="A499" s="100"/>
      <c r="B499" s="100"/>
      <c r="C499" s="109"/>
      <c r="D499" s="109"/>
      <c r="E499" s="109"/>
      <c r="F499" s="109"/>
      <c r="G499" s="109"/>
      <c r="H499" s="109"/>
      <c r="I499" s="109"/>
      <c r="J499" s="109"/>
      <c r="K499" s="109"/>
      <c r="L499" s="109"/>
      <c r="M499" s="109"/>
    </row>
    <row r="500" ht="15.75" customHeight="1">
      <c r="A500" s="100"/>
      <c r="B500" s="100"/>
      <c r="C500" s="109"/>
      <c r="D500" s="109"/>
      <c r="E500" s="109"/>
      <c r="F500" s="109"/>
      <c r="G500" s="109"/>
      <c r="H500" s="109"/>
      <c r="I500" s="109"/>
      <c r="J500" s="109"/>
      <c r="K500" s="109"/>
      <c r="L500" s="109"/>
      <c r="M500" s="109"/>
    </row>
    <row r="501" ht="15.75" customHeight="1">
      <c r="A501" s="100"/>
      <c r="B501" s="100"/>
      <c r="C501" s="109"/>
      <c r="D501" s="109"/>
      <c r="E501" s="109"/>
      <c r="F501" s="109"/>
      <c r="G501" s="109"/>
      <c r="H501" s="109"/>
      <c r="I501" s="109"/>
      <c r="J501" s="109"/>
      <c r="K501" s="109"/>
      <c r="L501" s="109"/>
      <c r="M501" s="109"/>
    </row>
    <row r="502" ht="15.75" customHeight="1">
      <c r="A502" s="100"/>
      <c r="B502" s="100"/>
      <c r="C502" s="109"/>
      <c r="D502" s="109"/>
      <c r="E502" s="109"/>
      <c r="F502" s="109"/>
      <c r="G502" s="109"/>
      <c r="H502" s="109"/>
      <c r="I502" s="109"/>
      <c r="J502" s="109"/>
      <c r="K502" s="109"/>
      <c r="L502" s="109"/>
      <c r="M502" s="109"/>
    </row>
    <row r="503" ht="15.75" customHeight="1">
      <c r="A503" s="100"/>
      <c r="B503" s="100"/>
      <c r="C503" s="109"/>
      <c r="D503" s="109"/>
      <c r="E503" s="109"/>
      <c r="F503" s="109"/>
      <c r="G503" s="109"/>
      <c r="H503" s="109"/>
      <c r="I503" s="109"/>
      <c r="J503" s="109"/>
      <c r="K503" s="109"/>
      <c r="L503" s="109"/>
      <c r="M503" s="109"/>
    </row>
    <row r="504" ht="15.75" customHeight="1">
      <c r="A504" s="100"/>
      <c r="B504" s="100"/>
      <c r="C504" s="109"/>
      <c r="D504" s="109"/>
      <c r="E504" s="109"/>
      <c r="F504" s="109"/>
      <c r="G504" s="109"/>
      <c r="H504" s="109"/>
      <c r="I504" s="109"/>
      <c r="J504" s="109"/>
      <c r="K504" s="109"/>
      <c r="L504" s="109"/>
      <c r="M504" s="109"/>
    </row>
    <row r="505" ht="15.75" customHeight="1">
      <c r="A505" s="100"/>
      <c r="B505" s="100"/>
      <c r="C505" s="109"/>
      <c r="D505" s="109"/>
      <c r="E505" s="109"/>
      <c r="F505" s="109"/>
      <c r="G505" s="109"/>
      <c r="H505" s="109"/>
      <c r="I505" s="109"/>
      <c r="J505" s="109"/>
      <c r="K505" s="109"/>
      <c r="L505" s="109"/>
      <c r="M505" s="109"/>
    </row>
    <row r="506" ht="15.75" customHeight="1">
      <c r="A506" s="100"/>
      <c r="B506" s="100"/>
      <c r="C506" s="109"/>
      <c r="D506" s="109"/>
      <c r="E506" s="109"/>
      <c r="F506" s="109"/>
      <c r="G506" s="109"/>
      <c r="H506" s="109"/>
      <c r="I506" s="109"/>
      <c r="J506" s="109"/>
      <c r="K506" s="109"/>
      <c r="L506" s="109"/>
      <c r="M506" s="109"/>
    </row>
    <row r="507" ht="15.75" customHeight="1">
      <c r="A507" s="100"/>
      <c r="B507" s="100"/>
      <c r="C507" s="109"/>
      <c r="D507" s="109"/>
      <c r="E507" s="109"/>
      <c r="F507" s="109"/>
      <c r="G507" s="109"/>
      <c r="H507" s="109"/>
      <c r="I507" s="109"/>
      <c r="J507" s="109"/>
      <c r="K507" s="109"/>
      <c r="L507" s="109"/>
      <c r="M507" s="109"/>
    </row>
    <row r="508" ht="15.75" customHeight="1">
      <c r="A508" s="100"/>
      <c r="B508" s="100"/>
      <c r="C508" s="109"/>
      <c r="D508" s="109"/>
      <c r="E508" s="109"/>
      <c r="F508" s="109"/>
      <c r="G508" s="109"/>
      <c r="H508" s="109"/>
      <c r="I508" s="109"/>
      <c r="J508" s="109"/>
      <c r="K508" s="109"/>
      <c r="L508" s="109"/>
      <c r="M508" s="109"/>
    </row>
    <row r="509" ht="15.75" customHeight="1">
      <c r="A509" s="100"/>
      <c r="B509" s="100"/>
      <c r="C509" s="109"/>
      <c r="D509" s="109"/>
      <c r="E509" s="109"/>
      <c r="F509" s="109"/>
      <c r="G509" s="109"/>
      <c r="H509" s="109"/>
      <c r="I509" s="109"/>
      <c r="J509" s="109"/>
      <c r="K509" s="109"/>
      <c r="L509" s="109"/>
      <c r="M509" s="109"/>
    </row>
    <row r="510" ht="15.75" customHeight="1">
      <c r="A510" s="100"/>
      <c r="B510" s="100"/>
      <c r="C510" s="109"/>
      <c r="D510" s="109"/>
      <c r="E510" s="109"/>
      <c r="F510" s="109"/>
      <c r="G510" s="109"/>
      <c r="H510" s="109"/>
      <c r="I510" s="109"/>
      <c r="J510" s="109"/>
      <c r="K510" s="109"/>
      <c r="L510" s="109"/>
      <c r="M510" s="109"/>
    </row>
    <row r="511" ht="15.75" customHeight="1">
      <c r="A511" s="100"/>
      <c r="B511" s="100"/>
      <c r="C511" s="109"/>
      <c r="D511" s="109"/>
      <c r="E511" s="109"/>
      <c r="F511" s="109"/>
      <c r="G511" s="109"/>
      <c r="H511" s="109"/>
      <c r="I511" s="109"/>
      <c r="J511" s="109"/>
      <c r="K511" s="109"/>
      <c r="L511" s="109"/>
      <c r="M511" s="109"/>
    </row>
    <row r="512" ht="15.75" customHeight="1">
      <c r="A512" s="100"/>
      <c r="B512" s="100"/>
      <c r="C512" s="109"/>
      <c r="D512" s="109"/>
      <c r="E512" s="109"/>
      <c r="F512" s="109"/>
      <c r="G512" s="109"/>
      <c r="H512" s="109"/>
      <c r="I512" s="109"/>
      <c r="J512" s="109"/>
      <c r="K512" s="109"/>
      <c r="L512" s="109"/>
      <c r="M512" s="109"/>
    </row>
    <row r="513" ht="15.75" customHeight="1">
      <c r="A513" s="100"/>
      <c r="B513" s="100"/>
      <c r="C513" s="109"/>
      <c r="D513" s="109"/>
      <c r="E513" s="109"/>
      <c r="F513" s="109"/>
      <c r="G513" s="109"/>
      <c r="H513" s="109"/>
      <c r="I513" s="109"/>
      <c r="J513" s="109"/>
      <c r="K513" s="109"/>
      <c r="L513" s="109"/>
      <c r="M513" s="109"/>
    </row>
    <row r="514" ht="15.75" customHeight="1">
      <c r="A514" s="100"/>
      <c r="B514" s="100"/>
      <c r="C514" s="109"/>
      <c r="D514" s="109"/>
      <c r="E514" s="109"/>
      <c r="F514" s="109"/>
      <c r="G514" s="109"/>
      <c r="H514" s="109"/>
      <c r="I514" s="109"/>
      <c r="J514" s="109"/>
      <c r="K514" s="109"/>
      <c r="L514" s="109"/>
      <c r="M514" s="109"/>
    </row>
    <row r="515" ht="15.75" customHeight="1">
      <c r="A515" s="100"/>
      <c r="B515" s="100"/>
      <c r="C515" s="109"/>
      <c r="D515" s="109"/>
      <c r="E515" s="109"/>
      <c r="F515" s="109"/>
      <c r="G515" s="109"/>
      <c r="H515" s="109"/>
      <c r="I515" s="109"/>
      <c r="J515" s="109"/>
      <c r="K515" s="109"/>
      <c r="L515" s="109"/>
      <c r="M515" s="109"/>
    </row>
    <row r="516" ht="15.75" customHeight="1">
      <c r="A516" s="100"/>
      <c r="B516" s="100"/>
      <c r="C516" s="109"/>
      <c r="D516" s="109"/>
      <c r="E516" s="109"/>
      <c r="F516" s="109"/>
      <c r="G516" s="109"/>
      <c r="H516" s="109"/>
      <c r="I516" s="109"/>
      <c r="J516" s="109"/>
      <c r="K516" s="109"/>
      <c r="L516" s="109"/>
      <c r="M516" s="109"/>
    </row>
    <row r="517" ht="15.75" customHeight="1">
      <c r="A517" s="100"/>
      <c r="B517" s="100"/>
      <c r="C517" s="109"/>
      <c r="D517" s="109"/>
      <c r="E517" s="109"/>
      <c r="F517" s="109"/>
      <c r="G517" s="109"/>
      <c r="H517" s="109"/>
      <c r="I517" s="109"/>
      <c r="J517" s="109"/>
      <c r="K517" s="109"/>
      <c r="L517" s="109"/>
      <c r="M517" s="109"/>
    </row>
    <row r="518" ht="15.75" customHeight="1">
      <c r="A518" s="100"/>
      <c r="B518" s="100"/>
      <c r="C518" s="109"/>
      <c r="D518" s="109"/>
      <c r="E518" s="109"/>
      <c r="F518" s="109"/>
      <c r="G518" s="109"/>
      <c r="H518" s="109"/>
      <c r="I518" s="109"/>
      <c r="J518" s="109"/>
      <c r="K518" s="109"/>
      <c r="L518" s="109"/>
      <c r="M518" s="109"/>
    </row>
    <row r="519" ht="15.75" customHeight="1">
      <c r="A519" s="100"/>
      <c r="B519" s="100"/>
      <c r="C519" s="109"/>
      <c r="D519" s="109"/>
      <c r="E519" s="109"/>
      <c r="F519" s="109"/>
      <c r="G519" s="109"/>
      <c r="H519" s="109"/>
      <c r="I519" s="109"/>
      <c r="J519" s="109"/>
      <c r="K519" s="109"/>
      <c r="L519" s="109"/>
      <c r="M519" s="109"/>
    </row>
    <row r="520" ht="15.75" customHeight="1">
      <c r="A520" s="100"/>
      <c r="B520" s="100"/>
      <c r="C520" s="109"/>
      <c r="D520" s="109"/>
      <c r="E520" s="109"/>
      <c r="F520" s="109"/>
      <c r="G520" s="109"/>
      <c r="H520" s="109"/>
      <c r="I520" s="109"/>
      <c r="J520" s="109"/>
      <c r="K520" s="109"/>
      <c r="L520" s="109"/>
      <c r="M520" s="109"/>
    </row>
    <row r="521" ht="15.75" customHeight="1">
      <c r="A521" s="100"/>
      <c r="B521" s="100"/>
      <c r="C521" s="109"/>
      <c r="D521" s="109"/>
      <c r="E521" s="109"/>
      <c r="F521" s="109"/>
      <c r="G521" s="109"/>
      <c r="H521" s="109"/>
      <c r="I521" s="109"/>
      <c r="J521" s="109"/>
      <c r="K521" s="109"/>
      <c r="L521" s="109"/>
      <c r="M521" s="109"/>
    </row>
    <row r="522" ht="15.75" customHeight="1">
      <c r="A522" s="100"/>
      <c r="B522" s="100"/>
      <c r="C522" s="109"/>
      <c r="D522" s="109"/>
      <c r="E522" s="109"/>
      <c r="F522" s="109"/>
      <c r="G522" s="109"/>
      <c r="H522" s="109"/>
      <c r="I522" s="109"/>
      <c r="J522" s="109"/>
      <c r="K522" s="109"/>
      <c r="L522" s="109"/>
      <c r="M522" s="109"/>
    </row>
    <row r="523" ht="15.75" customHeight="1">
      <c r="A523" s="100"/>
      <c r="B523" s="100"/>
      <c r="C523" s="109"/>
      <c r="D523" s="109"/>
      <c r="E523" s="109"/>
      <c r="F523" s="109"/>
      <c r="G523" s="109"/>
      <c r="H523" s="109"/>
      <c r="I523" s="109"/>
      <c r="J523" s="109"/>
      <c r="K523" s="109"/>
      <c r="L523" s="109"/>
      <c r="M523" s="109"/>
    </row>
    <row r="524" ht="15.75" customHeight="1">
      <c r="A524" s="100"/>
      <c r="B524" s="100"/>
      <c r="C524" s="109"/>
      <c r="D524" s="109"/>
      <c r="E524" s="109"/>
      <c r="F524" s="109"/>
      <c r="G524" s="109"/>
      <c r="H524" s="109"/>
      <c r="I524" s="109"/>
      <c r="J524" s="109"/>
      <c r="K524" s="109"/>
      <c r="L524" s="109"/>
      <c r="M524" s="109"/>
    </row>
    <row r="525" ht="15.75" customHeight="1">
      <c r="A525" s="100"/>
      <c r="B525" s="100"/>
      <c r="C525" s="109"/>
      <c r="D525" s="109"/>
      <c r="E525" s="109"/>
      <c r="F525" s="109"/>
      <c r="G525" s="109"/>
      <c r="H525" s="109"/>
      <c r="I525" s="109"/>
      <c r="J525" s="109"/>
      <c r="K525" s="109"/>
      <c r="L525" s="109"/>
      <c r="M525" s="109"/>
    </row>
    <row r="526" ht="15.75" customHeight="1">
      <c r="A526" s="100"/>
      <c r="B526" s="100"/>
      <c r="C526" s="109"/>
      <c r="D526" s="109"/>
      <c r="E526" s="109"/>
      <c r="F526" s="109"/>
      <c r="G526" s="109"/>
      <c r="H526" s="109"/>
      <c r="I526" s="109"/>
      <c r="J526" s="109"/>
      <c r="K526" s="109"/>
      <c r="L526" s="109"/>
      <c r="M526" s="109"/>
    </row>
    <row r="527" ht="15.75" customHeight="1">
      <c r="A527" s="100"/>
      <c r="B527" s="100"/>
      <c r="C527" s="109"/>
      <c r="D527" s="109"/>
      <c r="E527" s="109"/>
      <c r="F527" s="109"/>
      <c r="G527" s="109"/>
      <c r="H527" s="109"/>
      <c r="I527" s="109"/>
      <c r="J527" s="109"/>
      <c r="K527" s="109"/>
      <c r="L527" s="109"/>
      <c r="M527" s="109"/>
    </row>
    <row r="528" ht="15.75" customHeight="1">
      <c r="A528" s="100"/>
      <c r="B528" s="100"/>
      <c r="C528" s="109"/>
      <c r="D528" s="109"/>
      <c r="E528" s="109"/>
      <c r="F528" s="109"/>
      <c r="G528" s="109"/>
      <c r="H528" s="109"/>
      <c r="I528" s="109"/>
      <c r="J528" s="109"/>
      <c r="K528" s="109"/>
      <c r="L528" s="109"/>
      <c r="M528" s="109"/>
    </row>
    <row r="529" ht="15.75" customHeight="1">
      <c r="A529" s="100"/>
      <c r="B529" s="100"/>
      <c r="C529" s="109"/>
      <c r="D529" s="109"/>
      <c r="E529" s="109"/>
      <c r="F529" s="109"/>
      <c r="G529" s="109"/>
      <c r="H529" s="109"/>
      <c r="I529" s="109"/>
      <c r="J529" s="109"/>
      <c r="K529" s="109"/>
      <c r="L529" s="109"/>
      <c r="M529" s="109"/>
    </row>
    <row r="530" ht="15.75" customHeight="1">
      <c r="A530" s="100"/>
      <c r="B530" s="100"/>
      <c r="C530" s="109"/>
      <c r="D530" s="109"/>
      <c r="E530" s="109"/>
      <c r="F530" s="109"/>
      <c r="G530" s="109"/>
      <c r="H530" s="109"/>
      <c r="I530" s="109"/>
      <c r="J530" s="109"/>
      <c r="K530" s="109"/>
      <c r="L530" s="109"/>
      <c r="M530" s="109"/>
    </row>
    <row r="531" ht="15.75" customHeight="1">
      <c r="A531" s="100"/>
      <c r="B531" s="100"/>
      <c r="C531" s="109"/>
      <c r="D531" s="109"/>
      <c r="E531" s="109"/>
      <c r="F531" s="109"/>
      <c r="G531" s="109"/>
      <c r="H531" s="109"/>
      <c r="I531" s="109"/>
      <c r="J531" s="109"/>
      <c r="K531" s="109"/>
      <c r="L531" s="109"/>
      <c r="M531" s="109"/>
    </row>
    <row r="532" ht="15.75" customHeight="1">
      <c r="A532" s="100"/>
      <c r="B532" s="100"/>
      <c r="C532" s="109"/>
      <c r="D532" s="109"/>
      <c r="E532" s="109"/>
      <c r="F532" s="109"/>
      <c r="G532" s="109"/>
      <c r="H532" s="109"/>
      <c r="I532" s="109"/>
      <c r="J532" s="109"/>
      <c r="K532" s="109"/>
      <c r="L532" s="109"/>
      <c r="M532" s="109"/>
    </row>
    <row r="533" ht="15.75" customHeight="1">
      <c r="A533" s="100"/>
      <c r="B533" s="100"/>
      <c r="C533" s="109"/>
      <c r="D533" s="109"/>
      <c r="E533" s="109"/>
      <c r="F533" s="109"/>
      <c r="G533" s="109"/>
      <c r="H533" s="109"/>
      <c r="I533" s="109"/>
      <c r="J533" s="109"/>
      <c r="K533" s="109"/>
      <c r="L533" s="109"/>
      <c r="M533" s="109"/>
    </row>
    <row r="534" ht="15.75" customHeight="1">
      <c r="A534" s="100"/>
      <c r="B534" s="100"/>
      <c r="C534" s="109"/>
      <c r="D534" s="109"/>
      <c r="E534" s="109"/>
      <c r="F534" s="109"/>
      <c r="G534" s="109"/>
      <c r="H534" s="109"/>
      <c r="I534" s="109"/>
      <c r="J534" s="109"/>
      <c r="K534" s="109"/>
      <c r="L534" s="109"/>
      <c r="M534" s="109"/>
    </row>
    <row r="535" ht="15.75" customHeight="1">
      <c r="A535" s="100"/>
      <c r="B535" s="100"/>
      <c r="C535" s="109"/>
      <c r="D535" s="109"/>
      <c r="E535" s="109"/>
      <c r="F535" s="109"/>
      <c r="G535" s="109"/>
      <c r="H535" s="109"/>
      <c r="I535" s="109"/>
      <c r="J535" s="109"/>
      <c r="K535" s="109"/>
      <c r="L535" s="109"/>
      <c r="M535" s="109"/>
    </row>
    <row r="536" ht="15.75" customHeight="1">
      <c r="A536" s="100"/>
      <c r="B536" s="100"/>
      <c r="C536" s="109"/>
      <c r="D536" s="109"/>
      <c r="E536" s="109"/>
      <c r="F536" s="109"/>
      <c r="G536" s="109"/>
      <c r="H536" s="109"/>
      <c r="I536" s="109"/>
      <c r="J536" s="109"/>
      <c r="K536" s="109"/>
      <c r="L536" s="109"/>
      <c r="M536" s="109"/>
    </row>
    <row r="537" ht="15.75" customHeight="1">
      <c r="A537" s="100"/>
      <c r="B537" s="100"/>
      <c r="C537" s="109"/>
      <c r="D537" s="109"/>
      <c r="E537" s="109"/>
      <c r="F537" s="109"/>
      <c r="G537" s="109"/>
      <c r="H537" s="109"/>
      <c r="I537" s="109"/>
      <c r="J537" s="109"/>
      <c r="K537" s="109"/>
      <c r="L537" s="109"/>
      <c r="M537" s="109"/>
    </row>
    <row r="538" ht="15.75" customHeight="1">
      <c r="A538" s="100"/>
      <c r="B538" s="100"/>
      <c r="C538" s="109"/>
      <c r="D538" s="109"/>
      <c r="E538" s="109"/>
      <c r="F538" s="109"/>
      <c r="G538" s="109"/>
      <c r="H538" s="109"/>
      <c r="I538" s="109"/>
      <c r="J538" s="109"/>
      <c r="K538" s="109"/>
      <c r="L538" s="109"/>
      <c r="M538" s="109"/>
    </row>
    <row r="539" ht="15.75" customHeight="1">
      <c r="A539" s="100"/>
      <c r="B539" s="100"/>
      <c r="C539" s="109"/>
      <c r="D539" s="109"/>
      <c r="E539" s="109"/>
      <c r="F539" s="109"/>
      <c r="G539" s="109"/>
      <c r="H539" s="109"/>
      <c r="I539" s="109"/>
      <c r="J539" s="109"/>
      <c r="K539" s="109"/>
      <c r="L539" s="109"/>
      <c r="M539" s="109"/>
    </row>
    <row r="540" ht="15.75" customHeight="1">
      <c r="A540" s="100"/>
      <c r="B540" s="100"/>
      <c r="C540" s="109"/>
      <c r="D540" s="109"/>
      <c r="E540" s="109"/>
      <c r="F540" s="109"/>
      <c r="G540" s="109"/>
      <c r="H540" s="109"/>
      <c r="I540" s="109"/>
      <c r="J540" s="109"/>
      <c r="K540" s="109"/>
      <c r="L540" s="109"/>
      <c r="M540" s="109"/>
    </row>
    <row r="541" ht="15.75" customHeight="1">
      <c r="A541" s="100"/>
      <c r="B541" s="100"/>
      <c r="C541" s="109"/>
      <c r="D541" s="109"/>
      <c r="E541" s="109"/>
      <c r="F541" s="109"/>
      <c r="G541" s="109"/>
      <c r="H541" s="109"/>
      <c r="I541" s="109"/>
      <c r="J541" s="109"/>
      <c r="K541" s="109"/>
      <c r="L541" s="109"/>
      <c r="M541" s="109"/>
    </row>
    <row r="542" ht="15.75" customHeight="1">
      <c r="A542" s="100"/>
      <c r="B542" s="100"/>
      <c r="C542" s="109"/>
      <c r="D542" s="109"/>
      <c r="E542" s="109"/>
      <c r="F542" s="109"/>
      <c r="G542" s="109"/>
      <c r="H542" s="109"/>
      <c r="I542" s="109"/>
      <c r="J542" s="109"/>
      <c r="K542" s="109"/>
      <c r="L542" s="109"/>
      <c r="M542" s="109"/>
    </row>
    <row r="543" ht="15.75" customHeight="1">
      <c r="A543" s="100"/>
      <c r="B543" s="100"/>
      <c r="C543" s="109"/>
      <c r="D543" s="109"/>
      <c r="E543" s="109"/>
      <c r="F543" s="109"/>
      <c r="G543" s="109"/>
      <c r="H543" s="109"/>
      <c r="I543" s="109"/>
      <c r="J543" s="109"/>
      <c r="K543" s="109"/>
      <c r="L543" s="109"/>
      <c r="M543" s="109"/>
    </row>
    <row r="544" ht="15.75" customHeight="1">
      <c r="A544" s="100"/>
      <c r="B544" s="100"/>
      <c r="C544" s="109"/>
      <c r="D544" s="109"/>
      <c r="E544" s="109"/>
      <c r="F544" s="109"/>
      <c r="G544" s="109"/>
      <c r="H544" s="109"/>
      <c r="I544" s="109"/>
      <c r="J544" s="109"/>
      <c r="K544" s="109"/>
      <c r="L544" s="109"/>
      <c r="M544" s="109"/>
    </row>
    <row r="545" ht="15.75" customHeight="1">
      <c r="A545" s="100"/>
      <c r="B545" s="100"/>
      <c r="C545" s="109"/>
      <c r="D545" s="109"/>
      <c r="E545" s="109"/>
      <c r="F545" s="109"/>
      <c r="G545" s="109"/>
      <c r="H545" s="109"/>
      <c r="I545" s="109"/>
      <c r="J545" s="109"/>
      <c r="K545" s="109"/>
      <c r="L545" s="109"/>
      <c r="M545" s="109"/>
    </row>
    <row r="546" ht="15.75" customHeight="1">
      <c r="A546" s="100"/>
      <c r="B546" s="100"/>
      <c r="C546" s="109"/>
      <c r="D546" s="109"/>
      <c r="E546" s="109"/>
      <c r="F546" s="109"/>
      <c r="G546" s="109"/>
      <c r="H546" s="109"/>
      <c r="I546" s="109"/>
      <c r="J546" s="109"/>
      <c r="K546" s="109"/>
      <c r="L546" s="109"/>
      <c r="M546" s="109"/>
    </row>
    <row r="547" ht="15.75" customHeight="1">
      <c r="A547" s="100"/>
      <c r="B547" s="100"/>
      <c r="C547" s="109"/>
      <c r="D547" s="109"/>
      <c r="E547" s="109"/>
      <c r="F547" s="109"/>
      <c r="G547" s="109"/>
      <c r="H547" s="109"/>
      <c r="I547" s="109"/>
      <c r="J547" s="109"/>
      <c r="K547" s="109"/>
      <c r="L547" s="109"/>
      <c r="M547" s="109"/>
    </row>
    <row r="548" ht="15.75" customHeight="1">
      <c r="A548" s="100"/>
      <c r="B548" s="100"/>
      <c r="C548" s="109"/>
      <c r="D548" s="109"/>
      <c r="E548" s="109"/>
      <c r="F548" s="109"/>
      <c r="G548" s="109"/>
      <c r="H548" s="109"/>
      <c r="I548" s="109"/>
      <c r="J548" s="109"/>
      <c r="K548" s="109"/>
      <c r="L548" s="109"/>
      <c r="M548" s="109"/>
    </row>
    <row r="549" ht="15.75" customHeight="1">
      <c r="A549" s="100"/>
      <c r="B549" s="100"/>
      <c r="C549" s="109"/>
      <c r="D549" s="109"/>
      <c r="E549" s="109"/>
      <c r="F549" s="109"/>
      <c r="G549" s="109"/>
      <c r="H549" s="109"/>
      <c r="I549" s="109"/>
      <c r="J549" s="109"/>
      <c r="K549" s="109"/>
      <c r="L549" s="109"/>
      <c r="M549" s="109"/>
    </row>
    <row r="550" ht="15.75" customHeight="1">
      <c r="A550" s="100"/>
      <c r="B550" s="100"/>
      <c r="C550" s="109"/>
      <c r="D550" s="109"/>
      <c r="E550" s="109"/>
      <c r="F550" s="109"/>
      <c r="G550" s="109"/>
      <c r="H550" s="109"/>
      <c r="I550" s="109"/>
      <c r="J550" s="109"/>
      <c r="K550" s="109"/>
      <c r="L550" s="109"/>
      <c r="M550" s="109"/>
    </row>
    <row r="551" ht="15.75" customHeight="1">
      <c r="A551" s="100"/>
      <c r="B551" s="100"/>
      <c r="C551" s="109"/>
      <c r="D551" s="109"/>
      <c r="E551" s="109"/>
      <c r="F551" s="109"/>
      <c r="G551" s="109"/>
      <c r="H551" s="109"/>
      <c r="I551" s="109"/>
      <c r="J551" s="109"/>
      <c r="K551" s="109"/>
      <c r="L551" s="109"/>
      <c r="M551" s="109"/>
    </row>
    <row r="552" ht="15.75" customHeight="1">
      <c r="A552" s="100"/>
      <c r="B552" s="100"/>
      <c r="C552" s="109"/>
      <c r="D552" s="109"/>
      <c r="E552" s="109"/>
      <c r="F552" s="109"/>
      <c r="G552" s="109"/>
      <c r="H552" s="109"/>
      <c r="I552" s="109"/>
      <c r="J552" s="109"/>
      <c r="K552" s="109"/>
      <c r="L552" s="109"/>
      <c r="M552" s="109"/>
    </row>
    <row r="553" ht="15.75" customHeight="1">
      <c r="A553" s="100"/>
      <c r="B553" s="100"/>
      <c r="C553" s="109"/>
      <c r="D553" s="109"/>
      <c r="E553" s="109"/>
      <c r="F553" s="109"/>
      <c r="G553" s="109"/>
      <c r="H553" s="109"/>
      <c r="I553" s="109"/>
      <c r="J553" s="109"/>
      <c r="K553" s="109"/>
      <c r="L553" s="109"/>
      <c r="M553" s="109"/>
    </row>
    <row r="554" ht="15.75" customHeight="1">
      <c r="A554" s="100"/>
      <c r="B554" s="100"/>
      <c r="C554" s="109"/>
      <c r="D554" s="109"/>
      <c r="E554" s="109"/>
      <c r="F554" s="109"/>
      <c r="G554" s="109"/>
      <c r="H554" s="109"/>
      <c r="I554" s="109"/>
      <c r="J554" s="109"/>
      <c r="K554" s="109"/>
      <c r="L554" s="109"/>
      <c r="M554" s="109"/>
    </row>
    <row r="555" ht="15.75" customHeight="1">
      <c r="A555" s="100"/>
      <c r="B555" s="100"/>
      <c r="C555" s="109"/>
      <c r="D555" s="109"/>
      <c r="E555" s="109"/>
      <c r="F555" s="109"/>
      <c r="G555" s="109"/>
      <c r="H555" s="109"/>
      <c r="I555" s="109"/>
      <c r="J555" s="109"/>
      <c r="K555" s="109"/>
      <c r="L555" s="109"/>
      <c r="M555" s="109"/>
    </row>
    <row r="556" ht="15.75" customHeight="1">
      <c r="A556" s="100"/>
      <c r="B556" s="100"/>
      <c r="C556" s="109"/>
      <c r="D556" s="109"/>
      <c r="E556" s="109"/>
      <c r="F556" s="109"/>
      <c r="G556" s="109"/>
      <c r="H556" s="109"/>
      <c r="I556" s="109"/>
      <c r="J556" s="109"/>
      <c r="K556" s="109"/>
      <c r="L556" s="109"/>
      <c r="M556" s="109"/>
    </row>
    <row r="557" ht="15.75" customHeight="1">
      <c r="A557" s="100"/>
      <c r="B557" s="100"/>
      <c r="C557" s="109"/>
      <c r="D557" s="109"/>
      <c r="E557" s="109"/>
      <c r="F557" s="109"/>
      <c r="G557" s="109"/>
      <c r="H557" s="109"/>
      <c r="I557" s="109"/>
      <c r="J557" s="109"/>
      <c r="K557" s="109"/>
      <c r="L557" s="109"/>
      <c r="M557" s="109"/>
    </row>
    <row r="558" ht="15.75" customHeight="1">
      <c r="A558" s="100"/>
      <c r="B558" s="100"/>
      <c r="C558" s="109"/>
      <c r="D558" s="109"/>
      <c r="E558" s="109"/>
      <c r="F558" s="109"/>
      <c r="G558" s="109"/>
      <c r="H558" s="109"/>
      <c r="I558" s="109"/>
      <c r="J558" s="109"/>
      <c r="K558" s="109"/>
      <c r="L558" s="109"/>
      <c r="M558" s="109"/>
    </row>
    <row r="559" ht="15.75" customHeight="1">
      <c r="A559" s="100"/>
      <c r="B559" s="100"/>
      <c r="C559" s="109"/>
      <c r="D559" s="109"/>
      <c r="E559" s="109"/>
      <c r="F559" s="109"/>
      <c r="G559" s="109"/>
      <c r="H559" s="109"/>
      <c r="I559" s="109"/>
      <c r="J559" s="109"/>
      <c r="K559" s="109"/>
      <c r="L559" s="109"/>
      <c r="M559" s="109"/>
    </row>
    <row r="560" ht="15.75" customHeight="1">
      <c r="A560" s="100"/>
      <c r="B560" s="100"/>
      <c r="C560" s="109"/>
      <c r="D560" s="109"/>
      <c r="E560" s="109"/>
      <c r="F560" s="109"/>
      <c r="G560" s="109"/>
      <c r="H560" s="109"/>
      <c r="I560" s="109"/>
      <c r="J560" s="109"/>
      <c r="K560" s="109"/>
      <c r="L560" s="109"/>
      <c r="M560" s="109"/>
    </row>
    <row r="561" ht="15.75" customHeight="1">
      <c r="A561" s="100"/>
      <c r="B561" s="100"/>
      <c r="C561" s="109"/>
      <c r="D561" s="109"/>
      <c r="E561" s="109"/>
      <c r="F561" s="109"/>
      <c r="G561" s="109"/>
      <c r="H561" s="109"/>
      <c r="I561" s="109"/>
      <c r="J561" s="109"/>
      <c r="K561" s="109"/>
      <c r="L561" s="109"/>
      <c r="M561" s="109"/>
    </row>
    <row r="562" ht="15.75" customHeight="1">
      <c r="A562" s="100"/>
      <c r="B562" s="100"/>
      <c r="C562" s="109"/>
      <c r="D562" s="109"/>
      <c r="E562" s="109"/>
      <c r="F562" s="109"/>
      <c r="G562" s="109"/>
      <c r="H562" s="109"/>
      <c r="I562" s="109"/>
      <c r="J562" s="109"/>
      <c r="K562" s="109"/>
      <c r="L562" s="109"/>
      <c r="M562" s="109"/>
    </row>
    <row r="563" ht="15.75" customHeight="1">
      <c r="A563" s="100"/>
      <c r="B563" s="100"/>
      <c r="C563" s="109"/>
      <c r="D563" s="109"/>
      <c r="E563" s="109"/>
      <c r="F563" s="109"/>
      <c r="G563" s="109"/>
      <c r="H563" s="109"/>
      <c r="I563" s="109"/>
      <c r="J563" s="109"/>
      <c r="K563" s="109"/>
      <c r="L563" s="109"/>
      <c r="M563" s="109"/>
    </row>
    <row r="564" ht="15.75" customHeight="1">
      <c r="A564" s="100"/>
      <c r="B564" s="100"/>
      <c r="C564" s="109"/>
      <c r="D564" s="109"/>
      <c r="E564" s="109"/>
      <c r="F564" s="109"/>
      <c r="G564" s="109"/>
      <c r="H564" s="109"/>
      <c r="I564" s="109"/>
      <c r="J564" s="109"/>
      <c r="K564" s="109"/>
      <c r="L564" s="109"/>
      <c r="M564" s="109"/>
    </row>
    <row r="565" ht="15.75" customHeight="1">
      <c r="A565" s="100"/>
      <c r="B565" s="100"/>
      <c r="C565" s="109"/>
      <c r="D565" s="109"/>
      <c r="E565" s="109"/>
      <c r="F565" s="109"/>
      <c r="G565" s="109"/>
      <c r="H565" s="109"/>
      <c r="I565" s="109"/>
      <c r="J565" s="109"/>
      <c r="K565" s="109"/>
      <c r="L565" s="109"/>
      <c r="M565" s="109"/>
    </row>
    <row r="566" ht="15.75" customHeight="1">
      <c r="A566" s="100"/>
      <c r="B566" s="100"/>
      <c r="C566" s="109"/>
      <c r="D566" s="109"/>
      <c r="E566" s="109"/>
      <c r="F566" s="109"/>
      <c r="G566" s="109"/>
      <c r="H566" s="109"/>
      <c r="I566" s="109"/>
      <c r="J566" s="109"/>
      <c r="K566" s="109"/>
      <c r="L566" s="109"/>
      <c r="M566" s="109"/>
    </row>
    <row r="567" ht="15.75" customHeight="1">
      <c r="A567" s="100"/>
      <c r="B567" s="100"/>
      <c r="C567" s="109"/>
      <c r="D567" s="109"/>
      <c r="E567" s="109"/>
      <c r="F567" s="109"/>
      <c r="G567" s="109"/>
      <c r="H567" s="109"/>
      <c r="I567" s="109"/>
      <c r="J567" s="109"/>
      <c r="K567" s="109"/>
      <c r="L567" s="109"/>
      <c r="M567" s="109"/>
    </row>
    <row r="568" ht="15.75" customHeight="1">
      <c r="A568" s="100"/>
      <c r="B568" s="100"/>
      <c r="C568" s="109"/>
      <c r="D568" s="109"/>
      <c r="E568" s="109"/>
      <c r="F568" s="109"/>
      <c r="G568" s="109"/>
      <c r="H568" s="109"/>
      <c r="I568" s="109"/>
      <c r="J568" s="109"/>
      <c r="K568" s="109"/>
      <c r="L568" s="109"/>
      <c r="M568" s="109"/>
    </row>
    <row r="569" ht="15.75" customHeight="1">
      <c r="A569" s="100"/>
      <c r="B569" s="100"/>
      <c r="C569" s="109"/>
      <c r="D569" s="109"/>
      <c r="E569" s="109"/>
      <c r="F569" s="109"/>
      <c r="G569" s="109"/>
      <c r="H569" s="109"/>
      <c r="I569" s="109"/>
      <c r="J569" s="109"/>
      <c r="K569" s="109"/>
      <c r="L569" s="109"/>
      <c r="M569" s="109"/>
    </row>
    <row r="570" ht="15.75" customHeight="1">
      <c r="A570" s="100"/>
      <c r="B570" s="100"/>
      <c r="C570" s="109"/>
      <c r="D570" s="109"/>
      <c r="E570" s="109"/>
      <c r="F570" s="109"/>
      <c r="G570" s="109"/>
      <c r="H570" s="109"/>
      <c r="I570" s="109"/>
      <c r="J570" s="109"/>
      <c r="K570" s="109"/>
      <c r="L570" s="109"/>
      <c r="M570" s="109"/>
    </row>
    <row r="571" ht="15.75" customHeight="1">
      <c r="A571" s="100"/>
      <c r="B571" s="100"/>
      <c r="C571" s="109"/>
      <c r="D571" s="109"/>
      <c r="E571" s="109"/>
      <c r="F571" s="109"/>
      <c r="G571" s="109"/>
      <c r="H571" s="109"/>
      <c r="I571" s="109"/>
      <c r="J571" s="109"/>
      <c r="K571" s="109"/>
      <c r="L571" s="109"/>
      <c r="M571" s="109"/>
    </row>
    <row r="572" ht="15.75" customHeight="1">
      <c r="A572" s="100"/>
      <c r="B572" s="100"/>
      <c r="C572" s="109"/>
      <c r="D572" s="109"/>
      <c r="E572" s="109"/>
      <c r="F572" s="109"/>
      <c r="G572" s="109"/>
      <c r="H572" s="109"/>
      <c r="I572" s="109"/>
      <c r="J572" s="109"/>
      <c r="K572" s="109"/>
      <c r="L572" s="109"/>
      <c r="M572" s="109"/>
    </row>
    <row r="573" ht="15.75" customHeight="1">
      <c r="A573" s="100"/>
      <c r="B573" s="100"/>
      <c r="C573" s="109"/>
      <c r="D573" s="109"/>
      <c r="E573" s="109"/>
      <c r="F573" s="109"/>
      <c r="G573" s="109"/>
      <c r="H573" s="109"/>
      <c r="I573" s="109"/>
      <c r="J573" s="109"/>
      <c r="K573" s="109"/>
      <c r="L573" s="109"/>
      <c r="M573" s="109"/>
    </row>
    <row r="574" ht="15.75" customHeight="1">
      <c r="A574" s="100"/>
      <c r="B574" s="100"/>
      <c r="C574" s="109"/>
      <c r="D574" s="109"/>
      <c r="E574" s="109"/>
      <c r="F574" s="109"/>
      <c r="G574" s="109"/>
      <c r="H574" s="109"/>
      <c r="I574" s="109"/>
      <c r="J574" s="109"/>
      <c r="K574" s="109"/>
      <c r="L574" s="109"/>
      <c r="M574" s="109"/>
    </row>
    <row r="575" ht="15.75" customHeight="1">
      <c r="A575" s="100"/>
      <c r="B575" s="100"/>
      <c r="C575" s="109"/>
      <c r="D575" s="109"/>
      <c r="E575" s="109"/>
      <c r="F575" s="109"/>
      <c r="G575" s="109"/>
      <c r="H575" s="109"/>
      <c r="I575" s="109"/>
      <c r="J575" s="109"/>
      <c r="K575" s="109"/>
      <c r="L575" s="109"/>
      <c r="M575" s="109"/>
    </row>
    <row r="576" ht="15.75" customHeight="1">
      <c r="A576" s="100"/>
      <c r="B576" s="100"/>
      <c r="C576" s="109"/>
      <c r="D576" s="109"/>
      <c r="E576" s="109"/>
      <c r="F576" s="109"/>
      <c r="G576" s="109"/>
      <c r="H576" s="109"/>
      <c r="I576" s="109"/>
      <c r="J576" s="109"/>
      <c r="K576" s="109"/>
      <c r="L576" s="109"/>
      <c r="M576" s="109"/>
    </row>
    <row r="577" ht="15.75" customHeight="1">
      <c r="A577" s="100"/>
      <c r="B577" s="100"/>
      <c r="C577" s="109"/>
      <c r="D577" s="109"/>
      <c r="E577" s="109"/>
      <c r="F577" s="109"/>
      <c r="G577" s="109"/>
      <c r="H577" s="109"/>
      <c r="I577" s="109"/>
      <c r="J577" s="109"/>
      <c r="K577" s="109"/>
      <c r="L577" s="109"/>
      <c r="M577" s="109"/>
    </row>
    <row r="578" ht="15.75" customHeight="1">
      <c r="A578" s="100"/>
      <c r="B578" s="100"/>
      <c r="C578" s="109"/>
      <c r="D578" s="109"/>
      <c r="E578" s="109"/>
      <c r="F578" s="109"/>
      <c r="G578" s="109"/>
      <c r="H578" s="109"/>
      <c r="I578" s="109"/>
      <c r="J578" s="109"/>
      <c r="K578" s="109"/>
      <c r="L578" s="109"/>
      <c r="M578" s="109"/>
    </row>
    <row r="579" ht="15.75" customHeight="1">
      <c r="A579" s="100"/>
      <c r="B579" s="100"/>
      <c r="C579" s="109"/>
      <c r="D579" s="109"/>
      <c r="E579" s="109"/>
      <c r="F579" s="109"/>
      <c r="G579" s="109"/>
      <c r="H579" s="109"/>
      <c r="I579" s="109"/>
      <c r="J579" s="109"/>
      <c r="K579" s="109"/>
      <c r="L579" s="109"/>
      <c r="M579" s="109"/>
    </row>
    <row r="580" ht="15.75" customHeight="1">
      <c r="A580" s="100"/>
      <c r="B580" s="100"/>
      <c r="C580" s="109"/>
      <c r="D580" s="109"/>
      <c r="E580" s="109"/>
      <c r="F580" s="109"/>
      <c r="G580" s="109"/>
      <c r="H580" s="109"/>
      <c r="I580" s="109"/>
      <c r="J580" s="109"/>
      <c r="K580" s="109"/>
      <c r="L580" s="109"/>
      <c r="M580" s="109"/>
    </row>
    <row r="581" ht="15.75" customHeight="1">
      <c r="A581" s="100"/>
      <c r="B581" s="100"/>
      <c r="C581" s="109"/>
      <c r="D581" s="109"/>
      <c r="E581" s="109"/>
      <c r="F581" s="109"/>
      <c r="G581" s="109"/>
      <c r="H581" s="109"/>
      <c r="I581" s="109"/>
      <c r="J581" s="109"/>
      <c r="K581" s="109"/>
      <c r="L581" s="109"/>
      <c r="M581" s="109"/>
    </row>
    <row r="582" ht="15.75" customHeight="1">
      <c r="A582" s="100"/>
      <c r="B582" s="100"/>
      <c r="C582" s="109"/>
      <c r="D582" s="109"/>
      <c r="E582" s="109"/>
      <c r="F582" s="109"/>
      <c r="G582" s="109"/>
      <c r="H582" s="109"/>
      <c r="I582" s="109"/>
      <c r="J582" s="109"/>
      <c r="K582" s="109"/>
      <c r="L582" s="109"/>
      <c r="M582" s="109"/>
    </row>
    <row r="583" ht="15.75" customHeight="1">
      <c r="A583" s="100"/>
      <c r="B583" s="100"/>
      <c r="C583" s="109"/>
      <c r="D583" s="109"/>
      <c r="E583" s="109"/>
      <c r="F583" s="109"/>
      <c r="G583" s="109"/>
      <c r="H583" s="109"/>
      <c r="I583" s="109"/>
      <c r="J583" s="109"/>
      <c r="K583" s="109"/>
      <c r="L583" s="109"/>
      <c r="M583" s="109"/>
    </row>
    <row r="584" ht="15.75" customHeight="1">
      <c r="A584" s="100"/>
      <c r="B584" s="100"/>
      <c r="C584" s="109"/>
      <c r="D584" s="109"/>
      <c r="E584" s="109"/>
      <c r="F584" s="109"/>
      <c r="G584" s="109"/>
      <c r="H584" s="109"/>
      <c r="I584" s="109"/>
      <c r="J584" s="109"/>
      <c r="K584" s="109"/>
      <c r="L584" s="109"/>
      <c r="M584" s="109"/>
    </row>
    <row r="585" ht="15.75" customHeight="1">
      <c r="A585" s="100"/>
      <c r="B585" s="100"/>
      <c r="C585" s="109"/>
      <c r="D585" s="109"/>
      <c r="E585" s="109"/>
      <c r="F585" s="109"/>
      <c r="G585" s="109"/>
      <c r="H585" s="109"/>
      <c r="I585" s="109"/>
      <c r="J585" s="109"/>
      <c r="K585" s="109"/>
      <c r="L585" s="109"/>
      <c r="M585" s="109"/>
    </row>
    <row r="586" ht="15.75" customHeight="1">
      <c r="A586" s="100"/>
      <c r="B586" s="100"/>
      <c r="C586" s="109"/>
      <c r="D586" s="109"/>
      <c r="E586" s="109"/>
      <c r="F586" s="109"/>
      <c r="G586" s="109"/>
      <c r="H586" s="109"/>
      <c r="I586" s="109"/>
      <c r="J586" s="109"/>
      <c r="K586" s="109"/>
      <c r="L586" s="109"/>
      <c r="M586" s="109"/>
    </row>
    <row r="587" ht="15.75" customHeight="1">
      <c r="A587" s="100"/>
      <c r="B587" s="100"/>
      <c r="C587" s="109"/>
      <c r="D587" s="109"/>
      <c r="E587" s="109"/>
      <c r="F587" s="109"/>
      <c r="G587" s="109"/>
      <c r="H587" s="109"/>
      <c r="I587" s="109"/>
      <c r="J587" s="109"/>
      <c r="K587" s="109"/>
      <c r="L587" s="109"/>
      <c r="M587" s="109"/>
    </row>
    <row r="588" ht="15.75" customHeight="1">
      <c r="A588" s="100"/>
      <c r="B588" s="100"/>
      <c r="C588" s="109"/>
      <c r="D588" s="109"/>
      <c r="E588" s="109"/>
      <c r="F588" s="109"/>
      <c r="G588" s="109"/>
      <c r="H588" s="109"/>
      <c r="I588" s="109"/>
      <c r="J588" s="109"/>
      <c r="K588" s="109"/>
      <c r="L588" s="109"/>
      <c r="M588" s="109"/>
    </row>
    <row r="589" ht="15.75" customHeight="1">
      <c r="A589" s="100"/>
      <c r="B589" s="100"/>
      <c r="C589" s="109"/>
      <c r="D589" s="109"/>
      <c r="E589" s="109"/>
      <c r="F589" s="109"/>
      <c r="G589" s="109"/>
      <c r="H589" s="109"/>
      <c r="I589" s="109"/>
      <c r="J589" s="109"/>
      <c r="K589" s="109"/>
      <c r="L589" s="109"/>
      <c r="M589" s="109"/>
    </row>
    <row r="590" ht="15.75" customHeight="1">
      <c r="A590" s="100"/>
      <c r="B590" s="100"/>
      <c r="C590" s="109"/>
      <c r="D590" s="109"/>
      <c r="E590" s="109"/>
      <c r="F590" s="109"/>
      <c r="G590" s="109"/>
      <c r="H590" s="109"/>
      <c r="I590" s="109"/>
      <c r="J590" s="109"/>
      <c r="K590" s="109"/>
      <c r="L590" s="109"/>
      <c r="M590" s="109"/>
    </row>
    <row r="591" ht="15.75" customHeight="1">
      <c r="A591" s="100"/>
      <c r="B591" s="100"/>
      <c r="C591" s="109"/>
      <c r="D591" s="109"/>
      <c r="E591" s="109"/>
      <c r="F591" s="109"/>
      <c r="G591" s="109"/>
      <c r="H591" s="109"/>
      <c r="I591" s="109"/>
      <c r="J591" s="109"/>
      <c r="K591" s="109"/>
      <c r="L591" s="109"/>
      <c r="M591" s="109"/>
    </row>
    <row r="592" ht="15.75" customHeight="1">
      <c r="A592" s="100"/>
      <c r="B592" s="100"/>
      <c r="C592" s="109"/>
      <c r="D592" s="109"/>
      <c r="E592" s="109"/>
      <c r="F592" s="109"/>
      <c r="G592" s="109"/>
      <c r="H592" s="109"/>
      <c r="I592" s="109"/>
      <c r="J592" s="109"/>
      <c r="K592" s="109"/>
      <c r="L592" s="109"/>
      <c r="M592" s="109"/>
    </row>
    <row r="593" ht="15.75" customHeight="1">
      <c r="A593" s="100"/>
      <c r="B593" s="100"/>
      <c r="C593" s="109"/>
      <c r="D593" s="109"/>
      <c r="E593" s="109"/>
      <c r="F593" s="109"/>
      <c r="G593" s="109"/>
      <c r="H593" s="109"/>
      <c r="I593" s="109"/>
      <c r="J593" s="109"/>
      <c r="K593" s="109"/>
      <c r="L593" s="109"/>
      <c r="M593" s="109"/>
    </row>
    <row r="594" ht="15.75" customHeight="1">
      <c r="A594" s="100"/>
      <c r="B594" s="100"/>
      <c r="C594" s="109"/>
      <c r="D594" s="109"/>
      <c r="E594" s="109"/>
      <c r="F594" s="109"/>
      <c r="G594" s="109"/>
      <c r="H594" s="109"/>
      <c r="I594" s="109"/>
      <c r="J594" s="109"/>
      <c r="K594" s="109"/>
      <c r="L594" s="109"/>
      <c r="M594" s="109"/>
    </row>
    <row r="595" ht="15.75" customHeight="1">
      <c r="A595" s="100"/>
      <c r="B595" s="100"/>
      <c r="C595" s="109"/>
      <c r="D595" s="109"/>
      <c r="E595" s="109"/>
      <c r="F595" s="109"/>
      <c r="G595" s="109"/>
      <c r="H595" s="109"/>
      <c r="I595" s="109"/>
      <c r="J595" s="109"/>
      <c r="K595" s="109"/>
      <c r="L595" s="109"/>
      <c r="M595" s="109"/>
    </row>
    <row r="596" ht="15.75" customHeight="1">
      <c r="A596" s="100"/>
      <c r="B596" s="100"/>
      <c r="C596" s="109"/>
      <c r="D596" s="109"/>
      <c r="E596" s="109"/>
      <c r="F596" s="109"/>
      <c r="G596" s="109"/>
      <c r="H596" s="109"/>
      <c r="I596" s="109"/>
      <c r="J596" s="109"/>
      <c r="K596" s="109"/>
      <c r="L596" s="109"/>
      <c r="M596" s="109"/>
    </row>
    <row r="597" ht="15.75" customHeight="1">
      <c r="A597" s="100"/>
      <c r="B597" s="100"/>
      <c r="C597" s="109"/>
      <c r="D597" s="109"/>
      <c r="E597" s="109"/>
      <c r="F597" s="109"/>
      <c r="G597" s="109"/>
      <c r="H597" s="109"/>
      <c r="I597" s="109"/>
      <c r="J597" s="109"/>
      <c r="K597" s="109"/>
      <c r="L597" s="109"/>
      <c r="M597" s="109"/>
    </row>
    <row r="598" ht="15.75" customHeight="1">
      <c r="A598" s="100"/>
      <c r="B598" s="100"/>
      <c r="C598" s="109"/>
      <c r="D598" s="109"/>
      <c r="E598" s="109"/>
      <c r="F598" s="109"/>
      <c r="G598" s="109"/>
      <c r="H598" s="109"/>
      <c r="I598" s="109"/>
      <c r="J598" s="109"/>
      <c r="K598" s="109"/>
      <c r="L598" s="109"/>
      <c r="M598" s="109"/>
    </row>
    <row r="599" ht="15.75" customHeight="1">
      <c r="A599" s="100"/>
      <c r="B599" s="100"/>
      <c r="C599" s="109"/>
      <c r="D599" s="109"/>
      <c r="E599" s="109"/>
      <c r="F599" s="109"/>
      <c r="G599" s="109"/>
      <c r="H599" s="109"/>
      <c r="I599" s="109"/>
      <c r="J599" s="109"/>
      <c r="K599" s="109"/>
      <c r="L599" s="109"/>
      <c r="M599" s="109"/>
    </row>
    <row r="600" ht="15.75" customHeight="1">
      <c r="A600" s="100"/>
      <c r="B600" s="100"/>
      <c r="C600" s="109"/>
      <c r="D600" s="109"/>
      <c r="E600" s="109"/>
      <c r="F600" s="109"/>
      <c r="G600" s="109"/>
      <c r="H600" s="109"/>
      <c r="I600" s="109"/>
      <c r="J600" s="109"/>
      <c r="K600" s="109"/>
      <c r="L600" s="109"/>
      <c r="M600" s="109"/>
    </row>
    <row r="601" ht="15.75" customHeight="1">
      <c r="A601" s="100"/>
      <c r="B601" s="100"/>
      <c r="C601" s="109"/>
      <c r="D601" s="109"/>
      <c r="E601" s="109"/>
      <c r="F601" s="109"/>
      <c r="G601" s="109"/>
      <c r="H601" s="109"/>
      <c r="I601" s="109"/>
      <c r="J601" s="109"/>
      <c r="K601" s="109"/>
      <c r="L601" s="109"/>
      <c r="M601" s="109"/>
    </row>
    <row r="602" ht="15.75" customHeight="1">
      <c r="A602" s="100"/>
      <c r="B602" s="100"/>
      <c r="C602" s="109"/>
      <c r="D602" s="109"/>
      <c r="E602" s="109"/>
      <c r="F602" s="109"/>
      <c r="G602" s="109"/>
      <c r="H602" s="109"/>
      <c r="I602" s="109"/>
      <c r="J602" s="109"/>
      <c r="K602" s="109"/>
      <c r="L602" s="109"/>
      <c r="M602" s="109"/>
    </row>
    <row r="603" ht="15.75" customHeight="1">
      <c r="A603" s="100"/>
      <c r="B603" s="100"/>
      <c r="C603" s="109"/>
      <c r="D603" s="109"/>
      <c r="E603" s="109"/>
      <c r="F603" s="109"/>
      <c r="G603" s="109"/>
      <c r="H603" s="109"/>
      <c r="I603" s="109"/>
      <c r="J603" s="109"/>
      <c r="K603" s="109"/>
      <c r="L603" s="109"/>
      <c r="M603" s="109"/>
    </row>
    <row r="604" ht="15.75" customHeight="1">
      <c r="A604" s="100"/>
      <c r="B604" s="100"/>
      <c r="C604" s="109"/>
      <c r="D604" s="109"/>
      <c r="E604" s="109"/>
      <c r="F604" s="109"/>
      <c r="G604" s="109"/>
      <c r="H604" s="109"/>
      <c r="I604" s="109"/>
      <c r="J604" s="109"/>
      <c r="K604" s="109"/>
      <c r="L604" s="109"/>
      <c r="M604" s="109"/>
    </row>
    <row r="605" ht="15.75" customHeight="1">
      <c r="A605" s="100"/>
      <c r="B605" s="100"/>
      <c r="C605" s="109"/>
      <c r="D605" s="109"/>
      <c r="E605" s="109"/>
      <c r="F605" s="109"/>
      <c r="G605" s="109"/>
      <c r="H605" s="109"/>
      <c r="I605" s="109"/>
      <c r="J605" s="109"/>
      <c r="K605" s="109"/>
      <c r="L605" s="109"/>
      <c r="M605" s="109"/>
    </row>
    <row r="606" ht="15.75" customHeight="1">
      <c r="A606" s="100"/>
      <c r="B606" s="100"/>
      <c r="C606" s="109"/>
      <c r="D606" s="109"/>
      <c r="E606" s="109"/>
      <c r="F606" s="109"/>
      <c r="G606" s="109"/>
      <c r="H606" s="109"/>
      <c r="I606" s="109"/>
      <c r="J606" s="109"/>
      <c r="K606" s="109"/>
      <c r="L606" s="109"/>
      <c r="M606" s="109"/>
    </row>
    <row r="607" ht="15.75" customHeight="1">
      <c r="A607" s="100"/>
      <c r="B607" s="100"/>
      <c r="C607" s="109"/>
      <c r="D607" s="109"/>
      <c r="E607" s="109"/>
      <c r="F607" s="109"/>
      <c r="G607" s="109"/>
      <c r="H607" s="109"/>
      <c r="I607" s="109"/>
      <c r="J607" s="109"/>
      <c r="K607" s="109"/>
      <c r="L607" s="109"/>
      <c r="M607" s="109"/>
    </row>
    <row r="608" ht="15.75" customHeight="1">
      <c r="A608" s="100"/>
      <c r="B608" s="100"/>
      <c r="C608" s="109"/>
      <c r="D608" s="109"/>
      <c r="E608" s="109"/>
      <c r="F608" s="109"/>
      <c r="G608" s="109"/>
      <c r="H608" s="109"/>
      <c r="I608" s="109"/>
      <c r="J608" s="109"/>
      <c r="K608" s="109"/>
      <c r="L608" s="109"/>
      <c r="M608" s="109"/>
    </row>
    <row r="609" ht="15.75" customHeight="1">
      <c r="A609" s="100"/>
      <c r="B609" s="100"/>
      <c r="C609" s="109"/>
      <c r="D609" s="109"/>
      <c r="E609" s="109"/>
      <c r="F609" s="109"/>
      <c r="G609" s="109"/>
      <c r="H609" s="109"/>
      <c r="I609" s="109"/>
      <c r="J609" s="109"/>
      <c r="K609" s="109"/>
      <c r="L609" s="109"/>
      <c r="M609" s="109"/>
    </row>
    <row r="610" ht="15.75" customHeight="1">
      <c r="A610" s="100"/>
      <c r="B610" s="100"/>
      <c r="C610" s="109"/>
      <c r="D610" s="109"/>
      <c r="E610" s="109"/>
      <c r="F610" s="109"/>
      <c r="G610" s="109"/>
      <c r="H610" s="109"/>
      <c r="I610" s="109"/>
      <c r="J610" s="109"/>
      <c r="K610" s="109"/>
      <c r="L610" s="109"/>
      <c r="M610" s="109"/>
    </row>
    <row r="611" ht="15.75" customHeight="1">
      <c r="A611" s="100"/>
      <c r="B611" s="100"/>
      <c r="C611" s="109"/>
      <c r="D611" s="109"/>
      <c r="E611" s="109"/>
      <c r="F611" s="109"/>
      <c r="G611" s="109"/>
      <c r="H611" s="109"/>
      <c r="I611" s="109"/>
      <c r="J611" s="109"/>
      <c r="K611" s="109"/>
      <c r="L611" s="109"/>
      <c r="M611" s="109"/>
    </row>
    <row r="612" ht="15.75" customHeight="1">
      <c r="A612" s="100"/>
      <c r="B612" s="100"/>
      <c r="C612" s="109"/>
      <c r="D612" s="109"/>
      <c r="E612" s="109"/>
      <c r="F612" s="109"/>
      <c r="G612" s="109"/>
      <c r="H612" s="109"/>
      <c r="I612" s="109"/>
      <c r="J612" s="109"/>
      <c r="K612" s="109"/>
      <c r="L612" s="109"/>
      <c r="M612" s="109"/>
    </row>
    <row r="613" ht="15.75" customHeight="1">
      <c r="A613" s="100"/>
      <c r="B613" s="100"/>
      <c r="C613" s="109"/>
      <c r="D613" s="109"/>
      <c r="E613" s="109"/>
      <c r="F613" s="109"/>
      <c r="G613" s="109"/>
      <c r="H613" s="109"/>
      <c r="I613" s="109"/>
      <c r="J613" s="109"/>
      <c r="K613" s="109"/>
      <c r="L613" s="109"/>
      <c r="M613" s="109"/>
    </row>
    <row r="614" ht="15.75" customHeight="1">
      <c r="A614" s="100"/>
      <c r="B614" s="100"/>
      <c r="C614" s="109"/>
      <c r="D614" s="109"/>
      <c r="E614" s="109"/>
      <c r="F614" s="109"/>
      <c r="G614" s="109"/>
      <c r="H614" s="109"/>
      <c r="I614" s="109"/>
      <c r="J614" s="109"/>
      <c r="K614" s="109"/>
      <c r="L614" s="109"/>
      <c r="M614" s="109"/>
    </row>
    <row r="615" ht="15.75" customHeight="1">
      <c r="A615" s="100"/>
      <c r="B615" s="100"/>
      <c r="C615" s="109"/>
      <c r="D615" s="109"/>
      <c r="E615" s="109"/>
      <c r="F615" s="109"/>
      <c r="G615" s="109"/>
      <c r="H615" s="109"/>
      <c r="I615" s="109"/>
      <c r="J615" s="109"/>
      <c r="K615" s="109"/>
      <c r="L615" s="109"/>
      <c r="M615" s="109"/>
    </row>
    <row r="616" ht="15.75" customHeight="1">
      <c r="A616" s="100"/>
      <c r="B616" s="100"/>
      <c r="C616" s="109"/>
      <c r="D616" s="109"/>
      <c r="E616" s="109"/>
      <c r="F616" s="109"/>
      <c r="G616" s="109"/>
      <c r="H616" s="109"/>
      <c r="I616" s="109"/>
      <c r="J616" s="109"/>
      <c r="K616" s="109"/>
      <c r="L616" s="109"/>
      <c r="M616" s="109"/>
    </row>
    <row r="617" ht="15.75" customHeight="1">
      <c r="A617" s="100"/>
      <c r="B617" s="100"/>
      <c r="C617" s="109"/>
      <c r="D617" s="109"/>
      <c r="E617" s="109"/>
      <c r="F617" s="109"/>
      <c r="G617" s="109"/>
      <c r="H617" s="109"/>
      <c r="I617" s="109"/>
      <c r="J617" s="109"/>
      <c r="K617" s="109"/>
      <c r="L617" s="109"/>
      <c r="M617" s="109"/>
    </row>
    <row r="618" ht="15.75" customHeight="1">
      <c r="A618" s="100"/>
      <c r="B618" s="100"/>
      <c r="C618" s="109"/>
      <c r="D618" s="109"/>
      <c r="E618" s="109"/>
      <c r="F618" s="109"/>
      <c r="G618" s="109"/>
      <c r="H618" s="109"/>
      <c r="I618" s="109"/>
      <c r="J618" s="109"/>
      <c r="K618" s="109"/>
      <c r="L618" s="109"/>
      <c r="M618" s="109"/>
    </row>
    <row r="619" ht="15.75" customHeight="1">
      <c r="A619" s="100"/>
      <c r="B619" s="100"/>
      <c r="C619" s="109"/>
      <c r="D619" s="109"/>
      <c r="E619" s="109"/>
      <c r="F619" s="109"/>
      <c r="G619" s="109"/>
      <c r="H619" s="109"/>
      <c r="I619" s="109"/>
      <c r="J619" s="109"/>
      <c r="K619" s="109"/>
      <c r="L619" s="109"/>
      <c r="M619" s="109"/>
    </row>
    <row r="620" ht="15.75" customHeight="1">
      <c r="A620" s="100"/>
      <c r="B620" s="100"/>
      <c r="C620" s="109"/>
      <c r="D620" s="109"/>
      <c r="E620" s="109"/>
      <c r="F620" s="109"/>
      <c r="G620" s="109"/>
      <c r="H620" s="109"/>
      <c r="I620" s="109"/>
      <c r="J620" s="109"/>
      <c r="K620" s="109"/>
      <c r="L620" s="109"/>
      <c r="M620" s="109"/>
    </row>
    <row r="621" ht="15.75" customHeight="1">
      <c r="A621" s="100"/>
      <c r="B621" s="100"/>
      <c r="C621" s="109"/>
      <c r="D621" s="109"/>
      <c r="E621" s="109"/>
      <c r="F621" s="109"/>
      <c r="G621" s="109"/>
      <c r="H621" s="109"/>
      <c r="I621" s="109"/>
      <c r="J621" s="109"/>
      <c r="K621" s="109"/>
      <c r="L621" s="109"/>
      <c r="M621" s="109"/>
    </row>
    <row r="622" ht="15.75" customHeight="1">
      <c r="A622" s="100"/>
      <c r="B622" s="100"/>
      <c r="C622" s="109"/>
      <c r="D622" s="109"/>
      <c r="E622" s="109"/>
      <c r="F622" s="109"/>
      <c r="G622" s="109"/>
      <c r="H622" s="109"/>
      <c r="I622" s="109"/>
      <c r="J622" s="109"/>
      <c r="K622" s="109"/>
      <c r="L622" s="109"/>
      <c r="M622" s="109"/>
    </row>
    <row r="623" ht="15.75" customHeight="1">
      <c r="A623" s="100"/>
      <c r="B623" s="100"/>
      <c r="C623" s="109"/>
      <c r="D623" s="109"/>
      <c r="E623" s="109"/>
      <c r="F623" s="109"/>
      <c r="G623" s="109"/>
      <c r="H623" s="109"/>
      <c r="I623" s="109"/>
      <c r="J623" s="109"/>
      <c r="K623" s="109"/>
      <c r="L623" s="109"/>
      <c r="M623" s="109"/>
    </row>
    <row r="624" ht="15.75" customHeight="1">
      <c r="A624" s="100"/>
      <c r="B624" s="100"/>
      <c r="C624" s="109"/>
      <c r="D624" s="109"/>
      <c r="E624" s="109"/>
      <c r="F624" s="109"/>
      <c r="G624" s="109"/>
      <c r="H624" s="109"/>
      <c r="I624" s="109"/>
      <c r="J624" s="109"/>
      <c r="K624" s="109"/>
      <c r="L624" s="109"/>
      <c r="M624" s="109"/>
    </row>
    <row r="625" ht="15.75" customHeight="1">
      <c r="A625" s="100"/>
      <c r="B625" s="100"/>
      <c r="C625" s="109"/>
      <c r="D625" s="109"/>
      <c r="E625" s="109"/>
      <c r="F625" s="109"/>
      <c r="G625" s="109"/>
      <c r="H625" s="109"/>
      <c r="I625" s="109"/>
      <c r="J625" s="109"/>
      <c r="K625" s="109"/>
      <c r="L625" s="109"/>
      <c r="M625" s="109"/>
    </row>
    <row r="626" ht="15.75" customHeight="1">
      <c r="A626" s="100"/>
      <c r="B626" s="100"/>
      <c r="C626" s="109"/>
      <c r="D626" s="109"/>
      <c r="E626" s="109"/>
      <c r="F626" s="109"/>
      <c r="G626" s="109"/>
      <c r="H626" s="109"/>
      <c r="I626" s="109"/>
      <c r="J626" s="109"/>
      <c r="K626" s="109"/>
      <c r="L626" s="109"/>
      <c r="M626" s="109"/>
    </row>
    <row r="627" ht="15.75" customHeight="1">
      <c r="A627" s="100"/>
      <c r="B627" s="100"/>
      <c r="C627" s="109"/>
      <c r="D627" s="109"/>
      <c r="E627" s="109"/>
      <c r="F627" s="109"/>
      <c r="G627" s="109"/>
      <c r="H627" s="109"/>
      <c r="I627" s="109"/>
      <c r="J627" s="109"/>
      <c r="K627" s="109"/>
      <c r="L627" s="109"/>
      <c r="M627" s="109"/>
    </row>
    <row r="628" ht="15.75" customHeight="1">
      <c r="A628" s="100"/>
      <c r="B628" s="100"/>
      <c r="C628" s="109"/>
      <c r="D628" s="109"/>
      <c r="E628" s="109"/>
      <c r="F628" s="109"/>
      <c r="G628" s="109"/>
      <c r="H628" s="109"/>
      <c r="I628" s="109"/>
      <c r="J628" s="109"/>
      <c r="K628" s="109"/>
      <c r="L628" s="109"/>
      <c r="M628" s="109"/>
    </row>
    <row r="629" ht="15.75" customHeight="1">
      <c r="A629" s="100"/>
      <c r="B629" s="100"/>
      <c r="C629" s="109"/>
      <c r="D629" s="109"/>
      <c r="E629" s="109"/>
      <c r="F629" s="109"/>
      <c r="G629" s="109"/>
      <c r="H629" s="109"/>
      <c r="I629" s="109"/>
      <c r="J629" s="109"/>
      <c r="K629" s="109"/>
      <c r="L629" s="109"/>
      <c r="M629" s="109"/>
    </row>
    <row r="630" ht="15.75" customHeight="1">
      <c r="A630" s="100"/>
      <c r="B630" s="100"/>
      <c r="C630" s="109"/>
      <c r="D630" s="109"/>
      <c r="E630" s="109"/>
      <c r="F630" s="109"/>
      <c r="G630" s="109"/>
      <c r="H630" s="109"/>
      <c r="I630" s="109"/>
      <c r="J630" s="109"/>
      <c r="K630" s="109"/>
      <c r="L630" s="109"/>
      <c r="M630" s="109"/>
    </row>
    <row r="631" ht="15.75" customHeight="1">
      <c r="A631" s="100"/>
      <c r="B631" s="100"/>
      <c r="C631" s="109"/>
      <c r="D631" s="109"/>
      <c r="E631" s="109"/>
      <c r="F631" s="109"/>
      <c r="G631" s="109"/>
      <c r="H631" s="109"/>
      <c r="I631" s="109"/>
      <c r="J631" s="109"/>
      <c r="K631" s="109"/>
      <c r="L631" s="109"/>
      <c r="M631" s="109"/>
    </row>
    <row r="632" ht="15.75" customHeight="1">
      <c r="A632" s="100"/>
      <c r="B632" s="100"/>
      <c r="C632" s="109"/>
      <c r="D632" s="109"/>
      <c r="E632" s="109"/>
      <c r="F632" s="109"/>
      <c r="G632" s="109"/>
      <c r="H632" s="109"/>
      <c r="I632" s="109"/>
      <c r="J632" s="109"/>
      <c r="K632" s="109"/>
      <c r="L632" s="109"/>
      <c r="M632" s="109"/>
    </row>
    <row r="633" ht="15.75" customHeight="1">
      <c r="A633" s="100"/>
      <c r="B633" s="100"/>
      <c r="C633" s="109"/>
      <c r="D633" s="109"/>
      <c r="E633" s="109"/>
      <c r="F633" s="109"/>
      <c r="G633" s="109"/>
      <c r="H633" s="109"/>
      <c r="I633" s="109"/>
      <c r="J633" s="109"/>
      <c r="K633" s="109"/>
      <c r="L633" s="109"/>
      <c r="M633" s="109"/>
    </row>
    <row r="634" ht="15.75" customHeight="1">
      <c r="A634" s="100"/>
      <c r="B634" s="100"/>
      <c r="C634" s="109"/>
      <c r="D634" s="109"/>
      <c r="E634" s="109"/>
      <c r="F634" s="109"/>
      <c r="G634" s="109"/>
      <c r="H634" s="109"/>
      <c r="I634" s="109"/>
      <c r="J634" s="109"/>
      <c r="K634" s="109"/>
      <c r="L634" s="109"/>
      <c r="M634" s="109"/>
    </row>
    <row r="635" ht="15.75" customHeight="1">
      <c r="A635" s="100"/>
      <c r="B635" s="100"/>
      <c r="C635" s="109"/>
      <c r="D635" s="109"/>
      <c r="E635" s="109"/>
      <c r="F635" s="109"/>
      <c r="G635" s="109"/>
      <c r="H635" s="109"/>
      <c r="I635" s="109"/>
      <c r="J635" s="109"/>
      <c r="K635" s="109"/>
      <c r="L635" s="109"/>
      <c r="M635" s="109"/>
    </row>
    <row r="636" ht="15.75" customHeight="1">
      <c r="A636" s="100"/>
      <c r="B636" s="100"/>
      <c r="C636" s="109"/>
      <c r="D636" s="109"/>
      <c r="E636" s="109"/>
      <c r="F636" s="109"/>
      <c r="G636" s="109"/>
      <c r="H636" s="109"/>
      <c r="I636" s="109"/>
      <c r="J636" s="109"/>
      <c r="K636" s="109"/>
      <c r="L636" s="109"/>
      <c r="M636" s="109"/>
    </row>
    <row r="637" ht="15.75" customHeight="1">
      <c r="A637" s="100"/>
      <c r="B637" s="100"/>
      <c r="C637" s="109"/>
      <c r="D637" s="109"/>
      <c r="E637" s="109"/>
      <c r="F637" s="109"/>
      <c r="G637" s="109"/>
      <c r="H637" s="109"/>
      <c r="I637" s="109"/>
      <c r="J637" s="109"/>
      <c r="K637" s="109"/>
      <c r="L637" s="109"/>
      <c r="M637" s="109"/>
    </row>
    <row r="638" ht="15.75" customHeight="1">
      <c r="A638" s="100"/>
      <c r="B638" s="100"/>
      <c r="C638" s="109"/>
      <c r="D638" s="109"/>
      <c r="E638" s="109"/>
      <c r="F638" s="109"/>
      <c r="G638" s="109"/>
      <c r="H638" s="109"/>
      <c r="I638" s="109"/>
      <c r="J638" s="109"/>
      <c r="K638" s="109"/>
      <c r="L638" s="109"/>
      <c r="M638" s="109"/>
    </row>
    <row r="639" ht="15.75" customHeight="1">
      <c r="A639" s="100"/>
      <c r="B639" s="100"/>
      <c r="C639" s="109"/>
      <c r="D639" s="109"/>
      <c r="E639" s="109"/>
      <c r="F639" s="109"/>
      <c r="G639" s="109"/>
      <c r="H639" s="109"/>
      <c r="I639" s="109"/>
      <c r="J639" s="109"/>
      <c r="K639" s="109"/>
      <c r="L639" s="109"/>
      <c r="M639" s="109"/>
    </row>
    <row r="640" ht="15.75" customHeight="1">
      <c r="A640" s="100"/>
      <c r="B640" s="100"/>
      <c r="C640" s="109"/>
      <c r="D640" s="109"/>
      <c r="E640" s="109"/>
      <c r="F640" s="109"/>
      <c r="G640" s="109"/>
      <c r="H640" s="109"/>
      <c r="I640" s="109"/>
      <c r="J640" s="109"/>
      <c r="K640" s="109"/>
      <c r="L640" s="109"/>
      <c r="M640" s="109"/>
    </row>
    <row r="641" ht="15.75" customHeight="1">
      <c r="A641" s="100"/>
      <c r="B641" s="100"/>
      <c r="C641" s="109"/>
      <c r="D641" s="109"/>
      <c r="E641" s="109"/>
      <c r="F641" s="109"/>
      <c r="G641" s="109"/>
      <c r="H641" s="109"/>
      <c r="I641" s="109"/>
      <c r="J641" s="109"/>
      <c r="K641" s="109"/>
      <c r="L641" s="109"/>
      <c r="M641" s="109"/>
    </row>
    <row r="642" ht="15.75" customHeight="1">
      <c r="A642" s="100"/>
      <c r="B642" s="100"/>
      <c r="C642" s="109"/>
      <c r="D642" s="109"/>
      <c r="E642" s="109"/>
      <c r="F642" s="109"/>
      <c r="G642" s="109"/>
      <c r="H642" s="109"/>
      <c r="I642" s="109"/>
      <c r="J642" s="109"/>
      <c r="K642" s="109"/>
      <c r="L642" s="109"/>
      <c r="M642" s="109"/>
    </row>
    <row r="643" ht="15.75" customHeight="1">
      <c r="A643" s="100"/>
      <c r="B643" s="100"/>
      <c r="C643" s="109"/>
      <c r="D643" s="109"/>
      <c r="E643" s="109"/>
      <c r="F643" s="109"/>
      <c r="G643" s="109"/>
      <c r="H643" s="109"/>
      <c r="I643" s="109"/>
      <c r="J643" s="109"/>
      <c r="K643" s="109"/>
      <c r="L643" s="109"/>
      <c r="M643" s="109"/>
    </row>
    <row r="644" ht="15.75" customHeight="1">
      <c r="A644" s="100"/>
      <c r="B644" s="100"/>
      <c r="C644" s="109"/>
      <c r="D644" s="109"/>
      <c r="E644" s="109"/>
      <c r="F644" s="109"/>
      <c r="G644" s="109"/>
      <c r="H644" s="109"/>
      <c r="I644" s="109"/>
      <c r="J644" s="109"/>
      <c r="K644" s="109"/>
      <c r="L644" s="109"/>
      <c r="M644" s="109"/>
    </row>
    <row r="645" ht="15.75" customHeight="1">
      <c r="A645" s="100"/>
      <c r="B645" s="100"/>
      <c r="C645" s="109"/>
      <c r="D645" s="109"/>
      <c r="E645" s="109"/>
      <c r="F645" s="109"/>
      <c r="G645" s="109"/>
      <c r="H645" s="109"/>
      <c r="I645" s="109"/>
      <c r="J645" s="109"/>
      <c r="K645" s="109"/>
      <c r="L645" s="109"/>
      <c r="M645" s="109"/>
    </row>
    <row r="646" ht="15.75" customHeight="1">
      <c r="A646" s="100"/>
      <c r="B646" s="100"/>
      <c r="C646" s="109"/>
      <c r="D646" s="109"/>
      <c r="E646" s="109"/>
      <c r="F646" s="109"/>
      <c r="G646" s="109"/>
      <c r="H646" s="109"/>
      <c r="I646" s="109"/>
      <c r="J646" s="109"/>
      <c r="K646" s="109"/>
      <c r="L646" s="109"/>
      <c r="M646" s="109"/>
    </row>
    <row r="647" ht="15.75" customHeight="1">
      <c r="A647" s="100"/>
      <c r="B647" s="100"/>
      <c r="C647" s="109"/>
      <c r="D647" s="109"/>
      <c r="E647" s="109"/>
      <c r="F647" s="109"/>
      <c r="G647" s="109"/>
      <c r="H647" s="109"/>
      <c r="I647" s="109"/>
      <c r="J647" s="109"/>
      <c r="K647" s="109"/>
      <c r="L647" s="109"/>
      <c r="M647" s="109"/>
    </row>
    <row r="648" ht="15.75" customHeight="1">
      <c r="A648" s="100"/>
      <c r="B648" s="100"/>
      <c r="C648" s="109"/>
      <c r="D648" s="109"/>
      <c r="E648" s="109"/>
      <c r="F648" s="109"/>
      <c r="G648" s="109"/>
      <c r="H648" s="109"/>
      <c r="I648" s="109"/>
      <c r="J648" s="109"/>
      <c r="K648" s="109"/>
      <c r="L648" s="109"/>
      <c r="M648" s="109"/>
    </row>
    <row r="649" ht="15.75" customHeight="1">
      <c r="A649" s="100"/>
      <c r="B649" s="100"/>
      <c r="C649" s="109"/>
      <c r="D649" s="109"/>
      <c r="E649" s="109"/>
      <c r="F649" s="109"/>
      <c r="G649" s="109"/>
      <c r="H649" s="109"/>
      <c r="I649" s="109"/>
      <c r="J649" s="109"/>
      <c r="K649" s="109"/>
      <c r="L649" s="109"/>
      <c r="M649" s="109"/>
    </row>
    <row r="650" ht="15.75" customHeight="1">
      <c r="A650" s="100"/>
      <c r="B650" s="100"/>
      <c r="C650" s="109"/>
      <c r="D650" s="109"/>
      <c r="E650" s="109"/>
      <c r="F650" s="109"/>
      <c r="G650" s="109"/>
      <c r="H650" s="109"/>
      <c r="I650" s="109"/>
      <c r="J650" s="109"/>
      <c r="K650" s="109"/>
      <c r="L650" s="109"/>
      <c r="M650" s="109"/>
    </row>
    <row r="651" ht="15.75" customHeight="1">
      <c r="A651" s="100"/>
      <c r="B651" s="100"/>
      <c r="C651" s="109"/>
      <c r="D651" s="109"/>
      <c r="E651" s="109"/>
      <c r="F651" s="109"/>
      <c r="G651" s="109"/>
      <c r="H651" s="109"/>
      <c r="I651" s="109"/>
      <c r="J651" s="109"/>
      <c r="K651" s="109"/>
      <c r="L651" s="109"/>
      <c r="M651" s="109"/>
    </row>
    <row r="652" ht="15.75" customHeight="1">
      <c r="A652" s="100"/>
      <c r="B652" s="100"/>
      <c r="C652" s="109"/>
      <c r="D652" s="109"/>
      <c r="E652" s="109"/>
      <c r="F652" s="109"/>
      <c r="G652" s="109"/>
      <c r="H652" s="109"/>
      <c r="I652" s="109"/>
      <c r="J652" s="109"/>
      <c r="K652" s="109"/>
      <c r="L652" s="109"/>
      <c r="M652" s="109"/>
    </row>
    <row r="653" ht="15.75" customHeight="1">
      <c r="A653" s="100"/>
      <c r="B653" s="100"/>
      <c r="C653" s="109"/>
      <c r="D653" s="109"/>
      <c r="E653" s="109"/>
      <c r="F653" s="109"/>
      <c r="G653" s="109"/>
      <c r="H653" s="109"/>
      <c r="I653" s="109"/>
      <c r="J653" s="109"/>
      <c r="K653" s="109"/>
      <c r="L653" s="109"/>
      <c r="M653" s="109"/>
    </row>
    <row r="654" ht="15.75" customHeight="1">
      <c r="A654" s="100"/>
      <c r="B654" s="100"/>
      <c r="C654" s="109"/>
      <c r="D654" s="109"/>
      <c r="E654" s="109"/>
      <c r="F654" s="109"/>
      <c r="G654" s="109"/>
      <c r="H654" s="109"/>
      <c r="I654" s="109"/>
      <c r="J654" s="109"/>
      <c r="K654" s="109"/>
      <c r="L654" s="109"/>
      <c r="M654" s="109"/>
    </row>
    <row r="655" ht="15.75" customHeight="1">
      <c r="A655" s="100"/>
      <c r="B655" s="100"/>
      <c r="C655" s="109"/>
      <c r="D655" s="109"/>
      <c r="E655" s="109"/>
      <c r="F655" s="109"/>
      <c r="G655" s="109"/>
      <c r="H655" s="109"/>
      <c r="I655" s="109"/>
      <c r="J655" s="109"/>
      <c r="K655" s="109"/>
      <c r="L655" s="109"/>
      <c r="M655" s="109"/>
    </row>
    <row r="656" ht="15.75" customHeight="1">
      <c r="A656" s="100"/>
      <c r="B656" s="100"/>
      <c r="C656" s="109"/>
      <c r="D656" s="109"/>
      <c r="E656" s="109"/>
      <c r="F656" s="109"/>
      <c r="G656" s="109"/>
      <c r="H656" s="109"/>
      <c r="I656" s="109"/>
      <c r="J656" s="109"/>
      <c r="K656" s="109"/>
      <c r="L656" s="109"/>
      <c r="M656" s="109"/>
    </row>
    <row r="657" ht="15.75" customHeight="1">
      <c r="A657" s="100"/>
      <c r="B657" s="100"/>
      <c r="C657" s="109"/>
      <c r="D657" s="109"/>
      <c r="E657" s="109"/>
      <c r="F657" s="109"/>
      <c r="G657" s="109"/>
      <c r="H657" s="109"/>
      <c r="I657" s="109"/>
      <c r="J657" s="109"/>
      <c r="K657" s="109"/>
      <c r="L657" s="109"/>
      <c r="M657" s="109"/>
    </row>
    <row r="658" ht="15.75" customHeight="1">
      <c r="A658" s="100"/>
      <c r="B658" s="100"/>
      <c r="C658" s="109"/>
      <c r="D658" s="109"/>
      <c r="E658" s="109"/>
      <c r="F658" s="109"/>
      <c r="G658" s="109"/>
      <c r="H658" s="109"/>
      <c r="I658" s="109"/>
      <c r="J658" s="109"/>
      <c r="K658" s="109"/>
      <c r="L658" s="109"/>
      <c r="M658" s="109"/>
    </row>
    <row r="659" ht="15.75" customHeight="1">
      <c r="A659" s="100"/>
      <c r="B659" s="100"/>
      <c r="C659" s="109"/>
      <c r="D659" s="109"/>
      <c r="E659" s="109"/>
      <c r="F659" s="109"/>
      <c r="G659" s="109"/>
      <c r="H659" s="109"/>
      <c r="I659" s="109"/>
      <c r="J659" s="109"/>
      <c r="K659" s="109"/>
      <c r="L659" s="109"/>
      <c r="M659" s="109"/>
    </row>
    <row r="660" ht="15.75" customHeight="1">
      <c r="A660" s="100"/>
      <c r="B660" s="100"/>
      <c r="C660" s="109"/>
      <c r="D660" s="109"/>
      <c r="E660" s="109"/>
      <c r="F660" s="109"/>
      <c r="G660" s="109"/>
      <c r="H660" s="109"/>
      <c r="I660" s="109"/>
      <c r="J660" s="109"/>
      <c r="K660" s="109"/>
      <c r="L660" s="109"/>
      <c r="M660" s="109"/>
    </row>
    <row r="661" ht="15.75" customHeight="1">
      <c r="A661" s="100"/>
      <c r="B661" s="100"/>
      <c r="C661" s="109"/>
      <c r="D661" s="109"/>
      <c r="E661" s="109"/>
      <c r="F661" s="109"/>
      <c r="G661" s="109"/>
      <c r="H661" s="109"/>
      <c r="I661" s="109"/>
      <c r="J661" s="109"/>
      <c r="K661" s="109"/>
      <c r="L661" s="109"/>
      <c r="M661" s="109"/>
    </row>
    <row r="662" ht="15.75" customHeight="1">
      <c r="A662" s="100"/>
      <c r="B662" s="100"/>
      <c r="C662" s="109"/>
      <c r="D662" s="109"/>
      <c r="E662" s="109"/>
      <c r="F662" s="109"/>
      <c r="G662" s="109"/>
      <c r="H662" s="109"/>
      <c r="I662" s="109"/>
      <c r="J662" s="109"/>
      <c r="K662" s="109"/>
      <c r="L662" s="109"/>
      <c r="M662" s="109"/>
    </row>
    <row r="663" ht="15.75" customHeight="1">
      <c r="A663" s="100"/>
      <c r="B663" s="100"/>
      <c r="C663" s="109"/>
      <c r="D663" s="109"/>
      <c r="E663" s="109"/>
      <c r="F663" s="109"/>
      <c r="G663" s="109"/>
      <c r="H663" s="109"/>
      <c r="I663" s="109"/>
      <c r="J663" s="109"/>
      <c r="K663" s="109"/>
      <c r="L663" s="109"/>
      <c r="M663" s="109"/>
    </row>
    <row r="664" ht="15.75" customHeight="1">
      <c r="A664" s="100"/>
      <c r="B664" s="100"/>
      <c r="C664" s="109"/>
      <c r="D664" s="109"/>
      <c r="E664" s="109"/>
      <c r="F664" s="109"/>
      <c r="G664" s="109"/>
      <c r="H664" s="109"/>
      <c r="I664" s="109"/>
      <c r="J664" s="109"/>
      <c r="K664" s="109"/>
      <c r="L664" s="109"/>
      <c r="M664" s="109"/>
    </row>
    <row r="665" ht="15.75" customHeight="1">
      <c r="A665" s="100"/>
      <c r="B665" s="100"/>
      <c r="C665" s="109"/>
      <c r="D665" s="109"/>
      <c r="E665" s="109"/>
      <c r="F665" s="109"/>
      <c r="G665" s="109"/>
      <c r="H665" s="109"/>
      <c r="I665" s="109"/>
      <c r="J665" s="109"/>
      <c r="K665" s="109"/>
      <c r="L665" s="109"/>
      <c r="M665" s="109"/>
    </row>
    <row r="666" ht="15.75" customHeight="1">
      <c r="A666" s="100"/>
      <c r="B666" s="100"/>
      <c r="C666" s="109"/>
      <c r="D666" s="109"/>
      <c r="E666" s="109"/>
      <c r="F666" s="109"/>
      <c r="G666" s="109"/>
      <c r="H666" s="109"/>
      <c r="I666" s="109"/>
      <c r="J666" s="109"/>
      <c r="K666" s="109"/>
      <c r="L666" s="109"/>
      <c r="M666" s="109"/>
    </row>
    <row r="667" ht="15.75" customHeight="1">
      <c r="A667" s="100"/>
      <c r="B667" s="100"/>
      <c r="C667" s="109"/>
      <c r="D667" s="109"/>
      <c r="E667" s="109"/>
      <c r="F667" s="109"/>
      <c r="G667" s="109"/>
      <c r="H667" s="109"/>
      <c r="I667" s="109"/>
      <c r="J667" s="109"/>
      <c r="K667" s="109"/>
      <c r="L667" s="109"/>
      <c r="M667" s="109"/>
    </row>
    <row r="668" ht="15.75" customHeight="1">
      <c r="A668" s="100"/>
      <c r="B668" s="100"/>
      <c r="C668" s="109"/>
      <c r="D668" s="109"/>
      <c r="E668" s="109"/>
      <c r="F668" s="109"/>
      <c r="G668" s="109"/>
      <c r="H668" s="109"/>
      <c r="I668" s="109"/>
      <c r="J668" s="109"/>
      <c r="K668" s="109"/>
      <c r="L668" s="109"/>
      <c r="M668" s="109"/>
    </row>
    <row r="669" ht="15.75" customHeight="1">
      <c r="A669" s="100"/>
      <c r="B669" s="100"/>
      <c r="C669" s="109"/>
      <c r="D669" s="109"/>
      <c r="E669" s="109"/>
      <c r="F669" s="109"/>
      <c r="G669" s="109"/>
      <c r="H669" s="109"/>
      <c r="I669" s="109"/>
      <c r="J669" s="109"/>
      <c r="K669" s="109"/>
      <c r="L669" s="109"/>
      <c r="M669" s="109"/>
    </row>
    <row r="670" ht="15.75" customHeight="1">
      <c r="A670" s="100"/>
      <c r="B670" s="100"/>
      <c r="C670" s="109"/>
      <c r="D670" s="109"/>
      <c r="E670" s="109"/>
      <c r="F670" s="109"/>
      <c r="G670" s="109"/>
      <c r="H670" s="109"/>
      <c r="I670" s="109"/>
      <c r="J670" s="109"/>
      <c r="K670" s="109"/>
      <c r="L670" s="109"/>
      <c r="M670" s="109"/>
    </row>
    <row r="671" ht="15.75" customHeight="1">
      <c r="A671" s="100"/>
      <c r="B671" s="100"/>
      <c r="C671" s="109"/>
      <c r="D671" s="109"/>
      <c r="E671" s="109"/>
      <c r="F671" s="109"/>
      <c r="G671" s="109"/>
      <c r="H671" s="109"/>
      <c r="I671" s="109"/>
      <c r="J671" s="109"/>
      <c r="K671" s="109"/>
      <c r="L671" s="109"/>
      <c r="M671" s="109"/>
    </row>
    <row r="672" ht="15.75" customHeight="1">
      <c r="A672" s="100"/>
      <c r="B672" s="100"/>
      <c r="C672" s="109"/>
      <c r="D672" s="109"/>
      <c r="E672" s="109"/>
      <c r="F672" s="109"/>
      <c r="G672" s="109"/>
      <c r="H672" s="109"/>
      <c r="I672" s="109"/>
      <c r="J672" s="109"/>
      <c r="K672" s="109"/>
      <c r="L672" s="109"/>
      <c r="M672" s="109"/>
    </row>
    <row r="673" ht="15.75" customHeight="1">
      <c r="A673" s="100"/>
      <c r="B673" s="100"/>
      <c r="C673" s="109"/>
      <c r="D673" s="109"/>
      <c r="E673" s="109"/>
      <c r="F673" s="109"/>
      <c r="G673" s="109"/>
      <c r="H673" s="109"/>
      <c r="I673" s="109"/>
      <c r="J673" s="109"/>
      <c r="K673" s="109"/>
      <c r="L673" s="109"/>
      <c r="M673" s="109"/>
    </row>
    <row r="674" ht="15.75" customHeight="1">
      <c r="A674" s="100"/>
      <c r="B674" s="100"/>
      <c r="C674" s="109"/>
      <c r="D674" s="109"/>
      <c r="E674" s="109"/>
      <c r="F674" s="109"/>
      <c r="G674" s="109"/>
      <c r="H674" s="109"/>
      <c r="I674" s="109"/>
      <c r="J674" s="109"/>
      <c r="K674" s="109"/>
      <c r="L674" s="109"/>
      <c r="M674" s="109"/>
    </row>
    <row r="675" ht="15.75" customHeight="1">
      <c r="A675" s="100"/>
      <c r="B675" s="100"/>
      <c r="C675" s="109"/>
      <c r="D675" s="109"/>
      <c r="E675" s="109"/>
      <c r="F675" s="109"/>
      <c r="G675" s="109"/>
      <c r="H675" s="109"/>
      <c r="I675" s="109"/>
      <c r="J675" s="109"/>
      <c r="K675" s="109"/>
      <c r="L675" s="109"/>
      <c r="M675" s="109"/>
    </row>
    <row r="676" ht="15.75" customHeight="1">
      <c r="A676" s="100"/>
      <c r="B676" s="100"/>
      <c r="C676" s="109"/>
      <c r="D676" s="109"/>
      <c r="E676" s="109"/>
      <c r="F676" s="109"/>
      <c r="G676" s="109"/>
      <c r="H676" s="109"/>
      <c r="I676" s="109"/>
      <c r="J676" s="109"/>
      <c r="K676" s="109"/>
      <c r="L676" s="109"/>
      <c r="M676" s="109"/>
    </row>
    <row r="677" ht="15.75" customHeight="1">
      <c r="A677" s="100"/>
      <c r="B677" s="100"/>
      <c r="C677" s="109"/>
      <c r="D677" s="109"/>
      <c r="E677" s="109"/>
      <c r="F677" s="109"/>
      <c r="G677" s="109"/>
      <c r="H677" s="109"/>
      <c r="I677" s="109"/>
      <c r="J677" s="109"/>
      <c r="K677" s="109"/>
      <c r="L677" s="109"/>
      <c r="M677" s="109"/>
    </row>
    <row r="678" ht="15.75" customHeight="1">
      <c r="A678" s="100"/>
      <c r="B678" s="100"/>
      <c r="C678" s="109"/>
      <c r="D678" s="109"/>
      <c r="E678" s="109"/>
      <c r="F678" s="109"/>
      <c r="G678" s="109"/>
      <c r="H678" s="109"/>
      <c r="I678" s="109"/>
      <c r="J678" s="109"/>
      <c r="K678" s="109"/>
      <c r="L678" s="109"/>
      <c r="M678" s="109"/>
    </row>
    <row r="679" ht="15.75" customHeight="1">
      <c r="A679" s="100"/>
      <c r="B679" s="100"/>
      <c r="C679" s="109"/>
      <c r="D679" s="109"/>
      <c r="E679" s="109"/>
      <c r="F679" s="109"/>
      <c r="G679" s="109"/>
      <c r="H679" s="109"/>
      <c r="I679" s="109"/>
      <c r="J679" s="109"/>
      <c r="K679" s="109"/>
      <c r="L679" s="109"/>
      <c r="M679" s="109"/>
    </row>
    <row r="680" ht="15.75" customHeight="1">
      <c r="A680" s="100"/>
      <c r="B680" s="100"/>
      <c r="C680" s="109"/>
      <c r="D680" s="109"/>
      <c r="E680" s="109"/>
      <c r="F680" s="109"/>
      <c r="G680" s="109"/>
      <c r="H680" s="109"/>
      <c r="I680" s="109"/>
      <c r="J680" s="109"/>
      <c r="K680" s="109"/>
      <c r="L680" s="109"/>
      <c r="M680" s="109"/>
    </row>
    <row r="681" ht="15.75" customHeight="1">
      <c r="A681" s="100"/>
      <c r="B681" s="100"/>
      <c r="C681" s="109"/>
      <c r="D681" s="109"/>
      <c r="E681" s="109"/>
      <c r="F681" s="109"/>
      <c r="G681" s="109"/>
      <c r="H681" s="109"/>
      <c r="I681" s="109"/>
      <c r="J681" s="109"/>
      <c r="K681" s="109"/>
      <c r="L681" s="109"/>
      <c r="M681" s="109"/>
    </row>
    <row r="682" ht="15.75" customHeight="1">
      <c r="A682" s="100"/>
      <c r="B682" s="100"/>
      <c r="C682" s="109"/>
      <c r="D682" s="109"/>
      <c r="E682" s="109"/>
      <c r="F682" s="109"/>
      <c r="G682" s="109"/>
      <c r="H682" s="109"/>
      <c r="I682" s="109"/>
      <c r="J682" s="109"/>
      <c r="K682" s="109"/>
      <c r="L682" s="109"/>
      <c r="M682" s="109"/>
    </row>
    <row r="683" ht="15.75" customHeight="1">
      <c r="A683" s="100"/>
      <c r="B683" s="100"/>
      <c r="C683" s="109"/>
      <c r="D683" s="109"/>
      <c r="E683" s="109"/>
      <c r="F683" s="109"/>
      <c r="G683" s="109"/>
      <c r="H683" s="109"/>
      <c r="I683" s="109"/>
      <c r="J683" s="109"/>
      <c r="K683" s="109"/>
      <c r="L683" s="109"/>
      <c r="M683" s="109"/>
    </row>
    <row r="684" ht="15.75" customHeight="1">
      <c r="A684" s="100"/>
      <c r="B684" s="100"/>
      <c r="C684" s="109"/>
      <c r="D684" s="109"/>
      <c r="E684" s="109"/>
      <c r="F684" s="109"/>
      <c r="G684" s="109"/>
      <c r="H684" s="109"/>
      <c r="I684" s="109"/>
      <c r="J684" s="109"/>
      <c r="K684" s="109"/>
      <c r="L684" s="109"/>
      <c r="M684" s="109"/>
    </row>
    <row r="685" ht="15.75" customHeight="1">
      <c r="A685" s="100"/>
      <c r="B685" s="100"/>
      <c r="C685" s="109"/>
      <c r="D685" s="109"/>
      <c r="E685" s="109"/>
      <c r="F685" s="109"/>
      <c r="G685" s="109"/>
      <c r="H685" s="109"/>
      <c r="I685" s="109"/>
      <c r="J685" s="109"/>
      <c r="K685" s="109"/>
      <c r="L685" s="109"/>
      <c r="M685" s="109"/>
    </row>
    <row r="686" ht="15.75" customHeight="1">
      <c r="A686" s="100"/>
      <c r="B686" s="100"/>
      <c r="C686" s="109"/>
      <c r="D686" s="109"/>
      <c r="E686" s="109"/>
      <c r="F686" s="109"/>
      <c r="G686" s="109"/>
      <c r="H686" s="109"/>
      <c r="I686" s="109"/>
      <c r="J686" s="109"/>
      <c r="K686" s="109"/>
      <c r="L686" s="109"/>
      <c r="M686" s="109"/>
    </row>
    <row r="687" ht="15.75" customHeight="1">
      <c r="A687" s="100"/>
      <c r="B687" s="100"/>
      <c r="C687" s="109"/>
      <c r="D687" s="109"/>
      <c r="E687" s="109"/>
      <c r="F687" s="109"/>
      <c r="G687" s="109"/>
      <c r="H687" s="109"/>
      <c r="I687" s="109"/>
      <c r="J687" s="109"/>
      <c r="K687" s="109"/>
      <c r="L687" s="109"/>
      <c r="M687" s="109"/>
    </row>
    <row r="688" ht="15.75" customHeight="1">
      <c r="A688" s="100"/>
      <c r="B688" s="100"/>
      <c r="C688" s="109"/>
      <c r="D688" s="109"/>
      <c r="E688" s="109"/>
      <c r="F688" s="109"/>
      <c r="G688" s="109"/>
      <c r="H688" s="109"/>
      <c r="I688" s="109"/>
      <c r="J688" s="109"/>
      <c r="K688" s="109"/>
      <c r="L688" s="109"/>
      <c r="M688" s="109"/>
    </row>
    <row r="689" ht="15.75" customHeight="1">
      <c r="A689" s="100"/>
      <c r="B689" s="100"/>
      <c r="C689" s="109"/>
      <c r="D689" s="109"/>
      <c r="E689" s="109"/>
      <c r="F689" s="109"/>
      <c r="G689" s="109"/>
      <c r="H689" s="109"/>
      <c r="I689" s="109"/>
      <c r="J689" s="109"/>
      <c r="K689" s="109"/>
      <c r="L689" s="109"/>
      <c r="M689" s="109"/>
    </row>
    <row r="690" ht="15.75" customHeight="1">
      <c r="A690" s="100"/>
      <c r="B690" s="100"/>
      <c r="C690" s="109"/>
      <c r="D690" s="109"/>
      <c r="E690" s="109"/>
      <c r="F690" s="109"/>
      <c r="G690" s="109"/>
      <c r="H690" s="109"/>
      <c r="I690" s="109"/>
      <c r="J690" s="109"/>
      <c r="K690" s="109"/>
      <c r="L690" s="109"/>
      <c r="M690" s="109"/>
    </row>
    <row r="691" ht="15.75" customHeight="1">
      <c r="A691" s="100"/>
      <c r="B691" s="100"/>
      <c r="C691" s="109"/>
      <c r="D691" s="109"/>
      <c r="E691" s="109"/>
      <c r="F691" s="109"/>
      <c r="G691" s="109"/>
      <c r="H691" s="109"/>
      <c r="I691" s="109"/>
      <c r="J691" s="109"/>
      <c r="K691" s="109"/>
      <c r="L691" s="109"/>
      <c r="M691" s="109"/>
    </row>
    <row r="692" ht="15.75" customHeight="1">
      <c r="A692" s="100"/>
      <c r="B692" s="100"/>
      <c r="C692" s="109"/>
      <c r="D692" s="109"/>
      <c r="E692" s="109"/>
      <c r="F692" s="109"/>
      <c r="G692" s="109"/>
      <c r="H692" s="109"/>
      <c r="I692" s="109"/>
      <c r="J692" s="109"/>
      <c r="K692" s="109"/>
      <c r="L692" s="109"/>
      <c r="M692" s="109"/>
    </row>
    <row r="693" ht="15.75" customHeight="1">
      <c r="A693" s="100"/>
      <c r="B693" s="100"/>
      <c r="C693" s="109"/>
      <c r="D693" s="109"/>
      <c r="E693" s="109"/>
      <c r="F693" s="109"/>
      <c r="G693" s="109"/>
      <c r="H693" s="109"/>
      <c r="I693" s="109"/>
      <c r="J693" s="109"/>
      <c r="K693" s="109"/>
      <c r="L693" s="109"/>
      <c r="M693" s="109"/>
    </row>
    <row r="694" ht="15.75" customHeight="1">
      <c r="A694" s="100"/>
      <c r="B694" s="100"/>
      <c r="C694" s="109"/>
      <c r="D694" s="109"/>
      <c r="E694" s="109"/>
      <c r="F694" s="109"/>
      <c r="G694" s="109"/>
      <c r="H694" s="109"/>
      <c r="I694" s="109"/>
      <c r="J694" s="109"/>
      <c r="K694" s="109"/>
      <c r="L694" s="109"/>
      <c r="M694" s="109"/>
    </row>
    <row r="695" ht="15.75" customHeight="1">
      <c r="A695" s="100"/>
      <c r="B695" s="100"/>
      <c r="C695" s="109"/>
      <c r="D695" s="109"/>
      <c r="E695" s="109"/>
      <c r="F695" s="109"/>
      <c r="G695" s="109"/>
      <c r="H695" s="109"/>
      <c r="I695" s="109"/>
      <c r="J695" s="109"/>
      <c r="K695" s="109"/>
      <c r="L695" s="109"/>
      <c r="M695" s="109"/>
    </row>
    <row r="696" ht="15.75" customHeight="1">
      <c r="A696" s="100"/>
      <c r="B696" s="100"/>
      <c r="C696" s="109"/>
      <c r="D696" s="109"/>
      <c r="E696" s="109"/>
      <c r="F696" s="109"/>
      <c r="G696" s="109"/>
      <c r="H696" s="109"/>
      <c r="I696" s="109"/>
      <c r="J696" s="109"/>
      <c r="K696" s="109"/>
      <c r="L696" s="109"/>
      <c r="M696" s="109"/>
    </row>
    <row r="697" ht="15.75" customHeight="1">
      <c r="A697" s="100"/>
      <c r="B697" s="100"/>
      <c r="C697" s="109"/>
      <c r="D697" s="109"/>
      <c r="E697" s="109"/>
      <c r="F697" s="109"/>
      <c r="G697" s="109"/>
      <c r="H697" s="109"/>
      <c r="I697" s="109"/>
      <c r="J697" s="109"/>
      <c r="K697" s="109"/>
      <c r="L697" s="109"/>
      <c r="M697" s="109"/>
    </row>
    <row r="698" ht="15.75" customHeight="1">
      <c r="A698" s="100"/>
      <c r="B698" s="100"/>
      <c r="C698" s="109"/>
      <c r="D698" s="109"/>
      <c r="E698" s="109"/>
      <c r="F698" s="109"/>
      <c r="G698" s="109"/>
      <c r="H698" s="109"/>
      <c r="I698" s="109"/>
      <c r="J698" s="109"/>
      <c r="K698" s="109"/>
      <c r="L698" s="109"/>
      <c r="M698" s="109"/>
    </row>
    <row r="699" ht="15.75" customHeight="1">
      <c r="A699" s="100"/>
      <c r="B699" s="100"/>
      <c r="C699" s="109"/>
      <c r="D699" s="109"/>
      <c r="E699" s="109"/>
      <c r="F699" s="109"/>
      <c r="G699" s="109"/>
      <c r="H699" s="109"/>
      <c r="I699" s="109"/>
      <c r="J699" s="109"/>
      <c r="K699" s="109"/>
      <c r="L699" s="109"/>
      <c r="M699" s="109"/>
    </row>
    <row r="700" ht="15.75" customHeight="1">
      <c r="A700" s="100"/>
      <c r="B700" s="100"/>
      <c r="C700" s="109"/>
      <c r="D700" s="109"/>
      <c r="E700" s="109"/>
      <c r="F700" s="109"/>
      <c r="G700" s="109"/>
      <c r="H700" s="109"/>
      <c r="I700" s="109"/>
      <c r="J700" s="109"/>
      <c r="K700" s="109"/>
      <c r="L700" s="109"/>
      <c r="M700" s="109"/>
    </row>
    <row r="701" ht="15.75" customHeight="1">
      <c r="A701" s="100"/>
      <c r="B701" s="100"/>
      <c r="C701" s="109"/>
      <c r="D701" s="109"/>
      <c r="E701" s="109"/>
      <c r="F701" s="109"/>
      <c r="G701" s="109"/>
      <c r="H701" s="109"/>
      <c r="I701" s="109"/>
      <c r="J701" s="109"/>
      <c r="K701" s="109"/>
      <c r="L701" s="109"/>
      <c r="M701" s="109"/>
    </row>
    <row r="702" ht="15.75" customHeight="1">
      <c r="A702" s="100"/>
      <c r="B702" s="100"/>
      <c r="C702" s="109"/>
      <c r="D702" s="109"/>
      <c r="E702" s="109"/>
      <c r="F702" s="109"/>
      <c r="G702" s="109"/>
      <c r="H702" s="109"/>
      <c r="I702" s="109"/>
      <c r="J702" s="109"/>
      <c r="K702" s="109"/>
      <c r="L702" s="109"/>
      <c r="M702" s="109"/>
    </row>
    <row r="703" ht="15.75" customHeight="1">
      <c r="A703" s="100"/>
      <c r="B703" s="100"/>
      <c r="C703" s="109"/>
      <c r="D703" s="109"/>
      <c r="E703" s="109"/>
      <c r="F703" s="109"/>
      <c r="G703" s="109"/>
      <c r="H703" s="109"/>
      <c r="I703" s="109"/>
      <c r="J703" s="109"/>
      <c r="K703" s="109"/>
      <c r="L703" s="109"/>
      <c r="M703" s="109"/>
    </row>
    <row r="704" ht="15.75" customHeight="1">
      <c r="A704" s="100"/>
      <c r="B704" s="100"/>
      <c r="C704" s="109"/>
      <c r="D704" s="109"/>
      <c r="E704" s="109"/>
      <c r="F704" s="109"/>
      <c r="G704" s="109"/>
      <c r="H704" s="109"/>
      <c r="I704" s="109"/>
      <c r="J704" s="109"/>
      <c r="K704" s="109"/>
      <c r="L704" s="109"/>
      <c r="M704" s="109"/>
    </row>
    <row r="705" ht="15.75" customHeight="1">
      <c r="A705" s="100"/>
      <c r="B705" s="100"/>
      <c r="C705" s="109"/>
      <c r="D705" s="109"/>
      <c r="E705" s="109"/>
      <c r="F705" s="109"/>
      <c r="G705" s="109"/>
      <c r="H705" s="109"/>
      <c r="I705" s="109"/>
      <c r="J705" s="109"/>
      <c r="K705" s="109"/>
      <c r="L705" s="109"/>
      <c r="M705" s="109"/>
    </row>
    <row r="706" ht="15.75" customHeight="1">
      <c r="A706" s="100"/>
      <c r="B706" s="100"/>
      <c r="C706" s="109"/>
      <c r="D706" s="109"/>
      <c r="E706" s="109"/>
      <c r="F706" s="109"/>
      <c r="G706" s="109"/>
      <c r="H706" s="109"/>
      <c r="I706" s="109"/>
      <c r="J706" s="109"/>
      <c r="K706" s="109"/>
      <c r="L706" s="109"/>
      <c r="M706" s="109"/>
    </row>
    <row r="707" ht="15.75" customHeight="1">
      <c r="A707" s="100"/>
      <c r="B707" s="100"/>
      <c r="C707" s="109"/>
      <c r="D707" s="109"/>
      <c r="E707" s="109"/>
      <c r="F707" s="109"/>
      <c r="G707" s="109"/>
      <c r="H707" s="109"/>
      <c r="I707" s="109"/>
      <c r="J707" s="109"/>
      <c r="K707" s="109"/>
      <c r="L707" s="109"/>
      <c r="M707" s="109"/>
    </row>
    <row r="708" ht="15.75" customHeight="1">
      <c r="A708" s="100"/>
      <c r="B708" s="100"/>
      <c r="C708" s="109"/>
      <c r="D708" s="109"/>
      <c r="E708" s="109"/>
      <c r="F708" s="109"/>
      <c r="G708" s="109"/>
      <c r="H708" s="109"/>
      <c r="I708" s="109"/>
      <c r="J708" s="109"/>
      <c r="K708" s="109"/>
      <c r="L708" s="109"/>
      <c r="M708" s="109"/>
    </row>
    <row r="709" ht="15.75" customHeight="1">
      <c r="A709" s="100"/>
      <c r="B709" s="100"/>
      <c r="C709" s="109"/>
      <c r="D709" s="109"/>
      <c r="E709" s="109"/>
      <c r="F709" s="109"/>
      <c r="G709" s="109"/>
      <c r="H709" s="109"/>
      <c r="I709" s="109"/>
      <c r="J709" s="109"/>
      <c r="K709" s="109"/>
      <c r="L709" s="109"/>
      <c r="M709" s="109"/>
    </row>
    <row r="710" ht="15.75" customHeight="1">
      <c r="A710" s="100"/>
      <c r="B710" s="100"/>
      <c r="C710" s="109"/>
      <c r="D710" s="109"/>
      <c r="E710" s="109"/>
      <c r="F710" s="109"/>
      <c r="G710" s="109"/>
      <c r="H710" s="109"/>
      <c r="I710" s="109"/>
      <c r="J710" s="109"/>
      <c r="K710" s="109"/>
      <c r="L710" s="109"/>
      <c r="M710" s="109"/>
    </row>
    <row r="711" ht="15.75" customHeight="1">
      <c r="A711" s="100"/>
      <c r="B711" s="100"/>
      <c r="C711" s="109"/>
      <c r="D711" s="109"/>
      <c r="E711" s="109"/>
      <c r="F711" s="109"/>
      <c r="G711" s="109"/>
      <c r="H711" s="109"/>
      <c r="I711" s="109"/>
      <c r="J711" s="109"/>
      <c r="K711" s="109"/>
      <c r="L711" s="109"/>
      <c r="M711" s="109"/>
    </row>
    <row r="712" ht="15.75" customHeight="1">
      <c r="A712" s="100"/>
      <c r="B712" s="100"/>
      <c r="C712" s="109"/>
      <c r="D712" s="109"/>
      <c r="E712" s="109"/>
      <c r="F712" s="109"/>
      <c r="G712" s="109"/>
      <c r="H712" s="109"/>
      <c r="I712" s="109"/>
      <c r="J712" s="109"/>
      <c r="K712" s="109"/>
      <c r="L712" s="109"/>
      <c r="M712" s="109"/>
    </row>
    <row r="713" ht="15.75" customHeight="1">
      <c r="A713" s="100"/>
      <c r="B713" s="100"/>
      <c r="C713" s="109"/>
      <c r="D713" s="109"/>
      <c r="E713" s="109"/>
      <c r="F713" s="109"/>
      <c r="G713" s="109"/>
      <c r="H713" s="109"/>
      <c r="I713" s="109"/>
      <c r="J713" s="109"/>
      <c r="K713" s="109"/>
      <c r="L713" s="109"/>
      <c r="M713" s="109"/>
    </row>
    <row r="714" ht="15.75" customHeight="1">
      <c r="A714" s="100"/>
      <c r="B714" s="100"/>
      <c r="C714" s="109"/>
      <c r="D714" s="109"/>
      <c r="E714" s="109"/>
      <c r="F714" s="109"/>
      <c r="G714" s="109"/>
      <c r="H714" s="109"/>
      <c r="I714" s="109"/>
      <c r="J714" s="109"/>
      <c r="K714" s="109"/>
      <c r="L714" s="109"/>
      <c r="M714" s="109"/>
    </row>
    <row r="715" ht="15.75" customHeight="1">
      <c r="A715" s="100"/>
      <c r="B715" s="100"/>
      <c r="C715" s="109"/>
      <c r="D715" s="109"/>
      <c r="E715" s="109"/>
      <c r="F715" s="109"/>
      <c r="G715" s="109"/>
      <c r="H715" s="109"/>
      <c r="I715" s="109"/>
      <c r="J715" s="109"/>
      <c r="K715" s="109"/>
      <c r="L715" s="109"/>
      <c r="M715" s="109"/>
    </row>
    <row r="716" ht="15.75" customHeight="1">
      <c r="A716" s="100"/>
      <c r="B716" s="100"/>
      <c r="C716" s="109"/>
      <c r="D716" s="109"/>
      <c r="E716" s="109"/>
      <c r="F716" s="109"/>
      <c r="G716" s="109"/>
      <c r="H716" s="109"/>
      <c r="I716" s="109"/>
      <c r="J716" s="109"/>
      <c r="K716" s="109"/>
      <c r="L716" s="109"/>
      <c r="M716" s="109"/>
    </row>
    <row r="717" ht="15.75" customHeight="1">
      <c r="A717" s="100"/>
      <c r="B717" s="100"/>
      <c r="C717" s="109"/>
      <c r="D717" s="109"/>
      <c r="E717" s="109"/>
      <c r="F717" s="109"/>
      <c r="G717" s="109"/>
      <c r="H717" s="109"/>
      <c r="I717" s="109"/>
      <c r="J717" s="109"/>
      <c r="K717" s="109"/>
      <c r="L717" s="109"/>
      <c r="M717" s="109"/>
    </row>
    <row r="718" ht="15.75" customHeight="1">
      <c r="A718" s="100"/>
      <c r="B718" s="100"/>
      <c r="C718" s="109"/>
      <c r="D718" s="109"/>
      <c r="E718" s="109"/>
      <c r="F718" s="109"/>
      <c r="G718" s="109"/>
      <c r="H718" s="109"/>
      <c r="I718" s="109"/>
      <c r="J718" s="109"/>
      <c r="K718" s="109"/>
      <c r="L718" s="109"/>
      <c r="M718" s="109"/>
    </row>
    <row r="719" ht="15.75" customHeight="1">
      <c r="A719" s="100"/>
      <c r="B719" s="100"/>
      <c r="C719" s="109"/>
      <c r="D719" s="109"/>
      <c r="E719" s="109"/>
      <c r="F719" s="109"/>
      <c r="G719" s="109"/>
      <c r="H719" s="109"/>
      <c r="I719" s="109"/>
      <c r="J719" s="109"/>
      <c r="K719" s="109"/>
      <c r="L719" s="109"/>
      <c r="M719" s="109"/>
    </row>
    <row r="720" ht="15.75" customHeight="1">
      <c r="A720" s="100"/>
      <c r="B720" s="100"/>
      <c r="C720" s="109"/>
      <c r="D720" s="109"/>
      <c r="E720" s="109"/>
      <c r="F720" s="109"/>
      <c r="G720" s="109"/>
      <c r="H720" s="109"/>
      <c r="I720" s="109"/>
      <c r="J720" s="109"/>
      <c r="K720" s="109"/>
      <c r="L720" s="109"/>
      <c r="M720" s="109"/>
    </row>
    <row r="721" ht="15.75" customHeight="1">
      <c r="A721" s="100"/>
      <c r="B721" s="100"/>
      <c r="C721" s="109"/>
      <c r="D721" s="109"/>
      <c r="E721" s="109"/>
      <c r="F721" s="109"/>
      <c r="G721" s="109"/>
      <c r="H721" s="109"/>
      <c r="I721" s="109"/>
      <c r="J721" s="109"/>
      <c r="K721" s="109"/>
      <c r="L721" s="109"/>
      <c r="M721" s="109"/>
    </row>
    <row r="722" ht="15.75" customHeight="1">
      <c r="A722" s="100"/>
      <c r="B722" s="100"/>
      <c r="C722" s="109"/>
      <c r="D722" s="109"/>
      <c r="E722" s="109"/>
      <c r="F722" s="109"/>
      <c r="G722" s="109"/>
      <c r="H722" s="109"/>
      <c r="I722" s="109"/>
      <c r="J722" s="109"/>
      <c r="K722" s="109"/>
      <c r="L722" s="109"/>
      <c r="M722" s="109"/>
    </row>
    <row r="723" ht="15.75" customHeight="1">
      <c r="A723" s="100"/>
      <c r="B723" s="100"/>
      <c r="C723" s="109"/>
      <c r="D723" s="109"/>
      <c r="E723" s="109"/>
      <c r="F723" s="109"/>
      <c r="G723" s="109"/>
      <c r="H723" s="109"/>
      <c r="I723" s="109"/>
      <c r="J723" s="109"/>
      <c r="K723" s="109"/>
      <c r="L723" s="109"/>
      <c r="M723" s="109"/>
    </row>
    <row r="724" ht="15.75" customHeight="1">
      <c r="A724" s="100"/>
      <c r="B724" s="100"/>
      <c r="C724" s="109"/>
      <c r="D724" s="109"/>
      <c r="E724" s="109"/>
      <c r="F724" s="109"/>
      <c r="G724" s="109"/>
      <c r="H724" s="109"/>
      <c r="I724" s="109"/>
      <c r="J724" s="109"/>
      <c r="K724" s="109"/>
      <c r="L724" s="109"/>
      <c r="M724" s="109"/>
    </row>
    <row r="725" ht="15.75" customHeight="1">
      <c r="A725" s="100"/>
      <c r="B725" s="100"/>
      <c r="C725" s="109"/>
      <c r="D725" s="109"/>
      <c r="E725" s="109"/>
      <c r="F725" s="109"/>
      <c r="G725" s="109"/>
      <c r="H725" s="109"/>
      <c r="I725" s="109"/>
      <c r="J725" s="109"/>
      <c r="K725" s="109"/>
      <c r="L725" s="109"/>
      <c r="M725" s="109"/>
    </row>
    <row r="726" ht="15.75" customHeight="1">
      <c r="A726" s="100"/>
      <c r="B726" s="100"/>
      <c r="C726" s="109"/>
      <c r="D726" s="109"/>
      <c r="E726" s="109"/>
      <c r="F726" s="109"/>
      <c r="G726" s="109"/>
      <c r="H726" s="109"/>
      <c r="I726" s="109"/>
      <c r="J726" s="109"/>
      <c r="K726" s="109"/>
      <c r="L726" s="109"/>
      <c r="M726" s="109"/>
    </row>
    <row r="727" ht="15.75" customHeight="1">
      <c r="A727" s="100"/>
      <c r="B727" s="100"/>
      <c r="C727" s="109"/>
      <c r="D727" s="109"/>
      <c r="E727" s="109"/>
      <c r="F727" s="109"/>
      <c r="G727" s="109"/>
      <c r="H727" s="109"/>
      <c r="I727" s="109"/>
      <c r="J727" s="109"/>
      <c r="K727" s="109"/>
      <c r="L727" s="109"/>
      <c r="M727" s="109"/>
    </row>
    <row r="728" ht="15.75" customHeight="1">
      <c r="A728" s="100"/>
      <c r="B728" s="100"/>
      <c r="C728" s="109"/>
      <c r="D728" s="109"/>
      <c r="E728" s="109"/>
      <c r="F728" s="109"/>
      <c r="G728" s="109"/>
      <c r="H728" s="109"/>
      <c r="I728" s="109"/>
      <c r="J728" s="109"/>
      <c r="K728" s="109"/>
      <c r="L728" s="109"/>
      <c r="M728" s="109"/>
    </row>
    <row r="729" ht="15.75" customHeight="1">
      <c r="A729" s="100"/>
      <c r="B729" s="100"/>
      <c r="C729" s="109"/>
      <c r="D729" s="109"/>
      <c r="E729" s="109"/>
      <c r="F729" s="109"/>
      <c r="G729" s="109"/>
      <c r="H729" s="109"/>
      <c r="I729" s="109"/>
      <c r="J729" s="109"/>
      <c r="K729" s="109"/>
      <c r="L729" s="109"/>
      <c r="M729" s="109"/>
    </row>
    <row r="730" ht="15.75" customHeight="1">
      <c r="A730" s="100"/>
      <c r="B730" s="100"/>
      <c r="C730" s="109"/>
      <c r="D730" s="109"/>
      <c r="E730" s="109"/>
      <c r="F730" s="109"/>
      <c r="G730" s="109"/>
      <c r="H730" s="109"/>
      <c r="I730" s="109"/>
      <c r="J730" s="109"/>
      <c r="K730" s="109"/>
      <c r="L730" s="109"/>
      <c r="M730" s="109"/>
    </row>
    <row r="731" ht="15.75" customHeight="1">
      <c r="A731" s="100"/>
      <c r="B731" s="100"/>
      <c r="C731" s="109"/>
      <c r="D731" s="109"/>
      <c r="E731" s="109"/>
      <c r="F731" s="109"/>
      <c r="G731" s="109"/>
      <c r="H731" s="109"/>
      <c r="I731" s="109"/>
      <c r="J731" s="109"/>
      <c r="K731" s="109"/>
      <c r="L731" s="109"/>
      <c r="M731" s="109"/>
    </row>
    <row r="732" ht="15.75" customHeight="1">
      <c r="A732" s="100"/>
      <c r="B732" s="100"/>
      <c r="C732" s="109"/>
      <c r="D732" s="109"/>
      <c r="E732" s="109"/>
      <c r="F732" s="109"/>
      <c r="G732" s="109"/>
      <c r="H732" s="109"/>
      <c r="I732" s="109"/>
      <c r="J732" s="109"/>
      <c r="K732" s="109"/>
      <c r="L732" s="109"/>
      <c r="M732" s="109"/>
    </row>
    <row r="733" ht="15.75" customHeight="1">
      <c r="A733" s="100"/>
      <c r="B733" s="100"/>
      <c r="C733" s="109"/>
      <c r="D733" s="109"/>
      <c r="E733" s="109"/>
      <c r="F733" s="109"/>
      <c r="G733" s="109"/>
      <c r="H733" s="109"/>
      <c r="I733" s="109"/>
      <c r="J733" s="109"/>
      <c r="K733" s="109"/>
      <c r="L733" s="109"/>
      <c r="M733" s="109"/>
    </row>
    <row r="734" ht="15.75" customHeight="1">
      <c r="A734" s="100"/>
      <c r="B734" s="100"/>
      <c r="C734" s="109"/>
      <c r="D734" s="109"/>
      <c r="E734" s="109"/>
      <c r="F734" s="109"/>
      <c r="G734" s="109"/>
      <c r="H734" s="109"/>
      <c r="I734" s="109"/>
      <c r="J734" s="109"/>
      <c r="K734" s="109"/>
      <c r="L734" s="109"/>
      <c r="M734" s="109"/>
    </row>
    <row r="735" ht="15.75" customHeight="1">
      <c r="A735" s="100"/>
      <c r="B735" s="100"/>
      <c r="C735" s="109"/>
      <c r="D735" s="109"/>
      <c r="E735" s="109"/>
      <c r="F735" s="109"/>
      <c r="G735" s="109"/>
      <c r="H735" s="109"/>
      <c r="I735" s="109"/>
      <c r="J735" s="109"/>
      <c r="K735" s="109"/>
      <c r="L735" s="109"/>
      <c r="M735" s="109"/>
    </row>
    <row r="736" ht="15.75" customHeight="1">
      <c r="A736" s="100"/>
      <c r="B736" s="100"/>
      <c r="C736" s="109"/>
      <c r="D736" s="109"/>
      <c r="E736" s="109"/>
      <c r="F736" s="109"/>
      <c r="G736" s="109"/>
      <c r="H736" s="109"/>
      <c r="I736" s="109"/>
      <c r="J736" s="109"/>
      <c r="K736" s="109"/>
      <c r="L736" s="109"/>
      <c r="M736" s="109"/>
    </row>
    <row r="737" ht="15.75" customHeight="1">
      <c r="A737" s="100"/>
      <c r="B737" s="100"/>
      <c r="C737" s="109"/>
      <c r="D737" s="109"/>
      <c r="E737" s="109"/>
      <c r="F737" s="109"/>
      <c r="G737" s="109"/>
      <c r="H737" s="109"/>
      <c r="I737" s="109"/>
      <c r="J737" s="109"/>
      <c r="K737" s="109"/>
      <c r="L737" s="109"/>
      <c r="M737" s="109"/>
    </row>
    <row r="738" ht="15.75" customHeight="1">
      <c r="A738" s="100"/>
      <c r="B738" s="100"/>
      <c r="C738" s="109"/>
      <c r="D738" s="109"/>
      <c r="E738" s="109"/>
      <c r="F738" s="109"/>
      <c r="G738" s="109"/>
      <c r="H738" s="109"/>
      <c r="I738" s="109"/>
      <c r="J738" s="109"/>
      <c r="K738" s="109"/>
      <c r="L738" s="109"/>
      <c r="M738" s="109"/>
    </row>
    <row r="739" ht="15.75" customHeight="1">
      <c r="A739" s="100"/>
      <c r="B739" s="100"/>
      <c r="C739" s="109"/>
      <c r="D739" s="109"/>
      <c r="E739" s="109"/>
      <c r="F739" s="109"/>
      <c r="G739" s="109"/>
      <c r="H739" s="109"/>
      <c r="I739" s="109"/>
      <c r="J739" s="109"/>
      <c r="K739" s="109"/>
      <c r="L739" s="109"/>
      <c r="M739" s="109"/>
    </row>
    <row r="740" ht="15.75" customHeight="1">
      <c r="A740" s="100"/>
      <c r="B740" s="100"/>
      <c r="C740" s="109"/>
      <c r="D740" s="109"/>
      <c r="E740" s="109"/>
      <c r="F740" s="109"/>
      <c r="G740" s="109"/>
      <c r="H740" s="109"/>
      <c r="I740" s="109"/>
      <c r="J740" s="109"/>
      <c r="K740" s="109"/>
      <c r="L740" s="109"/>
      <c r="M740" s="109"/>
    </row>
    <row r="741" ht="15.75" customHeight="1">
      <c r="A741" s="100"/>
      <c r="B741" s="100"/>
      <c r="C741" s="109"/>
      <c r="D741" s="109"/>
      <c r="E741" s="109"/>
      <c r="F741" s="109"/>
      <c r="G741" s="109"/>
      <c r="H741" s="109"/>
      <c r="I741" s="109"/>
      <c r="J741" s="109"/>
      <c r="K741" s="109"/>
      <c r="L741" s="109"/>
      <c r="M741" s="109"/>
    </row>
    <row r="742" ht="15.75" customHeight="1">
      <c r="A742" s="100"/>
      <c r="B742" s="100"/>
      <c r="C742" s="109"/>
      <c r="D742" s="109"/>
      <c r="E742" s="109"/>
      <c r="F742" s="109"/>
      <c r="G742" s="109"/>
      <c r="H742" s="109"/>
      <c r="I742" s="109"/>
      <c r="J742" s="109"/>
      <c r="K742" s="109"/>
      <c r="L742" s="109"/>
      <c r="M742" s="109"/>
    </row>
    <row r="743" ht="15.75" customHeight="1">
      <c r="A743" s="100"/>
      <c r="B743" s="100"/>
      <c r="C743" s="109"/>
      <c r="D743" s="109"/>
      <c r="E743" s="109"/>
      <c r="F743" s="109"/>
      <c r="G743" s="109"/>
      <c r="H743" s="109"/>
      <c r="I743" s="109"/>
      <c r="J743" s="109"/>
      <c r="K743" s="109"/>
      <c r="L743" s="109"/>
      <c r="M743" s="109"/>
    </row>
    <row r="744" ht="15.75" customHeight="1">
      <c r="A744" s="100"/>
      <c r="B744" s="100"/>
      <c r="C744" s="109"/>
      <c r="D744" s="109"/>
      <c r="E744" s="109"/>
      <c r="F744" s="109"/>
      <c r="G744" s="109"/>
      <c r="H744" s="109"/>
      <c r="I744" s="109"/>
      <c r="J744" s="109"/>
      <c r="K744" s="109"/>
      <c r="L744" s="109"/>
      <c r="M744" s="109"/>
    </row>
    <row r="745" ht="15.75" customHeight="1">
      <c r="A745" s="100"/>
      <c r="B745" s="100"/>
      <c r="C745" s="109"/>
      <c r="D745" s="109"/>
      <c r="E745" s="109"/>
      <c r="F745" s="109"/>
      <c r="G745" s="109"/>
      <c r="H745" s="109"/>
      <c r="I745" s="109"/>
      <c r="J745" s="109"/>
      <c r="K745" s="109"/>
      <c r="L745" s="109"/>
      <c r="M745" s="109"/>
    </row>
    <row r="746" ht="15.75" customHeight="1">
      <c r="A746" s="100"/>
      <c r="B746" s="100"/>
      <c r="C746" s="109"/>
      <c r="D746" s="109"/>
      <c r="E746" s="109"/>
      <c r="F746" s="109"/>
      <c r="G746" s="109"/>
      <c r="H746" s="109"/>
      <c r="I746" s="109"/>
      <c r="J746" s="109"/>
      <c r="K746" s="109"/>
      <c r="L746" s="109"/>
      <c r="M746" s="109"/>
    </row>
    <row r="747" ht="15.75" customHeight="1">
      <c r="A747" s="100"/>
      <c r="B747" s="100"/>
      <c r="C747" s="109"/>
      <c r="D747" s="109"/>
      <c r="E747" s="109"/>
      <c r="F747" s="109"/>
      <c r="G747" s="109"/>
      <c r="H747" s="109"/>
      <c r="I747" s="109"/>
      <c r="J747" s="109"/>
      <c r="K747" s="109"/>
      <c r="L747" s="109"/>
      <c r="M747" s="109"/>
    </row>
    <row r="748" ht="15.75" customHeight="1">
      <c r="A748" s="100"/>
      <c r="B748" s="100"/>
      <c r="C748" s="109"/>
      <c r="D748" s="109"/>
      <c r="E748" s="109"/>
      <c r="F748" s="109"/>
      <c r="G748" s="109"/>
      <c r="H748" s="109"/>
      <c r="I748" s="109"/>
      <c r="J748" s="109"/>
      <c r="K748" s="109"/>
      <c r="L748" s="109"/>
      <c r="M748" s="109"/>
    </row>
    <row r="749" ht="15.75" customHeight="1">
      <c r="A749" s="100"/>
      <c r="B749" s="100"/>
      <c r="C749" s="109"/>
      <c r="D749" s="109"/>
      <c r="E749" s="109"/>
      <c r="F749" s="109"/>
      <c r="G749" s="109"/>
      <c r="H749" s="109"/>
      <c r="I749" s="109"/>
      <c r="J749" s="109"/>
      <c r="K749" s="109"/>
      <c r="L749" s="109"/>
      <c r="M749" s="109"/>
    </row>
    <row r="750" ht="15.75" customHeight="1">
      <c r="A750" s="100"/>
      <c r="B750" s="100"/>
      <c r="C750" s="109"/>
      <c r="D750" s="109"/>
      <c r="E750" s="109"/>
      <c r="F750" s="109"/>
      <c r="G750" s="109"/>
      <c r="H750" s="109"/>
      <c r="I750" s="109"/>
      <c r="J750" s="109"/>
      <c r="K750" s="109"/>
      <c r="L750" s="109"/>
      <c r="M750" s="109"/>
    </row>
    <row r="751" ht="15.75" customHeight="1">
      <c r="A751" s="100"/>
      <c r="B751" s="100"/>
      <c r="C751" s="109"/>
      <c r="D751" s="109"/>
      <c r="E751" s="109"/>
      <c r="F751" s="109"/>
      <c r="G751" s="109"/>
      <c r="H751" s="109"/>
      <c r="I751" s="109"/>
      <c r="J751" s="109"/>
      <c r="K751" s="109"/>
      <c r="L751" s="109"/>
      <c r="M751" s="109"/>
    </row>
    <row r="752" ht="15.75" customHeight="1">
      <c r="A752" s="100"/>
      <c r="B752" s="100"/>
      <c r="C752" s="109"/>
      <c r="D752" s="109"/>
      <c r="E752" s="109"/>
      <c r="F752" s="109"/>
      <c r="G752" s="109"/>
      <c r="H752" s="109"/>
      <c r="I752" s="109"/>
      <c r="J752" s="109"/>
      <c r="K752" s="109"/>
      <c r="L752" s="109"/>
      <c r="M752" s="109"/>
    </row>
    <row r="753" ht="15.75" customHeight="1">
      <c r="A753" s="100"/>
      <c r="B753" s="100"/>
      <c r="C753" s="109"/>
      <c r="D753" s="109"/>
      <c r="E753" s="109"/>
      <c r="F753" s="109"/>
      <c r="G753" s="109"/>
      <c r="H753" s="109"/>
      <c r="I753" s="109"/>
      <c r="J753" s="109"/>
      <c r="K753" s="109"/>
      <c r="L753" s="109"/>
      <c r="M753" s="109"/>
    </row>
    <row r="754" ht="15.75" customHeight="1">
      <c r="A754" s="100"/>
      <c r="B754" s="100"/>
      <c r="C754" s="109"/>
      <c r="D754" s="109"/>
      <c r="E754" s="109"/>
      <c r="F754" s="109"/>
      <c r="G754" s="109"/>
      <c r="H754" s="109"/>
      <c r="I754" s="109"/>
      <c r="J754" s="109"/>
      <c r="K754" s="109"/>
      <c r="L754" s="109"/>
      <c r="M754" s="109"/>
    </row>
    <row r="755" ht="15.75" customHeight="1">
      <c r="A755" s="100"/>
      <c r="B755" s="100"/>
      <c r="C755" s="109"/>
      <c r="D755" s="109"/>
      <c r="E755" s="109"/>
      <c r="F755" s="109"/>
      <c r="G755" s="109"/>
      <c r="H755" s="109"/>
      <c r="I755" s="109"/>
      <c r="J755" s="109"/>
      <c r="K755" s="109"/>
      <c r="L755" s="109"/>
      <c r="M755" s="109"/>
    </row>
    <row r="756" ht="15.75" customHeight="1">
      <c r="A756" s="100"/>
      <c r="B756" s="100"/>
      <c r="C756" s="109"/>
      <c r="D756" s="109"/>
      <c r="E756" s="109"/>
      <c r="F756" s="109"/>
      <c r="G756" s="109"/>
      <c r="H756" s="109"/>
      <c r="I756" s="109"/>
      <c r="J756" s="109"/>
      <c r="K756" s="109"/>
      <c r="L756" s="109"/>
      <c r="M756" s="109"/>
    </row>
    <row r="757" ht="15.75" customHeight="1">
      <c r="A757" s="100"/>
      <c r="B757" s="100"/>
      <c r="C757" s="109"/>
      <c r="D757" s="109"/>
      <c r="E757" s="109"/>
      <c r="F757" s="109"/>
      <c r="G757" s="109"/>
      <c r="H757" s="109"/>
      <c r="I757" s="109"/>
      <c r="J757" s="109"/>
      <c r="K757" s="109"/>
      <c r="L757" s="109"/>
      <c r="M757" s="109"/>
    </row>
    <row r="758" ht="15.75" customHeight="1">
      <c r="A758" s="100"/>
      <c r="B758" s="100"/>
      <c r="C758" s="109"/>
      <c r="D758" s="109"/>
      <c r="E758" s="109"/>
      <c r="F758" s="109"/>
      <c r="G758" s="109"/>
      <c r="H758" s="109"/>
      <c r="I758" s="109"/>
      <c r="J758" s="109"/>
      <c r="K758" s="109"/>
      <c r="L758" s="109"/>
      <c r="M758" s="109"/>
    </row>
    <row r="759" ht="15.75" customHeight="1">
      <c r="A759" s="100"/>
      <c r="B759" s="100"/>
      <c r="C759" s="109"/>
      <c r="D759" s="109"/>
      <c r="E759" s="109"/>
      <c r="F759" s="109"/>
      <c r="G759" s="109"/>
      <c r="H759" s="109"/>
      <c r="I759" s="109"/>
      <c r="J759" s="109"/>
      <c r="K759" s="109"/>
      <c r="L759" s="109"/>
      <c r="M759" s="109"/>
    </row>
    <row r="760" ht="15.75" customHeight="1">
      <c r="A760" s="100"/>
      <c r="B760" s="100"/>
      <c r="C760" s="109"/>
      <c r="D760" s="109"/>
      <c r="E760" s="109"/>
      <c r="F760" s="109"/>
      <c r="G760" s="109"/>
      <c r="H760" s="109"/>
      <c r="I760" s="109"/>
      <c r="J760" s="109"/>
      <c r="K760" s="109"/>
      <c r="L760" s="109"/>
      <c r="M760" s="109"/>
    </row>
    <row r="761" ht="15.75" customHeight="1">
      <c r="A761" s="100"/>
      <c r="B761" s="100"/>
      <c r="C761" s="109"/>
      <c r="D761" s="109"/>
      <c r="E761" s="109"/>
      <c r="F761" s="109"/>
      <c r="G761" s="109"/>
      <c r="H761" s="109"/>
      <c r="I761" s="109"/>
      <c r="J761" s="109"/>
      <c r="K761" s="109"/>
      <c r="L761" s="109"/>
      <c r="M761" s="109"/>
    </row>
    <row r="762" ht="15.75" customHeight="1">
      <c r="A762" s="100"/>
      <c r="B762" s="100"/>
      <c r="C762" s="109"/>
      <c r="D762" s="109"/>
      <c r="E762" s="109"/>
      <c r="F762" s="109"/>
      <c r="G762" s="109"/>
      <c r="H762" s="109"/>
      <c r="I762" s="109"/>
      <c r="J762" s="109"/>
      <c r="K762" s="109"/>
      <c r="L762" s="109"/>
      <c r="M762" s="109"/>
    </row>
    <row r="763" ht="15.75" customHeight="1">
      <c r="A763" s="100"/>
      <c r="B763" s="100"/>
      <c r="C763" s="109"/>
      <c r="D763" s="109"/>
      <c r="E763" s="109"/>
      <c r="F763" s="109"/>
      <c r="G763" s="109"/>
      <c r="H763" s="109"/>
      <c r="I763" s="109"/>
      <c r="J763" s="109"/>
      <c r="K763" s="109"/>
      <c r="L763" s="109"/>
      <c r="M763" s="109"/>
    </row>
    <row r="764" ht="15.75" customHeight="1">
      <c r="A764" s="100"/>
      <c r="B764" s="100"/>
      <c r="C764" s="109"/>
      <c r="D764" s="109"/>
      <c r="E764" s="109"/>
      <c r="F764" s="109"/>
      <c r="G764" s="109"/>
      <c r="H764" s="109"/>
      <c r="I764" s="109"/>
      <c r="J764" s="109"/>
      <c r="K764" s="109"/>
      <c r="L764" s="109"/>
      <c r="M764" s="109"/>
    </row>
    <row r="765" ht="15.75" customHeight="1">
      <c r="A765" s="100"/>
      <c r="B765" s="100"/>
      <c r="C765" s="109"/>
      <c r="D765" s="109"/>
      <c r="E765" s="109"/>
      <c r="F765" s="109"/>
      <c r="G765" s="109"/>
      <c r="H765" s="109"/>
      <c r="I765" s="109"/>
      <c r="J765" s="109"/>
      <c r="K765" s="109"/>
      <c r="L765" s="109"/>
      <c r="M765" s="109"/>
    </row>
    <row r="766" ht="15.75" customHeight="1">
      <c r="A766" s="100"/>
      <c r="B766" s="100"/>
      <c r="C766" s="109"/>
      <c r="D766" s="109"/>
      <c r="E766" s="109"/>
      <c r="F766" s="109"/>
      <c r="G766" s="109"/>
      <c r="H766" s="109"/>
      <c r="I766" s="109"/>
      <c r="J766" s="109"/>
      <c r="K766" s="109"/>
      <c r="L766" s="109"/>
      <c r="M766" s="109"/>
    </row>
    <row r="767" ht="15.75" customHeight="1">
      <c r="A767" s="100"/>
      <c r="B767" s="100"/>
      <c r="C767" s="109"/>
      <c r="D767" s="109"/>
      <c r="E767" s="109"/>
      <c r="F767" s="109"/>
      <c r="G767" s="109"/>
      <c r="H767" s="109"/>
      <c r="I767" s="109"/>
      <c r="J767" s="109"/>
      <c r="K767" s="109"/>
      <c r="L767" s="109"/>
      <c r="M767" s="109"/>
    </row>
    <row r="768" ht="15.75" customHeight="1">
      <c r="A768" s="100"/>
      <c r="B768" s="100"/>
      <c r="C768" s="109"/>
      <c r="D768" s="109"/>
      <c r="E768" s="109"/>
      <c r="F768" s="109"/>
      <c r="G768" s="109"/>
      <c r="H768" s="109"/>
      <c r="I768" s="109"/>
      <c r="J768" s="109"/>
      <c r="K768" s="109"/>
      <c r="L768" s="109"/>
      <c r="M768" s="109"/>
    </row>
    <row r="769" ht="15.75" customHeight="1">
      <c r="A769" s="100"/>
      <c r="B769" s="100"/>
      <c r="C769" s="109"/>
      <c r="D769" s="109"/>
      <c r="E769" s="109"/>
      <c r="F769" s="109"/>
      <c r="G769" s="109"/>
      <c r="H769" s="109"/>
      <c r="I769" s="109"/>
      <c r="J769" s="109"/>
      <c r="K769" s="109"/>
      <c r="L769" s="109"/>
      <c r="M769" s="109"/>
    </row>
    <row r="770" ht="15.75" customHeight="1">
      <c r="A770" s="100"/>
      <c r="B770" s="100"/>
      <c r="C770" s="109"/>
      <c r="D770" s="109"/>
      <c r="E770" s="109"/>
      <c r="F770" s="109"/>
      <c r="G770" s="109"/>
      <c r="H770" s="109"/>
      <c r="I770" s="109"/>
      <c r="J770" s="109"/>
      <c r="K770" s="109"/>
      <c r="L770" s="109"/>
      <c r="M770" s="109"/>
    </row>
    <row r="771" ht="15.75" customHeight="1">
      <c r="A771" s="100"/>
      <c r="B771" s="100"/>
      <c r="C771" s="109"/>
      <c r="D771" s="109"/>
      <c r="E771" s="109"/>
      <c r="F771" s="109"/>
      <c r="G771" s="109"/>
      <c r="H771" s="109"/>
      <c r="I771" s="109"/>
      <c r="J771" s="109"/>
      <c r="K771" s="109"/>
      <c r="L771" s="109"/>
      <c r="M771" s="109"/>
    </row>
    <row r="772" ht="15.75" customHeight="1">
      <c r="A772" s="100"/>
      <c r="B772" s="100"/>
      <c r="C772" s="109"/>
      <c r="D772" s="109"/>
      <c r="E772" s="109"/>
      <c r="F772" s="109"/>
      <c r="G772" s="109"/>
      <c r="H772" s="109"/>
      <c r="I772" s="109"/>
      <c r="J772" s="109"/>
      <c r="K772" s="109"/>
      <c r="L772" s="109"/>
      <c r="M772" s="109"/>
    </row>
    <row r="773" ht="15.75" customHeight="1">
      <c r="A773" s="100"/>
      <c r="B773" s="100"/>
      <c r="C773" s="109"/>
      <c r="D773" s="109"/>
      <c r="E773" s="109"/>
      <c r="F773" s="109"/>
      <c r="G773" s="109"/>
      <c r="H773" s="109"/>
      <c r="I773" s="109"/>
      <c r="J773" s="109"/>
      <c r="K773" s="109"/>
      <c r="L773" s="109"/>
      <c r="M773" s="109"/>
    </row>
    <row r="774" ht="15.75" customHeight="1">
      <c r="A774" s="100"/>
      <c r="B774" s="100"/>
      <c r="C774" s="109"/>
      <c r="D774" s="109"/>
      <c r="E774" s="109"/>
      <c r="F774" s="109"/>
      <c r="G774" s="109"/>
      <c r="H774" s="109"/>
      <c r="I774" s="109"/>
      <c r="J774" s="109"/>
      <c r="K774" s="109"/>
      <c r="L774" s="109"/>
      <c r="M774" s="109"/>
    </row>
    <row r="775" ht="15.75" customHeight="1">
      <c r="A775" s="100"/>
      <c r="B775" s="100"/>
      <c r="C775" s="109"/>
      <c r="D775" s="109"/>
      <c r="E775" s="109"/>
      <c r="F775" s="109"/>
      <c r="G775" s="109"/>
      <c r="H775" s="109"/>
      <c r="I775" s="109"/>
      <c r="J775" s="109"/>
      <c r="K775" s="109"/>
      <c r="L775" s="109"/>
      <c r="M775" s="109"/>
    </row>
    <row r="776" ht="15.75" customHeight="1">
      <c r="A776" s="100"/>
      <c r="B776" s="100"/>
      <c r="C776" s="109"/>
      <c r="D776" s="109"/>
      <c r="E776" s="109"/>
      <c r="F776" s="109"/>
      <c r="G776" s="109"/>
      <c r="H776" s="109"/>
      <c r="I776" s="109"/>
      <c r="J776" s="109"/>
      <c r="K776" s="109"/>
      <c r="L776" s="109"/>
      <c r="M776" s="109"/>
    </row>
    <row r="777" ht="15.75" customHeight="1">
      <c r="A777" s="100"/>
      <c r="B777" s="100"/>
      <c r="C777" s="109"/>
      <c r="D777" s="109"/>
      <c r="E777" s="109"/>
      <c r="F777" s="109"/>
      <c r="G777" s="109"/>
      <c r="H777" s="109"/>
      <c r="I777" s="109"/>
      <c r="J777" s="109"/>
      <c r="K777" s="109"/>
      <c r="L777" s="109"/>
      <c r="M777" s="109"/>
    </row>
    <row r="778" ht="15.75" customHeight="1">
      <c r="A778" s="100"/>
      <c r="B778" s="100"/>
      <c r="C778" s="109"/>
      <c r="D778" s="109"/>
      <c r="E778" s="109"/>
      <c r="F778" s="109"/>
      <c r="G778" s="109"/>
      <c r="H778" s="109"/>
      <c r="I778" s="109"/>
      <c r="J778" s="109"/>
      <c r="K778" s="109"/>
      <c r="L778" s="109"/>
      <c r="M778" s="109"/>
    </row>
    <row r="779" ht="15.75" customHeight="1">
      <c r="A779" s="100"/>
      <c r="B779" s="100"/>
      <c r="C779" s="109"/>
      <c r="D779" s="109"/>
      <c r="E779" s="109"/>
      <c r="F779" s="109"/>
      <c r="G779" s="109"/>
      <c r="H779" s="109"/>
      <c r="I779" s="109"/>
      <c r="J779" s="109"/>
      <c r="K779" s="109"/>
      <c r="L779" s="109"/>
      <c r="M779" s="109"/>
    </row>
    <row r="780" ht="15.75" customHeight="1">
      <c r="A780" s="100"/>
      <c r="B780" s="100"/>
      <c r="C780" s="109"/>
      <c r="D780" s="109"/>
      <c r="E780" s="109"/>
      <c r="F780" s="109"/>
      <c r="G780" s="109"/>
      <c r="H780" s="109"/>
      <c r="I780" s="109"/>
      <c r="J780" s="109"/>
      <c r="K780" s="109"/>
      <c r="L780" s="109"/>
      <c r="M780" s="109"/>
    </row>
    <row r="781" ht="15.75" customHeight="1">
      <c r="A781" s="100"/>
      <c r="B781" s="100"/>
      <c r="C781" s="109"/>
      <c r="D781" s="109"/>
      <c r="E781" s="109"/>
      <c r="F781" s="109"/>
      <c r="G781" s="109"/>
      <c r="H781" s="109"/>
      <c r="I781" s="109"/>
      <c r="J781" s="109"/>
      <c r="K781" s="109"/>
      <c r="L781" s="109"/>
      <c r="M781" s="109"/>
    </row>
    <row r="782" ht="15.75" customHeight="1">
      <c r="A782" s="100"/>
      <c r="B782" s="100"/>
      <c r="C782" s="109"/>
      <c r="D782" s="109"/>
      <c r="E782" s="109"/>
      <c r="F782" s="109"/>
      <c r="G782" s="109"/>
      <c r="H782" s="109"/>
      <c r="I782" s="109"/>
      <c r="J782" s="109"/>
      <c r="K782" s="109"/>
      <c r="L782" s="109"/>
      <c r="M782" s="109"/>
    </row>
    <row r="783" ht="15.75" customHeight="1">
      <c r="A783" s="100"/>
      <c r="B783" s="100"/>
      <c r="C783" s="109"/>
      <c r="D783" s="109"/>
      <c r="E783" s="109"/>
      <c r="F783" s="109"/>
      <c r="G783" s="109"/>
      <c r="H783" s="109"/>
      <c r="I783" s="109"/>
      <c r="J783" s="109"/>
      <c r="K783" s="109"/>
      <c r="L783" s="109"/>
      <c r="M783" s="109"/>
    </row>
    <row r="784" ht="15.75" customHeight="1">
      <c r="A784" s="100"/>
      <c r="B784" s="100"/>
      <c r="C784" s="109"/>
      <c r="D784" s="109"/>
      <c r="E784" s="109"/>
      <c r="F784" s="109"/>
      <c r="G784" s="109"/>
      <c r="H784" s="109"/>
      <c r="I784" s="109"/>
      <c r="J784" s="109"/>
      <c r="K784" s="109"/>
      <c r="L784" s="109"/>
      <c r="M784" s="109"/>
    </row>
    <row r="785" ht="15.75" customHeight="1">
      <c r="A785" s="100"/>
      <c r="B785" s="100"/>
      <c r="C785" s="109"/>
      <c r="D785" s="109"/>
      <c r="E785" s="109"/>
      <c r="F785" s="109"/>
      <c r="G785" s="109"/>
      <c r="H785" s="109"/>
      <c r="I785" s="109"/>
      <c r="J785" s="109"/>
      <c r="K785" s="109"/>
      <c r="L785" s="109"/>
      <c r="M785" s="109"/>
    </row>
    <row r="786" ht="15.75" customHeight="1">
      <c r="A786" s="100"/>
      <c r="B786" s="100"/>
      <c r="C786" s="109"/>
      <c r="D786" s="109"/>
      <c r="E786" s="109"/>
      <c r="F786" s="109"/>
      <c r="G786" s="109"/>
      <c r="H786" s="109"/>
      <c r="I786" s="109"/>
      <c r="J786" s="109"/>
      <c r="K786" s="109"/>
      <c r="L786" s="109"/>
      <c r="M786" s="109"/>
    </row>
    <row r="787" ht="15.75" customHeight="1">
      <c r="A787" s="100"/>
      <c r="B787" s="100"/>
      <c r="C787" s="109"/>
      <c r="D787" s="109"/>
      <c r="E787" s="109"/>
      <c r="F787" s="109"/>
      <c r="G787" s="109"/>
      <c r="H787" s="109"/>
      <c r="I787" s="109"/>
      <c r="J787" s="109"/>
      <c r="K787" s="109"/>
      <c r="L787" s="109"/>
      <c r="M787" s="109"/>
    </row>
    <row r="788" ht="15.75" customHeight="1">
      <c r="A788" s="100"/>
      <c r="B788" s="100"/>
      <c r="C788" s="109"/>
      <c r="D788" s="109"/>
      <c r="E788" s="109"/>
      <c r="F788" s="109"/>
      <c r="G788" s="109"/>
      <c r="H788" s="109"/>
      <c r="I788" s="109"/>
      <c r="J788" s="109"/>
      <c r="K788" s="109"/>
      <c r="L788" s="109"/>
      <c r="M788" s="109"/>
    </row>
    <row r="789" ht="15.75" customHeight="1">
      <c r="A789" s="100"/>
      <c r="B789" s="100"/>
      <c r="C789" s="109"/>
      <c r="D789" s="109"/>
      <c r="E789" s="109"/>
      <c r="F789" s="109"/>
      <c r="G789" s="109"/>
      <c r="H789" s="109"/>
      <c r="I789" s="109"/>
      <c r="J789" s="109"/>
      <c r="K789" s="109"/>
      <c r="L789" s="109"/>
      <c r="M789" s="109"/>
    </row>
    <row r="790" ht="15.75" customHeight="1">
      <c r="A790" s="100"/>
      <c r="B790" s="100"/>
      <c r="C790" s="109"/>
      <c r="D790" s="109"/>
      <c r="E790" s="109"/>
      <c r="F790" s="109"/>
      <c r="G790" s="109"/>
      <c r="H790" s="109"/>
      <c r="I790" s="109"/>
      <c r="J790" s="109"/>
      <c r="K790" s="109"/>
      <c r="L790" s="109"/>
      <c r="M790" s="109"/>
    </row>
    <row r="791" ht="15.75" customHeight="1">
      <c r="A791" s="100"/>
      <c r="B791" s="100"/>
      <c r="C791" s="109"/>
      <c r="D791" s="109"/>
      <c r="E791" s="109"/>
      <c r="F791" s="109"/>
      <c r="G791" s="109"/>
      <c r="H791" s="109"/>
      <c r="I791" s="109"/>
      <c r="J791" s="109"/>
      <c r="K791" s="109"/>
      <c r="L791" s="109"/>
      <c r="M791" s="109"/>
    </row>
    <row r="792" ht="15.75" customHeight="1">
      <c r="A792" s="100"/>
      <c r="B792" s="100"/>
      <c r="C792" s="109"/>
      <c r="D792" s="109"/>
      <c r="E792" s="109"/>
      <c r="F792" s="109"/>
      <c r="G792" s="109"/>
      <c r="H792" s="109"/>
      <c r="I792" s="109"/>
      <c r="J792" s="109"/>
      <c r="K792" s="109"/>
      <c r="L792" s="109"/>
      <c r="M792" s="109"/>
    </row>
    <row r="793" ht="15.75" customHeight="1">
      <c r="A793" s="100"/>
      <c r="B793" s="100"/>
      <c r="C793" s="109"/>
      <c r="D793" s="109"/>
      <c r="E793" s="109"/>
      <c r="F793" s="109"/>
      <c r="G793" s="109"/>
      <c r="H793" s="109"/>
      <c r="I793" s="109"/>
      <c r="J793" s="109"/>
      <c r="K793" s="109"/>
      <c r="L793" s="109"/>
      <c r="M793" s="109"/>
    </row>
    <row r="794" ht="15.75" customHeight="1">
      <c r="A794" s="100"/>
      <c r="B794" s="100"/>
      <c r="C794" s="109"/>
      <c r="D794" s="109"/>
      <c r="E794" s="109"/>
      <c r="F794" s="109"/>
      <c r="G794" s="109"/>
      <c r="H794" s="109"/>
      <c r="I794" s="109"/>
      <c r="J794" s="109"/>
      <c r="K794" s="109"/>
      <c r="L794" s="109"/>
      <c r="M794" s="109"/>
    </row>
    <row r="795" ht="15.75" customHeight="1">
      <c r="A795" s="100"/>
      <c r="B795" s="100"/>
      <c r="C795" s="109"/>
      <c r="D795" s="109"/>
      <c r="E795" s="109"/>
      <c r="F795" s="109"/>
      <c r="G795" s="109"/>
      <c r="H795" s="109"/>
      <c r="I795" s="109"/>
      <c r="J795" s="109"/>
      <c r="K795" s="109"/>
      <c r="L795" s="109"/>
      <c r="M795" s="109"/>
    </row>
    <row r="796" ht="15.75" customHeight="1">
      <c r="A796" s="100"/>
      <c r="B796" s="100"/>
      <c r="C796" s="109"/>
      <c r="D796" s="109"/>
      <c r="E796" s="109"/>
      <c r="F796" s="109"/>
      <c r="G796" s="109"/>
      <c r="H796" s="109"/>
      <c r="I796" s="109"/>
      <c r="J796" s="109"/>
      <c r="K796" s="109"/>
      <c r="L796" s="109"/>
      <c r="M796" s="109"/>
    </row>
    <row r="797" ht="15.75" customHeight="1">
      <c r="A797" s="100"/>
      <c r="B797" s="100"/>
      <c r="C797" s="109"/>
      <c r="D797" s="109"/>
      <c r="E797" s="109"/>
      <c r="F797" s="109"/>
      <c r="G797" s="109"/>
      <c r="H797" s="109"/>
      <c r="I797" s="109"/>
      <c r="J797" s="109"/>
      <c r="K797" s="109"/>
      <c r="L797" s="109"/>
      <c r="M797" s="109"/>
    </row>
    <row r="798" ht="15.75" customHeight="1">
      <c r="A798" s="100"/>
      <c r="B798" s="100"/>
      <c r="C798" s="109"/>
      <c r="D798" s="109"/>
      <c r="E798" s="109"/>
      <c r="F798" s="109"/>
      <c r="G798" s="109"/>
      <c r="H798" s="109"/>
      <c r="I798" s="109"/>
      <c r="J798" s="109"/>
      <c r="K798" s="109"/>
      <c r="L798" s="109"/>
      <c r="M798" s="109"/>
    </row>
    <row r="799" ht="15.75" customHeight="1">
      <c r="A799" s="100"/>
      <c r="B799" s="100"/>
      <c r="C799" s="109"/>
      <c r="D799" s="109"/>
      <c r="E799" s="109"/>
      <c r="F799" s="109"/>
      <c r="G799" s="109"/>
      <c r="H799" s="109"/>
      <c r="I799" s="109"/>
      <c r="J799" s="109"/>
      <c r="K799" s="109"/>
      <c r="L799" s="109"/>
      <c r="M799" s="109"/>
    </row>
    <row r="800" ht="15.75" customHeight="1">
      <c r="A800" s="100"/>
      <c r="B800" s="100"/>
      <c r="C800" s="109"/>
      <c r="D800" s="109"/>
      <c r="E800" s="109"/>
      <c r="F800" s="109"/>
      <c r="G800" s="109"/>
      <c r="H800" s="109"/>
      <c r="I800" s="109"/>
      <c r="J800" s="109"/>
      <c r="K800" s="109"/>
      <c r="L800" s="109"/>
      <c r="M800" s="109"/>
    </row>
    <row r="801" ht="15.75" customHeight="1">
      <c r="A801" s="100"/>
      <c r="B801" s="100"/>
      <c r="C801" s="109"/>
      <c r="D801" s="109"/>
      <c r="E801" s="109"/>
      <c r="F801" s="109"/>
      <c r="G801" s="109"/>
      <c r="H801" s="109"/>
      <c r="I801" s="109"/>
      <c r="J801" s="109"/>
      <c r="K801" s="109"/>
      <c r="L801" s="109"/>
      <c r="M801" s="109"/>
    </row>
    <row r="802" ht="15.75" customHeight="1">
      <c r="A802" s="100"/>
      <c r="B802" s="100"/>
      <c r="C802" s="109"/>
      <c r="D802" s="109"/>
      <c r="E802" s="109"/>
      <c r="F802" s="109"/>
      <c r="G802" s="109"/>
      <c r="H802" s="109"/>
      <c r="I802" s="109"/>
      <c r="J802" s="109"/>
      <c r="K802" s="109"/>
      <c r="L802" s="109"/>
      <c r="M802" s="109"/>
    </row>
    <row r="803" ht="15.75" customHeight="1">
      <c r="A803" s="100"/>
      <c r="B803" s="100"/>
      <c r="C803" s="109"/>
      <c r="D803" s="109"/>
      <c r="E803" s="109"/>
      <c r="F803" s="109"/>
      <c r="G803" s="109"/>
      <c r="H803" s="109"/>
      <c r="I803" s="109"/>
      <c r="J803" s="109"/>
      <c r="K803" s="109"/>
      <c r="L803" s="109"/>
      <c r="M803" s="109"/>
    </row>
    <row r="804" ht="15.75" customHeight="1">
      <c r="A804" s="100"/>
      <c r="B804" s="100"/>
      <c r="C804" s="109"/>
      <c r="D804" s="109"/>
      <c r="E804" s="109"/>
      <c r="F804" s="109"/>
      <c r="G804" s="109"/>
      <c r="H804" s="109"/>
      <c r="I804" s="109"/>
      <c r="J804" s="109"/>
      <c r="K804" s="109"/>
      <c r="L804" s="109"/>
      <c r="M804" s="109"/>
    </row>
    <row r="805" ht="15.75" customHeight="1">
      <c r="A805" s="100"/>
      <c r="B805" s="100"/>
      <c r="C805" s="109"/>
      <c r="D805" s="109"/>
      <c r="E805" s="109"/>
      <c r="F805" s="109"/>
      <c r="G805" s="109"/>
      <c r="H805" s="109"/>
      <c r="I805" s="109"/>
      <c r="J805" s="109"/>
      <c r="K805" s="109"/>
      <c r="L805" s="109"/>
      <c r="M805" s="109"/>
    </row>
    <row r="806" ht="15.75" customHeight="1">
      <c r="A806" s="100"/>
      <c r="B806" s="100"/>
      <c r="C806" s="109"/>
      <c r="D806" s="109"/>
      <c r="E806" s="109"/>
      <c r="F806" s="109"/>
      <c r="G806" s="109"/>
      <c r="H806" s="109"/>
      <c r="I806" s="109"/>
      <c r="J806" s="109"/>
      <c r="K806" s="109"/>
      <c r="L806" s="109"/>
      <c r="M806" s="109"/>
    </row>
    <row r="807" ht="15.75" customHeight="1">
      <c r="A807" s="100"/>
      <c r="B807" s="100"/>
      <c r="C807" s="109"/>
      <c r="D807" s="109"/>
      <c r="E807" s="109"/>
      <c r="F807" s="109"/>
      <c r="G807" s="109"/>
      <c r="H807" s="109"/>
      <c r="I807" s="109"/>
      <c r="J807" s="109"/>
      <c r="K807" s="109"/>
      <c r="L807" s="109"/>
      <c r="M807" s="109"/>
    </row>
    <row r="808" ht="15.75" customHeight="1">
      <c r="A808" s="100"/>
      <c r="B808" s="100"/>
      <c r="C808" s="109"/>
      <c r="D808" s="109"/>
      <c r="E808" s="109"/>
      <c r="F808" s="109"/>
      <c r="G808" s="109"/>
      <c r="H808" s="109"/>
      <c r="I808" s="109"/>
      <c r="J808" s="109"/>
      <c r="K808" s="109"/>
      <c r="L808" s="109"/>
      <c r="M808" s="109"/>
    </row>
    <row r="809" ht="15.75" customHeight="1">
      <c r="A809" s="100"/>
      <c r="B809" s="100"/>
      <c r="C809" s="109"/>
      <c r="D809" s="109"/>
      <c r="E809" s="109"/>
      <c r="F809" s="109"/>
      <c r="G809" s="109"/>
      <c r="H809" s="109"/>
      <c r="I809" s="109"/>
      <c r="J809" s="109"/>
      <c r="K809" s="109"/>
      <c r="L809" s="109"/>
      <c r="M809" s="109"/>
    </row>
    <row r="810" ht="15.75" customHeight="1">
      <c r="A810" s="100"/>
      <c r="B810" s="100"/>
      <c r="C810" s="109"/>
      <c r="D810" s="109"/>
      <c r="E810" s="109"/>
      <c r="F810" s="109"/>
      <c r="G810" s="109"/>
      <c r="H810" s="109"/>
      <c r="I810" s="109"/>
      <c r="J810" s="109"/>
      <c r="K810" s="109"/>
      <c r="L810" s="109"/>
      <c r="M810" s="109"/>
    </row>
    <row r="811" ht="15.75" customHeight="1">
      <c r="A811" s="100"/>
      <c r="B811" s="100"/>
      <c r="C811" s="109"/>
      <c r="D811" s="109"/>
      <c r="E811" s="109"/>
      <c r="F811" s="109"/>
      <c r="G811" s="109"/>
      <c r="H811" s="109"/>
      <c r="I811" s="109"/>
      <c r="J811" s="109"/>
      <c r="K811" s="109"/>
      <c r="L811" s="109"/>
      <c r="M811" s="109"/>
    </row>
    <row r="812" ht="15.75" customHeight="1">
      <c r="A812" s="100"/>
      <c r="B812" s="100"/>
      <c r="C812" s="109"/>
      <c r="D812" s="109"/>
      <c r="E812" s="109"/>
      <c r="F812" s="109"/>
      <c r="G812" s="109"/>
      <c r="H812" s="109"/>
      <c r="I812" s="109"/>
      <c r="J812" s="109"/>
      <c r="K812" s="109"/>
      <c r="L812" s="109"/>
      <c r="M812" s="109"/>
    </row>
    <row r="813" ht="15.75" customHeight="1">
      <c r="A813" s="100"/>
      <c r="B813" s="100"/>
      <c r="C813" s="109"/>
      <c r="D813" s="109"/>
      <c r="E813" s="109"/>
      <c r="F813" s="109"/>
      <c r="G813" s="109"/>
      <c r="H813" s="109"/>
      <c r="I813" s="109"/>
      <c r="J813" s="109"/>
      <c r="K813" s="109"/>
      <c r="L813" s="109"/>
      <c r="M813" s="109"/>
    </row>
    <row r="814" ht="15.75" customHeight="1">
      <c r="A814" s="100"/>
      <c r="B814" s="100"/>
      <c r="C814" s="109"/>
      <c r="D814" s="109"/>
      <c r="E814" s="109"/>
      <c r="F814" s="109"/>
      <c r="G814" s="109"/>
      <c r="H814" s="109"/>
      <c r="I814" s="109"/>
      <c r="J814" s="109"/>
      <c r="K814" s="109"/>
      <c r="L814" s="109"/>
      <c r="M814" s="109"/>
    </row>
    <row r="815" ht="15.75" customHeight="1">
      <c r="A815" s="100"/>
      <c r="B815" s="100"/>
      <c r="C815" s="109"/>
      <c r="D815" s="109"/>
      <c r="E815" s="109"/>
      <c r="F815" s="109"/>
      <c r="G815" s="109"/>
      <c r="H815" s="109"/>
      <c r="I815" s="109"/>
      <c r="J815" s="109"/>
      <c r="K815" s="109"/>
      <c r="L815" s="109"/>
      <c r="M815" s="109"/>
    </row>
    <row r="816" ht="15.75" customHeight="1">
      <c r="A816" s="100"/>
      <c r="B816" s="100"/>
      <c r="C816" s="109"/>
      <c r="D816" s="109"/>
      <c r="E816" s="109"/>
      <c r="F816" s="109"/>
      <c r="G816" s="109"/>
      <c r="H816" s="109"/>
      <c r="I816" s="109"/>
      <c r="J816" s="109"/>
      <c r="K816" s="109"/>
      <c r="L816" s="109"/>
      <c r="M816" s="109"/>
    </row>
    <row r="817" ht="15.75" customHeight="1">
      <c r="A817" s="100"/>
      <c r="B817" s="100"/>
      <c r="C817" s="109"/>
      <c r="D817" s="109"/>
      <c r="E817" s="109"/>
      <c r="F817" s="109"/>
      <c r="G817" s="109"/>
      <c r="H817" s="109"/>
      <c r="I817" s="109"/>
      <c r="J817" s="109"/>
      <c r="K817" s="109"/>
      <c r="L817" s="109"/>
      <c r="M817" s="109"/>
    </row>
    <row r="818" ht="15.75" customHeight="1">
      <c r="A818" s="100"/>
      <c r="B818" s="100"/>
      <c r="C818" s="109"/>
      <c r="D818" s="109"/>
      <c r="E818" s="109"/>
      <c r="F818" s="109"/>
      <c r="G818" s="109"/>
      <c r="H818" s="109"/>
      <c r="I818" s="109"/>
      <c r="J818" s="109"/>
      <c r="K818" s="109"/>
      <c r="L818" s="109"/>
      <c r="M818" s="109"/>
    </row>
    <row r="819" ht="15.75" customHeight="1">
      <c r="A819" s="100"/>
      <c r="B819" s="100"/>
      <c r="C819" s="109"/>
      <c r="D819" s="109"/>
      <c r="E819" s="109"/>
      <c r="F819" s="109"/>
      <c r="G819" s="109"/>
      <c r="H819" s="109"/>
      <c r="I819" s="109"/>
      <c r="J819" s="109"/>
      <c r="K819" s="109"/>
      <c r="L819" s="109"/>
      <c r="M819" s="109"/>
    </row>
    <row r="820" ht="15.75" customHeight="1">
      <c r="A820" s="100"/>
      <c r="B820" s="100"/>
      <c r="C820" s="109"/>
      <c r="D820" s="109"/>
      <c r="E820" s="109"/>
      <c r="F820" s="109"/>
      <c r="G820" s="109"/>
      <c r="H820" s="109"/>
      <c r="I820" s="109"/>
      <c r="J820" s="109"/>
      <c r="K820" s="109"/>
      <c r="L820" s="109"/>
      <c r="M820" s="109"/>
    </row>
    <row r="821" ht="15.75" customHeight="1">
      <c r="A821" s="100"/>
      <c r="B821" s="100"/>
      <c r="C821" s="109"/>
      <c r="D821" s="109"/>
      <c r="E821" s="109"/>
      <c r="F821" s="109"/>
      <c r="G821" s="109"/>
      <c r="H821" s="109"/>
      <c r="I821" s="109"/>
      <c r="J821" s="109"/>
      <c r="K821" s="109"/>
      <c r="L821" s="109"/>
      <c r="M821" s="109"/>
    </row>
    <row r="822" ht="15.75" customHeight="1">
      <c r="A822" s="100"/>
      <c r="B822" s="100"/>
      <c r="C822" s="109"/>
      <c r="D822" s="109"/>
      <c r="E822" s="109"/>
      <c r="F822" s="109"/>
      <c r="G822" s="109"/>
      <c r="H822" s="109"/>
      <c r="I822" s="109"/>
      <c r="J822" s="109"/>
      <c r="K822" s="109"/>
      <c r="L822" s="109"/>
      <c r="M822" s="109"/>
    </row>
    <row r="823" ht="15.75" customHeight="1">
      <c r="A823" s="100"/>
      <c r="B823" s="100"/>
      <c r="C823" s="109"/>
      <c r="D823" s="109"/>
      <c r="E823" s="109"/>
      <c r="F823" s="109"/>
      <c r="G823" s="109"/>
      <c r="H823" s="109"/>
      <c r="I823" s="109"/>
      <c r="J823" s="109"/>
      <c r="K823" s="109"/>
      <c r="L823" s="109"/>
      <c r="M823" s="109"/>
    </row>
    <row r="824" ht="15.75" customHeight="1">
      <c r="A824" s="100"/>
      <c r="B824" s="100"/>
      <c r="C824" s="109"/>
      <c r="D824" s="109"/>
      <c r="E824" s="109"/>
      <c r="F824" s="109"/>
      <c r="G824" s="109"/>
      <c r="H824" s="109"/>
      <c r="I824" s="109"/>
      <c r="J824" s="109"/>
      <c r="K824" s="109"/>
      <c r="L824" s="109"/>
      <c r="M824" s="109"/>
    </row>
    <row r="825" ht="15.75" customHeight="1">
      <c r="A825" s="100"/>
      <c r="B825" s="100"/>
      <c r="C825" s="109"/>
      <c r="D825" s="109"/>
      <c r="E825" s="109"/>
      <c r="F825" s="109"/>
      <c r="G825" s="109"/>
      <c r="H825" s="109"/>
      <c r="I825" s="109"/>
      <c r="J825" s="109"/>
      <c r="K825" s="109"/>
      <c r="L825" s="109"/>
      <c r="M825" s="109"/>
    </row>
    <row r="826" ht="15.75" customHeight="1">
      <c r="A826" s="100"/>
      <c r="B826" s="100"/>
      <c r="C826" s="109"/>
      <c r="D826" s="109"/>
      <c r="E826" s="109"/>
      <c r="F826" s="109"/>
      <c r="G826" s="109"/>
      <c r="H826" s="109"/>
      <c r="I826" s="109"/>
      <c r="J826" s="109"/>
      <c r="K826" s="109"/>
      <c r="L826" s="109"/>
      <c r="M826" s="109"/>
    </row>
    <row r="827" ht="15.75" customHeight="1">
      <c r="A827" s="100"/>
      <c r="B827" s="100"/>
      <c r="C827" s="109"/>
      <c r="D827" s="109"/>
      <c r="E827" s="109"/>
      <c r="F827" s="109"/>
      <c r="G827" s="109"/>
      <c r="H827" s="109"/>
      <c r="I827" s="109"/>
      <c r="J827" s="109"/>
      <c r="K827" s="109"/>
      <c r="L827" s="109"/>
      <c r="M827" s="109"/>
    </row>
    <row r="828" ht="15.75" customHeight="1">
      <c r="A828" s="100"/>
      <c r="B828" s="100"/>
      <c r="C828" s="109"/>
      <c r="D828" s="109"/>
      <c r="E828" s="109"/>
      <c r="F828" s="109"/>
      <c r="G828" s="109"/>
      <c r="H828" s="109"/>
      <c r="I828" s="109"/>
      <c r="J828" s="109"/>
      <c r="K828" s="109"/>
      <c r="L828" s="109"/>
      <c r="M828" s="109"/>
    </row>
    <row r="829" ht="15.75" customHeight="1">
      <c r="A829" s="100"/>
      <c r="B829" s="100"/>
      <c r="C829" s="109"/>
      <c r="D829" s="109"/>
      <c r="E829" s="109"/>
      <c r="F829" s="109"/>
      <c r="G829" s="109"/>
      <c r="H829" s="109"/>
      <c r="I829" s="109"/>
      <c r="J829" s="109"/>
      <c r="K829" s="109"/>
      <c r="L829" s="109"/>
      <c r="M829" s="109"/>
    </row>
    <row r="830" ht="15.75" customHeight="1">
      <c r="A830" s="100"/>
      <c r="B830" s="100"/>
      <c r="C830" s="109"/>
      <c r="D830" s="109"/>
      <c r="E830" s="109"/>
      <c r="F830" s="109"/>
      <c r="G830" s="109"/>
      <c r="H830" s="109"/>
      <c r="I830" s="109"/>
      <c r="J830" s="109"/>
      <c r="K830" s="109"/>
      <c r="L830" s="109"/>
      <c r="M830" s="109"/>
    </row>
    <row r="831" ht="15.75" customHeight="1">
      <c r="A831" s="100"/>
      <c r="B831" s="100"/>
      <c r="C831" s="109"/>
      <c r="D831" s="109"/>
      <c r="E831" s="109"/>
      <c r="F831" s="109"/>
      <c r="G831" s="109"/>
      <c r="H831" s="109"/>
      <c r="I831" s="109"/>
      <c r="J831" s="109"/>
      <c r="K831" s="109"/>
      <c r="L831" s="109"/>
      <c r="M831" s="109"/>
    </row>
    <row r="832" ht="15.75" customHeight="1">
      <c r="A832" s="100"/>
      <c r="B832" s="100"/>
      <c r="C832" s="109"/>
      <c r="D832" s="109"/>
      <c r="E832" s="109"/>
      <c r="F832" s="109"/>
      <c r="G832" s="109"/>
      <c r="H832" s="109"/>
      <c r="I832" s="109"/>
      <c r="J832" s="109"/>
      <c r="K832" s="109"/>
      <c r="L832" s="109"/>
      <c r="M832" s="109"/>
    </row>
    <row r="833" ht="15.75" customHeight="1">
      <c r="A833" s="100"/>
      <c r="B833" s="100"/>
      <c r="C833" s="109"/>
      <c r="D833" s="109"/>
      <c r="E833" s="109"/>
      <c r="F833" s="109"/>
      <c r="G833" s="109"/>
      <c r="H833" s="109"/>
      <c r="I833" s="109"/>
      <c r="J833" s="109"/>
      <c r="K833" s="109"/>
      <c r="L833" s="109"/>
      <c r="M833" s="109"/>
    </row>
    <row r="834" ht="15.75" customHeight="1">
      <c r="A834" s="100"/>
      <c r="B834" s="100"/>
      <c r="C834" s="109"/>
      <c r="D834" s="109"/>
      <c r="E834" s="109"/>
      <c r="F834" s="109"/>
      <c r="G834" s="109"/>
      <c r="H834" s="109"/>
      <c r="I834" s="109"/>
      <c r="J834" s="109"/>
      <c r="K834" s="109"/>
      <c r="L834" s="109"/>
      <c r="M834" s="109"/>
    </row>
    <row r="835" ht="15.75" customHeight="1">
      <c r="A835" s="100"/>
      <c r="B835" s="100"/>
      <c r="C835" s="109"/>
      <c r="D835" s="109"/>
      <c r="E835" s="109"/>
      <c r="F835" s="109"/>
      <c r="G835" s="109"/>
      <c r="H835" s="109"/>
      <c r="I835" s="109"/>
      <c r="J835" s="109"/>
      <c r="K835" s="109"/>
      <c r="L835" s="109"/>
      <c r="M835" s="109"/>
    </row>
    <row r="836" ht="15.75" customHeight="1">
      <c r="A836" s="100"/>
      <c r="B836" s="100"/>
      <c r="C836" s="109"/>
      <c r="D836" s="109"/>
      <c r="E836" s="109"/>
      <c r="F836" s="109"/>
      <c r="G836" s="109"/>
      <c r="H836" s="109"/>
      <c r="I836" s="109"/>
      <c r="J836" s="109"/>
      <c r="K836" s="109"/>
      <c r="L836" s="109"/>
      <c r="M836" s="109"/>
    </row>
    <row r="837" ht="15.75" customHeight="1">
      <c r="A837" s="100"/>
      <c r="B837" s="100"/>
      <c r="C837" s="109"/>
      <c r="D837" s="109"/>
      <c r="E837" s="109"/>
      <c r="F837" s="109"/>
      <c r="G837" s="109"/>
      <c r="H837" s="109"/>
      <c r="I837" s="109"/>
      <c r="J837" s="109"/>
      <c r="K837" s="109"/>
      <c r="L837" s="109"/>
      <c r="M837" s="109"/>
    </row>
    <row r="838" ht="15.75" customHeight="1">
      <c r="A838" s="100"/>
      <c r="B838" s="100"/>
      <c r="C838" s="109"/>
      <c r="D838" s="109"/>
      <c r="E838" s="109"/>
      <c r="F838" s="109"/>
      <c r="G838" s="109"/>
      <c r="H838" s="109"/>
      <c r="I838" s="109"/>
      <c r="J838" s="109"/>
      <c r="K838" s="109"/>
      <c r="L838" s="109"/>
      <c r="M838" s="109"/>
    </row>
    <row r="839" ht="15.75" customHeight="1">
      <c r="A839" s="100"/>
      <c r="B839" s="100"/>
      <c r="C839" s="109"/>
      <c r="D839" s="109"/>
      <c r="E839" s="109"/>
      <c r="F839" s="109"/>
      <c r="G839" s="109"/>
      <c r="H839" s="109"/>
      <c r="I839" s="109"/>
      <c r="J839" s="109"/>
      <c r="K839" s="109"/>
      <c r="L839" s="109"/>
      <c r="M839" s="109"/>
    </row>
    <row r="840" ht="15.75" customHeight="1">
      <c r="A840" s="100"/>
      <c r="B840" s="100"/>
      <c r="C840" s="109"/>
      <c r="D840" s="109"/>
      <c r="E840" s="109"/>
      <c r="F840" s="109"/>
      <c r="G840" s="109"/>
      <c r="H840" s="109"/>
      <c r="I840" s="109"/>
      <c r="J840" s="109"/>
      <c r="K840" s="109"/>
      <c r="L840" s="109"/>
      <c r="M840" s="109"/>
    </row>
    <row r="841" ht="15.75" customHeight="1">
      <c r="A841" s="100"/>
      <c r="B841" s="100"/>
      <c r="C841" s="109"/>
      <c r="D841" s="109"/>
      <c r="E841" s="109"/>
      <c r="F841" s="109"/>
      <c r="G841" s="109"/>
      <c r="H841" s="109"/>
      <c r="I841" s="109"/>
      <c r="J841" s="109"/>
      <c r="K841" s="109"/>
      <c r="L841" s="109"/>
      <c r="M841" s="109"/>
    </row>
    <row r="842" ht="15.75" customHeight="1">
      <c r="A842" s="100"/>
      <c r="B842" s="100"/>
      <c r="C842" s="109"/>
      <c r="D842" s="109"/>
      <c r="E842" s="109"/>
      <c r="F842" s="109"/>
      <c r="G842" s="109"/>
      <c r="H842" s="109"/>
      <c r="I842" s="109"/>
      <c r="J842" s="109"/>
      <c r="K842" s="109"/>
      <c r="L842" s="109"/>
      <c r="M842" s="109"/>
    </row>
    <row r="843" ht="15.75" customHeight="1">
      <c r="A843" s="100"/>
      <c r="B843" s="100"/>
      <c r="C843" s="109"/>
      <c r="D843" s="109"/>
      <c r="E843" s="109"/>
      <c r="F843" s="109"/>
      <c r="G843" s="109"/>
      <c r="H843" s="109"/>
      <c r="I843" s="109"/>
      <c r="J843" s="109"/>
      <c r="K843" s="109"/>
      <c r="L843" s="109"/>
      <c r="M843" s="109"/>
    </row>
    <row r="844" ht="15.75" customHeight="1">
      <c r="A844" s="100"/>
      <c r="B844" s="100"/>
      <c r="C844" s="109"/>
      <c r="D844" s="109"/>
      <c r="E844" s="109"/>
      <c r="F844" s="109"/>
      <c r="G844" s="109"/>
      <c r="H844" s="109"/>
      <c r="I844" s="109"/>
      <c r="J844" s="109"/>
      <c r="K844" s="109"/>
      <c r="L844" s="109"/>
      <c r="M844" s="109"/>
    </row>
    <row r="845" ht="15.75" customHeight="1">
      <c r="A845" s="100"/>
      <c r="B845" s="100"/>
      <c r="C845" s="109"/>
      <c r="D845" s="109"/>
      <c r="E845" s="109"/>
      <c r="F845" s="109"/>
      <c r="G845" s="109"/>
      <c r="H845" s="109"/>
      <c r="I845" s="109"/>
      <c r="J845" s="109"/>
      <c r="K845" s="109"/>
      <c r="L845" s="109"/>
      <c r="M845" s="109"/>
    </row>
    <row r="846" ht="15.75" customHeight="1">
      <c r="A846" s="100"/>
      <c r="B846" s="100"/>
      <c r="C846" s="109"/>
      <c r="D846" s="109"/>
      <c r="E846" s="109"/>
      <c r="F846" s="109"/>
      <c r="G846" s="109"/>
      <c r="H846" s="109"/>
      <c r="I846" s="109"/>
      <c r="J846" s="109"/>
      <c r="K846" s="109"/>
      <c r="L846" s="109"/>
      <c r="M846" s="109"/>
    </row>
    <row r="847" ht="15.75" customHeight="1">
      <c r="A847" s="100"/>
      <c r="B847" s="100"/>
      <c r="C847" s="109"/>
      <c r="D847" s="109"/>
      <c r="E847" s="109"/>
      <c r="F847" s="109"/>
      <c r="G847" s="109"/>
      <c r="H847" s="109"/>
      <c r="I847" s="109"/>
      <c r="J847" s="109"/>
      <c r="K847" s="109"/>
      <c r="L847" s="109"/>
      <c r="M847" s="109"/>
    </row>
    <row r="848" ht="15.75" customHeight="1">
      <c r="A848" s="100"/>
      <c r="B848" s="100"/>
      <c r="C848" s="109"/>
      <c r="D848" s="109"/>
      <c r="E848" s="109"/>
      <c r="F848" s="109"/>
      <c r="G848" s="109"/>
      <c r="H848" s="109"/>
      <c r="I848" s="109"/>
      <c r="J848" s="109"/>
      <c r="K848" s="109"/>
      <c r="L848" s="109"/>
      <c r="M848" s="109"/>
    </row>
    <row r="849" ht="15.75" customHeight="1">
      <c r="A849" s="100"/>
      <c r="B849" s="100"/>
      <c r="C849" s="109"/>
      <c r="D849" s="109"/>
      <c r="E849" s="109"/>
      <c r="F849" s="109"/>
      <c r="G849" s="109"/>
      <c r="H849" s="109"/>
      <c r="I849" s="109"/>
      <c r="J849" s="109"/>
      <c r="K849" s="109"/>
      <c r="L849" s="109"/>
      <c r="M849" s="109"/>
    </row>
    <row r="850" ht="15.75" customHeight="1">
      <c r="A850" s="100"/>
      <c r="B850" s="100"/>
      <c r="C850" s="109"/>
      <c r="D850" s="109"/>
      <c r="E850" s="109"/>
      <c r="F850" s="109"/>
      <c r="G850" s="109"/>
      <c r="H850" s="109"/>
      <c r="I850" s="109"/>
      <c r="J850" s="109"/>
      <c r="K850" s="109"/>
      <c r="L850" s="109"/>
      <c r="M850" s="109"/>
    </row>
    <row r="851" ht="15.75" customHeight="1">
      <c r="A851" s="100"/>
      <c r="B851" s="100"/>
      <c r="C851" s="109"/>
      <c r="D851" s="109"/>
      <c r="E851" s="109"/>
      <c r="F851" s="109"/>
      <c r="G851" s="109"/>
      <c r="H851" s="109"/>
      <c r="I851" s="109"/>
      <c r="J851" s="109"/>
      <c r="K851" s="109"/>
      <c r="L851" s="109"/>
      <c r="M851" s="109"/>
    </row>
    <row r="852" ht="15.75" customHeight="1">
      <c r="A852" s="100"/>
      <c r="B852" s="100"/>
      <c r="C852" s="109"/>
      <c r="D852" s="109"/>
      <c r="E852" s="109"/>
      <c r="F852" s="109"/>
      <c r="G852" s="109"/>
      <c r="H852" s="109"/>
      <c r="I852" s="109"/>
      <c r="J852" s="109"/>
      <c r="K852" s="109"/>
      <c r="L852" s="109"/>
      <c r="M852" s="109"/>
    </row>
    <row r="853" ht="15.75" customHeight="1">
      <c r="A853" s="100"/>
      <c r="B853" s="100"/>
      <c r="C853" s="109"/>
      <c r="D853" s="109"/>
      <c r="E853" s="109"/>
      <c r="F853" s="109"/>
      <c r="G853" s="109"/>
      <c r="H853" s="109"/>
      <c r="I853" s="109"/>
      <c r="J853" s="109"/>
      <c r="K853" s="109"/>
      <c r="L853" s="109"/>
      <c r="M853" s="109"/>
    </row>
    <row r="854" ht="15.75" customHeight="1">
      <c r="A854" s="100"/>
      <c r="B854" s="100"/>
      <c r="C854" s="109"/>
      <c r="D854" s="109"/>
      <c r="E854" s="109"/>
      <c r="F854" s="109"/>
      <c r="G854" s="109"/>
      <c r="H854" s="109"/>
      <c r="I854" s="109"/>
      <c r="J854" s="109"/>
      <c r="K854" s="109"/>
      <c r="L854" s="109"/>
      <c r="M854" s="109"/>
    </row>
    <row r="855" ht="15.75" customHeight="1">
      <c r="A855" s="100"/>
      <c r="B855" s="100"/>
      <c r="C855" s="109"/>
      <c r="D855" s="109"/>
      <c r="E855" s="109"/>
      <c r="F855" s="109"/>
      <c r="G855" s="109"/>
      <c r="H855" s="109"/>
      <c r="I855" s="109"/>
      <c r="J855" s="109"/>
      <c r="K855" s="109"/>
      <c r="L855" s="109"/>
      <c r="M855" s="109"/>
    </row>
    <row r="856" ht="15.75" customHeight="1">
      <c r="A856" s="100"/>
      <c r="B856" s="100"/>
      <c r="C856" s="109"/>
      <c r="D856" s="109"/>
      <c r="E856" s="109"/>
      <c r="F856" s="109"/>
      <c r="G856" s="109"/>
      <c r="H856" s="109"/>
      <c r="I856" s="109"/>
      <c r="J856" s="109"/>
      <c r="K856" s="109"/>
      <c r="L856" s="109"/>
      <c r="M856" s="109"/>
    </row>
    <row r="857" ht="15.75" customHeight="1">
      <c r="A857" s="100"/>
      <c r="B857" s="100"/>
      <c r="C857" s="109"/>
      <c r="D857" s="109"/>
      <c r="E857" s="109"/>
      <c r="F857" s="109"/>
      <c r="G857" s="109"/>
      <c r="H857" s="109"/>
      <c r="I857" s="109"/>
      <c r="J857" s="109"/>
      <c r="K857" s="109"/>
      <c r="L857" s="109"/>
      <c r="M857" s="109"/>
    </row>
    <row r="858" ht="15.75" customHeight="1">
      <c r="A858" s="100"/>
      <c r="B858" s="100"/>
      <c r="C858" s="109"/>
      <c r="D858" s="109"/>
      <c r="E858" s="109"/>
      <c r="F858" s="109"/>
      <c r="G858" s="109"/>
      <c r="H858" s="109"/>
      <c r="I858" s="109"/>
      <c r="J858" s="109"/>
      <c r="K858" s="109"/>
      <c r="L858" s="109"/>
      <c r="M858" s="109"/>
    </row>
    <row r="859" ht="15.75" customHeight="1">
      <c r="A859" s="100"/>
      <c r="B859" s="100"/>
      <c r="C859" s="109"/>
      <c r="D859" s="109"/>
      <c r="E859" s="109"/>
      <c r="F859" s="109"/>
      <c r="G859" s="109"/>
      <c r="H859" s="109"/>
      <c r="I859" s="109"/>
      <c r="J859" s="109"/>
      <c r="K859" s="109"/>
      <c r="L859" s="109"/>
      <c r="M859" s="109"/>
    </row>
    <row r="860" ht="15.75" customHeight="1">
      <c r="A860" s="100"/>
      <c r="B860" s="100"/>
      <c r="C860" s="109"/>
      <c r="D860" s="109"/>
      <c r="E860" s="109"/>
      <c r="F860" s="109"/>
      <c r="G860" s="109"/>
      <c r="H860" s="109"/>
      <c r="I860" s="109"/>
      <c r="J860" s="109"/>
      <c r="K860" s="109"/>
      <c r="L860" s="109"/>
      <c r="M860" s="109"/>
    </row>
    <row r="861" ht="15.75" customHeight="1">
      <c r="A861" s="100"/>
      <c r="B861" s="100"/>
      <c r="C861" s="109"/>
      <c r="D861" s="109"/>
      <c r="E861" s="109"/>
      <c r="F861" s="109"/>
      <c r="G861" s="109"/>
      <c r="H861" s="109"/>
      <c r="I861" s="109"/>
      <c r="J861" s="109"/>
      <c r="K861" s="109"/>
      <c r="L861" s="109"/>
      <c r="M861" s="109"/>
    </row>
    <row r="862" ht="15.75" customHeight="1">
      <c r="A862" s="100"/>
      <c r="B862" s="100"/>
      <c r="C862" s="109"/>
      <c r="D862" s="109"/>
      <c r="E862" s="109"/>
      <c r="F862" s="109"/>
      <c r="G862" s="109"/>
      <c r="H862" s="109"/>
      <c r="I862" s="109"/>
      <c r="J862" s="109"/>
      <c r="K862" s="109"/>
      <c r="L862" s="109"/>
      <c r="M862" s="109"/>
    </row>
    <row r="863" ht="15.75" customHeight="1">
      <c r="A863" s="100"/>
      <c r="B863" s="100"/>
      <c r="C863" s="109"/>
      <c r="D863" s="109"/>
      <c r="E863" s="109"/>
      <c r="F863" s="109"/>
      <c r="G863" s="109"/>
      <c r="H863" s="109"/>
      <c r="I863" s="109"/>
      <c r="J863" s="109"/>
      <c r="K863" s="109"/>
      <c r="L863" s="109"/>
      <c r="M863" s="109"/>
    </row>
    <row r="864" ht="15.75" customHeight="1">
      <c r="A864" s="100"/>
      <c r="B864" s="100"/>
      <c r="C864" s="109"/>
      <c r="D864" s="109"/>
      <c r="E864" s="109"/>
      <c r="F864" s="109"/>
      <c r="G864" s="109"/>
      <c r="H864" s="109"/>
      <c r="I864" s="109"/>
      <c r="J864" s="109"/>
      <c r="K864" s="109"/>
      <c r="L864" s="109"/>
      <c r="M864" s="109"/>
    </row>
    <row r="865" ht="15.75" customHeight="1">
      <c r="A865" s="100"/>
      <c r="B865" s="100"/>
      <c r="C865" s="109"/>
      <c r="D865" s="109"/>
      <c r="E865" s="109"/>
      <c r="F865" s="109"/>
      <c r="G865" s="109"/>
      <c r="H865" s="109"/>
      <c r="I865" s="109"/>
      <c r="J865" s="109"/>
      <c r="K865" s="109"/>
      <c r="L865" s="109"/>
      <c r="M865" s="109"/>
    </row>
    <row r="866" ht="15.75" customHeight="1">
      <c r="A866" s="100"/>
      <c r="B866" s="100"/>
      <c r="C866" s="109"/>
      <c r="D866" s="109"/>
      <c r="E866" s="109"/>
      <c r="F866" s="109"/>
      <c r="G866" s="109"/>
      <c r="H866" s="109"/>
      <c r="I866" s="109"/>
      <c r="J866" s="109"/>
      <c r="K866" s="109"/>
      <c r="L866" s="109"/>
      <c r="M866" s="109"/>
    </row>
    <row r="867" ht="15.75" customHeight="1">
      <c r="A867" s="100"/>
      <c r="B867" s="100"/>
      <c r="C867" s="109"/>
      <c r="D867" s="109"/>
      <c r="E867" s="109"/>
      <c r="F867" s="109"/>
      <c r="G867" s="109"/>
      <c r="H867" s="109"/>
      <c r="I867" s="109"/>
      <c r="J867" s="109"/>
      <c r="K867" s="109"/>
      <c r="L867" s="109"/>
      <c r="M867" s="109"/>
    </row>
    <row r="868" ht="15.75" customHeight="1">
      <c r="A868" s="100"/>
      <c r="B868" s="100"/>
      <c r="C868" s="109"/>
      <c r="D868" s="109"/>
      <c r="E868" s="109"/>
      <c r="F868" s="109"/>
      <c r="G868" s="109"/>
      <c r="H868" s="109"/>
      <c r="I868" s="109"/>
      <c r="J868" s="109"/>
      <c r="K868" s="109"/>
      <c r="L868" s="109"/>
      <c r="M868" s="109"/>
    </row>
    <row r="869" ht="15.75" customHeight="1">
      <c r="A869" s="100"/>
      <c r="B869" s="100"/>
      <c r="C869" s="109"/>
      <c r="D869" s="109"/>
      <c r="E869" s="109"/>
      <c r="F869" s="109"/>
      <c r="G869" s="109"/>
      <c r="H869" s="109"/>
      <c r="I869" s="109"/>
      <c r="J869" s="109"/>
      <c r="K869" s="109"/>
      <c r="L869" s="109"/>
      <c r="M869" s="109"/>
    </row>
    <row r="870" ht="15.75" customHeight="1">
      <c r="A870" s="100"/>
      <c r="B870" s="100"/>
      <c r="C870" s="109"/>
      <c r="D870" s="109"/>
      <c r="E870" s="109"/>
      <c r="F870" s="109"/>
      <c r="G870" s="109"/>
      <c r="H870" s="109"/>
      <c r="I870" s="109"/>
      <c r="J870" s="109"/>
      <c r="K870" s="109"/>
      <c r="L870" s="109"/>
      <c r="M870" s="109"/>
    </row>
    <row r="871" ht="15.75" customHeight="1">
      <c r="A871" s="100"/>
      <c r="B871" s="100"/>
      <c r="C871" s="109"/>
      <c r="D871" s="109"/>
      <c r="E871" s="109"/>
      <c r="F871" s="109"/>
      <c r="G871" s="109"/>
      <c r="H871" s="109"/>
      <c r="I871" s="109"/>
      <c r="J871" s="109"/>
      <c r="K871" s="109"/>
      <c r="L871" s="109"/>
      <c r="M871" s="109"/>
    </row>
    <row r="872" ht="15.75" customHeight="1">
      <c r="A872" s="100"/>
      <c r="B872" s="100"/>
      <c r="C872" s="109"/>
      <c r="D872" s="109"/>
      <c r="E872" s="109"/>
      <c r="F872" s="109"/>
      <c r="G872" s="109"/>
      <c r="H872" s="109"/>
      <c r="I872" s="109"/>
      <c r="J872" s="109"/>
      <c r="K872" s="109"/>
      <c r="L872" s="109"/>
      <c r="M872" s="109"/>
    </row>
    <row r="873" ht="15.75" customHeight="1">
      <c r="A873" s="100"/>
      <c r="B873" s="100"/>
      <c r="C873" s="109"/>
      <c r="D873" s="109"/>
      <c r="E873" s="109"/>
      <c r="F873" s="109"/>
      <c r="G873" s="109"/>
      <c r="H873" s="109"/>
      <c r="I873" s="109"/>
      <c r="J873" s="109"/>
      <c r="K873" s="109"/>
      <c r="L873" s="109"/>
      <c r="M873" s="109"/>
    </row>
    <row r="874" ht="15.75" customHeight="1">
      <c r="A874" s="100"/>
      <c r="B874" s="100"/>
      <c r="C874" s="109"/>
      <c r="D874" s="109"/>
      <c r="E874" s="109"/>
      <c r="F874" s="109"/>
      <c r="G874" s="109"/>
      <c r="H874" s="109"/>
      <c r="I874" s="109"/>
      <c r="J874" s="109"/>
      <c r="K874" s="109"/>
      <c r="L874" s="109"/>
      <c r="M874" s="109"/>
    </row>
    <row r="875" ht="15.75" customHeight="1">
      <c r="A875" s="100"/>
      <c r="B875" s="100"/>
      <c r="C875" s="109"/>
      <c r="D875" s="109"/>
      <c r="E875" s="109"/>
      <c r="F875" s="109"/>
      <c r="G875" s="109"/>
      <c r="H875" s="109"/>
      <c r="I875" s="109"/>
      <c r="J875" s="109"/>
      <c r="K875" s="109"/>
      <c r="L875" s="109"/>
      <c r="M875" s="109"/>
    </row>
    <row r="876" ht="15.75" customHeight="1">
      <c r="A876" s="100"/>
      <c r="B876" s="100"/>
      <c r="C876" s="109"/>
      <c r="D876" s="109"/>
      <c r="E876" s="109"/>
      <c r="F876" s="109"/>
      <c r="G876" s="109"/>
      <c r="H876" s="109"/>
      <c r="I876" s="109"/>
      <c r="J876" s="109"/>
      <c r="K876" s="109"/>
      <c r="L876" s="109"/>
      <c r="M876" s="109"/>
    </row>
    <row r="877" ht="15.75" customHeight="1">
      <c r="A877" s="100"/>
      <c r="B877" s="100"/>
      <c r="C877" s="109"/>
      <c r="D877" s="109"/>
      <c r="E877" s="109"/>
      <c r="F877" s="109"/>
      <c r="G877" s="109"/>
      <c r="H877" s="109"/>
      <c r="I877" s="109"/>
      <c r="J877" s="109"/>
      <c r="K877" s="109"/>
      <c r="L877" s="109"/>
      <c r="M877" s="109"/>
    </row>
    <row r="878" ht="15.75" customHeight="1">
      <c r="A878" s="100"/>
      <c r="B878" s="100"/>
      <c r="C878" s="109"/>
      <c r="D878" s="109"/>
      <c r="E878" s="109"/>
      <c r="F878" s="109"/>
      <c r="G878" s="109"/>
      <c r="H878" s="109"/>
      <c r="I878" s="109"/>
      <c r="J878" s="109"/>
      <c r="K878" s="109"/>
      <c r="L878" s="109"/>
      <c r="M878" s="109"/>
    </row>
    <row r="879" ht="15.75" customHeight="1">
      <c r="A879" s="100"/>
      <c r="B879" s="100"/>
      <c r="C879" s="109"/>
      <c r="D879" s="109"/>
      <c r="E879" s="109"/>
      <c r="F879" s="109"/>
      <c r="G879" s="109"/>
      <c r="H879" s="109"/>
      <c r="I879" s="109"/>
      <c r="J879" s="109"/>
      <c r="K879" s="109"/>
      <c r="L879" s="109"/>
      <c r="M879" s="109"/>
    </row>
    <row r="880" ht="15.75" customHeight="1">
      <c r="A880" s="100"/>
      <c r="B880" s="100"/>
      <c r="C880" s="109"/>
      <c r="D880" s="109"/>
      <c r="E880" s="109"/>
      <c r="F880" s="109"/>
      <c r="G880" s="109"/>
      <c r="H880" s="109"/>
      <c r="I880" s="109"/>
      <c r="J880" s="109"/>
      <c r="K880" s="109"/>
      <c r="L880" s="109"/>
      <c r="M880" s="109"/>
    </row>
    <row r="881" ht="15.75" customHeight="1">
      <c r="A881" s="100"/>
      <c r="B881" s="100"/>
      <c r="C881" s="109"/>
      <c r="D881" s="109"/>
      <c r="E881" s="109"/>
      <c r="F881" s="109"/>
      <c r="G881" s="109"/>
      <c r="H881" s="109"/>
      <c r="I881" s="109"/>
      <c r="J881" s="109"/>
      <c r="K881" s="109"/>
      <c r="L881" s="109"/>
      <c r="M881" s="109"/>
    </row>
    <row r="882" ht="15.75" customHeight="1">
      <c r="A882" s="100"/>
      <c r="B882" s="100"/>
      <c r="C882" s="109"/>
      <c r="D882" s="109"/>
      <c r="E882" s="109"/>
      <c r="F882" s="109"/>
      <c r="G882" s="109"/>
      <c r="H882" s="109"/>
      <c r="I882" s="109"/>
      <c r="J882" s="109"/>
      <c r="K882" s="109"/>
      <c r="L882" s="109"/>
      <c r="M882" s="109"/>
    </row>
    <row r="883" ht="15.75" customHeight="1">
      <c r="A883" s="100"/>
      <c r="B883" s="100"/>
      <c r="C883" s="109"/>
      <c r="D883" s="109"/>
      <c r="E883" s="109"/>
      <c r="F883" s="109"/>
      <c r="G883" s="109"/>
      <c r="H883" s="109"/>
      <c r="I883" s="109"/>
      <c r="J883" s="109"/>
      <c r="K883" s="109"/>
      <c r="L883" s="109"/>
      <c r="M883" s="109"/>
    </row>
    <row r="884" ht="15.75" customHeight="1">
      <c r="A884" s="100"/>
      <c r="B884" s="100"/>
      <c r="C884" s="109"/>
      <c r="D884" s="109"/>
      <c r="E884" s="109"/>
      <c r="F884" s="109"/>
      <c r="G884" s="109"/>
      <c r="H884" s="109"/>
      <c r="I884" s="109"/>
      <c r="J884" s="109"/>
      <c r="K884" s="109"/>
      <c r="L884" s="109"/>
      <c r="M884" s="109"/>
    </row>
    <row r="885" ht="15.75" customHeight="1">
      <c r="A885" s="100"/>
      <c r="B885" s="100"/>
      <c r="C885" s="109"/>
      <c r="D885" s="109"/>
      <c r="E885" s="109"/>
      <c r="F885" s="109"/>
      <c r="G885" s="109"/>
      <c r="H885" s="109"/>
      <c r="I885" s="109"/>
      <c r="J885" s="109"/>
      <c r="K885" s="109"/>
      <c r="L885" s="109"/>
      <c r="M885" s="109"/>
    </row>
    <row r="886" ht="15.75" customHeight="1">
      <c r="A886" s="100"/>
      <c r="B886" s="100"/>
      <c r="C886" s="109"/>
      <c r="D886" s="109"/>
      <c r="E886" s="109"/>
      <c r="F886" s="109"/>
      <c r="G886" s="109"/>
      <c r="H886" s="109"/>
      <c r="I886" s="109"/>
      <c r="J886" s="109"/>
      <c r="K886" s="109"/>
      <c r="L886" s="109"/>
      <c r="M886" s="109"/>
    </row>
    <row r="887" ht="15.75" customHeight="1">
      <c r="A887" s="100"/>
      <c r="B887" s="100"/>
      <c r="C887" s="109"/>
      <c r="D887" s="109"/>
      <c r="E887" s="109"/>
      <c r="F887" s="109"/>
      <c r="G887" s="109"/>
      <c r="H887" s="109"/>
      <c r="I887" s="109"/>
      <c r="J887" s="109"/>
      <c r="K887" s="109"/>
      <c r="L887" s="109"/>
      <c r="M887" s="109"/>
    </row>
    <row r="888" ht="15.75" customHeight="1">
      <c r="A888" s="100"/>
      <c r="B888" s="100"/>
      <c r="C888" s="109"/>
      <c r="D888" s="109"/>
      <c r="E888" s="109"/>
      <c r="F888" s="109"/>
      <c r="G888" s="109"/>
      <c r="H888" s="109"/>
      <c r="I888" s="109"/>
      <c r="J888" s="109"/>
      <c r="K888" s="109"/>
      <c r="L888" s="109"/>
      <c r="M888" s="109"/>
    </row>
    <row r="889" ht="15.75" customHeight="1">
      <c r="A889" s="100"/>
      <c r="B889" s="100"/>
      <c r="C889" s="109"/>
      <c r="D889" s="109"/>
      <c r="E889" s="109"/>
      <c r="F889" s="109"/>
      <c r="G889" s="109"/>
      <c r="H889" s="109"/>
      <c r="I889" s="109"/>
      <c r="J889" s="109"/>
      <c r="K889" s="109"/>
      <c r="L889" s="109"/>
      <c r="M889" s="109"/>
    </row>
    <row r="890" ht="15.75" customHeight="1">
      <c r="A890" s="100"/>
      <c r="B890" s="100"/>
      <c r="C890" s="109"/>
      <c r="D890" s="109"/>
      <c r="E890" s="109"/>
      <c r="F890" s="109"/>
      <c r="G890" s="109"/>
      <c r="H890" s="109"/>
      <c r="I890" s="109"/>
      <c r="J890" s="109"/>
      <c r="K890" s="109"/>
      <c r="L890" s="109"/>
      <c r="M890" s="109"/>
    </row>
    <row r="891" ht="15.75" customHeight="1">
      <c r="A891" s="100"/>
      <c r="B891" s="100"/>
      <c r="C891" s="109"/>
      <c r="D891" s="109"/>
      <c r="E891" s="109"/>
      <c r="F891" s="109"/>
      <c r="G891" s="109"/>
      <c r="H891" s="109"/>
      <c r="I891" s="109"/>
      <c r="J891" s="109"/>
      <c r="K891" s="109"/>
      <c r="L891" s="109"/>
      <c r="M891" s="109"/>
    </row>
    <row r="892" ht="15.75" customHeight="1">
      <c r="A892" s="100"/>
      <c r="B892" s="100"/>
      <c r="C892" s="109"/>
      <c r="D892" s="109"/>
      <c r="E892" s="109"/>
      <c r="F892" s="109"/>
      <c r="G892" s="109"/>
      <c r="H892" s="109"/>
      <c r="I892" s="109"/>
      <c r="J892" s="109"/>
      <c r="K892" s="109"/>
      <c r="L892" s="109"/>
      <c r="M892" s="109"/>
    </row>
    <row r="893" ht="15.75" customHeight="1">
      <c r="A893" s="100"/>
      <c r="B893" s="100"/>
      <c r="C893" s="109"/>
      <c r="D893" s="109"/>
      <c r="E893" s="109"/>
      <c r="F893" s="109"/>
      <c r="G893" s="109"/>
      <c r="H893" s="109"/>
      <c r="I893" s="109"/>
      <c r="J893" s="109"/>
      <c r="K893" s="109"/>
      <c r="L893" s="109"/>
      <c r="M893" s="109"/>
    </row>
    <row r="894" ht="15.75" customHeight="1">
      <c r="A894" s="100"/>
      <c r="B894" s="100"/>
      <c r="C894" s="109"/>
      <c r="D894" s="109"/>
      <c r="E894" s="109"/>
      <c r="F894" s="109"/>
      <c r="G894" s="109"/>
      <c r="H894" s="109"/>
      <c r="I894" s="109"/>
      <c r="J894" s="109"/>
      <c r="K894" s="109"/>
      <c r="L894" s="109"/>
      <c r="M894" s="109"/>
    </row>
    <row r="895" ht="15.75" customHeight="1">
      <c r="A895" s="100"/>
      <c r="B895" s="100"/>
      <c r="C895" s="109"/>
      <c r="D895" s="109"/>
      <c r="E895" s="109"/>
      <c r="F895" s="109"/>
      <c r="G895" s="109"/>
      <c r="H895" s="109"/>
      <c r="I895" s="109"/>
      <c r="J895" s="109"/>
      <c r="K895" s="109"/>
      <c r="L895" s="109"/>
      <c r="M895" s="109"/>
    </row>
    <row r="896" ht="15.75" customHeight="1">
      <c r="A896" s="100"/>
      <c r="B896" s="100"/>
      <c r="C896" s="109"/>
      <c r="D896" s="109"/>
      <c r="E896" s="109"/>
      <c r="F896" s="109"/>
      <c r="G896" s="109"/>
      <c r="H896" s="109"/>
      <c r="I896" s="109"/>
      <c r="J896" s="109"/>
      <c r="K896" s="109"/>
      <c r="L896" s="109"/>
      <c r="M896" s="109"/>
    </row>
    <row r="897" ht="15.75" customHeight="1">
      <c r="A897" s="100"/>
      <c r="B897" s="100"/>
      <c r="C897" s="109"/>
      <c r="D897" s="109"/>
      <c r="E897" s="109"/>
      <c r="F897" s="109"/>
      <c r="G897" s="109"/>
      <c r="H897" s="109"/>
      <c r="I897" s="109"/>
      <c r="J897" s="109"/>
      <c r="K897" s="109"/>
      <c r="L897" s="109"/>
      <c r="M897" s="109"/>
    </row>
    <row r="898" ht="15.75" customHeight="1">
      <c r="A898" s="100"/>
      <c r="B898" s="100"/>
      <c r="C898" s="109"/>
      <c r="D898" s="109"/>
      <c r="E898" s="109"/>
      <c r="F898" s="109"/>
      <c r="G898" s="109"/>
      <c r="H898" s="109"/>
      <c r="I898" s="109"/>
      <c r="J898" s="109"/>
      <c r="K898" s="109"/>
      <c r="L898" s="109"/>
      <c r="M898" s="109"/>
    </row>
    <row r="899" ht="15.75" customHeight="1">
      <c r="A899" s="100"/>
      <c r="B899" s="100"/>
      <c r="C899" s="109"/>
      <c r="D899" s="109"/>
      <c r="E899" s="109"/>
      <c r="F899" s="109"/>
      <c r="G899" s="109"/>
      <c r="H899" s="109"/>
      <c r="I899" s="109"/>
      <c r="J899" s="109"/>
      <c r="K899" s="109"/>
      <c r="L899" s="109"/>
      <c r="M899" s="109"/>
    </row>
    <row r="900" ht="15.75" customHeight="1">
      <c r="A900" s="100"/>
      <c r="B900" s="100"/>
      <c r="C900" s="109"/>
      <c r="D900" s="109"/>
      <c r="E900" s="109"/>
      <c r="F900" s="109"/>
      <c r="G900" s="109"/>
      <c r="H900" s="109"/>
      <c r="I900" s="109"/>
      <c r="J900" s="109"/>
      <c r="K900" s="109"/>
      <c r="L900" s="109"/>
      <c r="M900" s="109"/>
    </row>
    <row r="901" ht="15.75" customHeight="1">
      <c r="A901" s="100"/>
      <c r="B901" s="100"/>
      <c r="C901" s="109"/>
      <c r="D901" s="109"/>
      <c r="E901" s="109"/>
      <c r="F901" s="109"/>
      <c r="G901" s="109"/>
      <c r="H901" s="109"/>
      <c r="I901" s="109"/>
      <c r="J901" s="109"/>
      <c r="K901" s="109"/>
      <c r="L901" s="109"/>
      <c r="M901" s="109"/>
    </row>
    <row r="902" ht="15.75" customHeight="1">
      <c r="A902" s="100"/>
      <c r="B902" s="100"/>
      <c r="C902" s="109"/>
      <c r="D902" s="109"/>
      <c r="E902" s="109"/>
      <c r="F902" s="109"/>
      <c r="G902" s="109"/>
      <c r="H902" s="109"/>
      <c r="I902" s="109"/>
      <c r="J902" s="109"/>
      <c r="K902" s="109"/>
      <c r="L902" s="109"/>
      <c r="M902" s="109"/>
    </row>
    <row r="903" ht="15.75" customHeight="1">
      <c r="A903" s="100"/>
      <c r="B903" s="100"/>
      <c r="C903" s="109"/>
      <c r="D903" s="109"/>
      <c r="E903" s="109"/>
      <c r="F903" s="109"/>
      <c r="G903" s="109"/>
      <c r="H903" s="109"/>
      <c r="I903" s="109"/>
      <c r="J903" s="109"/>
      <c r="K903" s="109"/>
      <c r="L903" s="109"/>
      <c r="M903" s="109"/>
    </row>
    <row r="904" ht="15.75" customHeight="1">
      <c r="A904" s="100"/>
      <c r="B904" s="100"/>
      <c r="C904" s="109"/>
      <c r="D904" s="109"/>
      <c r="E904" s="109"/>
      <c r="F904" s="109"/>
      <c r="G904" s="109"/>
      <c r="H904" s="109"/>
      <c r="I904" s="109"/>
      <c r="J904" s="109"/>
      <c r="K904" s="109"/>
      <c r="L904" s="109"/>
      <c r="M904" s="109"/>
    </row>
    <row r="905" ht="15.75" customHeight="1">
      <c r="A905" s="100"/>
      <c r="B905" s="100"/>
      <c r="C905" s="109"/>
      <c r="D905" s="109"/>
      <c r="E905" s="109"/>
      <c r="F905" s="109"/>
      <c r="G905" s="109"/>
      <c r="H905" s="109"/>
      <c r="I905" s="109"/>
      <c r="J905" s="109"/>
      <c r="K905" s="109"/>
      <c r="L905" s="109"/>
      <c r="M905" s="109"/>
    </row>
    <row r="906" ht="15.75" customHeight="1">
      <c r="A906" s="100"/>
      <c r="B906" s="100"/>
      <c r="C906" s="109"/>
      <c r="D906" s="109"/>
      <c r="E906" s="109"/>
      <c r="F906" s="109"/>
      <c r="G906" s="109"/>
      <c r="H906" s="109"/>
      <c r="I906" s="109"/>
      <c r="J906" s="109"/>
      <c r="K906" s="109"/>
      <c r="L906" s="109"/>
      <c r="M906" s="109"/>
    </row>
    <row r="907" ht="15.75" customHeight="1">
      <c r="A907" s="100"/>
      <c r="B907" s="100"/>
      <c r="C907" s="109"/>
      <c r="D907" s="109"/>
      <c r="E907" s="109"/>
      <c r="F907" s="109"/>
      <c r="G907" s="109"/>
      <c r="H907" s="109"/>
      <c r="I907" s="109"/>
      <c r="J907" s="109"/>
      <c r="K907" s="109"/>
      <c r="L907" s="109"/>
      <c r="M907" s="109"/>
    </row>
    <row r="908" ht="15.75" customHeight="1">
      <c r="A908" s="100"/>
      <c r="B908" s="100"/>
      <c r="C908" s="109"/>
      <c r="D908" s="109"/>
      <c r="E908" s="109"/>
      <c r="F908" s="109"/>
      <c r="G908" s="109"/>
      <c r="H908" s="109"/>
      <c r="I908" s="109"/>
      <c r="J908" s="109"/>
      <c r="K908" s="109"/>
      <c r="L908" s="109"/>
      <c r="M908" s="109"/>
    </row>
    <row r="909" ht="15.75" customHeight="1">
      <c r="A909" s="100"/>
      <c r="B909" s="100"/>
      <c r="C909" s="109"/>
      <c r="D909" s="109"/>
      <c r="E909" s="109"/>
      <c r="F909" s="109"/>
      <c r="G909" s="109"/>
      <c r="H909" s="109"/>
      <c r="I909" s="109"/>
      <c r="J909" s="109"/>
      <c r="K909" s="109"/>
      <c r="L909" s="109"/>
      <c r="M909" s="109"/>
    </row>
    <row r="910" ht="15.75" customHeight="1">
      <c r="A910" s="100"/>
      <c r="B910" s="100"/>
      <c r="C910" s="109"/>
      <c r="D910" s="109"/>
      <c r="E910" s="109"/>
      <c r="F910" s="109"/>
      <c r="G910" s="109"/>
      <c r="H910" s="109"/>
      <c r="I910" s="109"/>
      <c r="J910" s="109"/>
      <c r="K910" s="109"/>
      <c r="L910" s="109"/>
      <c r="M910" s="109"/>
    </row>
    <row r="911" ht="15.75" customHeight="1">
      <c r="A911" s="100"/>
      <c r="B911" s="100"/>
      <c r="C911" s="109"/>
      <c r="D911" s="109"/>
      <c r="E911" s="109"/>
      <c r="F911" s="109"/>
      <c r="G911" s="109"/>
      <c r="H911" s="109"/>
      <c r="I911" s="109"/>
      <c r="J911" s="109"/>
      <c r="K911" s="109"/>
      <c r="L911" s="109"/>
      <c r="M911" s="109"/>
    </row>
    <row r="912" ht="15.75" customHeight="1">
      <c r="A912" s="100"/>
      <c r="B912" s="100"/>
      <c r="C912" s="109"/>
      <c r="D912" s="109"/>
      <c r="E912" s="109"/>
      <c r="F912" s="109"/>
      <c r="G912" s="109"/>
      <c r="H912" s="109"/>
      <c r="I912" s="109"/>
      <c r="J912" s="109"/>
      <c r="K912" s="109"/>
      <c r="L912" s="109"/>
      <c r="M912" s="109"/>
    </row>
    <row r="913" ht="15.75" customHeight="1">
      <c r="A913" s="100"/>
      <c r="B913" s="100"/>
      <c r="C913" s="109"/>
      <c r="D913" s="109"/>
      <c r="E913" s="109"/>
      <c r="F913" s="109"/>
      <c r="G913" s="109"/>
      <c r="H913" s="109"/>
      <c r="I913" s="109"/>
      <c r="J913" s="109"/>
      <c r="K913" s="109"/>
      <c r="L913" s="109"/>
      <c r="M913" s="109"/>
    </row>
    <row r="914" ht="15.75" customHeight="1">
      <c r="A914" s="100"/>
      <c r="B914" s="100"/>
      <c r="C914" s="109"/>
      <c r="D914" s="109"/>
      <c r="E914" s="109"/>
      <c r="F914" s="109"/>
      <c r="G914" s="109"/>
      <c r="H914" s="109"/>
      <c r="I914" s="109"/>
      <c r="J914" s="109"/>
      <c r="K914" s="109"/>
      <c r="L914" s="109"/>
      <c r="M914" s="109"/>
    </row>
    <row r="915" ht="15.75" customHeight="1">
      <c r="A915" s="100"/>
      <c r="B915" s="100"/>
      <c r="C915" s="109"/>
      <c r="D915" s="109"/>
      <c r="E915" s="109"/>
      <c r="F915" s="109"/>
      <c r="G915" s="109"/>
      <c r="H915" s="109"/>
      <c r="I915" s="109"/>
      <c r="J915" s="109"/>
      <c r="K915" s="109"/>
      <c r="L915" s="109"/>
      <c r="M915" s="109"/>
    </row>
    <row r="916" ht="15.75" customHeight="1">
      <c r="A916" s="100"/>
      <c r="B916" s="100"/>
      <c r="C916" s="109"/>
      <c r="D916" s="109"/>
      <c r="E916" s="109"/>
      <c r="F916" s="109"/>
      <c r="G916" s="109"/>
      <c r="H916" s="109"/>
      <c r="I916" s="109"/>
      <c r="J916" s="109"/>
      <c r="K916" s="109"/>
      <c r="L916" s="109"/>
      <c r="M916" s="109"/>
    </row>
    <row r="917" ht="15.75" customHeight="1">
      <c r="A917" s="100"/>
      <c r="B917" s="100"/>
      <c r="C917" s="109"/>
      <c r="D917" s="109"/>
      <c r="E917" s="109"/>
      <c r="F917" s="109"/>
      <c r="G917" s="109"/>
      <c r="H917" s="109"/>
      <c r="I917" s="109"/>
      <c r="J917" s="109"/>
      <c r="K917" s="109"/>
      <c r="L917" s="109"/>
      <c r="M917" s="109"/>
    </row>
    <row r="918" ht="15.75" customHeight="1">
      <c r="A918" s="100"/>
      <c r="B918" s="100"/>
      <c r="C918" s="109"/>
      <c r="D918" s="109"/>
      <c r="E918" s="109"/>
      <c r="F918" s="109"/>
      <c r="G918" s="109"/>
      <c r="H918" s="109"/>
      <c r="I918" s="109"/>
      <c r="J918" s="109"/>
      <c r="K918" s="109"/>
      <c r="L918" s="109"/>
      <c r="M918" s="109"/>
    </row>
    <row r="919" ht="15.75" customHeight="1">
      <c r="A919" s="100"/>
      <c r="B919" s="100"/>
      <c r="C919" s="109"/>
      <c r="D919" s="109"/>
      <c r="E919" s="109"/>
      <c r="F919" s="109"/>
      <c r="G919" s="109"/>
      <c r="H919" s="109"/>
      <c r="I919" s="109"/>
      <c r="J919" s="109"/>
      <c r="K919" s="109"/>
      <c r="L919" s="109"/>
      <c r="M919" s="109"/>
    </row>
    <row r="920" ht="15.75" customHeight="1">
      <c r="A920" s="100"/>
      <c r="B920" s="100"/>
      <c r="C920" s="109"/>
      <c r="D920" s="109"/>
      <c r="E920" s="109"/>
      <c r="F920" s="109"/>
      <c r="G920" s="109"/>
      <c r="H920" s="109"/>
      <c r="I920" s="109"/>
      <c r="J920" s="109"/>
      <c r="K920" s="109"/>
      <c r="L920" s="109"/>
      <c r="M920" s="109"/>
    </row>
    <row r="921" ht="15.75" customHeight="1">
      <c r="A921" s="100"/>
      <c r="B921" s="100"/>
      <c r="C921" s="109"/>
      <c r="D921" s="109"/>
      <c r="E921" s="109"/>
      <c r="F921" s="109"/>
      <c r="G921" s="109"/>
      <c r="H921" s="109"/>
      <c r="I921" s="109"/>
      <c r="J921" s="109"/>
      <c r="K921" s="109"/>
      <c r="L921" s="109"/>
      <c r="M921" s="109"/>
    </row>
    <row r="922" ht="15.75" customHeight="1">
      <c r="A922" s="100"/>
      <c r="B922" s="100"/>
      <c r="C922" s="109"/>
      <c r="D922" s="109"/>
      <c r="E922" s="109"/>
      <c r="F922" s="109"/>
      <c r="G922" s="109"/>
      <c r="H922" s="109"/>
      <c r="I922" s="109"/>
      <c r="J922" s="109"/>
      <c r="K922" s="109"/>
      <c r="L922" s="109"/>
      <c r="M922" s="109"/>
    </row>
    <row r="923" ht="15.75" customHeight="1">
      <c r="A923" s="100"/>
      <c r="B923" s="100"/>
      <c r="C923" s="109"/>
      <c r="D923" s="109"/>
      <c r="E923" s="109"/>
      <c r="F923" s="109"/>
      <c r="G923" s="109"/>
      <c r="H923" s="109"/>
      <c r="I923" s="109"/>
      <c r="J923" s="109"/>
      <c r="K923" s="109"/>
      <c r="L923" s="109"/>
      <c r="M923" s="109"/>
    </row>
    <row r="924" ht="15.75" customHeight="1">
      <c r="A924" s="100"/>
      <c r="B924" s="100"/>
      <c r="C924" s="109"/>
      <c r="D924" s="109"/>
      <c r="E924" s="109"/>
      <c r="F924" s="109"/>
      <c r="G924" s="109"/>
      <c r="H924" s="109"/>
      <c r="I924" s="109"/>
      <c r="J924" s="109"/>
      <c r="K924" s="109"/>
      <c r="L924" s="109"/>
      <c r="M924" s="109"/>
    </row>
    <row r="925" ht="15.75" customHeight="1">
      <c r="A925" s="100"/>
      <c r="B925" s="100"/>
      <c r="C925" s="109"/>
      <c r="D925" s="109"/>
      <c r="E925" s="109"/>
      <c r="F925" s="109"/>
      <c r="G925" s="109"/>
      <c r="H925" s="109"/>
      <c r="I925" s="109"/>
      <c r="J925" s="109"/>
      <c r="K925" s="109"/>
      <c r="L925" s="109"/>
      <c r="M925" s="109"/>
    </row>
    <row r="926" ht="15.75" customHeight="1">
      <c r="A926" s="100"/>
      <c r="B926" s="100"/>
      <c r="C926" s="109"/>
      <c r="D926" s="109"/>
      <c r="E926" s="109"/>
      <c r="F926" s="109"/>
      <c r="G926" s="109"/>
      <c r="H926" s="109"/>
      <c r="I926" s="109"/>
      <c r="J926" s="109"/>
      <c r="K926" s="109"/>
      <c r="L926" s="109"/>
      <c r="M926" s="109"/>
    </row>
    <row r="927" ht="15.75" customHeight="1">
      <c r="A927" s="100"/>
      <c r="B927" s="100"/>
      <c r="C927" s="109"/>
      <c r="D927" s="109"/>
      <c r="E927" s="109"/>
      <c r="F927" s="109"/>
      <c r="G927" s="109"/>
      <c r="H927" s="109"/>
      <c r="I927" s="109"/>
      <c r="J927" s="109"/>
      <c r="K927" s="109"/>
      <c r="L927" s="109"/>
      <c r="M927" s="109"/>
    </row>
    <row r="928" ht="15.75" customHeight="1">
      <c r="A928" s="100"/>
      <c r="B928" s="100"/>
      <c r="C928" s="109"/>
      <c r="D928" s="109"/>
      <c r="E928" s="109"/>
      <c r="F928" s="109"/>
      <c r="G928" s="109"/>
      <c r="H928" s="109"/>
      <c r="I928" s="109"/>
      <c r="J928" s="109"/>
      <c r="K928" s="109"/>
      <c r="L928" s="109"/>
      <c r="M928" s="109"/>
    </row>
    <row r="929" ht="15.75" customHeight="1">
      <c r="A929" s="100"/>
      <c r="B929" s="100"/>
      <c r="C929" s="109"/>
      <c r="D929" s="109"/>
      <c r="E929" s="109"/>
      <c r="F929" s="109"/>
      <c r="G929" s="109"/>
      <c r="H929" s="109"/>
      <c r="I929" s="109"/>
      <c r="J929" s="109"/>
      <c r="K929" s="109"/>
      <c r="L929" s="109"/>
      <c r="M929" s="109"/>
    </row>
    <row r="930" ht="15.75" customHeight="1">
      <c r="A930" s="100"/>
      <c r="B930" s="100"/>
      <c r="C930" s="109"/>
      <c r="D930" s="109"/>
      <c r="E930" s="109"/>
      <c r="F930" s="109"/>
      <c r="G930" s="109"/>
      <c r="H930" s="109"/>
      <c r="I930" s="109"/>
      <c r="J930" s="109"/>
      <c r="K930" s="109"/>
      <c r="L930" s="109"/>
      <c r="M930" s="109"/>
    </row>
    <row r="931" ht="15.75" customHeight="1">
      <c r="A931" s="100"/>
      <c r="B931" s="100"/>
      <c r="C931" s="109"/>
      <c r="D931" s="109"/>
      <c r="E931" s="109"/>
      <c r="F931" s="109"/>
      <c r="G931" s="109"/>
      <c r="H931" s="109"/>
      <c r="I931" s="109"/>
      <c r="J931" s="109"/>
      <c r="K931" s="109"/>
      <c r="L931" s="109"/>
      <c r="M931" s="109"/>
    </row>
    <row r="932" ht="15.75" customHeight="1">
      <c r="A932" s="100"/>
      <c r="B932" s="100"/>
      <c r="C932" s="109"/>
      <c r="D932" s="109"/>
      <c r="E932" s="109"/>
      <c r="F932" s="109"/>
      <c r="G932" s="109"/>
      <c r="H932" s="109"/>
      <c r="I932" s="109"/>
      <c r="J932" s="109"/>
      <c r="K932" s="109"/>
      <c r="L932" s="109"/>
      <c r="M932" s="109"/>
    </row>
    <row r="933" ht="15.75" customHeight="1">
      <c r="A933" s="100"/>
      <c r="B933" s="100"/>
      <c r="C933" s="109"/>
      <c r="D933" s="109"/>
      <c r="E933" s="109"/>
      <c r="F933" s="109"/>
      <c r="G933" s="109"/>
      <c r="H933" s="109"/>
      <c r="I933" s="109"/>
      <c r="J933" s="109"/>
      <c r="K933" s="109"/>
      <c r="L933" s="109"/>
      <c r="M933" s="109"/>
    </row>
    <row r="934" ht="15.75" customHeight="1">
      <c r="A934" s="100"/>
      <c r="B934" s="100"/>
      <c r="C934" s="109"/>
      <c r="D934" s="109"/>
      <c r="E934" s="109"/>
      <c r="F934" s="109"/>
      <c r="G934" s="109"/>
      <c r="H934" s="109"/>
      <c r="I934" s="109"/>
      <c r="J934" s="109"/>
      <c r="K934" s="109"/>
      <c r="L934" s="109"/>
      <c r="M934" s="109"/>
    </row>
    <row r="935" ht="15.75" customHeight="1">
      <c r="A935" s="100"/>
      <c r="B935" s="100"/>
      <c r="C935" s="109"/>
      <c r="D935" s="109"/>
      <c r="E935" s="109"/>
      <c r="F935" s="109"/>
      <c r="G935" s="109"/>
      <c r="H935" s="109"/>
      <c r="I935" s="109"/>
      <c r="J935" s="109"/>
      <c r="K935" s="109"/>
      <c r="L935" s="109"/>
      <c r="M935" s="109"/>
    </row>
    <row r="936" ht="15.75" customHeight="1">
      <c r="A936" s="100"/>
      <c r="B936" s="100"/>
      <c r="C936" s="109"/>
      <c r="D936" s="109"/>
      <c r="E936" s="109"/>
      <c r="F936" s="109"/>
      <c r="G936" s="109"/>
      <c r="H936" s="109"/>
      <c r="I936" s="109"/>
      <c r="J936" s="109"/>
      <c r="K936" s="109"/>
      <c r="L936" s="109"/>
      <c r="M936" s="109"/>
    </row>
    <row r="937" ht="15.75" customHeight="1">
      <c r="A937" s="100"/>
      <c r="B937" s="100"/>
      <c r="C937" s="109"/>
      <c r="D937" s="109"/>
      <c r="E937" s="109"/>
      <c r="F937" s="109"/>
      <c r="G937" s="109"/>
      <c r="H937" s="109"/>
      <c r="I937" s="109"/>
      <c r="J937" s="109"/>
      <c r="K937" s="109"/>
      <c r="L937" s="109"/>
      <c r="M937" s="109"/>
    </row>
    <row r="938" ht="15.75" customHeight="1">
      <c r="A938" s="100"/>
      <c r="B938" s="100"/>
      <c r="C938" s="109"/>
      <c r="D938" s="109"/>
      <c r="E938" s="109"/>
      <c r="F938" s="109"/>
      <c r="G938" s="109"/>
      <c r="H938" s="109"/>
      <c r="I938" s="109"/>
      <c r="J938" s="109"/>
      <c r="K938" s="109"/>
      <c r="L938" s="109"/>
      <c r="M938" s="109"/>
    </row>
    <row r="939" ht="15.75" customHeight="1">
      <c r="A939" s="100"/>
      <c r="B939" s="100"/>
      <c r="C939" s="109"/>
      <c r="D939" s="109"/>
      <c r="E939" s="109"/>
      <c r="F939" s="109"/>
      <c r="G939" s="109"/>
      <c r="H939" s="109"/>
      <c r="I939" s="109"/>
      <c r="J939" s="109"/>
      <c r="K939" s="109"/>
      <c r="L939" s="109"/>
      <c r="M939" s="109"/>
    </row>
    <row r="940" ht="15.75" customHeight="1">
      <c r="A940" s="100"/>
      <c r="B940" s="100"/>
      <c r="C940" s="109"/>
      <c r="D940" s="109"/>
      <c r="E940" s="109"/>
      <c r="F940" s="109"/>
      <c r="G940" s="109"/>
      <c r="H940" s="109"/>
      <c r="I940" s="109"/>
      <c r="J940" s="109"/>
      <c r="K940" s="109"/>
      <c r="L940" s="109"/>
      <c r="M940" s="109"/>
    </row>
    <row r="941" ht="15.75" customHeight="1">
      <c r="A941" s="100"/>
      <c r="B941" s="100"/>
      <c r="C941" s="109"/>
      <c r="D941" s="109"/>
      <c r="E941" s="109"/>
      <c r="F941" s="109"/>
      <c r="G941" s="109"/>
      <c r="H941" s="109"/>
      <c r="I941" s="109"/>
      <c r="J941" s="109"/>
      <c r="K941" s="109"/>
      <c r="L941" s="109"/>
      <c r="M941" s="109"/>
    </row>
    <row r="942" ht="15.75" customHeight="1">
      <c r="A942" s="100"/>
      <c r="B942" s="100"/>
      <c r="C942" s="109"/>
      <c r="D942" s="109"/>
      <c r="E942" s="109"/>
      <c r="F942" s="109"/>
      <c r="G942" s="109"/>
      <c r="H942" s="109"/>
      <c r="I942" s="109"/>
      <c r="J942" s="109"/>
      <c r="K942" s="109"/>
      <c r="L942" s="109"/>
      <c r="M942" s="109"/>
    </row>
    <row r="943" ht="15.75" customHeight="1">
      <c r="A943" s="100"/>
      <c r="B943" s="100"/>
      <c r="C943" s="109"/>
      <c r="D943" s="109"/>
      <c r="E943" s="109"/>
      <c r="F943" s="109"/>
      <c r="G943" s="109"/>
      <c r="H943" s="109"/>
      <c r="I943" s="109"/>
      <c r="J943" s="109"/>
      <c r="K943" s="109"/>
      <c r="L943" s="109"/>
      <c r="M943" s="109"/>
    </row>
    <row r="944" ht="15.75" customHeight="1">
      <c r="A944" s="100"/>
      <c r="B944" s="100"/>
      <c r="C944" s="109"/>
      <c r="D944" s="109"/>
      <c r="E944" s="109"/>
      <c r="F944" s="109"/>
      <c r="G944" s="109"/>
      <c r="H944" s="109"/>
      <c r="I944" s="109"/>
      <c r="J944" s="109"/>
      <c r="K944" s="109"/>
      <c r="L944" s="109"/>
      <c r="M944" s="109"/>
    </row>
    <row r="945" ht="15.75" customHeight="1">
      <c r="A945" s="100"/>
      <c r="B945" s="100"/>
      <c r="C945" s="109"/>
      <c r="D945" s="109"/>
      <c r="E945" s="109"/>
      <c r="F945" s="109"/>
      <c r="G945" s="109"/>
      <c r="H945" s="109"/>
      <c r="I945" s="109"/>
      <c r="J945" s="109"/>
      <c r="K945" s="109"/>
      <c r="L945" s="109"/>
      <c r="M945" s="109"/>
    </row>
    <row r="946" ht="15.75" customHeight="1">
      <c r="A946" s="100"/>
      <c r="B946" s="100"/>
      <c r="C946" s="109"/>
      <c r="D946" s="109"/>
      <c r="E946" s="109"/>
      <c r="F946" s="109"/>
      <c r="G946" s="109"/>
      <c r="H946" s="109"/>
      <c r="I946" s="109"/>
      <c r="J946" s="109"/>
      <c r="K946" s="109"/>
      <c r="L946" s="109"/>
      <c r="M946" s="109"/>
    </row>
    <row r="947" ht="15.75" customHeight="1">
      <c r="A947" s="100"/>
      <c r="B947" s="100"/>
      <c r="C947" s="109"/>
      <c r="D947" s="109"/>
      <c r="E947" s="109"/>
      <c r="F947" s="109"/>
      <c r="G947" s="109"/>
      <c r="H947" s="109"/>
      <c r="I947" s="109"/>
      <c r="J947" s="109"/>
      <c r="K947" s="109"/>
      <c r="L947" s="109"/>
      <c r="M947" s="109"/>
    </row>
    <row r="948" ht="15.75" customHeight="1">
      <c r="A948" s="100"/>
      <c r="B948" s="100"/>
      <c r="C948" s="109"/>
      <c r="D948" s="109"/>
      <c r="E948" s="109"/>
      <c r="F948" s="109"/>
      <c r="G948" s="109"/>
      <c r="H948" s="109"/>
      <c r="I948" s="109"/>
      <c r="J948" s="109"/>
      <c r="K948" s="109"/>
      <c r="L948" s="109"/>
      <c r="M948" s="109"/>
    </row>
    <row r="949" ht="15.75" customHeight="1">
      <c r="A949" s="100"/>
      <c r="B949" s="100"/>
      <c r="C949" s="109"/>
      <c r="D949" s="109"/>
      <c r="E949" s="109"/>
      <c r="F949" s="109"/>
      <c r="G949" s="109"/>
      <c r="H949" s="109"/>
      <c r="I949" s="109"/>
      <c r="J949" s="109"/>
      <c r="K949" s="109"/>
      <c r="L949" s="109"/>
      <c r="M949" s="109"/>
    </row>
    <row r="950" ht="15.75" customHeight="1">
      <c r="A950" s="100"/>
      <c r="B950" s="100"/>
      <c r="C950" s="109"/>
      <c r="D950" s="109"/>
      <c r="E950" s="109"/>
      <c r="F950" s="109"/>
      <c r="G950" s="109"/>
      <c r="H950" s="109"/>
      <c r="I950" s="109"/>
      <c r="J950" s="109"/>
      <c r="K950" s="109"/>
      <c r="L950" s="109"/>
      <c r="M950" s="109"/>
    </row>
    <row r="951" ht="15.75" customHeight="1">
      <c r="A951" s="100"/>
      <c r="B951" s="100"/>
      <c r="C951" s="109"/>
      <c r="D951" s="109"/>
      <c r="E951" s="109"/>
      <c r="F951" s="109"/>
      <c r="G951" s="109"/>
      <c r="H951" s="109"/>
      <c r="I951" s="109"/>
      <c r="J951" s="109"/>
      <c r="K951" s="109"/>
      <c r="L951" s="109"/>
      <c r="M951" s="109"/>
    </row>
    <row r="952" ht="15.75" customHeight="1">
      <c r="A952" s="100"/>
      <c r="B952" s="100"/>
      <c r="C952" s="109"/>
      <c r="D952" s="109"/>
      <c r="E952" s="109"/>
      <c r="F952" s="109"/>
      <c r="G952" s="109"/>
      <c r="H952" s="109"/>
      <c r="I952" s="109"/>
      <c r="J952" s="109"/>
      <c r="K952" s="109"/>
      <c r="L952" s="109"/>
      <c r="M952" s="109"/>
    </row>
    <row r="953" ht="15.75" customHeight="1">
      <c r="A953" s="100"/>
      <c r="B953" s="100"/>
      <c r="C953" s="109"/>
      <c r="D953" s="109"/>
      <c r="E953" s="109"/>
      <c r="F953" s="109"/>
      <c r="G953" s="109"/>
      <c r="H953" s="109"/>
      <c r="I953" s="109"/>
      <c r="J953" s="109"/>
      <c r="K953" s="109"/>
      <c r="L953" s="109"/>
      <c r="M953" s="109"/>
    </row>
    <row r="954" ht="15.75" customHeight="1">
      <c r="A954" s="100"/>
      <c r="B954" s="100"/>
      <c r="C954" s="109"/>
      <c r="D954" s="109"/>
      <c r="E954" s="109"/>
      <c r="F954" s="109"/>
      <c r="G954" s="109"/>
      <c r="H954" s="109"/>
      <c r="I954" s="109"/>
      <c r="J954" s="109"/>
      <c r="K954" s="109"/>
      <c r="L954" s="109"/>
      <c r="M954" s="109"/>
    </row>
    <row r="955" ht="15.75" customHeight="1">
      <c r="A955" s="100"/>
      <c r="B955" s="100"/>
      <c r="C955" s="109"/>
      <c r="D955" s="109"/>
      <c r="E955" s="109"/>
      <c r="F955" s="109"/>
      <c r="G955" s="109"/>
      <c r="H955" s="109"/>
      <c r="I955" s="109"/>
      <c r="J955" s="109"/>
      <c r="K955" s="109"/>
      <c r="L955" s="109"/>
      <c r="M955" s="109"/>
    </row>
    <row r="956" ht="15.75" customHeight="1">
      <c r="A956" s="100"/>
      <c r="B956" s="100"/>
      <c r="C956" s="109"/>
      <c r="D956" s="109"/>
      <c r="E956" s="109"/>
      <c r="F956" s="109"/>
      <c r="G956" s="109"/>
      <c r="H956" s="109"/>
      <c r="I956" s="109"/>
      <c r="J956" s="109"/>
      <c r="K956" s="109"/>
      <c r="L956" s="109"/>
      <c r="M956" s="109"/>
    </row>
    <row r="957" ht="15.75" customHeight="1">
      <c r="A957" s="100"/>
      <c r="B957" s="100"/>
      <c r="C957" s="109"/>
      <c r="D957" s="109"/>
      <c r="E957" s="109"/>
      <c r="F957" s="109"/>
      <c r="G957" s="109"/>
      <c r="H957" s="109"/>
      <c r="I957" s="109"/>
      <c r="J957" s="109"/>
      <c r="K957" s="109"/>
      <c r="L957" s="109"/>
      <c r="M957" s="109"/>
    </row>
    <row r="958" ht="15.75" customHeight="1">
      <c r="A958" s="100"/>
      <c r="B958" s="100"/>
      <c r="C958" s="109"/>
      <c r="D958" s="109"/>
      <c r="E958" s="109"/>
      <c r="F958" s="109"/>
      <c r="G958" s="109"/>
      <c r="H958" s="109"/>
      <c r="I958" s="109"/>
      <c r="J958" s="109"/>
      <c r="K958" s="109"/>
      <c r="L958" s="109"/>
      <c r="M958" s="109"/>
    </row>
    <row r="959" ht="15.75" customHeight="1">
      <c r="A959" s="100"/>
      <c r="B959" s="100"/>
      <c r="C959" s="109"/>
      <c r="D959" s="109"/>
      <c r="E959" s="109"/>
      <c r="F959" s="109"/>
      <c r="G959" s="109"/>
      <c r="H959" s="109"/>
      <c r="I959" s="109"/>
      <c r="J959" s="109"/>
      <c r="K959" s="109"/>
      <c r="L959" s="109"/>
      <c r="M959" s="109"/>
    </row>
    <row r="960" ht="15.75" customHeight="1">
      <c r="A960" s="100"/>
      <c r="B960" s="100"/>
      <c r="C960" s="109"/>
      <c r="D960" s="109"/>
      <c r="E960" s="109"/>
      <c r="F960" s="109"/>
      <c r="G960" s="109"/>
      <c r="H960" s="109"/>
      <c r="I960" s="109"/>
      <c r="J960" s="109"/>
      <c r="K960" s="109"/>
      <c r="L960" s="109"/>
      <c r="M960" s="109"/>
    </row>
    <row r="961" ht="15.75" customHeight="1">
      <c r="A961" s="100"/>
      <c r="B961" s="100"/>
      <c r="C961" s="109"/>
      <c r="D961" s="109"/>
      <c r="E961" s="109"/>
      <c r="F961" s="109"/>
      <c r="G961" s="109"/>
      <c r="H961" s="109"/>
      <c r="I961" s="109"/>
      <c r="J961" s="109"/>
      <c r="K961" s="109"/>
      <c r="L961" s="109"/>
      <c r="M961" s="109"/>
    </row>
    <row r="962" ht="15.75" customHeight="1">
      <c r="A962" s="100"/>
      <c r="B962" s="100"/>
      <c r="C962" s="109"/>
      <c r="D962" s="109"/>
      <c r="E962" s="109"/>
      <c r="F962" s="109"/>
      <c r="G962" s="109"/>
      <c r="H962" s="109"/>
      <c r="I962" s="109"/>
      <c r="J962" s="109"/>
      <c r="K962" s="109"/>
      <c r="L962" s="109"/>
      <c r="M962" s="109"/>
    </row>
    <row r="963" ht="15.75" customHeight="1">
      <c r="A963" s="100"/>
      <c r="B963" s="100"/>
      <c r="C963" s="109"/>
      <c r="D963" s="109"/>
      <c r="E963" s="109"/>
      <c r="F963" s="109"/>
      <c r="G963" s="109"/>
      <c r="H963" s="109"/>
      <c r="I963" s="109"/>
      <c r="J963" s="109"/>
      <c r="K963" s="109"/>
      <c r="L963" s="109"/>
      <c r="M963" s="109"/>
    </row>
    <row r="964" ht="15.75" customHeight="1">
      <c r="A964" s="100"/>
      <c r="B964" s="100"/>
      <c r="C964" s="109"/>
      <c r="D964" s="109"/>
      <c r="E964" s="109"/>
      <c r="F964" s="109"/>
      <c r="G964" s="109"/>
      <c r="H964" s="109"/>
      <c r="I964" s="109"/>
      <c r="J964" s="109"/>
      <c r="K964" s="109"/>
      <c r="L964" s="109"/>
      <c r="M964" s="109"/>
    </row>
    <row r="965" ht="15.75" customHeight="1">
      <c r="A965" s="100"/>
      <c r="B965" s="100"/>
      <c r="C965" s="109"/>
      <c r="D965" s="109"/>
      <c r="E965" s="109"/>
      <c r="F965" s="109"/>
      <c r="G965" s="109"/>
      <c r="H965" s="109"/>
      <c r="I965" s="109"/>
      <c r="J965" s="109"/>
      <c r="K965" s="109"/>
      <c r="L965" s="109"/>
      <c r="M965" s="109"/>
    </row>
    <row r="966" ht="15.75" customHeight="1">
      <c r="A966" s="100"/>
      <c r="B966" s="100"/>
      <c r="C966" s="109"/>
      <c r="D966" s="109"/>
      <c r="E966" s="109"/>
      <c r="F966" s="109"/>
      <c r="G966" s="109"/>
      <c r="H966" s="109"/>
      <c r="I966" s="109"/>
      <c r="J966" s="109"/>
      <c r="K966" s="109"/>
      <c r="L966" s="109"/>
      <c r="M966" s="109"/>
    </row>
    <row r="967" ht="15.75" customHeight="1">
      <c r="A967" s="100"/>
      <c r="B967" s="100"/>
      <c r="C967" s="109"/>
      <c r="D967" s="109"/>
      <c r="E967" s="109"/>
      <c r="F967" s="109"/>
      <c r="G967" s="109"/>
      <c r="H967" s="109"/>
      <c r="I967" s="109"/>
      <c r="J967" s="109"/>
      <c r="K967" s="109"/>
      <c r="L967" s="109"/>
      <c r="M967" s="109"/>
    </row>
    <row r="968" ht="15.75" customHeight="1">
      <c r="A968" s="100"/>
      <c r="B968" s="100"/>
      <c r="C968" s="109"/>
      <c r="D968" s="109"/>
      <c r="E968" s="109"/>
      <c r="F968" s="109"/>
      <c r="G968" s="109"/>
      <c r="H968" s="109"/>
      <c r="I968" s="109"/>
      <c r="J968" s="109"/>
      <c r="K968" s="109"/>
      <c r="L968" s="109"/>
      <c r="M968" s="109"/>
    </row>
    <row r="969" ht="15.75" customHeight="1">
      <c r="A969" s="100"/>
      <c r="B969" s="100"/>
      <c r="C969" s="109"/>
      <c r="D969" s="109"/>
      <c r="E969" s="109"/>
      <c r="F969" s="109"/>
      <c r="G969" s="109"/>
      <c r="H969" s="109"/>
      <c r="I969" s="109"/>
      <c r="J969" s="109"/>
      <c r="K969" s="109"/>
      <c r="L969" s="109"/>
      <c r="M969" s="109"/>
    </row>
    <row r="970" ht="15.75" customHeight="1">
      <c r="A970" s="100"/>
      <c r="B970" s="100"/>
      <c r="C970" s="109"/>
      <c r="D970" s="109"/>
      <c r="E970" s="109"/>
      <c r="F970" s="109"/>
      <c r="G970" s="109"/>
      <c r="H970" s="109"/>
      <c r="I970" s="109"/>
      <c r="J970" s="109"/>
      <c r="K970" s="109"/>
      <c r="L970" s="109"/>
      <c r="M970" s="109"/>
    </row>
    <row r="971" ht="15.75" customHeight="1">
      <c r="A971" s="100"/>
      <c r="B971" s="100"/>
      <c r="C971" s="109"/>
      <c r="D971" s="109"/>
      <c r="E971" s="109"/>
      <c r="F971" s="109"/>
      <c r="G971" s="109"/>
      <c r="H971" s="109"/>
      <c r="I971" s="109"/>
      <c r="J971" s="109"/>
      <c r="K971" s="109"/>
      <c r="L971" s="109"/>
      <c r="M971" s="109"/>
    </row>
    <row r="972" ht="15.75" customHeight="1">
      <c r="A972" s="100"/>
      <c r="B972" s="100"/>
      <c r="C972" s="109"/>
      <c r="D972" s="109"/>
      <c r="E972" s="109"/>
      <c r="F972" s="109"/>
      <c r="G972" s="109"/>
      <c r="H972" s="109"/>
      <c r="I972" s="109"/>
      <c r="J972" s="109"/>
      <c r="K972" s="109"/>
      <c r="L972" s="109"/>
      <c r="M972" s="109"/>
    </row>
    <row r="973" ht="15.75" customHeight="1">
      <c r="A973" s="100"/>
      <c r="B973" s="100"/>
      <c r="C973" s="109"/>
      <c r="D973" s="109"/>
      <c r="E973" s="109"/>
      <c r="F973" s="109"/>
      <c r="G973" s="109"/>
      <c r="H973" s="109"/>
      <c r="I973" s="109"/>
      <c r="J973" s="109"/>
      <c r="K973" s="109"/>
      <c r="L973" s="109"/>
      <c r="M973" s="109"/>
    </row>
    <row r="974" ht="15.75" customHeight="1">
      <c r="A974" s="100"/>
      <c r="B974" s="100"/>
      <c r="C974" s="109"/>
      <c r="D974" s="109"/>
      <c r="E974" s="109"/>
      <c r="F974" s="109"/>
      <c r="G974" s="109"/>
      <c r="H974" s="109"/>
      <c r="I974" s="109"/>
      <c r="J974" s="109"/>
      <c r="K974" s="109"/>
      <c r="L974" s="109"/>
      <c r="M974" s="109"/>
    </row>
    <row r="975" ht="15.75" customHeight="1">
      <c r="A975" s="100"/>
      <c r="B975" s="100"/>
      <c r="C975" s="109"/>
      <c r="D975" s="109"/>
      <c r="E975" s="109"/>
      <c r="F975" s="109"/>
      <c r="G975" s="109"/>
      <c r="H975" s="109"/>
      <c r="I975" s="109"/>
      <c r="J975" s="109"/>
      <c r="K975" s="109"/>
      <c r="L975" s="109"/>
      <c r="M975" s="109"/>
    </row>
    <row r="976" ht="15.75" customHeight="1">
      <c r="A976" s="100"/>
      <c r="B976" s="100"/>
      <c r="C976" s="109"/>
      <c r="D976" s="109"/>
      <c r="E976" s="109"/>
      <c r="F976" s="109"/>
      <c r="G976" s="109"/>
      <c r="H976" s="109"/>
      <c r="I976" s="109"/>
      <c r="J976" s="109"/>
      <c r="K976" s="109"/>
      <c r="L976" s="109"/>
      <c r="M976" s="109"/>
    </row>
    <row r="977" ht="15.75" customHeight="1">
      <c r="A977" s="100"/>
      <c r="B977" s="100"/>
      <c r="C977" s="109"/>
      <c r="D977" s="109"/>
      <c r="E977" s="109"/>
      <c r="F977" s="109"/>
      <c r="G977" s="109"/>
      <c r="H977" s="109"/>
      <c r="I977" s="109"/>
      <c r="J977" s="109"/>
      <c r="K977" s="109"/>
      <c r="L977" s="109"/>
      <c r="M977" s="109"/>
    </row>
    <row r="978" ht="15.75" customHeight="1">
      <c r="A978" s="100"/>
      <c r="B978" s="100"/>
      <c r="C978" s="109"/>
      <c r="D978" s="109"/>
      <c r="E978" s="109"/>
      <c r="F978" s="109"/>
      <c r="G978" s="109"/>
      <c r="H978" s="109"/>
      <c r="I978" s="109"/>
      <c r="J978" s="109"/>
      <c r="K978" s="109"/>
      <c r="L978" s="109"/>
      <c r="M978" s="109"/>
    </row>
    <row r="979" ht="15.75" customHeight="1">
      <c r="A979" s="100"/>
      <c r="B979" s="100"/>
      <c r="C979" s="109"/>
      <c r="D979" s="109"/>
      <c r="E979" s="109"/>
      <c r="F979" s="109"/>
      <c r="G979" s="109"/>
      <c r="H979" s="109"/>
      <c r="I979" s="109"/>
      <c r="J979" s="109"/>
      <c r="K979" s="109"/>
      <c r="L979" s="109"/>
      <c r="M979" s="109"/>
    </row>
    <row r="980" ht="15.75" customHeight="1">
      <c r="A980" s="100"/>
      <c r="B980" s="100"/>
      <c r="C980" s="109"/>
      <c r="D980" s="109"/>
      <c r="E980" s="109"/>
      <c r="F980" s="109"/>
      <c r="G980" s="109"/>
      <c r="H980" s="109"/>
      <c r="I980" s="109"/>
      <c r="J980" s="109"/>
      <c r="K980" s="109"/>
      <c r="L980" s="109"/>
      <c r="M980" s="109"/>
    </row>
    <row r="981" ht="15.75" customHeight="1">
      <c r="A981" s="100"/>
      <c r="B981" s="100"/>
      <c r="C981" s="109"/>
      <c r="D981" s="109"/>
      <c r="E981" s="109"/>
      <c r="F981" s="109"/>
      <c r="G981" s="109"/>
      <c r="H981" s="109"/>
      <c r="I981" s="109"/>
      <c r="J981" s="109"/>
      <c r="K981" s="109"/>
      <c r="L981" s="109"/>
      <c r="M981" s="109"/>
    </row>
    <row r="982" ht="15.75" customHeight="1">
      <c r="A982" s="100"/>
      <c r="B982" s="100"/>
      <c r="C982" s="109"/>
      <c r="D982" s="109"/>
      <c r="E982" s="109"/>
      <c r="F982" s="109"/>
      <c r="G982" s="109"/>
      <c r="H982" s="109"/>
      <c r="I982" s="109"/>
      <c r="J982" s="109"/>
      <c r="K982" s="109"/>
      <c r="L982" s="109"/>
      <c r="M982" s="109"/>
    </row>
    <row r="983" ht="15.75" customHeight="1">
      <c r="A983" s="100"/>
      <c r="B983" s="100"/>
      <c r="C983" s="109"/>
      <c r="D983" s="109"/>
      <c r="E983" s="109"/>
      <c r="F983" s="109"/>
      <c r="G983" s="109"/>
      <c r="H983" s="109"/>
      <c r="I983" s="109"/>
      <c r="J983" s="109"/>
      <c r="K983" s="109"/>
      <c r="L983" s="109"/>
      <c r="M983" s="109"/>
    </row>
    <row r="984" ht="15.75" customHeight="1">
      <c r="A984" s="100"/>
      <c r="B984" s="100"/>
      <c r="C984" s="109"/>
      <c r="D984" s="109"/>
      <c r="E984" s="109"/>
      <c r="F984" s="109"/>
      <c r="G984" s="109"/>
      <c r="H984" s="109"/>
      <c r="I984" s="109"/>
      <c r="J984" s="109"/>
      <c r="K984" s="109"/>
      <c r="L984" s="109"/>
      <c r="M984" s="109"/>
    </row>
    <row r="985" ht="15.75" customHeight="1">
      <c r="A985" s="100"/>
      <c r="B985" s="100"/>
      <c r="C985" s="109"/>
      <c r="D985" s="109"/>
      <c r="E985" s="109"/>
      <c r="F985" s="109"/>
      <c r="G985" s="109"/>
      <c r="H985" s="109"/>
      <c r="I985" s="109"/>
      <c r="J985" s="109"/>
      <c r="K985" s="109"/>
      <c r="L985" s="109"/>
      <c r="M985" s="109"/>
    </row>
    <row r="986" ht="15.75" customHeight="1">
      <c r="A986" s="100"/>
      <c r="B986" s="100"/>
      <c r="C986" s="109"/>
      <c r="D986" s="109"/>
      <c r="E986" s="109"/>
      <c r="F986" s="109"/>
      <c r="G986" s="109"/>
      <c r="H986" s="109"/>
      <c r="I986" s="109"/>
      <c r="J986" s="109"/>
      <c r="K986" s="109"/>
      <c r="L986" s="109"/>
      <c r="M986" s="109"/>
    </row>
    <row r="987" ht="15.75" customHeight="1">
      <c r="A987" s="100"/>
      <c r="B987" s="100"/>
      <c r="C987" s="109"/>
      <c r="D987" s="109"/>
      <c r="E987" s="109"/>
      <c r="F987" s="109"/>
      <c r="G987" s="109"/>
      <c r="H987" s="109"/>
      <c r="I987" s="109"/>
      <c r="J987" s="109"/>
      <c r="K987" s="109"/>
      <c r="L987" s="109"/>
      <c r="M987" s="109"/>
    </row>
    <row r="988" ht="15.75" customHeight="1">
      <c r="A988" s="100"/>
      <c r="B988" s="100"/>
      <c r="C988" s="109"/>
      <c r="D988" s="109"/>
      <c r="E988" s="109"/>
      <c r="F988" s="109"/>
      <c r="G988" s="109"/>
      <c r="H988" s="109"/>
      <c r="I988" s="109"/>
      <c r="J988" s="109"/>
      <c r="K988" s="109"/>
      <c r="L988" s="109"/>
      <c r="M988" s="109"/>
    </row>
    <row r="989" ht="15.75" customHeight="1">
      <c r="A989" s="100"/>
      <c r="B989" s="100"/>
      <c r="C989" s="109"/>
      <c r="D989" s="109"/>
      <c r="E989" s="109"/>
      <c r="F989" s="109"/>
      <c r="G989" s="109"/>
      <c r="H989" s="109"/>
      <c r="I989" s="109"/>
      <c r="J989" s="109"/>
      <c r="K989" s="109"/>
      <c r="L989" s="109"/>
      <c r="M989" s="109"/>
    </row>
    <row r="990" ht="15.75" customHeight="1">
      <c r="A990" s="100"/>
      <c r="B990" s="100"/>
      <c r="C990" s="109"/>
      <c r="D990" s="109"/>
      <c r="E990" s="109"/>
      <c r="F990" s="109"/>
      <c r="G990" s="109"/>
      <c r="H990" s="109"/>
      <c r="I990" s="109"/>
      <c r="J990" s="109"/>
      <c r="K990" s="109"/>
      <c r="L990" s="109"/>
      <c r="M990" s="109"/>
    </row>
    <row r="991" ht="15.75" customHeight="1">
      <c r="A991" s="100"/>
      <c r="B991" s="100"/>
      <c r="C991" s="109"/>
      <c r="D991" s="109"/>
      <c r="E991" s="109"/>
      <c r="F991" s="109"/>
      <c r="G991" s="109"/>
      <c r="H991" s="109"/>
      <c r="I991" s="109"/>
      <c r="J991" s="109"/>
      <c r="K991" s="109"/>
      <c r="L991" s="109"/>
      <c r="M991" s="109"/>
    </row>
    <row r="992" ht="15.75" customHeight="1">
      <c r="A992" s="100"/>
      <c r="B992" s="100"/>
      <c r="C992" s="109"/>
      <c r="D992" s="109"/>
      <c r="E992" s="109"/>
      <c r="F992" s="109"/>
      <c r="G992" s="109"/>
      <c r="H992" s="109"/>
      <c r="I992" s="109"/>
      <c r="J992" s="109"/>
      <c r="K992" s="109"/>
      <c r="L992" s="109"/>
      <c r="M992" s="109"/>
    </row>
    <row r="993" ht="15.75" customHeight="1">
      <c r="A993" s="100"/>
      <c r="B993" s="100"/>
      <c r="C993" s="109"/>
      <c r="D993" s="109"/>
      <c r="E993" s="109"/>
      <c r="F993" s="109"/>
      <c r="G993" s="109"/>
      <c r="H993" s="109"/>
      <c r="I993" s="109"/>
      <c r="J993" s="109"/>
      <c r="K993" s="109"/>
      <c r="L993" s="109"/>
      <c r="M993" s="109"/>
    </row>
    <row r="994" ht="15.75" customHeight="1">
      <c r="A994" s="100"/>
      <c r="B994" s="100"/>
      <c r="C994" s="109"/>
      <c r="D994" s="109"/>
      <c r="E994" s="109"/>
      <c r="F994" s="109"/>
      <c r="G994" s="109"/>
      <c r="H994" s="109"/>
      <c r="I994" s="109"/>
      <c r="J994" s="109"/>
      <c r="K994" s="109"/>
      <c r="L994" s="109"/>
      <c r="M994" s="109"/>
    </row>
    <row r="995" ht="15.75" customHeight="1">
      <c r="A995" s="100"/>
      <c r="B995" s="100"/>
      <c r="C995" s="109"/>
      <c r="D995" s="109"/>
      <c r="E995" s="109"/>
      <c r="F995" s="109"/>
      <c r="G995" s="109"/>
      <c r="H995" s="109"/>
      <c r="I995" s="109"/>
      <c r="J995" s="109"/>
      <c r="K995" s="109"/>
      <c r="L995" s="109"/>
      <c r="M995" s="109"/>
    </row>
    <row r="996" ht="15.75" customHeight="1">
      <c r="A996" s="100"/>
      <c r="B996" s="100"/>
      <c r="C996" s="109"/>
      <c r="D996" s="109"/>
      <c r="E996" s="109"/>
      <c r="F996" s="109"/>
      <c r="G996" s="109"/>
      <c r="H996" s="109"/>
      <c r="I996" s="109"/>
      <c r="J996" s="109"/>
      <c r="K996" s="109"/>
      <c r="L996" s="109"/>
      <c r="M996" s="109"/>
    </row>
    <row r="997" ht="15.75" customHeight="1">
      <c r="A997" s="100"/>
      <c r="B997" s="100"/>
      <c r="C997" s="109"/>
      <c r="D997" s="109"/>
      <c r="E997" s="109"/>
      <c r="F997" s="109"/>
      <c r="G997" s="109"/>
      <c r="H997" s="109"/>
      <c r="I997" s="109"/>
      <c r="J997" s="109"/>
      <c r="K997" s="109"/>
      <c r="L997" s="109"/>
      <c r="M997" s="109"/>
    </row>
    <row r="998" ht="15.75" customHeight="1">
      <c r="A998" s="100"/>
      <c r="B998" s="100"/>
      <c r="C998" s="109"/>
      <c r="D998" s="109"/>
      <c r="E998" s="109"/>
      <c r="F998" s="109"/>
      <c r="G998" s="109"/>
      <c r="H998" s="109"/>
      <c r="I998" s="109"/>
      <c r="J998" s="109"/>
      <c r="K998" s="109"/>
      <c r="L998" s="109"/>
      <c r="M998" s="109"/>
    </row>
    <row r="999" ht="15.75" customHeight="1">
      <c r="A999" s="100"/>
      <c r="B999" s="100"/>
      <c r="C999" s="109"/>
      <c r="D999" s="109"/>
      <c r="E999" s="109"/>
      <c r="F999" s="109"/>
      <c r="G999" s="109"/>
      <c r="H999" s="109"/>
      <c r="I999" s="109"/>
      <c r="J999" s="109"/>
      <c r="K999" s="109"/>
      <c r="L999" s="109"/>
      <c r="M999" s="109"/>
    </row>
    <row r="1000" ht="15.75" customHeight="1">
      <c r="A1000" s="100"/>
      <c r="B1000" s="100"/>
      <c r="C1000" s="109"/>
      <c r="D1000" s="109"/>
      <c r="E1000" s="109"/>
      <c r="F1000" s="109"/>
      <c r="G1000" s="109"/>
      <c r="H1000" s="109"/>
      <c r="I1000" s="109"/>
      <c r="J1000" s="109"/>
      <c r="K1000" s="109"/>
      <c r="L1000" s="109"/>
      <c r="M1000" s="109"/>
    </row>
  </sheetData>
  <mergeCells count="1">
    <mergeCell ref="D27:F32"/>
  </mergeCell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29"/>
    <col customWidth="1" min="2" max="2" width="19.43"/>
    <col customWidth="1" min="3" max="3" width="17.71"/>
    <col customWidth="1" min="4" max="4" width="16.43"/>
    <col customWidth="1" min="5" max="5" width="19.14"/>
    <col customWidth="1" min="6" max="6" width="24.71"/>
    <col customWidth="1" min="7" max="7" width="37.29"/>
    <col customWidth="1" min="8" max="8" width="17.0"/>
    <col customWidth="1" min="9" max="12" width="10.71"/>
    <col customWidth="1" min="13" max="13" width="12.43"/>
    <col customWidth="1" min="14" max="26" width="10.71"/>
  </cols>
  <sheetData>
    <row r="1" ht="15.75" customHeight="1">
      <c r="A1" s="120" t="str">
        <f>'Input sheet'!B4</f>
        <v>TCS</v>
      </c>
      <c r="B1" s="34"/>
      <c r="C1" s="34"/>
      <c r="D1" s="34"/>
      <c r="E1" s="34"/>
      <c r="F1" s="121"/>
      <c r="G1" s="122">
        <f>'Input sheet'!B3</f>
        <v>45396</v>
      </c>
    </row>
    <row r="2" ht="15.75" customHeight="1">
      <c r="A2" s="123"/>
      <c r="B2" s="34"/>
      <c r="C2" s="34"/>
      <c r="D2" s="34"/>
      <c r="E2" s="34"/>
      <c r="F2" s="34"/>
      <c r="G2" s="121"/>
    </row>
    <row r="3" ht="15.75" customHeight="1">
      <c r="A3" s="124"/>
      <c r="B3" s="125"/>
      <c r="C3" s="125"/>
      <c r="D3" s="125"/>
      <c r="E3" s="125"/>
      <c r="F3" s="125"/>
      <c r="G3" s="126"/>
      <c r="H3" s="127" t="s">
        <v>157</v>
      </c>
      <c r="I3" s="125"/>
      <c r="J3" s="125"/>
      <c r="K3" s="126"/>
    </row>
    <row r="4" ht="15.75" customHeight="1">
      <c r="A4" s="128"/>
      <c r="G4" s="129"/>
      <c r="H4" s="128"/>
      <c r="K4" s="129"/>
    </row>
    <row r="5" ht="12.0" customHeight="1">
      <c r="A5" s="128"/>
      <c r="G5" s="129"/>
      <c r="H5" s="128"/>
      <c r="K5" s="129"/>
    </row>
    <row r="6" ht="16.5" customHeight="1">
      <c r="A6" s="130"/>
      <c r="B6" s="131"/>
      <c r="C6" s="131"/>
      <c r="D6" s="131"/>
      <c r="E6" s="131"/>
      <c r="F6" s="131"/>
      <c r="G6" s="132"/>
      <c r="H6" s="130"/>
      <c r="I6" s="131"/>
      <c r="J6" s="131"/>
      <c r="K6" s="132"/>
    </row>
    <row r="7" ht="15.75" customHeight="1">
      <c r="A7" s="133" t="s">
        <v>158</v>
      </c>
      <c r="B7" s="34"/>
      <c r="C7" s="34"/>
      <c r="D7" s="34"/>
      <c r="E7" s="34"/>
      <c r="F7" s="34"/>
      <c r="G7" s="121"/>
    </row>
    <row r="8" ht="15.75" customHeight="1">
      <c r="A8" s="134"/>
      <c r="B8" s="135" t="s">
        <v>118</v>
      </c>
      <c r="C8" s="136" t="s">
        <v>159</v>
      </c>
      <c r="D8" s="137" t="s">
        <v>160</v>
      </c>
      <c r="E8" s="135" t="s">
        <v>161</v>
      </c>
      <c r="F8" s="135" t="s">
        <v>153</v>
      </c>
      <c r="G8" s="138" t="s">
        <v>162</v>
      </c>
    </row>
    <row r="9" ht="15.75" customHeight="1">
      <c r="A9" s="139" t="s">
        <v>163</v>
      </c>
      <c r="B9" s="140">
        <f>'Valuation output'!B3</f>
        <v>245300</v>
      </c>
      <c r="C9" s="141">
        <f>'Input sheet'!B26</f>
        <v>0.06</v>
      </c>
      <c r="D9" s="142">
        <f>'Input sheet'!B28</f>
        <v>0.12</v>
      </c>
      <c r="E9" s="142" t="s">
        <v>164</v>
      </c>
      <c r="F9" s="143">
        <f>'Valuation output'!M2</f>
        <v>0.0457</v>
      </c>
      <c r="G9" s="144"/>
      <c r="H9" s="145" t="s">
        <v>165</v>
      </c>
      <c r="I9" s="125"/>
      <c r="J9" s="125"/>
      <c r="K9" s="126"/>
    </row>
    <row r="10" ht="15.75" customHeight="1">
      <c r="A10" s="139" t="s">
        <v>166</v>
      </c>
      <c r="B10" s="143">
        <f>'Valuation output'!B4</f>
        <v>0.259682022</v>
      </c>
      <c r="C10" s="141">
        <f>'Input sheet'!B27</f>
        <v>0.27</v>
      </c>
      <c r="D10" s="146" t="s">
        <v>167</v>
      </c>
      <c r="E10" s="147">
        <f>'Valuation output'!G4</f>
        <v>0.28</v>
      </c>
      <c r="F10" s="143">
        <f>'Valuation output'!M4</f>
        <v>0.28</v>
      </c>
      <c r="G10" s="148"/>
      <c r="H10" s="128"/>
      <c r="K10" s="129"/>
    </row>
    <row r="11" ht="15.75" customHeight="1">
      <c r="A11" s="139" t="s">
        <v>123</v>
      </c>
      <c r="B11" s="143">
        <f>'Valuation output'!B6</f>
        <v>0.25</v>
      </c>
      <c r="C11" s="143"/>
      <c r="D11" s="142">
        <f>B11</f>
        <v>0.25</v>
      </c>
      <c r="E11" s="142" t="s">
        <v>164</v>
      </c>
      <c r="F11" s="143">
        <f>'Valuation output'!M6</f>
        <v>0.3</v>
      </c>
      <c r="G11" s="149"/>
      <c r="H11" s="128"/>
      <c r="K11" s="129"/>
    </row>
    <row r="12" ht="15.75" customHeight="1">
      <c r="A12" s="139" t="s">
        <v>168</v>
      </c>
      <c r="B12" s="150"/>
      <c r="C12" s="151">
        <f>'Input sheet'!B31</f>
        <v>4.5</v>
      </c>
      <c r="D12" s="152">
        <f>'Input sheet'!B31</f>
        <v>4.5</v>
      </c>
      <c r="E12" s="153">
        <f>'Input sheet'!B32</f>
        <v>6</v>
      </c>
      <c r="F12" s="154">
        <f>'Valuation output'!M2/'Valuation output'!M40</f>
        <v>0.5222857143</v>
      </c>
      <c r="G12" s="149"/>
      <c r="H12" s="128"/>
      <c r="K12" s="129"/>
    </row>
    <row r="13" ht="15.75" customHeight="1">
      <c r="A13" s="155" t="s">
        <v>169</v>
      </c>
      <c r="B13" s="156">
        <f>'Valuation output'!B40</f>
        <v>0.8166666667</v>
      </c>
      <c r="C13" s="143" t="s">
        <v>170</v>
      </c>
      <c r="D13" s="157">
        <f>Diagnostics!C27</f>
        <v>0.9664145356</v>
      </c>
      <c r="E13" s="121"/>
      <c r="F13" s="158">
        <f>'Valuation output'!M40</f>
        <v>0.0875</v>
      </c>
      <c r="G13" s="159"/>
      <c r="H13" s="128"/>
      <c r="K13" s="129"/>
    </row>
    <row r="14" ht="15.75" customHeight="1">
      <c r="A14" s="160" t="s">
        <v>171</v>
      </c>
      <c r="B14" s="161"/>
      <c r="C14" s="150"/>
      <c r="D14" s="146">
        <f>'Valuation output'!C12</f>
        <v>0.1081999531</v>
      </c>
      <c r="E14" s="147"/>
      <c r="F14" s="162">
        <f>'Valuation output'!M12</f>
        <v>0.0875</v>
      </c>
      <c r="G14" s="163"/>
      <c r="H14" s="130"/>
      <c r="I14" s="131"/>
      <c r="J14" s="131"/>
      <c r="K14" s="132"/>
    </row>
    <row r="15" ht="15.75" customHeight="1">
      <c r="A15" s="164" t="s">
        <v>172</v>
      </c>
      <c r="G15" s="129"/>
    </row>
    <row r="16" ht="15.75" customHeight="1">
      <c r="A16" s="165"/>
      <c r="B16" s="166" t="s">
        <v>15</v>
      </c>
      <c r="C16" s="166" t="s">
        <v>173</v>
      </c>
      <c r="D16" s="167" t="s">
        <v>174</v>
      </c>
      <c r="E16" s="167" t="s">
        <v>175</v>
      </c>
      <c r="F16" s="167" t="s">
        <v>176</v>
      </c>
      <c r="G16" s="168" t="s">
        <v>126</v>
      </c>
      <c r="H16" s="145" t="s">
        <v>177</v>
      </c>
      <c r="I16" s="125"/>
      <c r="J16" s="125"/>
      <c r="K16" s="126"/>
    </row>
    <row r="17" ht="15.75" customHeight="1">
      <c r="A17" s="169">
        <v>1.0</v>
      </c>
      <c r="B17" s="140">
        <f>'Valuation output'!C3</f>
        <v>260018</v>
      </c>
      <c r="C17" s="143">
        <f>'Valuation output'!C4</f>
        <v>0.27</v>
      </c>
      <c r="D17" s="140">
        <f t="shared" ref="D17:D27" si="1">B17*C17</f>
        <v>70204.86</v>
      </c>
      <c r="E17" s="140">
        <f>'Valuation output'!C7</f>
        <v>52653.645</v>
      </c>
      <c r="F17" s="140">
        <f>'Valuation output'!C8</f>
        <v>6933.813333</v>
      </c>
      <c r="G17" s="140">
        <f t="shared" ref="G17:G27" si="2">E17-F17</f>
        <v>45719.83167</v>
      </c>
      <c r="H17" s="128"/>
      <c r="K17" s="129"/>
    </row>
    <row r="18" ht="15.75" customHeight="1">
      <c r="A18" s="169">
        <v>2.0</v>
      </c>
      <c r="B18" s="140">
        <f>'Valuation output'!D3</f>
        <v>291220.16</v>
      </c>
      <c r="C18" s="143">
        <f>'Valuation output'!D4</f>
        <v>0.2766666667</v>
      </c>
      <c r="D18" s="140">
        <f t="shared" si="1"/>
        <v>80570.91093</v>
      </c>
      <c r="E18" s="140">
        <f>'Valuation output'!D7</f>
        <v>60428.1832</v>
      </c>
      <c r="F18" s="140">
        <f>'Valuation output'!D8</f>
        <v>7765.870933</v>
      </c>
      <c r="G18" s="140">
        <f t="shared" si="2"/>
        <v>52662.31227</v>
      </c>
      <c r="H18" s="128"/>
      <c r="K18" s="129"/>
    </row>
    <row r="19" ht="15.75" customHeight="1">
      <c r="A19" s="169">
        <v>3.0</v>
      </c>
      <c r="B19" s="140">
        <f>'Valuation output'!E3</f>
        <v>326166.5792</v>
      </c>
      <c r="C19" s="143">
        <f>'Valuation output'!E4</f>
        <v>0.28</v>
      </c>
      <c r="D19" s="140">
        <f t="shared" si="1"/>
        <v>91326.64218</v>
      </c>
      <c r="E19" s="140">
        <f>'Valuation output'!E7</f>
        <v>68494.98163</v>
      </c>
      <c r="F19" s="140">
        <f>'Valuation output'!E8</f>
        <v>8697.775445</v>
      </c>
      <c r="G19" s="140">
        <f t="shared" si="2"/>
        <v>59797.20619</v>
      </c>
      <c r="H19" s="128"/>
      <c r="K19" s="129"/>
    </row>
    <row r="20" ht="15.75" customHeight="1">
      <c r="A20" s="169">
        <v>4.0</v>
      </c>
      <c r="B20" s="140">
        <f>'Valuation output'!F3</f>
        <v>365306.5687</v>
      </c>
      <c r="C20" s="143">
        <f>'Valuation output'!F4</f>
        <v>0.28</v>
      </c>
      <c r="D20" s="140">
        <f t="shared" si="1"/>
        <v>102285.8392</v>
      </c>
      <c r="E20" s="140">
        <f>'Valuation output'!F7</f>
        <v>76714.37943</v>
      </c>
      <c r="F20" s="140">
        <f>'Valuation output'!F8</f>
        <v>9741.508499</v>
      </c>
      <c r="G20" s="140">
        <f t="shared" si="2"/>
        <v>66972.87093</v>
      </c>
      <c r="H20" s="128"/>
      <c r="K20" s="129"/>
    </row>
    <row r="21" ht="15.75" customHeight="1">
      <c r="A21" s="169">
        <v>5.0</v>
      </c>
      <c r="B21" s="140">
        <f>'Valuation output'!G3</f>
        <v>409143.3569</v>
      </c>
      <c r="C21" s="143">
        <f>'Valuation output'!G4</f>
        <v>0.28</v>
      </c>
      <c r="D21" s="140">
        <f t="shared" si="1"/>
        <v>114560.1399</v>
      </c>
      <c r="E21" s="140">
        <f>'Valuation output'!G7</f>
        <v>85920.10496</v>
      </c>
      <c r="F21" s="140">
        <f>'Valuation output'!G8</f>
        <v>9559.407233</v>
      </c>
      <c r="G21" s="140">
        <f t="shared" si="2"/>
        <v>76360.69773</v>
      </c>
      <c r="H21" s="128"/>
      <c r="K21" s="129"/>
    </row>
    <row r="22" ht="15.75" customHeight="1">
      <c r="A22" s="169">
        <v>6.0</v>
      </c>
      <c r="B22" s="140">
        <f>'Valuation output'!H3</f>
        <v>452160.6895</v>
      </c>
      <c r="C22" s="143">
        <f>'Valuation output'!H4</f>
        <v>0.28</v>
      </c>
      <c r="D22" s="140">
        <f t="shared" si="1"/>
        <v>126604.9931</v>
      </c>
      <c r="E22" s="140">
        <f>'Valuation output'!H7</f>
        <v>93687.69486</v>
      </c>
      <c r="F22" s="140">
        <f>'Valuation output'!H8</f>
        <v>6803.511175</v>
      </c>
      <c r="G22" s="140">
        <f t="shared" si="2"/>
        <v>86884.18369</v>
      </c>
      <c r="H22" s="128"/>
      <c r="K22" s="129"/>
    </row>
    <row r="23" ht="15.75" customHeight="1">
      <c r="A23" s="169">
        <v>7.0</v>
      </c>
      <c r="B23" s="140">
        <f>'Valuation output'!I3</f>
        <v>492981.7565</v>
      </c>
      <c r="C23" s="143">
        <f>'Valuation output'!I4</f>
        <v>0.28</v>
      </c>
      <c r="D23" s="140">
        <f t="shared" si="1"/>
        <v>138034.8918</v>
      </c>
      <c r="E23" s="140">
        <f>'Valuation output'!I7</f>
        <v>100765.471</v>
      </c>
      <c r="F23" s="140">
        <f>'Valuation output'!I8</f>
        <v>6196.78068</v>
      </c>
      <c r="G23" s="140">
        <f t="shared" si="2"/>
        <v>94568.69036</v>
      </c>
      <c r="H23" s="128"/>
      <c r="K23" s="129"/>
    </row>
    <row r="24" ht="15.75" customHeight="1">
      <c r="A24" s="169">
        <v>8.0</v>
      </c>
      <c r="B24" s="140">
        <f>'Valuation output'!J3</f>
        <v>530162.4406</v>
      </c>
      <c r="C24" s="143">
        <f>'Valuation output'!J4</f>
        <v>0.28</v>
      </c>
      <c r="D24" s="140">
        <f t="shared" si="1"/>
        <v>148445.4834</v>
      </c>
      <c r="E24" s="140">
        <f>'Valuation output'!J7</f>
        <v>106880.748</v>
      </c>
      <c r="F24" s="140">
        <f>'Valuation output'!J8</f>
        <v>5351.106234</v>
      </c>
      <c r="G24" s="140">
        <f t="shared" si="2"/>
        <v>101529.6418</v>
      </c>
      <c r="H24" s="128"/>
      <c r="K24" s="129"/>
    </row>
    <row r="25" ht="15.75" customHeight="1">
      <c r="A25" s="169">
        <v>9.0</v>
      </c>
      <c r="B25" s="140">
        <f>'Valuation output'!K3</f>
        <v>562269.078</v>
      </c>
      <c r="C25" s="143">
        <f>'Valuation output'!K4</f>
        <v>0.28</v>
      </c>
      <c r="D25" s="140">
        <f t="shared" si="1"/>
        <v>157435.3418</v>
      </c>
      <c r="E25" s="140">
        <f>'Valuation output'!K7</f>
        <v>111779.0927</v>
      </c>
      <c r="F25" s="140">
        <f>'Valuation output'!K8</f>
        <v>4282.616144</v>
      </c>
      <c r="G25" s="140">
        <f t="shared" si="2"/>
        <v>107496.4766</v>
      </c>
      <c r="H25" s="128"/>
      <c r="K25" s="129"/>
    </row>
    <row r="26" ht="15.75" customHeight="1">
      <c r="A26" s="169">
        <v>10.0</v>
      </c>
      <c r="B26" s="140">
        <f>'Valuation output'!L3</f>
        <v>587964.7749</v>
      </c>
      <c r="C26" s="143">
        <f>'Valuation output'!L4</f>
        <v>0.28</v>
      </c>
      <c r="D26" s="140">
        <f t="shared" si="1"/>
        <v>164630.137</v>
      </c>
      <c r="E26" s="140">
        <f>'Valuation output'!L7</f>
        <v>115241.0959</v>
      </c>
      <c r="F26" s="140">
        <f>'Valuation output'!L8</f>
        <v>4478.331702</v>
      </c>
      <c r="G26" s="140">
        <f t="shared" si="2"/>
        <v>110762.7642</v>
      </c>
      <c r="H26" s="128"/>
      <c r="K26" s="129"/>
    </row>
    <row r="27" ht="15.75" customHeight="1">
      <c r="A27" s="170" t="s">
        <v>119</v>
      </c>
      <c r="B27" s="140">
        <f>'Valuation output'!M3</f>
        <v>614834.7651</v>
      </c>
      <c r="C27" s="162">
        <f>'Valuation output'!M4</f>
        <v>0.28</v>
      </c>
      <c r="D27" s="140">
        <f t="shared" si="1"/>
        <v>172153.7342</v>
      </c>
      <c r="E27" s="140">
        <f>'Valuation output'!M7</f>
        <v>120507.614</v>
      </c>
      <c r="F27" s="140">
        <f>'Valuation output'!M8</f>
        <v>62939.40523</v>
      </c>
      <c r="G27" s="140">
        <f t="shared" si="2"/>
        <v>57568.20873</v>
      </c>
      <c r="H27" s="130"/>
      <c r="I27" s="131"/>
      <c r="J27" s="131"/>
      <c r="K27" s="132"/>
    </row>
    <row r="28" ht="15.75" customHeight="1">
      <c r="A28" s="164" t="s">
        <v>178</v>
      </c>
      <c r="G28" s="129"/>
    </row>
    <row r="29" ht="15.75" customHeight="1">
      <c r="A29" s="171" t="s">
        <v>133</v>
      </c>
      <c r="B29" s="172"/>
      <c r="C29" s="172"/>
      <c r="D29" s="173">
        <f>'Valuation output'!B18</f>
        <v>1377229.874</v>
      </c>
      <c r="E29" s="174"/>
      <c r="F29" s="175"/>
      <c r="G29" s="176"/>
      <c r="H29" s="177" t="s">
        <v>179</v>
      </c>
    </row>
    <row r="30" ht="15.75" customHeight="1">
      <c r="A30" s="178" t="s">
        <v>134</v>
      </c>
      <c r="B30" s="34"/>
      <c r="C30" s="34"/>
      <c r="D30" s="173">
        <f>'Valuation output'!B19</f>
        <v>521590.8736</v>
      </c>
      <c r="E30" s="179"/>
      <c r="F30" s="180"/>
      <c r="G30" s="181"/>
      <c r="H30" s="182"/>
    </row>
    <row r="31" ht="15.75" customHeight="1">
      <c r="A31" s="178" t="s">
        <v>135</v>
      </c>
      <c r="B31" s="34"/>
      <c r="C31" s="34"/>
      <c r="D31" s="173">
        <f>'Valuation output'!B20</f>
        <v>443707.5981</v>
      </c>
      <c r="E31" s="179"/>
      <c r="F31" s="180"/>
      <c r="G31" s="181"/>
      <c r="H31" s="182"/>
    </row>
    <row r="32" ht="15.75" customHeight="1">
      <c r="A32" s="178" t="s">
        <v>139</v>
      </c>
      <c r="B32" s="34"/>
      <c r="C32" s="34"/>
      <c r="D32" s="173">
        <f>'Valuation output'!B21</f>
        <v>965298.4717</v>
      </c>
      <c r="E32" s="179"/>
      <c r="F32" s="180"/>
      <c r="G32" s="181"/>
      <c r="H32" s="182"/>
    </row>
    <row r="33" ht="15.75" customHeight="1">
      <c r="A33" s="178" t="s">
        <v>180</v>
      </c>
      <c r="B33" s="34"/>
      <c r="C33" s="34"/>
      <c r="D33" s="173">
        <f>D32-'Valuation output'!B24</f>
        <v>0</v>
      </c>
      <c r="E33" s="183" t="s">
        <v>137</v>
      </c>
      <c r="F33" s="34"/>
      <c r="G33" s="184">
        <f>'Valuation output'!B22</f>
        <v>0</v>
      </c>
      <c r="H33" s="182"/>
    </row>
    <row r="34" ht="15.75" customHeight="1">
      <c r="A34" s="178" t="s">
        <v>181</v>
      </c>
      <c r="B34" s="34"/>
      <c r="C34" s="34"/>
      <c r="D34" s="173">
        <f>'Valuation output'!B25+'Valuation output'!B26</f>
        <v>8900</v>
      </c>
      <c r="E34" s="179"/>
      <c r="F34" s="180"/>
      <c r="G34" s="181"/>
      <c r="H34" s="182"/>
    </row>
    <row r="35" ht="15.75" customHeight="1">
      <c r="A35" s="178" t="s">
        <v>182</v>
      </c>
      <c r="B35" s="34"/>
      <c r="C35" s="34"/>
      <c r="D35" s="173">
        <f>'Valuation output'!B27+'Valuation output'!B28</f>
        <v>43300</v>
      </c>
      <c r="E35" s="179"/>
      <c r="F35" s="180"/>
      <c r="G35" s="181"/>
      <c r="H35" s="182"/>
    </row>
    <row r="36" ht="15.75" customHeight="1">
      <c r="A36" s="178" t="s">
        <v>145</v>
      </c>
      <c r="B36" s="34"/>
      <c r="C36" s="34"/>
      <c r="D36" s="173">
        <f>D32-D33-D34+D35</f>
        <v>999698.4717</v>
      </c>
      <c r="E36" s="179"/>
      <c r="F36" s="180"/>
      <c r="G36" s="181"/>
      <c r="H36" s="182"/>
    </row>
    <row r="37" ht="15.75" customHeight="1">
      <c r="A37" s="178" t="s">
        <v>183</v>
      </c>
      <c r="B37" s="34"/>
      <c r="C37" s="34"/>
      <c r="D37" s="173">
        <f>'Valuation output'!B30</f>
        <v>0</v>
      </c>
      <c r="E37" s="179"/>
      <c r="F37" s="180"/>
      <c r="G37" s="181"/>
      <c r="H37" s="182"/>
    </row>
    <row r="38" ht="15.75" customHeight="1">
      <c r="A38" s="178" t="s">
        <v>148</v>
      </c>
      <c r="B38" s="34"/>
      <c r="C38" s="121"/>
      <c r="D38" s="173">
        <f>'Valuation output'!B32</f>
        <v>362</v>
      </c>
      <c r="E38" s="180"/>
      <c r="F38" s="185"/>
      <c r="G38" s="181"/>
      <c r="H38" s="182"/>
    </row>
    <row r="39" ht="15.75" customHeight="1">
      <c r="A39" s="186" t="s">
        <v>184</v>
      </c>
      <c r="B39" s="187"/>
      <c r="C39" s="188"/>
      <c r="D39" s="173">
        <f>(D36-D37)/D38</f>
        <v>2761.597988</v>
      </c>
      <c r="E39" s="189" t="s">
        <v>185</v>
      </c>
      <c r="F39" s="190"/>
      <c r="G39" s="191">
        <f>'Input sheet'!B22</f>
        <v>4000</v>
      </c>
      <c r="H39" s="182"/>
      <c r="M39" s="192"/>
    </row>
    <row r="40" ht="15.75" customHeight="1">
      <c r="A40" s="180"/>
      <c r="B40" s="180"/>
      <c r="C40" s="180"/>
      <c r="D40" s="180"/>
      <c r="E40" s="180"/>
      <c r="F40" s="185"/>
      <c r="G40" s="180"/>
      <c r="M40" s="193"/>
    </row>
    <row r="41" ht="15.75" customHeight="1">
      <c r="A41" s="180"/>
      <c r="B41" s="180"/>
      <c r="C41" s="180"/>
      <c r="D41" s="180"/>
      <c r="E41" s="180"/>
      <c r="F41" s="185"/>
      <c r="G41" s="180"/>
    </row>
    <row r="42" ht="15.75" customHeight="1">
      <c r="A42" s="180"/>
      <c r="B42" s="180"/>
      <c r="C42" s="180"/>
      <c r="D42" s="180"/>
      <c r="E42" s="180"/>
      <c r="F42" s="185"/>
      <c r="G42" s="180"/>
    </row>
    <row r="43" ht="15.75" customHeight="1">
      <c r="A43" s="180"/>
      <c r="B43" s="180"/>
      <c r="C43" s="180"/>
      <c r="D43" s="180"/>
      <c r="E43" s="180"/>
      <c r="F43" s="185"/>
      <c r="G43" s="180"/>
    </row>
    <row r="44" ht="15.75" customHeight="1">
      <c r="A44" s="180"/>
      <c r="B44" s="180"/>
      <c r="C44" s="180"/>
      <c r="D44" s="180"/>
      <c r="E44" s="180"/>
      <c r="F44" s="185"/>
      <c r="G44" s="180"/>
    </row>
    <row r="45" ht="15.75" customHeight="1">
      <c r="A45" s="180"/>
      <c r="B45" s="180"/>
      <c r="C45" s="180"/>
      <c r="D45" s="180"/>
      <c r="E45" s="180"/>
      <c r="F45" s="185"/>
      <c r="G45" s="180"/>
    </row>
    <row r="46" ht="15.75" customHeight="1">
      <c r="A46" s="180"/>
      <c r="B46" s="180"/>
      <c r="C46" s="180"/>
      <c r="D46" s="180"/>
      <c r="E46" s="180"/>
      <c r="F46" s="185"/>
      <c r="G46" s="180"/>
    </row>
    <row r="47" ht="15.75" customHeight="1">
      <c r="A47" s="180"/>
      <c r="B47" s="180"/>
      <c r="C47" s="180"/>
      <c r="D47" s="180"/>
      <c r="E47" s="180"/>
      <c r="F47" s="185"/>
      <c r="G47" s="180"/>
    </row>
    <row r="48" ht="15.75" customHeight="1">
      <c r="A48" s="180"/>
      <c r="B48" s="180"/>
      <c r="C48" s="180"/>
      <c r="D48" s="180"/>
      <c r="E48" s="180"/>
      <c r="F48" s="185"/>
      <c r="G48" s="180"/>
    </row>
    <row r="49" ht="15.75" customHeight="1">
      <c r="A49" s="180"/>
      <c r="B49" s="180"/>
      <c r="C49" s="180"/>
      <c r="D49" s="180"/>
      <c r="E49" s="180"/>
      <c r="F49" s="185"/>
      <c r="G49" s="180"/>
    </row>
    <row r="50" ht="15.75" customHeight="1">
      <c r="A50" s="180"/>
      <c r="B50" s="180"/>
      <c r="C50" s="180"/>
      <c r="D50" s="180"/>
      <c r="E50" s="180"/>
      <c r="F50" s="185"/>
      <c r="G50" s="180"/>
    </row>
    <row r="51" ht="15.75" customHeight="1">
      <c r="A51" s="180"/>
      <c r="B51" s="180"/>
      <c r="C51" s="180"/>
      <c r="D51" s="180"/>
      <c r="E51" s="180"/>
      <c r="F51" s="185"/>
      <c r="G51" s="180"/>
    </row>
    <row r="52" ht="15.75" customHeight="1">
      <c r="A52" s="180"/>
      <c r="B52" s="180"/>
      <c r="C52" s="180"/>
      <c r="D52" s="180"/>
      <c r="E52" s="180"/>
      <c r="F52" s="185"/>
      <c r="G52" s="180"/>
    </row>
    <row r="53" ht="15.75" customHeight="1">
      <c r="A53" s="180"/>
      <c r="B53" s="180"/>
      <c r="C53" s="180"/>
      <c r="D53" s="180"/>
      <c r="E53" s="180"/>
      <c r="F53" s="185"/>
      <c r="G53" s="180"/>
    </row>
    <row r="54" ht="15.75" customHeight="1">
      <c r="A54" s="180"/>
      <c r="B54" s="180"/>
      <c r="C54" s="180"/>
      <c r="D54" s="180"/>
      <c r="E54" s="180"/>
      <c r="F54" s="185"/>
      <c r="G54" s="180"/>
    </row>
    <row r="55" ht="15.75" customHeight="1">
      <c r="A55" s="180"/>
      <c r="B55" s="180"/>
      <c r="C55" s="180"/>
      <c r="D55" s="180"/>
      <c r="E55" s="180"/>
      <c r="F55" s="185"/>
      <c r="G55" s="180"/>
    </row>
    <row r="56" ht="15.75" customHeight="1">
      <c r="A56" s="180"/>
      <c r="B56" s="180"/>
      <c r="C56" s="180"/>
      <c r="D56" s="180"/>
      <c r="E56" s="180"/>
      <c r="F56" s="185"/>
      <c r="G56" s="180"/>
    </row>
    <row r="57" ht="15.75" customHeight="1">
      <c r="A57" s="180"/>
      <c r="B57" s="180"/>
      <c r="C57" s="180"/>
      <c r="D57" s="180"/>
      <c r="E57" s="180"/>
      <c r="F57" s="185"/>
      <c r="G57" s="180"/>
    </row>
    <row r="58" ht="15.75" customHeight="1">
      <c r="A58" s="180"/>
      <c r="B58" s="180"/>
      <c r="C58" s="180"/>
      <c r="D58" s="180"/>
      <c r="E58" s="180"/>
      <c r="F58" s="185"/>
      <c r="G58" s="180"/>
    </row>
    <row r="59" ht="15.75" customHeight="1">
      <c r="A59" s="180"/>
      <c r="B59" s="180"/>
      <c r="C59" s="180"/>
      <c r="D59" s="180"/>
      <c r="E59" s="180"/>
      <c r="F59" s="185"/>
      <c r="G59" s="180"/>
    </row>
    <row r="60" ht="15.75" customHeight="1">
      <c r="A60" s="180"/>
      <c r="B60" s="180"/>
      <c r="C60" s="180"/>
      <c r="D60" s="180"/>
      <c r="E60" s="180"/>
      <c r="F60" s="185"/>
      <c r="G60" s="180"/>
    </row>
    <row r="61" ht="15.75" customHeight="1">
      <c r="A61" s="180"/>
      <c r="B61" s="180"/>
      <c r="C61" s="180"/>
      <c r="D61" s="180"/>
      <c r="E61" s="180"/>
      <c r="F61" s="185"/>
      <c r="G61" s="180"/>
    </row>
    <row r="62" ht="15.75" customHeight="1">
      <c r="A62" s="180"/>
      <c r="B62" s="180"/>
      <c r="C62" s="180"/>
      <c r="D62" s="180"/>
      <c r="E62" s="180"/>
      <c r="F62" s="185"/>
      <c r="G62" s="180"/>
    </row>
    <row r="63" ht="15.75" customHeight="1">
      <c r="A63" s="180"/>
      <c r="B63" s="180"/>
      <c r="C63" s="180"/>
      <c r="D63" s="180"/>
      <c r="E63" s="180"/>
      <c r="F63" s="185"/>
      <c r="G63" s="180"/>
    </row>
    <row r="64" ht="15.75" customHeight="1">
      <c r="A64" s="180"/>
      <c r="B64" s="180"/>
      <c r="C64" s="180"/>
      <c r="D64" s="180"/>
      <c r="E64" s="180"/>
      <c r="F64" s="185"/>
      <c r="G64" s="180"/>
    </row>
    <row r="65" ht="15.75" customHeight="1">
      <c r="A65" s="180"/>
      <c r="B65" s="180"/>
      <c r="C65" s="180"/>
      <c r="D65" s="180"/>
      <c r="E65" s="180"/>
      <c r="F65" s="185"/>
      <c r="G65" s="180"/>
    </row>
    <row r="66" ht="15.75" customHeight="1">
      <c r="A66" s="180"/>
      <c r="B66" s="180"/>
      <c r="C66" s="180"/>
      <c r="D66" s="180"/>
      <c r="E66" s="180"/>
      <c r="F66" s="185"/>
      <c r="G66" s="180"/>
    </row>
    <row r="67" ht="15.75" customHeight="1">
      <c r="A67" s="180"/>
      <c r="B67" s="180"/>
      <c r="C67" s="180"/>
      <c r="D67" s="180"/>
      <c r="E67" s="180"/>
      <c r="F67" s="185"/>
      <c r="G67" s="180"/>
    </row>
    <row r="68" ht="15.75" customHeight="1">
      <c r="A68" s="180"/>
      <c r="B68" s="180"/>
      <c r="C68" s="180"/>
      <c r="D68" s="180"/>
      <c r="E68" s="180"/>
      <c r="F68" s="185"/>
      <c r="G68" s="180"/>
    </row>
    <row r="69" ht="15.75" customHeight="1">
      <c r="A69" s="180"/>
      <c r="B69" s="180"/>
      <c r="C69" s="180"/>
      <c r="D69" s="180"/>
      <c r="E69" s="180"/>
      <c r="F69" s="185"/>
      <c r="G69" s="180"/>
    </row>
    <row r="70" ht="15.75" customHeight="1">
      <c r="A70" s="180"/>
      <c r="B70" s="180"/>
      <c r="C70" s="180"/>
      <c r="D70" s="180"/>
      <c r="E70" s="180"/>
      <c r="F70" s="185"/>
      <c r="G70" s="180"/>
    </row>
    <row r="71" ht="15.75" customHeight="1">
      <c r="A71" s="180"/>
      <c r="B71" s="180"/>
      <c r="C71" s="180"/>
      <c r="D71" s="180"/>
      <c r="E71" s="180"/>
      <c r="F71" s="185"/>
      <c r="G71" s="180"/>
    </row>
    <row r="72" ht="15.75" customHeight="1">
      <c r="A72" s="180"/>
      <c r="B72" s="180"/>
      <c r="C72" s="180"/>
      <c r="D72" s="180"/>
      <c r="E72" s="180"/>
      <c r="F72" s="185"/>
      <c r="G72" s="180"/>
    </row>
    <row r="73" ht="15.75" customHeight="1">
      <c r="A73" s="180"/>
      <c r="B73" s="180"/>
      <c r="C73" s="180"/>
      <c r="D73" s="180"/>
      <c r="E73" s="180"/>
      <c r="F73" s="185"/>
      <c r="G73" s="180"/>
    </row>
    <row r="74" ht="15.75" customHeight="1">
      <c r="A74" s="180"/>
      <c r="B74" s="180"/>
      <c r="C74" s="180"/>
      <c r="D74" s="180"/>
      <c r="E74" s="180"/>
      <c r="F74" s="185"/>
      <c r="G74" s="180"/>
    </row>
    <row r="75" ht="15.75" customHeight="1">
      <c r="A75" s="180"/>
      <c r="B75" s="180"/>
      <c r="C75" s="180"/>
      <c r="D75" s="180"/>
      <c r="E75" s="180"/>
      <c r="F75" s="185"/>
      <c r="G75" s="180"/>
    </row>
    <row r="76" ht="15.75" customHeight="1">
      <c r="A76" s="180"/>
      <c r="B76" s="180"/>
      <c r="C76" s="180"/>
      <c r="D76" s="180"/>
      <c r="E76" s="180"/>
      <c r="F76" s="185"/>
      <c r="G76" s="180"/>
    </row>
    <row r="77" ht="15.75" customHeight="1">
      <c r="A77" s="180"/>
      <c r="B77" s="180"/>
      <c r="C77" s="180"/>
      <c r="D77" s="180"/>
      <c r="E77" s="180"/>
      <c r="F77" s="185"/>
      <c r="G77" s="180"/>
    </row>
    <row r="78" ht="15.75" customHeight="1">
      <c r="A78" s="180"/>
      <c r="B78" s="180"/>
      <c r="C78" s="180"/>
      <c r="D78" s="180"/>
      <c r="E78" s="180"/>
      <c r="F78" s="185"/>
      <c r="G78" s="180"/>
    </row>
    <row r="79" ht="15.75" customHeight="1">
      <c r="A79" s="180"/>
      <c r="B79" s="180"/>
      <c r="C79" s="180"/>
      <c r="D79" s="180"/>
      <c r="E79" s="180"/>
      <c r="F79" s="185"/>
      <c r="G79" s="180"/>
    </row>
    <row r="80" ht="15.75" customHeight="1">
      <c r="A80" s="180"/>
      <c r="B80" s="180"/>
      <c r="C80" s="180"/>
      <c r="D80" s="180"/>
      <c r="E80" s="180"/>
      <c r="F80" s="185"/>
      <c r="G80" s="180"/>
    </row>
    <row r="81" ht="15.75" customHeight="1">
      <c r="A81" s="180"/>
      <c r="B81" s="180"/>
      <c r="C81" s="180"/>
      <c r="D81" s="180"/>
      <c r="E81" s="180"/>
      <c r="F81" s="185"/>
      <c r="G81" s="180"/>
    </row>
    <row r="82" ht="15.75" customHeight="1">
      <c r="A82" s="180"/>
      <c r="B82" s="180"/>
      <c r="C82" s="180"/>
      <c r="D82" s="180"/>
      <c r="E82" s="180"/>
      <c r="F82" s="185"/>
      <c r="G82" s="180"/>
    </row>
    <row r="83" ht="15.75" customHeight="1">
      <c r="A83" s="180"/>
      <c r="B83" s="180"/>
      <c r="C83" s="180"/>
      <c r="D83" s="180"/>
      <c r="E83" s="180"/>
      <c r="F83" s="185"/>
      <c r="G83" s="180"/>
    </row>
    <row r="84" ht="15.75" customHeight="1">
      <c r="A84" s="180"/>
      <c r="B84" s="180"/>
      <c r="C84" s="180"/>
      <c r="D84" s="180"/>
      <c r="E84" s="180"/>
      <c r="F84" s="185"/>
      <c r="G84" s="180"/>
    </row>
    <row r="85" ht="15.75" customHeight="1">
      <c r="A85" s="180"/>
      <c r="B85" s="180"/>
      <c r="C85" s="180"/>
      <c r="D85" s="180"/>
      <c r="E85" s="180"/>
      <c r="F85" s="185"/>
      <c r="G85" s="180"/>
    </row>
    <row r="86" ht="15.75" customHeight="1">
      <c r="A86" s="180"/>
      <c r="B86" s="180"/>
      <c r="C86" s="180"/>
      <c r="D86" s="180"/>
      <c r="E86" s="180"/>
      <c r="F86" s="185"/>
      <c r="G86" s="180"/>
    </row>
    <row r="87" ht="15.75" customHeight="1">
      <c r="A87" s="180"/>
      <c r="B87" s="180"/>
      <c r="C87" s="180"/>
      <c r="D87" s="180"/>
      <c r="E87" s="180"/>
      <c r="F87" s="185"/>
      <c r="G87" s="180"/>
    </row>
    <row r="88" ht="15.75" customHeight="1">
      <c r="A88" s="180"/>
      <c r="B88" s="180"/>
      <c r="C88" s="180"/>
      <c r="D88" s="180"/>
      <c r="E88" s="180"/>
      <c r="F88" s="185"/>
      <c r="G88" s="180"/>
    </row>
    <row r="89" ht="15.75" customHeight="1">
      <c r="A89" s="180"/>
      <c r="B89" s="180"/>
      <c r="C89" s="180"/>
      <c r="D89" s="180"/>
      <c r="E89" s="180"/>
      <c r="F89" s="185"/>
      <c r="G89" s="180"/>
    </row>
    <row r="90" ht="15.75" customHeight="1">
      <c r="A90" s="180"/>
      <c r="B90" s="180"/>
      <c r="C90" s="180"/>
      <c r="D90" s="180"/>
      <c r="E90" s="180"/>
      <c r="F90" s="185"/>
      <c r="G90" s="180"/>
    </row>
    <row r="91" ht="15.75" customHeight="1">
      <c r="A91" s="180"/>
      <c r="B91" s="180"/>
      <c r="C91" s="180"/>
      <c r="D91" s="180"/>
      <c r="E91" s="180"/>
      <c r="F91" s="185"/>
      <c r="G91" s="180"/>
    </row>
    <row r="92" ht="15.75" customHeight="1">
      <c r="A92" s="180"/>
      <c r="B92" s="180"/>
      <c r="C92" s="180"/>
      <c r="D92" s="180"/>
      <c r="E92" s="180"/>
      <c r="F92" s="185"/>
      <c r="G92" s="180"/>
    </row>
    <row r="93" ht="15.75" customHeight="1">
      <c r="A93" s="180"/>
      <c r="B93" s="180"/>
      <c r="C93" s="180"/>
      <c r="D93" s="180"/>
      <c r="E93" s="180"/>
      <c r="F93" s="185"/>
      <c r="G93" s="180"/>
    </row>
    <row r="94" ht="15.75" customHeight="1">
      <c r="A94" s="180"/>
      <c r="B94" s="180"/>
      <c r="C94" s="180"/>
      <c r="D94" s="180"/>
      <c r="E94" s="180"/>
      <c r="F94" s="185"/>
      <c r="G94" s="180"/>
    </row>
    <row r="95" ht="15.75" customHeight="1">
      <c r="A95" s="180"/>
      <c r="B95" s="180"/>
      <c r="C95" s="180"/>
      <c r="D95" s="180"/>
      <c r="E95" s="180"/>
      <c r="F95" s="185"/>
      <c r="G95" s="180"/>
    </row>
    <row r="96" ht="15.75" customHeight="1">
      <c r="A96" s="180"/>
      <c r="B96" s="180"/>
      <c r="C96" s="180"/>
      <c r="D96" s="180"/>
      <c r="E96" s="180"/>
      <c r="F96" s="185"/>
      <c r="G96" s="180"/>
    </row>
    <row r="97" ht="15.75" customHeight="1">
      <c r="A97" s="180"/>
      <c r="B97" s="180"/>
      <c r="C97" s="180"/>
      <c r="D97" s="180"/>
      <c r="E97" s="180"/>
      <c r="F97" s="185"/>
      <c r="G97" s="180"/>
    </row>
    <row r="98" ht="15.75" customHeight="1">
      <c r="A98" s="180"/>
      <c r="B98" s="180"/>
      <c r="C98" s="180"/>
      <c r="D98" s="180"/>
      <c r="E98" s="180"/>
      <c r="F98" s="185"/>
      <c r="G98" s="180"/>
    </row>
    <row r="99" ht="15.75" customHeight="1">
      <c r="A99" s="180"/>
      <c r="B99" s="180"/>
      <c r="C99" s="180"/>
      <c r="D99" s="180"/>
      <c r="E99" s="180"/>
      <c r="F99" s="185"/>
      <c r="G99" s="180"/>
    </row>
    <row r="100" ht="15.75" customHeight="1">
      <c r="A100" s="180"/>
      <c r="B100" s="180"/>
      <c r="C100" s="180"/>
      <c r="D100" s="180"/>
      <c r="E100" s="180"/>
      <c r="F100" s="185"/>
      <c r="G100" s="180"/>
    </row>
    <row r="101" ht="15.75" customHeight="1">
      <c r="A101" s="180"/>
      <c r="B101" s="180"/>
      <c r="C101" s="180"/>
      <c r="D101" s="180"/>
      <c r="E101" s="180"/>
      <c r="F101" s="185"/>
      <c r="G101" s="180"/>
    </row>
    <row r="102" ht="15.75" customHeight="1">
      <c r="A102" s="180"/>
      <c r="B102" s="180"/>
      <c r="C102" s="180"/>
      <c r="D102" s="180"/>
      <c r="E102" s="180"/>
      <c r="F102" s="185"/>
      <c r="G102" s="180"/>
    </row>
    <row r="103" ht="15.75" customHeight="1">
      <c r="A103" s="180"/>
      <c r="B103" s="180"/>
      <c r="C103" s="180"/>
      <c r="D103" s="180"/>
      <c r="E103" s="180"/>
      <c r="F103" s="185"/>
      <c r="G103" s="180"/>
    </row>
    <row r="104" ht="15.75" customHeight="1">
      <c r="A104" s="180"/>
      <c r="B104" s="180"/>
      <c r="C104" s="180"/>
      <c r="D104" s="180"/>
      <c r="E104" s="180"/>
      <c r="F104" s="185"/>
      <c r="G104" s="180"/>
    </row>
    <row r="105" ht="15.75" customHeight="1">
      <c r="A105" s="180"/>
      <c r="B105" s="180"/>
      <c r="C105" s="180"/>
      <c r="D105" s="180"/>
      <c r="E105" s="180"/>
      <c r="F105" s="185"/>
      <c r="G105" s="180"/>
    </row>
    <row r="106" ht="15.75" customHeight="1">
      <c r="A106" s="180"/>
      <c r="B106" s="180"/>
      <c r="C106" s="180"/>
      <c r="D106" s="180"/>
      <c r="E106" s="180"/>
      <c r="F106" s="185"/>
      <c r="G106" s="180"/>
    </row>
    <row r="107" ht="15.75" customHeight="1">
      <c r="A107" s="180"/>
      <c r="B107" s="180"/>
      <c r="C107" s="180"/>
      <c r="D107" s="180"/>
      <c r="E107" s="180"/>
      <c r="F107" s="185"/>
      <c r="G107" s="180"/>
    </row>
    <row r="108" ht="15.75" customHeight="1">
      <c r="A108" s="180"/>
      <c r="B108" s="180"/>
      <c r="C108" s="180"/>
      <c r="D108" s="180"/>
      <c r="E108" s="180"/>
      <c r="F108" s="185"/>
      <c r="G108" s="180"/>
    </row>
    <row r="109" ht="15.75" customHeight="1">
      <c r="A109" s="180"/>
      <c r="B109" s="180"/>
      <c r="C109" s="180"/>
      <c r="D109" s="180"/>
      <c r="E109" s="180"/>
      <c r="F109" s="185"/>
      <c r="G109" s="180"/>
    </row>
    <row r="110" ht="15.75" customHeight="1">
      <c r="A110" s="180"/>
      <c r="B110" s="180"/>
      <c r="C110" s="180"/>
      <c r="D110" s="180"/>
      <c r="E110" s="180"/>
      <c r="F110" s="185"/>
      <c r="G110" s="180"/>
    </row>
    <row r="111" ht="15.75" customHeight="1">
      <c r="A111" s="180"/>
      <c r="B111" s="180"/>
      <c r="C111" s="180"/>
      <c r="D111" s="180"/>
      <c r="E111" s="180"/>
      <c r="F111" s="185"/>
      <c r="G111" s="180"/>
    </row>
    <row r="112" ht="15.75" customHeight="1">
      <c r="A112" s="180"/>
      <c r="B112" s="180"/>
      <c r="C112" s="180"/>
      <c r="D112" s="180"/>
      <c r="E112" s="180"/>
      <c r="F112" s="185"/>
      <c r="G112" s="180"/>
    </row>
    <row r="113" ht="15.75" customHeight="1">
      <c r="A113" s="180"/>
      <c r="B113" s="180"/>
      <c r="C113" s="180"/>
      <c r="D113" s="180"/>
      <c r="E113" s="180"/>
      <c r="F113" s="185"/>
      <c r="G113" s="180"/>
    </row>
    <row r="114" ht="15.75" customHeight="1">
      <c r="A114" s="180"/>
      <c r="B114" s="180"/>
      <c r="C114" s="180"/>
      <c r="D114" s="180"/>
      <c r="E114" s="180"/>
      <c r="F114" s="185"/>
      <c r="G114" s="180"/>
    </row>
    <row r="115" ht="15.75" customHeight="1">
      <c r="A115" s="180"/>
      <c r="B115" s="180"/>
      <c r="C115" s="180"/>
      <c r="D115" s="180"/>
      <c r="E115" s="180"/>
      <c r="F115" s="185"/>
      <c r="G115" s="180"/>
    </row>
    <row r="116" ht="15.75" customHeight="1">
      <c r="A116" s="180"/>
      <c r="B116" s="180"/>
      <c r="C116" s="180"/>
      <c r="D116" s="180"/>
      <c r="E116" s="180"/>
      <c r="F116" s="185"/>
      <c r="G116" s="180"/>
    </row>
    <row r="117" ht="15.75" customHeight="1">
      <c r="A117" s="180"/>
      <c r="B117" s="180"/>
      <c r="C117" s="180"/>
      <c r="D117" s="180"/>
      <c r="E117" s="180"/>
      <c r="F117" s="185"/>
      <c r="G117" s="180"/>
    </row>
    <row r="118" ht="15.75" customHeight="1">
      <c r="A118" s="180"/>
      <c r="B118" s="180"/>
      <c r="C118" s="180"/>
      <c r="D118" s="180"/>
      <c r="E118" s="180"/>
      <c r="F118" s="185"/>
      <c r="G118" s="180"/>
    </row>
    <row r="119" ht="15.75" customHeight="1">
      <c r="A119" s="180"/>
      <c r="B119" s="180"/>
      <c r="C119" s="180"/>
      <c r="D119" s="180"/>
      <c r="E119" s="180"/>
      <c r="F119" s="185"/>
      <c r="G119" s="180"/>
    </row>
    <row r="120" ht="15.75" customHeight="1">
      <c r="A120" s="180"/>
      <c r="B120" s="180"/>
      <c r="C120" s="180"/>
      <c r="D120" s="180"/>
      <c r="E120" s="180"/>
      <c r="F120" s="185"/>
      <c r="G120" s="180"/>
    </row>
    <row r="121" ht="15.75" customHeight="1">
      <c r="A121" s="180"/>
      <c r="B121" s="180"/>
      <c r="C121" s="180"/>
      <c r="D121" s="180"/>
      <c r="E121" s="180"/>
      <c r="F121" s="185"/>
      <c r="G121" s="180"/>
    </row>
    <row r="122" ht="15.75" customHeight="1">
      <c r="A122" s="180"/>
      <c r="B122" s="180"/>
      <c r="C122" s="180"/>
      <c r="D122" s="180"/>
      <c r="E122" s="180"/>
      <c r="F122" s="185"/>
      <c r="G122" s="180"/>
    </row>
    <row r="123" ht="15.75" customHeight="1">
      <c r="A123" s="180"/>
      <c r="B123" s="180"/>
      <c r="C123" s="180"/>
      <c r="D123" s="180"/>
      <c r="E123" s="180"/>
      <c r="F123" s="185"/>
      <c r="G123" s="180"/>
    </row>
    <row r="124" ht="15.75" customHeight="1">
      <c r="A124" s="180"/>
      <c r="B124" s="180"/>
      <c r="C124" s="180"/>
      <c r="D124" s="180"/>
      <c r="E124" s="180"/>
      <c r="F124" s="185"/>
      <c r="G124" s="180"/>
    </row>
    <row r="125" ht="15.75" customHeight="1">
      <c r="A125" s="180"/>
      <c r="B125" s="180"/>
      <c r="C125" s="180"/>
      <c r="D125" s="180"/>
      <c r="E125" s="180"/>
      <c r="F125" s="185"/>
      <c r="G125" s="180"/>
    </row>
    <row r="126" ht="15.75" customHeight="1">
      <c r="A126" s="180"/>
      <c r="B126" s="180"/>
      <c r="C126" s="180"/>
      <c r="D126" s="180"/>
      <c r="E126" s="180"/>
      <c r="F126" s="185"/>
      <c r="G126" s="180"/>
    </row>
    <row r="127" ht="15.75" customHeight="1">
      <c r="A127" s="180"/>
      <c r="B127" s="180"/>
      <c r="C127" s="180"/>
      <c r="D127" s="180"/>
      <c r="E127" s="180"/>
      <c r="F127" s="185"/>
      <c r="G127" s="180"/>
    </row>
    <row r="128" ht="15.75" customHeight="1">
      <c r="A128" s="180"/>
      <c r="B128" s="180"/>
      <c r="C128" s="180"/>
      <c r="D128" s="180"/>
      <c r="E128" s="180"/>
      <c r="F128" s="185"/>
      <c r="G128" s="180"/>
    </row>
    <row r="129" ht="15.75" customHeight="1">
      <c r="A129" s="180"/>
      <c r="B129" s="180"/>
      <c r="C129" s="180"/>
      <c r="D129" s="180"/>
      <c r="E129" s="180"/>
      <c r="F129" s="185"/>
      <c r="G129" s="180"/>
    </row>
    <row r="130" ht="15.75" customHeight="1">
      <c r="A130" s="180"/>
      <c r="B130" s="180"/>
      <c r="C130" s="180"/>
      <c r="D130" s="180"/>
      <c r="E130" s="180"/>
      <c r="F130" s="185"/>
      <c r="G130" s="180"/>
    </row>
    <row r="131" ht="15.75" customHeight="1">
      <c r="A131" s="180"/>
      <c r="B131" s="180"/>
      <c r="C131" s="180"/>
      <c r="D131" s="180"/>
      <c r="E131" s="180"/>
      <c r="F131" s="185"/>
      <c r="G131" s="180"/>
    </row>
    <row r="132" ht="15.75" customHeight="1">
      <c r="A132" s="180"/>
      <c r="B132" s="180"/>
      <c r="C132" s="180"/>
      <c r="D132" s="180"/>
      <c r="E132" s="180"/>
      <c r="F132" s="185"/>
      <c r="G132" s="180"/>
    </row>
    <row r="133" ht="15.75" customHeight="1">
      <c r="A133" s="180"/>
      <c r="B133" s="180"/>
      <c r="C133" s="180"/>
      <c r="D133" s="180"/>
      <c r="E133" s="180"/>
      <c r="F133" s="185"/>
      <c r="G133" s="180"/>
    </row>
    <row r="134" ht="15.75" customHeight="1">
      <c r="A134" s="180"/>
      <c r="B134" s="180"/>
      <c r="C134" s="180"/>
      <c r="D134" s="180"/>
      <c r="E134" s="180"/>
      <c r="F134" s="185"/>
      <c r="G134" s="180"/>
    </row>
    <row r="135" ht="15.75" customHeight="1">
      <c r="A135" s="180"/>
      <c r="B135" s="180"/>
      <c r="C135" s="180"/>
      <c r="D135" s="180"/>
      <c r="E135" s="180"/>
      <c r="F135" s="185"/>
      <c r="G135" s="180"/>
    </row>
    <row r="136" ht="15.75" customHeight="1">
      <c r="A136" s="180"/>
      <c r="B136" s="180"/>
      <c r="C136" s="180"/>
      <c r="D136" s="180"/>
      <c r="E136" s="180"/>
      <c r="F136" s="185"/>
      <c r="G136" s="180"/>
    </row>
    <row r="137" ht="15.75" customHeight="1">
      <c r="A137" s="180"/>
      <c r="B137" s="180"/>
      <c r="C137" s="180"/>
      <c r="D137" s="180"/>
      <c r="E137" s="180"/>
      <c r="F137" s="185"/>
      <c r="G137" s="180"/>
    </row>
    <row r="138" ht="15.75" customHeight="1">
      <c r="A138" s="180"/>
      <c r="B138" s="180"/>
      <c r="C138" s="180"/>
      <c r="D138" s="180"/>
      <c r="E138" s="180"/>
      <c r="F138" s="185"/>
      <c r="G138" s="180"/>
    </row>
    <row r="139" ht="15.75" customHeight="1">
      <c r="A139" s="180"/>
      <c r="B139" s="180"/>
      <c r="C139" s="180"/>
      <c r="D139" s="180"/>
      <c r="E139" s="180"/>
      <c r="F139" s="185"/>
      <c r="G139" s="180"/>
    </row>
    <row r="140" ht="15.75" customHeight="1">
      <c r="A140" s="180"/>
      <c r="B140" s="180"/>
      <c r="C140" s="180"/>
      <c r="D140" s="180"/>
      <c r="E140" s="180"/>
      <c r="F140" s="185"/>
      <c r="G140" s="180"/>
    </row>
    <row r="141" ht="15.75" customHeight="1">
      <c r="A141" s="180"/>
      <c r="B141" s="180"/>
      <c r="C141" s="180"/>
      <c r="D141" s="180"/>
      <c r="E141" s="180"/>
      <c r="F141" s="185"/>
      <c r="G141" s="180"/>
    </row>
    <row r="142" ht="15.75" customHeight="1">
      <c r="A142" s="180"/>
      <c r="B142" s="180"/>
      <c r="C142" s="180"/>
      <c r="D142" s="180"/>
      <c r="E142" s="180"/>
      <c r="F142" s="185"/>
      <c r="G142" s="180"/>
    </row>
    <row r="143" ht="15.75" customHeight="1">
      <c r="A143" s="180"/>
      <c r="B143" s="180"/>
      <c r="C143" s="180"/>
      <c r="D143" s="180"/>
      <c r="E143" s="180"/>
      <c r="F143" s="185"/>
      <c r="G143" s="180"/>
    </row>
    <row r="144" ht="15.75" customHeight="1">
      <c r="A144" s="180"/>
      <c r="B144" s="180"/>
      <c r="C144" s="180"/>
      <c r="D144" s="180"/>
      <c r="E144" s="180"/>
      <c r="F144" s="185"/>
      <c r="G144" s="180"/>
    </row>
    <row r="145" ht="15.75" customHeight="1">
      <c r="A145" s="180"/>
      <c r="B145" s="180"/>
      <c r="C145" s="180"/>
      <c r="D145" s="180"/>
      <c r="E145" s="180"/>
      <c r="F145" s="185"/>
      <c r="G145" s="180"/>
    </row>
    <row r="146" ht="15.75" customHeight="1">
      <c r="A146" s="180"/>
      <c r="B146" s="180"/>
      <c r="C146" s="180"/>
      <c r="D146" s="180"/>
      <c r="E146" s="180"/>
      <c r="F146" s="185"/>
      <c r="G146" s="180"/>
    </row>
    <row r="147" ht="15.75" customHeight="1">
      <c r="A147" s="180"/>
      <c r="B147" s="180"/>
      <c r="C147" s="180"/>
      <c r="D147" s="180"/>
      <c r="E147" s="180"/>
      <c r="F147" s="185"/>
      <c r="G147" s="180"/>
    </row>
    <row r="148" ht="15.75" customHeight="1">
      <c r="A148" s="180"/>
      <c r="B148" s="180"/>
      <c r="C148" s="180"/>
      <c r="D148" s="180"/>
      <c r="E148" s="180"/>
      <c r="F148" s="185"/>
      <c r="G148" s="180"/>
    </row>
    <row r="149" ht="15.75" customHeight="1">
      <c r="A149" s="180"/>
      <c r="B149" s="180"/>
      <c r="C149" s="180"/>
      <c r="D149" s="180"/>
      <c r="E149" s="180"/>
      <c r="F149" s="185"/>
      <c r="G149" s="180"/>
    </row>
    <row r="150" ht="15.75" customHeight="1">
      <c r="A150" s="180"/>
      <c r="B150" s="180"/>
      <c r="C150" s="180"/>
      <c r="D150" s="180"/>
      <c r="E150" s="180"/>
      <c r="F150" s="185"/>
      <c r="G150" s="180"/>
    </row>
    <row r="151" ht="15.75" customHeight="1">
      <c r="A151" s="180"/>
      <c r="B151" s="180"/>
      <c r="C151" s="180"/>
      <c r="D151" s="180"/>
      <c r="E151" s="180"/>
      <c r="F151" s="185"/>
      <c r="G151" s="180"/>
    </row>
    <row r="152" ht="15.75" customHeight="1">
      <c r="A152" s="180"/>
      <c r="B152" s="180"/>
      <c r="C152" s="180"/>
      <c r="D152" s="180"/>
      <c r="E152" s="180"/>
      <c r="F152" s="185"/>
      <c r="G152" s="180"/>
    </row>
    <row r="153" ht="15.75" customHeight="1">
      <c r="A153" s="180"/>
      <c r="B153" s="180"/>
      <c r="C153" s="180"/>
      <c r="D153" s="180"/>
      <c r="E153" s="180"/>
      <c r="F153" s="185"/>
      <c r="G153" s="180"/>
    </row>
    <row r="154" ht="15.75" customHeight="1">
      <c r="A154" s="180"/>
      <c r="B154" s="180"/>
      <c r="C154" s="180"/>
      <c r="D154" s="180"/>
      <c r="E154" s="180"/>
      <c r="F154" s="185"/>
      <c r="G154" s="180"/>
    </row>
    <row r="155" ht="15.75" customHeight="1">
      <c r="A155" s="180"/>
      <c r="B155" s="180"/>
      <c r="C155" s="180"/>
      <c r="D155" s="180"/>
      <c r="E155" s="180"/>
      <c r="F155" s="185"/>
      <c r="G155" s="180"/>
    </row>
    <row r="156" ht="15.75" customHeight="1">
      <c r="A156" s="180"/>
      <c r="B156" s="180"/>
      <c r="C156" s="180"/>
      <c r="D156" s="180"/>
      <c r="E156" s="180"/>
      <c r="F156" s="185"/>
      <c r="G156" s="180"/>
    </row>
    <row r="157" ht="15.75" customHeight="1">
      <c r="A157" s="180"/>
      <c r="B157" s="180"/>
      <c r="C157" s="180"/>
      <c r="D157" s="180"/>
      <c r="E157" s="180"/>
      <c r="F157" s="185"/>
      <c r="G157" s="180"/>
    </row>
    <row r="158" ht="15.75" customHeight="1">
      <c r="A158" s="180"/>
      <c r="B158" s="180"/>
      <c r="C158" s="180"/>
      <c r="D158" s="180"/>
      <c r="E158" s="180"/>
      <c r="F158" s="185"/>
      <c r="G158" s="180"/>
    </row>
    <row r="159" ht="15.75" customHeight="1">
      <c r="A159" s="180"/>
      <c r="B159" s="180"/>
      <c r="C159" s="180"/>
      <c r="D159" s="180"/>
      <c r="E159" s="180"/>
      <c r="F159" s="185"/>
      <c r="G159" s="180"/>
    </row>
    <row r="160" ht="15.75" customHeight="1">
      <c r="A160" s="180"/>
      <c r="B160" s="180"/>
      <c r="C160" s="180"/>
      <c r="D160" s="180"/>
      <c r="E160" s="180"/>
      <c r="F160" s="185"/>
      <c r="G160" s="180"/>
    </row>
    <row r="161" ht="15.75" customHeight="1">
      <c r="A161" s="180"/>
      <c r="B161" s="180"/>
      <c r="C161" s="180"/>
      <c r="D161" s="180"/>
      <c r="E161" s="180"/>
      <c r="F161" s="185"/>
      <c r="G161" s="180"/>
    </row>
    <row r="162" ht="15.75" customHeight="1">
      <c r="A162" s="180"/>
      <c r="B162" s="180"/>
      <c r="C162" s="180"/>
      <c r="D162" s="180"/>
      <c r="E162" s="180"/>
      <c r="F162" s="185"/>
      <c r="G162" s="180"/>
    </row>
    <row r="163" ht="15.75" customHeight="1">
      <c r="A163" s="180"/>
      <c r="B163" s="180"/>
      <c r="C163" s="180"/>
      <c r="D163" s="180"/>
      <c r="E163" s="180"/>
      <c r="F163" s="185"/>
      <c r="G163" s="180"/>
    </row>
    <row r="164" ht="15.75" customHeight="1">
      <c r="A164" s="180"/>
      <c r="B164" s="180"/>
      <c r="C164" s="180"/>
      <c r="D164" s="180"/>
      <c r="E164" s="180"/>
      <c r="F164" s="185"/>
      <c r="G164" s="180"/>
    </row>
    <row r="165" ht="15.75" customHeight="1">
      <c r="A165" s="180"/>
      <c r="B165" s="180"/>
      <c r="C165" s="180"/>
      <c r="D165" s="180"/>
      <c r="E165" s="180"/>
      <c r="F165" s="185"/>
      <c r="G165" s="180"/>
    </row>
    <row r="166" ht="15.75" customHeight="1">
      <c r="A166" s="180"/>
      <c r="B166" s="180"/>
      <c r="C166" s="180"/>
      <c r="D166" s="180"/>
      <c r="E166" s="180"/>
      <c r="F166" s="185"/>
      <c r="G166" s="180"/>
    </row>
    <row r="167" ht="15.75" customHeight="1">
      <c r="A167" s="180"/>
      <c r="B167" s="180"/>
      <c r="C167" s="180"/>
      <c r="D167" s="180"/>
      <c r="E167" s="180"/>
      <c r="F167" s="185"/>
      <c r="G167" s="180"/>
    </row>
    <row r="168" ht="15.75" customHeight="1">
      <c r="A168" s="180"/>
      <c r="B168" s="180"/>
      <c r="C168" s="180"/>
      <c r="D168" s="180"/>
      <c r="E168" s="180"/>
      <c r="F168" s="185"/>
      <c r="G168" s="180"/>
    </row>
    <row r="169" ht="15.75" customHeight="1">
      <c r="A169" s="180"/>
      <c r="B169" s="180"/>
      <c r="C169" s="180"/>
      <c r="D169" s="180"/>
      <c r="E169" s="180"/>
      <c r="F169" s="185"/>
      <c r="G169" s="180"/>
    </row>
    <row r="170" ht="15.75" customHeight="1">
      <c r="A170" s="180"/>
      <c r="B170" s="180"/>
      <c r="C170" s="180"/>
      <c r="D170" s="180"/>
      <c r="E170" s="180"/>
      <c r="F170" s="185"/>
      <c r="G170" s="180"/>
    </row>
    <row r="171" ht="15.75" customHeight="1">
      <c r="A171" s="180"/>
      <c r="B171" s="180"/>
      <c r="C171" s="180"/>
      <c r="D171" s="180"/>
      <c r="E171" s="180"/>
      <c r="F171" s="185"/>
      <c r="G171" s="180"/>
    </row>
    <row r="172" ht="15.75" customHeight="1">
      <c r="A172" s="180"/>
      <c r="B172" s="180"/>
      <c r="C172" s="180"/>
      <c r="D172" s="180"/>
      <c r="E172" s="180"/>
      <c r="F172" s="185"/>
      <c r="G172" s="180"/>
    </row>
    <row r="173" ht="15.75" customHeight="1">
      <c r="A173" s="180"/>
      <c r="B173" s="180"/>
      <c r="C173" s="180"/>
      <c r="D173" s="180"/>
      <c r="E173" s="180"/>
      <c r="F173" s="185"/>
      <c r="G173" s="180"/>
    </row>
    <row r="174" ht="15.75" customHeight="1">
      <c r="A174" s="180"/>
      <c r="B174" s="180"/>
      <c r="C174" s="180"/>
      <c r="D174" s="180"/>
      <c r="E174" s="180"/>
      <c r="F174" s="185"/>
      <c r="G174" s="180"/>
    </row>
    <row r="175" ht="15.75" customHeight="1">
      <c r="A175" s="180"/>
      <c r="B175" s="180"/>
      <c r="C175" s="180"/>
      <c r="D175" s="180"/>
      <c r="E175" s="180"/>
      <c r="F175" s="185"/>
      <c r="G175" s="180"/>
    </row>
    <row r="176" ht="15.75" customHeight="1">
      <c r="A176" s="180"/>
      <c r="B176" s="180"/>
      <c r="C176" s="180"/>
      <c r="D176" s="180"/>
      <c r="E176" s="180"/>
      <c r="F176" s="185"/>
      <c r="G176" s="180"/>
    </row>
    <row r="177" ht="15.75" customHeight="1">
      <c r="A177" s="180"/>
      <c r="B177" s="180"/>
      <c r="C177" s="180"/>
      <c r="D177" s="180"/>
      <c r="E177" s="180"/>
      <c r="F177" s="185"/>
      <c r="G177" s="180"/>
    </row>
    <row r="178" ht="15.75" customHeight="1">
      <c r="A178" s="180"/>
      <c r="B178" s="180"/>
      <c r="C178" s="180"/>
      <c r="D178" s="180"/>
      <c r="E178" s="180"/>
      <c r="F178" s="185"/>
      <c r="G178" s="180"/>
    </row>
    <row r="179" ht="15.75" customHeight="1">
      <c r="A179" s="180"/>
      <c r="B179" s="180"/>
      <c r="C179" s="180"/>
      <c r="D179" s="180"/>
      <c r="E179" s="180"/>
      <c r="F179" s="185"/>
      <c r="G179" s="180"/>
    </row>
    <row r="180" ht="15.75" customHeight="1">
      <c r="A180" s="180"/>
      <c r="B180" s="180"/>
      <c r="C180" s="180"/>
      <c r="D180" s="180"/>
      <c r="E180" s="180"/>
      <c r="F180" s="185"/>
      <c r="G180" s="180"/>
    </row>
    <row r="181" ht="15.75" customHeight="1">
      <c r="A181" s="180"/>
      <c r="B181" s="180"/>
      <c r="C181" s="180"/>
      <c r="D181" s="180"/>
      <c r="E181" s="180"/>
      <c r="F181" s="185"/>
      <c r="G181" s="180"/>
    </row>
    <row r="182" ht="15.75" customHeight="1">
      <c r="A182" s="180"/>
      <c r="B182" s="180"/>
      <c r="C182" s="180"/>
      <c r="D182" s="180"/>
      <c r="E182" s="180"/>
      <c r="F182" s="185"/>
      <c r="G182" s="180"/>
    </row>
    <row r="183" ht="15.75" customHeight="1">
      <c r="A183" s="180"/>
      <c r="B183" s="180"/>
      <c r="C183" s="180"/>
      <c r="D183" s="180"/>
      <c r="E183" s="180"/>
      <c r="F183" s="185"/>
      <c r="G183" s="180"/>
    </row>
    <row r="184" ht="15.75" customHeight="1">
      <c r="A184" s="180"/>
      <c r="B184" s="180"/>
      <c r="C184" s="180"/>
      <c r="D184" s="180"/>
      <c r="E184" s="180"/>
      <c r="F184" s="185"/>
      <c r="G184" s="180"/>
    </row>
    <row r="185" ht="15.75" customHeight="1">
      <c r="A185" s="180"/>
      <c r="B185" s="180"/>
      <c r="C185" s="180"/>
      <c r="D185" s="180"/>
      <c r="E185" s="180"/>
      <c r="F185" s="185"/>
      <c r="G185" s="180"/>
    </row>
    <row r="186" ht="15.75" customHeight="1">
      <c r="A186" s="180"/>
      <c r="B186" s="180"/>
      <c r="C186" s="180"/>
      <c r="D186" s="180"/>
      <c r="E186" s="180"/>
      <c r="F186" s="185"/>
      <c r="G186" s="180"/>
    </row>
    <row r="187" ht="15.75" customHeight="1">
      <c r="A187" s="180"/>
      <c r="B187" s="180"/>
      <c r="C187" s="180"/>
      <c r="D187" s="180"/>
      <c r="E187" s="180"/>
      <c r="F187" s="185"/>
      <c r="G187" s="180"/>
    </row>
    <row r="188" ht="15.75" customHeight="1">
      <c r="A188" s="180"/>
      <c r="B188" s="180"/>
      <c r="C188" s="180"/>
      <c r="D188" s="180"/>
      <c r="E188" s="180"/>
      <c r="F188" s="185"/>
      <c r="G188" s="180"/>
    </row>
    <row r="189" ht="15.75" customHeight="1">
      <c r="A189" s="180"/>
      <c r="B189" s="180"/>
      <c r="C189" s="180"/>
      <c r="D189" s="180"/>
      <c r="E189" s="180"/>
      <c r="F189" s="185"/>
      <c r="G189" s="180"/>
    </row>
    <row r="190" ht="15.75" customHeight="1">
      <c r="A190" s="180"/>
      <c r="B190" s="180"/>
      <c r="C190" s="180"/>
      <c r="D190" s="180"/>
      <c r="E190" s="180"/>
      <c r="F190" s="185"/>
      <c r="G190" s="180"/>
    </row>
    <row r="191" ht="15.75" customHeight="1">
      <c r="A191" s="180"/>
      <c r="B191" s="180"/>
      <c r="C191" s="180"/>
      <c r="D191" s="180"/>
      <c r="E191" s="180"/>
      <c r="F191" s="185"/>
      <c r="G191" s="180"/>
    </row>
    <row r="192" ht="15.75" customHeight="1">
      <c r="A192" s="180"/>
      <c r="B192" s="180"/>
      <c r="C192" s="180"/>
      <c r="D192" s="180"/>
      <c r="E192" s="180"/>
      <c r="F192" s="185"/>
      <c r="G192" s="180"/>
    </row>
    <row r="193" ht="15.75" customHeight="1">
      <c r="A193" s="180"/>
      <c r="B193" s="180"/>
      <c r="C193" s="180"/>
      <c r="D193" s="180"/>
      <c r="E193" s="180"/>
      <c r="F193" s="185"/>
      <c r="G193" s="180"/>
    </row>
    <row r="194" ht="15.75" customHeight="1">
      <c r="A194" s="180"/>
      <c r="B194" s="180"/>
      <c r="C194" s="180"/>
      <c r="D194" s="180"/>
      <c r="E194" s="180"/>
      <c r="F194" s="185"/>
      <c r="G194" s="180"/>
    </row>
    <row r="195" ht="15.75" customHeight="1">
      <c r="A195" s="180"/>
      <c r="B195" s="180"/>
      <c r="C195" s="180"/>
      <c r="D195" s="180"/>
      <c r="E195" s="180"/>
      <c r="F195" s="185"/>
      <c r="G195" s="180"/>
    </row>
    <row r="196" ht="15.75" customHeight="1">
      <c r="A196" s="180"/>
      <c r="B196" s="180"/>
      <c r="C196" s="180"/>
      <c r="D196" s="180"/>
      <c r="E196" s="180"/>
      <c r="F196" s="185"/>
      <c r="G196" s="180"/>
    </row>
    <row r="197" ht="15.75" customHeight="1">
      <c r="A197" s="180"/>
      <c r="B197" s="180"/>
      <c r="C197" s="180"/>
      <c r="D197" s="180"/>
      <c r="E197" s="180"/>
      <c r="F197" s="185"/>
      <c r="G197" s="180"/>
    </row>
    <row r="198" ht="15.75" customHeight="1">
      <c r="A198" s="180"/>
      <c r="B198" s="180"/>
      <c r="C198" s="180"/>
      <c r="D198" s="180"/>
      <c r="E198" s="180"/>
      <c r="F198" s="185"/>
      <c r="G198" s="180"/>
    </row>
    <row r="199" ht="15.75" customHeight="1">
      <c r="A199" s="180"/>
      <c r="B199" s="180"/>
      <c r="C199" s="180"/>
      <c r="D199" s="180"/>
      <c r="E199" s="180"/>
      <c r="F199" s="185"/>
      <c r="G199" s="180"/>
    </row>
    <row r="200" ht="15.75" customHeight="1">
      <c r="A200" s="180"/>
      <c r="B200" s="180"/>
      <c r="C200" s="180"/>
      <c r="D200" s="180"/>
      <c r="E200" s="180"/>
      <c r="F200" s="185"/>
      <c r="G200" s="180"/>
    </row>
    <row r="201" ht="15.75" customHeight="1">
      <c r="A201" s="180"/>
      <c r="B201" s="180"/>
      <c r="C201" s="180"/>
      <c r="D201" s="180"/>
      <c r="E201" s="180"/>
      <c r="F201" s="185"/>
      <c r="G201" s="180"/>
    </row>
    <row r="202" ht="15.75" customHeight="1">
      <c r="A202" s="180"/>
      <c r="B202" s="180"/>
      <c r="C202" s="180"/>
      <c r="D202" s="180"/>
      <c r="E202" s="180"/>
      <c r="F202" s="185"/>
      <c r="G202" s="180"/>
    </row>
    <row r="203" ht="15.75" customHeight="1">
      <c r="A203" s="180"/>
      <c r="B203" s="180"/>
      <c r="C203" s="180"/>
      <c r="D203" s="180"/>
      <c r="E203" s="180"/>
      <c r="F203" s="185"/>
      <c r="G203" s="180"/>
    </row>
    <row r="204" ht="15.75" customHeight="1">
      <c r="A204" s="180"/>
      <c r="B204" s="180"/>
      <c r="C204" s="180"/>
      <c r="D204" s="180"/>
      <c r="E204" s="180"/>
      <c r="F204" s="185"/>
      <c r="G204" s="180"/>
    </row>
    <row r="205" ht="15.75" customHeight="1">
      <c r="A205" s="180"/>
      <c r="B205" s="180"/>
      <c r="C205" s="180"/>
      <c r="D205" s="180"/>
      <c r="E205" s="180"/>
      <c r="F205" s="185"/>
      <c r="G205" s="180"/>
    </row>
    <row r="206" ht="15.75" customHeight="1">
      <c r="A206" s="180"/>
      <c r="B206" s="180"/>
      <c r="C206" s="180"/>
      <c r="D206" s="180"/>
      <c r="E206" s="180"/>
      <c r="F206" s="185"/>
      <c r="G206" s="180"/>
    </row>
    <row r="207" ht="15.75" customHeight="1">
      <c r="A207" s="180"/>
      <c r="B207" s="180"/>
      <c r="C207" s="180"/>
      <c r="D207" s="180"/>
      <c r="E207" s="180"/>
      <c r="F207" s="185"/>
      <c r="G207" s="180"/>
    </row>
    <row r="208" ht="15.75" customHeight="1">
      <c r="A208" s="180"/>
      <c r="B208" s="180"/>
      <c r="C208" s="180"/>
      <c r="D208" s="180"/>
      <c r="E208" s="180"/>
      <c r="F208" s="185"/>
      <c r="G208" s="180"/>
    </row>
    <row r="209" ht="15.75" customHeight="1">
      <c r="A209" s="180"/>
      <c r="B209" s="180"/>
      <c r="C209" s="180"/>
      <c r="D209" s="180"/>
      <c r="E209" s="180"/>
      <c r="F209" s="185"/>
      <c r="G209" s="180"/>
    </row>
    <row r="210" ht="15.75" customHeight="1">
      <c r="A210" s="180"/>
      <c r="B210" s="180"/>
      <c r="C210" s="180"/>
      <c r="D210" s="180"/>
      <c r="E210" s="180"/>
      <c r="F210" s="185"/>
      <c r="G210" s="180"/>
    </row>
    <row r="211" ht="15.75" customHeight="1">
      <c r="A211" s="180"/>
      <c r="B211" s="180"/>
      <c r="C211" s="180"/>
      <c r="D211" s="180"/>
      <c r="E211" s="180"/>
      <c r="F211" s="185"/>
      <c r="G211" s="180"/>
    </row>
    <row r="212" ht="15.75" customHeight="1">
      <c r="A212" s="180"/>
      <c r="B212" s="180"/>
      <c r="C212" s="180"/>
      <c r="D212" s="180"/>
      <c r="E212" s="180"/>
      <c r="F212" s="185"/>
      <c r="G212" s="180"/>
    </row>
    <row r="213" ht="15.75" customHeight="1">
      <c r="A213" s="180"/>
      <c r="B213" s="180"/>
      <c r="C213" s="180"/>
      <c r="D213" s="180"/>
      <c r="E213" s="180"/>
      <c r="F213" s="185"/>
      <c r="G213" s="180"/>
    </row>
    <row r="214" ht="15.75" customHeight="1">
      <c r="A214" s="180"/>
      <c r="B214" s="180"/>
      <c r="C214" s="180"/>
      <c r="D214" s="180"/>
      <c r="E214" s="180"/>
      <c r="F214" s="185"/>
      <c r="G214" s="180"/>
    </row>
    <row r="215" ht="15.75" customHeight="1">
      <c r="A215" s="180"/>
      <c r="B215" s="180"/>
      <c r="C215" s="180"/>
      <c r="D215" s="180"/>
      <c r="E215" s="180"/>
      <c r="F215" s="185"/>
      <c r="G215" s="180"/>
    </row>
    <row r="216" ht="15.75" customHeight="1">
      <c r="A216" s="180"/>
      <c r="B216" s="180"/>
      <c r="C216" s="180"/>
      <c r="D216" s="180"/>
      <c r="E216" s="180"/>
      <c r="F216" s="185"/>
      <c r="G216" s="180"/>
    </row>
    <row r="217" ht="15.75" customHeight="1">
      <c r="A217" s="180"/>
      <c r="B217" s="180"/>
      <c r="C217" s="180"/>
      <c r="D217" s="180"/>
      <c r="E217" s="180"/>
      <c r="F217" s="185"/>
      <c r="G217" s="180"/>
    </row>
    <row r="218" ht="15.75" customHeight="1">
      <c r="A218" s="180"/>
      <c r="B218" s="180"/>
      <c r="C218" s="180"/>
      <c r="D218" s="180"/>
      <c r="E218" s="180"/>
      <c r="F218" s="185"/>
      <c r="G218" s="180"/>
    </row>
    <row r="219" ht="15.75" customHeight="1">
      <c r="A219" s="180"/>
      <c r="B219" s="180"/>
      <c r="C219" s="180"/>
      <c r="D219" s="180"/>
      <c r="E219" s="180"/>
      <c r="F219" s="185"/>
      <c r="G219" s="180"/>
    </row>
    <row r="220" ht="15.75" customHeight="1">
      <c r="A220" s="180"/>
      <c r="B220" s="180"/>
      <c r="C220" s="180"/>
      <c r="D220" s="180"/>
      <c r="E220" s="180"/>
      <c r="F220" s="185"/>
      <c r="G220" s="180"/>
    </row>
    <row r="221" ht="15.75" customHeight="1">
      <c r="A221" s="180"/>
      <c r="B221" s="180"/>
      <c r="C221" s="180"/>
      <c r="D221" s="180"/>
      <c r="E221" s="180"/>
      <c r="F221" s="185"/>
      <c r="G221" s="180"/>
    </row>
    <row r="222" ht="15.75" customHeight="1">
      <c r="A222" s="180"/>
      <c r="B222" s="180"/>
      <c r="C222" s="180"/>
      <c r="D222" s="180"/>
      <c r="E222" s="180"/>
      <c r="F222" s="185"/>
      <c r="G222" s="180"/>
    </row>
    <row r="223" ht="15.75" customHeight="1">
      <c r="A223" s="180"/>
      <c r="B223" s="180"/>
      <c r="C223" s="180"/>
      <c r="D223" s="180"/>
      <c r="E223" s="180"/>
      <c r="F223" s="185"/>
      <c r="G223" s="180"/>
    </row>
    <row r="224" ht="15.75" customHeight="1">
      <c r="A224" s="180"/>
      <c r="B224" s="180"/>
      <c r="C224" s="180"/>
      <c r="D224" s="180"/>
      <c r="E224" s="180"/>
      <c r="F224" s="185"/>
      <c r="G224" s="180"/>
    </row>
    <row r="225" ht="15.75" customHeight="1">
      <c r="A225" s="180"/>
      <c r="B225" s="180"/>
      <c r="C225" s="180"/>
      <c r="D225" s="180"/>
      <c r="E225" s="180"/>
      <c r="F225" s="185"/>
      <c r="G225" s="180"/>
    </row>
    <row r="226" ht="15.75" customHeight="1">
      <c r="A226" s="180"/>
      <c r="B226" s="180"/>
      <c r="C226" s="180"/>
      <c r="D226" s="180"/>
      <c r="E226" s="180"/>
      <c r="F226" s="185"/>
      <c r="G226" s="180"/>
    </row>
    <row r="227" ht="15.75" customHeight="1">
      <c r="A227" s="180"/>
      <c r="B227" s="180"/>
      <c r="C227" s="180"/>
      <c r="D227" s="180"/>
      <c r="E227" s="180"/>
      <c r="F227" s="185"/>
      <c r="G227" s="180"/>
    </row>
    <row r="228" ht="15.75" customHeight="1">
      <c r="A228" s="180"/>
      <c r="B228" s="180"/>
      <c r="C228" s="180"/>
      <c r="D228" s="180"/>
      <c r="E228" s="180"/>
      <c r="F228" s="185"/>
      <c r="G228" s="180"/>
    </row>
    <row r="229" ht="15.75" customHeight="1">
      <c r="A229" s="180"/>
      <c r="B229" s="180"/>
      <c r="C229" s="180"/>
      <c r="D229" s="180"/>
      <c r="E229" s="180"/>
      <c r="F229" s="185"/>
      <c r="G229" s="180"/>
    </row>
    <row r="230" ht="15.75" customHeight="1">
      <c r="A230" s="180"/>
      <c r="B230" s="180"/>
      <c r="C230" s="180"/>
      <c r="D230" s="180"/>
      <c r="E230" s="180"/>
      <c r="F230" s="185"/>
      <c r="G230" s="180"/>
    </row>
    <row r="231" ht="15.75" customHeight="1">
      <c r="A231" s="180"/>
      <c r="B231" s="180"/>
      <c r="C231" s="180"/>
      <c r="D231" s="180"/>
      <c r="E231" s="180"/>
      <c r="F231" s="185"/>
      <c r="G231" s="180"/>
    </row>
    <row r="232" ht="15.75" customHeight="1">
      <c r="A232" s="180"/>
      <c r="B232" s="180"/>
      <c r="C232" s="180"/>
      <c r="D232" s="180"/>
      <c r="E232" s="180"/>
      <c r="F232" s="185"/>
      <c r="G232" s="180"/>
    </row>
    <row r="233" ht="15.75" customHeight="1">
      <c r="A233" s="180"/>
      <c r="B233" s="180"/>
      <c r="C233" s="180"/>
      <c r="D233" s="180"/>
      <c r="E233" s="180"/>
      <c r="F233" s="185"/>
      <c r="G233" s="180"/>
    </row>
    <row r="234" ht="15.75" customHeight="1">
      <c r="A234" s="180"/>
      <c r="B234" s="180"/>
      <c r="C234" s="180"/>
      <c r="D234" s="180"/>
      <c r="E234" s="180"/>
      <c r="F234" s="185"/>
      <c r="G234" s="180"/>
    </row>
    <row r="235" ht="15.75" customHeight="1">
      <c r="A235" s="180"/>
      <c r="B235" s="180"/>
      <c r="C235" s="180"/>
      <c r="D235" s="180"/>
      <c r="E235" s="180"/>
      <c r="F235" s="185"/>
      <c r="G235" s="180"/>
    </row>
    <row r="236" ht="15.75" customHeight="1">
      <c r="A236" s="180"/>
      <c r="B236" s="180"/>
      <c r="C236" s="180"/>
      <c r="D236" s="180"/>
      <c r="E236" s="180"/>
      <c r="F236" s="185"/>
      <c r="G236" s="180"/>
    </row>
    <row r="237" ht="15.75" customHeight="1">
      <c r="A237" s="180"/>
      <c r="B237" s="180"/>
      <c r="C237" s="180"/>
      <c r="D237" s="180"/>
      <c r="E237" s="180"/>
      <c r="F237" s="185"/>
      <c r="G237" s="180"/>
    </row>
    <row r="238" ht="15.75" customHeight="1">
      <c r="A238" s="180"/>
      <c r="B238" s="180"/>
      <c r="C238" s="180"/>
      <c r="D238" s="180"/>
      <c r="E238" s="180"/>
      <c r="F238" s="185"/>
      <c r="G238" s="180"/>
    </row>
    <row r="239" ht="15.75" customHeight="1">
      <c r="A239" s="180"/>
      <c r="B239" s="180"/>
      <c r="C239" s="180"/>
      <c r="D239" s="180"/>
      <c r="E239" s="180"/>
      <c r="F239" s="185"/>
      <c r="G239" s="180"/>
    </row>
    <row r="240" ht="15.75" customHeight="1">
      <c r="A240" s="180"/>
      <c r="B240" s="180"/>
      <c r="C240" s="180"/>
      <c r="D240" s="180"/>
      <c r="E240" s="180"/>
      <c r="F240" s="185"/>
      <c r="G240" s="180"/>
    </row>
    <row r="241" ht="15.75" customHeight="1">
      <c r="A241" s="180"/>
      <c r="B241" s="180"/>
      <c r="C241" s="180"/>
      <c r="D241" s="180"/>
      <c r="E241" s="180"/>
      <c r="F241" s="185"/>
      <c r="G241" s="180"/>
    </row>
    <row r="242" ht="15.75" customHeight="1">
      <c r="A242" s="180"/>
      <c r="B242" s="180"/>
      <c r="C242" s="180"/>
      <c r="D242" s="180"/>
      <c r="E242" s="180"/>
      <c r="F242" s="185"/>
      <c r="G242" s="180"/>
    </row>
    <row r="243" ht="15.75" customHeight="1">
      <c r="A243" s="180"/>
      <c r="B243" s="180"/>
      <c r="C243" s="180"/>
      <c r="D243" s="180"/>
      <c r="E243" s="180"/>
      <c r="F243" s="185"/>
      <c r="G243" s="180"/>
    </row>
    <row r="244" ht="15.75" customHeight="1">
      <c r="A244" s="180"/>
      <c r="B244" s="180"/>
      <c r="C244" s="180"/>
      <c r="D244" s="180"/>
      <c r="E244" s="180"/>
      <c r="F244" s="185"/>
      <c r="G244" s="180"/>
    </row>
    <row r="245" ht="15.75" customHeight="1">
      <c r="A245" s="180"/>
      <c r="B245" s="180"/>
      <c r="C245" s="180"/>
      <c r="D245" s="180"/>
      <c r="E245" s="180"/>
      <c r="F245" s="185"/>
      <c r="G245" s="180"/>
    </row>
    <row r="246" ht="15.75" customHeight="1">
      <c r="A246" s="180"/>
      <c r="B246" s="180"/>
      <c r="C246" s="180"/>
      <c r="D246" s="180"/>
      <c r="E246" s="180"/>
      <c r="F246" s="185"/>
      <c r="G246" s="180"/>
    </row>
    <row r="247" ht="15.75" customHeight="1">
      <c r="A247" s="180"/>
      <c r="B247" s="180"/>
      <c r="C247" s="180"/>
      <c r="D247" s="180"/>
      <c r="E247" s="180"/>
      <c r="F247" s="185"/>
      <c r="G247" s="180"/>
    </row>
    <row r="248" ht="15.75" customHeight="1">
      <c r="A248" s="180"/>
      <c r="B248" s="180"/>
      <c r="C248" s="180"/>
      <c r="D248" s="180"/>
      <c r="E248" s="180"/>
      <c r="F248" s="185"/>
      <c r="G248" s="180"/>
    </row>
    <row r="249" ht="15.75" customHeight="1">
      <c r="A249" s="180"/>
      <c r="B249" s="180"/>
      <c r="C249" s="180"/>
      <c r="D249" s="180"/>
      <c r="E249" s="180"/>
      <c r="F249" s="185"/>
      <c r="G249" s="180"/>
    </row>
    <row r="250" ht="15.75" customHeight="1">
      <c r="A250" s="180"/>
      <c r="B250" s="180"/>
      <c r="C250" s="180"/>
      <c r="D250" s="180"/>
      <c r="E250" s="180"/>
      <c r="F250" s="185"/>
      <c r="G250" s="180"/>
    </row>
    <row r="251" ht="15.75" customHeight="1">
      <c r="A251" s="180"/>
      <c r="B251" s="180"/>
      <c r="C251" s="180"/>
      <c r="D251" s="180"/>
      <c r="E251" s="180"/>
      <c r="F251" s="185"/>
      <c r="G251" s="180"/>
    </row>
    <row r="252" ht="15.75" customHeight="1">
      <c r="A252" s="180"/>
      <c r="B252" s="180"/>
      <c r="C252" s="180"/>
      <c r="D252" s="180"/>
      <c r="E252" s="180"/>
      <c r="F252" s="185"/>
      <c r="G252" s="180"/>
    </row>
    <row r="253" ht="15.75" customHeight="1">
      <c r="A253" s="180"/>
      <c r="B253" s="180"/>
      <c r="C253" s="180"/>
      <c r="D253" s="180"/>
      <c r="E253" s="180"/>
      <c r="F253" s="185"/>
      <c r="G253" s="180"/>
    </row>
    <row r="254" ht="15.75" customHeight="1">
      <c r="A254" s="180"/>
      <c r="B254" s="180"/>
      <c r="C254" s="180"/>
      <c r="D254" s="180"/>
      <c r="E254" s="180"/>
      <c r="F254" s="185"/>
      <c r="G254" s="180"/>
    </row>
    <row r="255" ht="15.75" customHeight="1">
      <c r="A255" s="180"/>
      <c r="B255" s="180"/>
      <c r="C255" s="180"/>
      <c r="D255" s="180"/>
      <c r="E255" s="180"/>
      <c r="F255" s="185"/>
      <c r="G255" s="180"/>
    </row>
    <row r="256" ht="15.75" customHeight="1">
      <c r="A256" s="180"/>
      <c r="B256" s="180"/>
      <c r="C256" s="180"/>
      <c r="D256" s="180"/>
      <c r="E256" s="180"/>
      <c r="F256" s="185"/>
      <c r="G256" s="180"/>
    </row>
    <row r="257" ht="15.75" customHeight="1">
      <c r="A257" s="180"/>
      <c r="B257" s="180"/>
      <c r="C257" s="180"/>
      <c r="D257" s="180"/>
      <c r="E257" s="180"/>
      <c r="F257" s="185"/>
      <c r="G257" s="180"/>
    </row>
    <row r="258" ht="15.75" customHeight="1">
      <c r="A258" s="180"/>
      <c r="B258" s="180"/>
      <c r="C258" s="180"/>
      <c r="D258" s="180"/>
      <c r="E258" s="180"/>
      <c r="F258" s="185"/>
      <c r="G258" s="180"/>
    </row>
    <row r="259" ht="15.75" customHeight="1">
      <c r="A259" s="180"/>
      <c r="B259" s="180"/>
      <c r="C259" s="180"/>
      <c r="D259" s="180"/>
      <c r="E259" s="180"/>
      <c r="F259" s="185"/>
      <c r="G259" s="180"/>
    </row>
    <row r="260" ht="15.75" customHeight="1">
      <c r="A260" s="180"/>
      <c r="B260" s="180"/>
      <c r="C260" s="180"/>
      <c r="D260" s="180"/>
      <c r="E260" s="180"/>
      <c r="F260" s="185"/>
      <c r="G260" s="180"/>
    </row>
    <row r="261" ht="15.75" customHeight="1">
      <c r="A261" s="180"/>
      <c r="B261" s="180"/>
      <c r="C261" s="180"/>
      <c r="D261" s="180"/>
      <c r="E261" s="180"/>
      <c r="F261" s="185"/>
      <c r="G261" s="180"/>
    </row>
    <row r="262" ht="15.75" customHeight="1">
      <c r="A262" s="180"/>
      <c r="B262" s="180"/>
      <c r="C262" s="180"/>
      <c r="D262" s="180"/>
      <c r="E262" s="180"/>
      <c r="F262" s="185"/>
      <c r="G262" s="180"/>
    </row>
    <row r="263" ht="15.75" customHeight="1">
      <c r="A263" s="180"/>
      <c r="B263" s="180"/>
      <c r="C263" s="180"/>
      <c r="D263" s="180"/>
      <c r="E263" s="180"/>
      <c r="F263" s="185"/>
      <c r="G263" s="180"/>
    </row>
    <row r="264" ht="15.75" customHeight="1">
      <c r="A264" s="180"/>
      <c r="B264" s="180"/>
      <c r="C264" s="180"/>
      <c r="D264" s="180"/>
      <c r="E264" s="180"/>
      <c r="F264" s="185"/>
      <c r="G264" s="180"/>
    </row>
    <row r="265" ht="15.75" customHeight="1">
      <c r="A265" s="180"/>
      <c r="B265" s="180"/>
      <c r="C265" s="180"/>
      <c r="D265" s="180"/>
      <c r="E265" s="180"/>
      <c r="F265" s="185"/>
      <c r="G265" s="180"/>
    </row>
    <row r="266" ht="15.75" customHeight="1">
      <c r="A266" s="180"/>
      <c r="B266" s="180"/>
      <c r="C266" s="180"/>
      <c r="D266" s="180"/>
      <c r="E266" s="180"/>
      <c r="F266" s="185"/>
      <c r="G266" s="180"/>
    </row>
    <row r="267" ht="15.75" customHeight="1">
      <c r="A267" s="180"/>
      <c r="B267" s="180"/>
      <c r="C267" s="180"/>
      <c r="D267" s="180"/>
      <c r="E267" s="180"/>
      <c r="F267" s="185"/>
      <c r="G267" s="180"/>
    </row>
    <row r="268" ht="15.75" customHeight="1">
      <c r="A268" s="180"/>
      <c r="B268" s="180"/>
      <c r="C268" s="180"/>
      <c r="D268" s="180"/>
      <c r="E268" s="180"/>
      <c r="F268" s="185"/>
      <c r="G268" s="180"/>
    </row>
    <row r="269" ht="15.75" customHeight="1">
      <c r="A269" s="180"/>
      <c r="B269" s="180"/>
      <c r="C269" s="180"/>
      <c r="D269" s="180"/>
      <c r="E269" s="180"/>
      <c r="F269" s="185"/>
      <c r="G269" s="180"/>
    </row>
    <row r="270" ht="15.75" customHeight="1">
      <c r="A270" s="180"/>
      <c r="B270" s="180"/>
      <c r="C270" s="180"/>
      <c r="D270" s="180"/>
      <c r="E270" s="180"/>
      <c r="F270" s="185"/>
      <c r="G270" s="180"/>
    </row>
    <row r="271" ht="15.75" customHeight="1">
      <c r="A271" s="180"/>
      <c r="B271" s="180"/>
      <c r="C271" s="180"/>
      <c r="D271" s="180"/>
      <c r="E271" s="180"/>
      <c r="F271" s="185"/>
      <c r="G271" s="180"/>
    </row>
    <row r="272" ht="15.75" customHeight="1">
      <c r="A272" s="180"/>
      <c r="B272" s="180"/>
      <c r="C272" s="180"/>
      <c r="D272" s="180"/>
      <c r="E272" s="180"/>
      <c r="F272" s="185"/>
      <c r="G272" s="180"/>
    </row>
    <row r="273" ht="15.75" customHeight="1">
      <c r="A273" s="180"/>
      <c r="B273" s="180"/>
      <c r="C273" s="180"/>
      <c r="D273" s="180"/>
      <c r="E273" s="180"/>
      <c r="F273" s="185"/>
      <c r="G273" s="180"/>
    </row>
    <row r="274" ht="15.75" customHeight="1">
      <c r="A274" s="180"/>
      <c r="B274" s="180"/>
      <c r="C274" s="180"/>
      <c r="D274" s="180"/>
      <c r="E274" s="180"/>
      <c r="F274" s="185"/>
      <c r="G274" s="180"/>
    </row>
    <row r="275" ht="15.75" customHeight="1">
      <c r="A275" s="180"/>
      <c r="B275" s="180"/>
      <c r="C275" s="180"/>
      <c r="D275" s="180"/>
      <c r="E275" s="180"/>
      <c r="F275" s="185"/>
      <c r="G275" s="180"/>
    </row>
    <row r="276" ht="15.75" customHeight="1">
      <c r="A276" s="180"/>
      <c r="B276" s="180"/>
      <c r="C276" s="180"/>
      <c r="D276" s="180"/>
      <c r="E276" s="180"/>
      <c r="F276" s="185"/>
      <c r="G276" s="180"/>
    </row>
    <row r="277" ht="15.75" customHeight="1">
      <c r="A277" s="180"/>
      <c r="B277" s="180"/>
      <c r="C277" s="180"/>
      <c r="D277" s="180"/>
      <c r="E277" s="180"/>
      <c r="F277" s="185"/>
      <c r="G277" s="180"/>
    </row>
    <row r="278" ht="15.75" customHeight="1">
      <c r="A278" s="180"/>
      <c r="B278" s="180"/>
      <c r="C278" s="180"/>
      <c r="D278" s="180"/>
      <c r="E278" s="180"/>
      <c r="F278" s="185"/>
      <c r="G278" s="180"/>
    </row>
    <row r="279" ht="15.75" customHeight="1">
      <c r="A279" s="180"/>
      <c r="B279" s="180"/>
      <c r="C279" s="180"/>
      <c r="D279" s="180"/>
      <c r="E279" s="180"/>
      <c r="F279" s="185"/>
      <c r="G279" s="180"/>
    </row>
    <row r="280" ht="15.75" customHeight="1">
      <c r="A280" s="180"/>
      <c r="B280" s="180"/>
      <c r="C280" s="180"/>
      <c r="D280" s="180"/>
      <c r="E280" s="180"/>
      <c r="F280" s="185"/>
      <c r="G280" s="180"/>
    </row>
    <row r="281" ht="15.75" customHeight="1">
      <c r="A281" s="180"/>
      <c r="B281" s="180"/>
      <c r="C281" s="180"/>
      <c r="D281" s="180"/>
      <c r="E281" s="180"/>
      <c r="F281" s="185"/>
      <c r="G281" s="180"/>
    </row>
    <row r="282" ht="15.75" customHeight="1">
      <c r="A282" s="180"/>
      <c r="B282" s="180"/>
      <c r="C282" s="180"/>
      <c r="D282" s="180"/>
      <c r="E282" s="180"/>
      <c r="F282" s="185"/>
      <c r="G282" s="180"/>
    </row>
    <row r="283" ht="15.75" customHeight="1">
      <c r="A283" s="180"/>
      <c r="B283" s="180"/>
      <c r="C283" s="180"/>
      <c r="D283" s="180"/>
      <c r="E283" s="180"/>
      <c r="F283" s="185"/>
      <c r="G283" s="180"/>
    </row>
    <row r="284" ht="15.75" customHeight="1">
      <c r="A284" s="180"/>
      <c r="B284" s="180"/>
      <c r="C284" s="180"/>
      <c r="D284" s="180"/>
      <c r="E284" s="180"/>
      <c r="F284" s="185"/>
      <c r="G284" s="180"/>
    </row>
    <row r="285" ht="15.75" customHeight="1">
      <c r="A285" s="180"/>
      <c r="B285" s="180"/>
      <c r="C285" s="180"/>
      <c r="D285" s="180"/>
      <c r="E285" s="180"/>
      <c r="F285" s="185"/>
      <c r="G285" s="180"/>
    </row>
    <row r="286" ht="15.75" customHeight="1">
      <c r="A286" s="180"/>
      <c r="B286" s="180"/>
      <c r="C286" s="180"/>
      <c r="D286" s="180"/>
      <c r="E286" s="180"/>
      <c r="F286" s="185"/>
      <c r="G286" s="180"/>
    </row>
    <row r="287" ht="15.75" customHeight="1">
      <c r="A287" s="180"/>
      <c r="B287" s="180"/>
      <c r="C287" s="180"/>
      <c r="D287" s="180"/>
      <c r="E287" s="180"/>
      <c r="F287" s="185"/>
      <c r="G287" s="180"/>
    </row>
    <row r="288" ht="15.75" customHeight="1">
      <c r="A288" s="180"/>
      <c r="B288" s="180"/>
      <c r="C288" s="180"/>
      <c r="D288" s="180"/>
      <c r="E288" s="180"/>
      <c r="F288" s="185"/>
      <c r="G288" s="180"/>
    </row>
    <row r="289" ht="15.75" customHeight="1">
      <c r="A289" s="180"/>
      <c r="B289" s="180"/>
      <c r="C289" s="180"/>
      <c r="D289" s="180"/>
      <c r="E289" s="180"/>
      <c r="F289" s="185"/>
      <c r="G289" s="180"/>
    </row>
    <row r="290" ht="15.75" customHeight="1">
      <c r="A290" s="180"/>
      <c r="B290" s="180"/>
      <c r="C290" s="180"/>
      <c r="D290" s="180"/>
      <c r="E290" s="180"/>
      <c r="F290" s="185"/>
      <c r="G290" s="180"/>
    </row>
    <row r="291" ht="15.75" customHeight="1">
      <c r="A291" s="180"/>
      <c r="B291" s="180"/>
      <c r="C291" s="180"/>
      <c r="D291" s="180"/>
      <c r="E291" s="180"/>
      <c r="F291" s="185"/>
      <c r="G291" s="180"/>
    </row>
    <row r="292" ht="15.75" customHeight="1">
      <c r="A292" s="180"/>
      <c r="B292" s="180"/>
      <c r="C292" s="180"/>
      <c r="D292" s="180"/>
      <c r="E292" s="180"/>
      <c r="F292" s="185"/>
      <c r="G292" s="180"/>
    </row>
    <row r="293" ht="15.75" customHeight="1">
      <c r="A293" s="180"/>
      <c r="B293" s="180"/>
      <c r="C293" s="180"/>
      <c r="D293" s="180"/>
      <c r="E293" s="180"/>
      <c r="F293" s="185"/>
      <c r="G293" s="180"/>
    </row>
    <row r="294" ht="15.75" customHeight="1">
      <c r="A294" s="180"/>
      <c r="B294" s="180"/>
      <c r="C294" s="180"/>
      <c r="D294" s="180"/>
      <c r="E294" s="180"/>
      <c r="F294" s="185"/>
      <c r="G294" s="180"/>
    </row>
    <row r="295" ht="15.75" customHeight="1">
      <c r="A295" s="180"/>
      <c r="B295" s="180"/>
      <c r="C295" s="180"/>
      <c r="D295" s="180"/>
      <c r="E295" s="180"/>
      <c r="F295" s="185"/>
      <c r="G295" s="180"/>
    </row>
    <row r="296" ht="15.75" customHeight="1">
      <c r="A296" s="180"/>
      <c r="B296" s="180"/>
      <c r="C296" s="180"/>
      <c r="D296" s="180"/>
      <c r="E296" s="180"/>
      <c r="F296" s="185"/>
      <c r="G296" s="180"/>
    </row>
    <row r="297" ht="15.75" customHeight="1">
      <c r="A297" s="180"/>
      <c r="B297" s="180"/>
      <c r="C297" s="180"/>
      <c r="D297" s="180"/>
      <c r="E297" s="180"/>
      <c r="F297" s="185"/>
      <c r="G297" s="180"/>
    </row>
    <row r="298" ht="15.75" customHeight="1">
      <c r="A298" s="180"/>
      <c r="B298" s="180"/>
      <c r="C298" s="180"/>
      <c r="D298" s="180"/>
      <c r="E298" s="180"/>
      <c r="F298" s="185"/>
      <c r="G298" s="180"/>
    </row>
    <row r="299" ht="15.75" customHeight="1">
      <c r="A299" s="180"/>
      <c r="B299" s="180"/>
      <c r="C299" s="180"/>
      <c r="D299" s="180"/>
      <c r="E299" s="180"/>
      <c r="F299" s="185"/>
      <c r="G299" s="180"/>
    </row>
    <row r="300" ht="15.75" customHeight="1">
      <c r="A300" s="180"/>
      <c r="B300" s="180"/>
      <c r="C300" s="180"/>
      <c r="D300" s="180"/>
      <c r="E300" s="180"/>
      <c r="F300" s="185"/>
      <c r="G300" s="180"/>
    </row>
    <row r="301" ht="15.75" customHeight="1">
      <c r="A301" s="180"/>
      <c r="B301" s="180"/>
      <c r="C301" s="180"/>
      <c r="D301" s="180"/>
      <c r="E301" s="180"/>
      <c r="F301" s="185"/>
      <c r="G301" s="180"/>
    </row>
    <row r="302" ht="15.75" customHeight="1">
      <c r="A302" s="180"/>
      <c r="B302" s="180"/>
      <c r="C302" s="180"/>
      <c r="D302" s="180"/>
      <c r="E302" s="180"/>
      <c r="F302" s="185"/>
      <c r="G302" s="180"/>
    </row>
    <row r="303" ht="15.75" customHeight="1">
      <c r="A303" s="180"/>
      <c r="B303" s="180"/>
      <c r="C303" s="180"/>
      <c r="D303" s="180"/>
      <c r="E303" s="180"/>
      <c r="F303" s="185"/>
      <c r="G303" s="180"/>
    </row>
    <row r="304" ht="15.75" customHeight="1">
      <c r="A304" s="180"/>
      <c r="B304" s="180"/>
      <c r="C304" s="180"/>
      <c r="D304" s="180"/>
      <c r="E304" s="180"/>
      <c r="F304" s="185"/>
      <c r="G304" s="180"/>
    </row>
    <row r="305" ht="15.75" customHeight="1">
      <c r="A305" s="180"/>
      <c r="B305" s="180"/>
      <c r="C305" s="180"/>
      <c r="D305" s="180"/>
      <c r="E305" s="180"/>
      <c r="F305" s="185"/>
      <c r="G305" s="180"/>
    </row>
    <row r="306" ht="15.75" customHeight="1">
      <c r="A306" s="180"/>
      <c r="B306" s="180"/>
      <c r="C306" s="180"/>
      <c r="D306" s="180"/>
      <c r="E306" s="180"/>
      <c r="F306" s="185"/>
      <c r="G306" s="180"/>
    </row>
    <row r="307" ht="15.75" customHeight="1">
      <c r="A307" s="180"/>
      <c r="B307" s="180"/>
      <c r="C307" s="180"/>
      <c r="D307" s="180"/>
      <c r="E307" s="180"/>
      <c r="F307" s="185"/>
      <c r="G307" s="180"/>
    </row>
    <row r="308" ht="15.75" customHeight="1">
      <c r="A308" s="180"/>
      <c r="B308" s="180"/>
      <c r="C308" s="180"/>
      <c r="D308" s="180"/>
      <c r="E308" s="180"/>
      <c r="F308" s="185"/>
      <c r="G308" s="180"/>
    </row>
    <row r="309" ht="15.75" customHeight="1">
      <c r="A309" s="180"/>
      <c r="B309" s="180"/>
      <c r="C309" s="180"/>
      <c r="D309" s="180"/>
      <c r="E309" s="180"/>
      <c r="F309" s="185"/>
      <c r="G309" s="180"/>
    </row>
    <row r="310" ht="15.75" customHeight="1">
      <c r="A310" s="180"/>
      <c r="B310" s="180"/>
      <c r="C310" s="180"/>
      <c r="D310" s="180"/>
      <c r="E310" s="180"/>
      <c r="F310" s="185"/>
      <c r="G310" s="180"/>
    </row>
    <row r="311" ht="15.75" customHeight="1">
      <c r="A311" s="180"/>
      <c r="B311" s="180"/>
      <c r="C311" s="180"/>
      <c r="D311" s="180"/>
      <c r="E311" s="180"/>
      <c r="F311" s="185"/>
      <c r="G311" s="180"/>
    </row>
    <row r="312" ht="15.75" customHeight="1">
      <c r="A312" s="180"/>
      <c r="B312" s="180"/>
      <c r="C312" s="180"/>
      <c r="D312" s="180"/>
      <c r="E312" s="180"/>
      <c r="F312" s="185"/>
      <c r="G312" s="180"/>
    </row>
    <row r="313" ht="15.75" customHeight="1">
      <c r="A313" s="180"/>
      <c r="B313" s="180"/>
      <c r="C313" s="180"/>
      <c r="D313" s="180"/>
      <c r="E313" s="180"/>
      <c r="F313" s="185"/>
      <c r="G313" s="180"/>
    </row>
    <row r="314" ht="15.75" customHeight="1">
      <c r="A314" s="180"/>
      <c r="B314" s="180"/>
      <c r="C314" s="180"/>
      <c r="D314" s="180"/>
      <c r="E314" s="180"/>
      <c r="F314" s="185"/>
      <c r="G314" s="180"/>
    </row>
    <row r="315" ht="15.75" customHeight="1">
      <c r="A315" s="180"/>
      <c r="B315" s="180"/>
      <c r="C315" s="180"/>
      <c r="D315" s="180"/>
      <c r="E315" s="180"/>
      <c r="F315" s="185"/>
      <c r="G315" s="180"/>
    </row>
    <row r="316" ht="15.75" customHeight="1">
      <c r="A316" s="180"/>
      <c r="B316" s="180"/>
      <c r="C316" s="180"/>
      <c r="D316" s="180"/>
      <c r="E316" s="180"/>
      <c r="F316" s="185"/>
      <c r="G316" s="180"/>
    </row>
    <row r="317" ht="15.75" customHeight="1">
      <c r="A317" s="180"/>
      <c r="B317" s="180"/>
      <c r="C317" s="180"/>
      <c r="D317" s="180"/>
      <c r="E317" s="180"/>
      <c r="F317" s="185"/>
      <c r="G317" s="180"/>
    </row>
    <row r="318" ht="15.75" customHeight="1">
      <c r="A318" s="180"/>
      <c r="B318" s="180"/>
      <c r="C318" s="180"/>
      <c r="D318" s="180"/>
      <c r="E318" s="180"/>
      <c r="F318" s="185"/>
      <c r="G318" s="180"/>
    </row>
    <row r="319" ht="15.75" customHeight="1">
      <c r="A319" s="180"/>
      <c r="B319" s="180"/>
      <c r="C319" s="180"/>
      <c r="D319" s="180"/>
      <c r="E319" s="180"/>
      <c r="F319" s="185"/>
      <c r="G319" s="180"/>
    </row>
    <row r="320" ht="15.75" customHeight="1">
      <c r="A320" s="180"/>
      <c r="B320" s="180"/>
      <c r="C320" s="180"/>
      <c r="D320" s="180"/>
      <c r="E320" s="180"/>
      <c r="F320" s="185"/>
      <c r="G320" s="180"/>
    </row>
    <row r="321" ht="15.75" customHeight="1">
      <c r="A321" s="180"/>
      <c r="B321" s="180"/>
      <c r="C321" s="180"/>
      <c r="D321" s="180"/>
      <c r="E321" s="180"/>
      <c r="F321" s="185"/>
      <c r="G321" s="180"/>
    </row>
    <row r="322" ht="15.75" customHeight="1">
      <c r="A322" s="180"/>
      <c r="B322" s="180"/>
      <c r="C322" s="180"/>
      <c r="D322" s="180"/>
      <c r="E322" s="180"/>
      <c r="F322" s="185"/>
      <c r="G322" s="180"/>
    </row>
    <row r="323" ht="15.75" customHeight="1">
      <c r="A323" s="180"/>
      <c r="B323" s="180"/>
      <c r="C323" s="180"/>
      <c r="D323" s="180"/>
      <c r="E323" s="180"/>
      <c r="F323" s="185"/>
      <c r="G323" s="180"/>
    </row>
    <row r="324" ht="15.75" customHeight="1">
      <c r="A324" s="180"/>
      <c r="B324" s="180"/>
      <c r="C324" s="180"/>
      <c r="D324" s="180"/>
      <c r="E324" s="180"/>
      <c r="F324" s="185"/>
      <c r="G324" s="180"/>
    </row>
    <row r="325" ht="15.75" customHeight="1">
      <c r="A325" s="180"/>
      <c r="B325" s="180"/>
      <c r="C325" s="180"/>
      <c r="D325" s="180"/>
      <c r="E325" s="180"/>
      <c r="F325" s="185"/>
      <c r="G325" s="180"/>
    </row>
    <row r="326" ht="15.75" customHeight="1">
      <c r="A326" s="180"/>
      <c r="B326" s="180"/>
      <c r="C326" s="180"/>
      <c r="D326" s="180"/>
      <c r="E326" s="180"/>
      <c r="F326" s="185"/>
      <c r="G326" s="180"/>
    </row>
    <row r="327" ht="15.75" customHeight="1">
      <c r="A327" s="180"/>
      <c r="B327" s="180"/>
      <c r="C327" s="180"/>
      <c r="D327" s="180"/>
      <c r="E327" s="180"/>
      <c r="F327" s="185"/>
      <c r="G327" s="180"/>
    </row>
    <row r="328" ht="15.75" customHeight="1">
      <c r="A328" s="180"/>
      <c r="B328" s="180"/>
      <c r="C328" s="180"/>
      <c r="D328" s="180"/>
      <c r="E328" s="180"/>
      <c r="F328" s="185"/>
      <c r="G328" s="180"/>
    </row>
    <row r="329" ht="15.75" customHeight="1">
      <c r="A329" s="180"/>
      <c r="B329" s="180"/>
      <c r="C329" s="180"/>
      <c r="D329" s="180"/>
      <c r="E329" s="180"/>
      <c r="F329" s="185"/>
      <c r="G329" s="180"/>
    </row>
    <row r="330" ht="15.75" customHeight="1">
      <c r="A330" s="180"/>
      <c r="B330" s="180"/>
      <c r="C330" s="180"/>
      <c r="D330" s="180"/>
      <c r="E330" s="180"/>
      <c r="F330" s="185"/>
      <c r="G330" s="180"/>
    </row>
    <row r="331" ht="15.75" customHeight="1">
      <c r="A331" s="180"/>
      <c r="B331" s="180"/>
      <c r="C331" s="180"/>
      <c r="D331" s="180"/>
      <c r="E331" s="180"/>
      <c r="F331" s="185"/>
      <c r="G331" s="180"/>
    </row>
    <row r="332" ht="15.75" customHeight="1">
      <c r="A332" s="180"/>
      <c r="B332" s="180"/>
      <c r="C332" s="180"/>
      <c r="D332" s="180"/>
      <c r="E332" s="180"/>
      <c r="F332" s="185"/>
      <c r="G332" s="180"/>
    </row>
    <row r="333" ht="15.75" customHeight="1">
      <c r="A333" s="180"/>
      <c r="B333" s="180"/>
      <c r="C333" s="180"/>
      <c r="D333" s="180"/>
      <c r="E333" s="180"/>
      <c r="F333" s="185"/>
      <c r="G333" s="180"/>
    </row>
    <row r="334" ht="15.75" customHeight="1">
      <c r="A334" s="180"/>
      <c r="B334" s="180"/>
      <c r="C334" s="180"/>
      <c r="D334" s="180"/>
      <c r="E334" s="180"/>
      <c r="F334" s="185"/>
      <c r="G334" s="180"/>
    </row>
    <row r="335" ht="15.75" customHeight="1">
      <c r="A335" s="180"/>
      <c r="B335" s="180"/>
      <c r="C335" s="180"/>
      <c r="D335" s="180"/>
      <c r="E335" s="180"/>
      <c r="F335" s="185"/>
      <c r="G335" s="180"/>
    </row>
    <row r="336" ht="15.75" customHeight="1">
      <c r="A336" s="180"/>
      <c r="B336" s="180"/>
      <c r="C336" s="180"/>
      <c r="D336" s="180"/>
      <c r="E336" s="180"/>
      <c r="F336" s="185"/>
      <c r="G336" s="180"/>
    </row>
    <row r="337" ht="15.75" customHeight="1">
      <c r="A337" s="180"/>
      <c r="B337" s="180"/>
      <c r="C337" s="180"/>
      <c r="D337" s="180"/>
      <c r="E337" s="180"/>
      <c r="F337" s="185"/>
      <c r="G337" s="180"/>
    </row>
    <row r="338" ht="15.75" customHeight="1">
      <c r="A338" s="180"/>
      <c r="B338" s="180"/>
      <c r="C338" s="180"/>
      <c r="D338" s="180"/>
      <c r="E338" s="180"/>
      <c r="F338" s="185"/>
      <c r="G338" s="180"/>
    </row>
    <row r="339" ht="15.75" customHeight="1">
      <c r="A339" s="180"/>
      <c r="B339" s="180"/>
      <c r="C339" s="180"/>
      <c r="D339" s="180"/>
      <c r="E339" s="180"/>
      <c r="F339" s="185"/>
      <c r="G339" s="180"/>
    </row>
    <row r="340" ht="15.75" customHeight="1">
      <c r="A340" s="180"/>
      <c r="B340" s="180"/>
      <c r="C340" s="180"/>
      <c r="D340" s="180"/>
      <c r="E340" s="180"/>
      <c r="F340" s="185"/>
      <c r="G340" s="180"/>
    </row>
    <row r="341" ht="15.75" customHeight="1">
      <c r="A341" s="180"/>
      <c r="B341" s="180"/>
      <c r="C341" s="180"/>
      <c r="D341" s="180"/>
      <c r="E341" s="180"/>
      <c r="F341" s="185"/>
      <c r="G341" s="180"/>
    </row>
    <row r="342" ht="15.75" customHeight="1">
      <c r="A342" s="180"/>
      <c r="B342" s="180"/>
      <c r="C342" s="180"/>
      <c r="D342" s="180"/>
      <c r="E342" s="180"/>
      <c r="F342" s="185"/>
      <c r="G342" s="180"/>
    </row>
    <row r="343" ht="15.75" customHeight="1">
      <c r="A343" s="180"/>
      <c r="B343" s="180"/>
      <c r="C343" s="180"/>
      <c r="D343" s="180"/>
      <c r="E343" s="180"/>
      <c r="F343" s="185"/>
      <c r="G343" s="180"/>
    </row>
    <row r="344" ht="15.75" customHeight="1">
      <c r="A344" s="180"/>
      <c r="B344" s="180"/>
      <c r="C344" s="180"/>
      <c r="D344" s="180"/>
      <c r="E344" s="180"/>
      <c r="F344" s="185"/>
      <c r="G344" s="180"/>
    </row>
    <row r="345" ht="15.75" customHeight="1">
      <c r="A345" s="180"/>
      <c r="B345" s="180"/>
      <c r="C345" s="180"/>
      <c r="D345" s="180"/>
      <c r="E345" s="180"/>
      <c r="F345" s="185"/>
      <c r="G345" s="180"/>
    </row>
    <row r="346" ht="15.75" customHeight="1">
      <c r="A346" s="180"/>
      <c r="B346" s="180"/>
      <c r="C346" s="180"/>
      <c r="D346" s="180"/>
      <c r="E346" s="180"/>
      <c r="F346" s="185"/>
      <c r="G346" s="180"/>
    </row>
    <row r="347" ht="15.75" customHeight="1">
      <c r="A347" s="180"/>
      <c r="B347" s="180"/>
      <c r="C347" s="180"/>
      <c r="D347" s="180"/>
      <c r="E347" s="180"/>
      <c r="F347" s="185"/>
      <c r="G347" s="180"/>
    </row>
    <row r="348" ht="15.75" customHeight="1">
      <c r="A348" s="180"/>
      <c r="B348" s="180"/>
      <c r="C348" s="180"/>
      <c r="D348" s="180"/>
      <c r="E348" s="180"/>
      <c r="F348" s="185"/>
      <c r="G348" s="180"/>
    </row>
    <row r="349" ht="15.75" customHeight="1">
      <c r="A349" s="180"/>
      <c r="B349" s="180"/>
      <c r="C349" s="180"/>
      <c r="D349" s="180"/>
      <c r="E349" s="180"/>
      <c r="F349" s="185"/>
      <c r="G349" s="180"/>
    </row>
    <row r="350" ht="15.75" customHeight="1">
      <c r="A350" s="180"/>
      <c r="B350" s="180"/>
      <c r="C350" s="180"/>
      <c r="D350" s="180"/>
      <c r="E350" s="180"/>
      <c r="F350" s="185"/>
      <c r="G350" s="180"/>
    </row>
    <row r="351" ht="15.75" customHeight="1">
      <c r="A351" s="180"/>
      <c r="B351" s="180"/>
      <c r="C351" s="180"/>
      <c r="D351" s="180"/>
      <c r="E351" s="180"/>
      <c r="F351" s="185"/>
      <c r="G351" s="180"/>
    </row>
    <row r="352" ht="15.75" customHeight="1">
      <c r="A352" s="180"/>
      <c r="B352" s="180"/>
      <c r="C352" s="180"/>
      <c r="D352" s="180"/>
      <c r="E352" s="180"/>
      <c r="F352" s="185"/>
      <c r="G352" s="180"/>
    </row>
    <row r="353" ht="15.75" customHeight="1">
      <c r="A353" s="180"/>
      <c r="B353" s="180"/>
      <c r="C353" s="180"/>
      <c r="D353" s="180"/>
      <c r="E353" s="180"/>
      <c r="F353" s="185"/>
      <c r="G353" s="180"/>
    </row>
    <row r="354" ht="15.75" customHeight="1">
      <c r="A354" s="180"/>
      <c r="B354" s="180"/>
      <c r="C354" s="180"/>
      <c r="D354" s="180"/>
      <c r="E354" s="180"/>
      <c r="F354" s="185"/>
      <c r="G354" s="180"/>
    </row>
    <row r="355" ht="15.75" customHeight="1">
      <c r="A355" s="180"/>
      <c r="B355" s="180"/>
      <c r="C355" s="180"/>
      <c r="D355" s="180"/>
      <c r="E355" s="180"/>
      <c r="F355" s="185"/>
      <c r="G355" s="180"/>
    </row>
    <row r="356" ht="15.75" customHeight="1">
      <c r="A356" s="180"/>
      <c r="B356" s="180"/>
      <c r="C356" s="180"/>
      <c r="D356" s="180"/>
      <c r="E356" s="180"/>
      <c r="F356" s="185"/>
      <c r="G356" s="180"/>
    </row>
    <row r="357" ht="15.75" customHeight="1">
      <c r="A357" s="180"/>
      <c r="B357" s="180"/>
      <c r="C357" s="180"/>
      <c r="D357" s="180"/>
      <c r="E357" s="180"/>
      <c r="F357" s="185"/>
      <c r="G357" s="180"/>
    </row>
    <row r="358" ht="15.75" customHeight="1">
      <c r="A358" s="180"/>
      <c r="B358" s="180"/>
      <c r="C358" s="180"/>
      <c r="D358" s="180"/>
      <c r="E358" s="180"/>
      <c r="F358" s="185"/>
      <c r="G358" s="180"/>
    </row>
    <row r="359" ht="15.75" customHeight="1">
      <c r="A359" s="180"/>
      <c r="B359" s="180"/>
      <c r="C359" s="180"/>
      <c r="D359" s="180"/>
      <c r="E359" s="180"/>
      <c r="F359" s="185"/>
      <c r="G359" s="180"/>
    </row>
    <row r="360" ht="15.75" customHeight="1">
      <c r="A360" s="180"/>
      <c r="B360" s="180"/>
      <c r="C360" s="180"/>
      <c r="D360" s="180"/>
      <c r="E360" s="180"/>
      <c r="F360" s="185"/>
      <c r="G360" s="180"/>
    </row>
    <row r="361" ht="15.75" customHeight="1">
      <c r="A361" s="180"/>
      <c r="B361" s="180"/>
      <c r="C361" s="180"/>
      <c r="D361" s="180"/>
      <c r="E361" s="180"/>
      <c r="F361" s="185"/>
      <c r="G361" s="180"/>
    </row>
    <row r="362" ht="15.75" customHeight="1">
      <c r="A362" s="180"/>
      <c r="B362" s="180"/>
      <c r="C362" s="180"/>
      <c r="D362" s="180"/>
      <c r="E362" s="180"/>
      <c r="F362" s="185"/>
      <c r="G362" s="180"/>
    </row>
    <row r="363" ht="15.75" customHeight="1">
      <c r="A363" s="180"/>
      <c r="B363" s="180"/>
      <c r="C363" s="180"/>
      <c r="D363" s="180"/>
      <c r="E363" s="180"/>
      <c r="F363" s="185"/>
      <c r="G363" s="180"/>
    </row>
    <row r="364" ht="15.75" customHeight="1">
      <c r="A364" s="180"/>
      <c r="B364" s="180"/>
      <c r="C364" s="180"/>
      <c r="D364" s="180"/>
      <c r="E364" s="180"/>
      <c r="F364" s="185"/>
      <c r="G364" s="180"/>
    </row>
    <row r="365" ht="15.75" customHeight="1">
      <c r="A365" s="180"/>
      <c r="B365" s="180"/>
      <c r="C365" s="180"/>
      <c r="D365" s="180"/>
      <c r="E365" s="180"/>
      <c r="F365" s="185"/>
      <c r="G365" s="180"/>
    </row>
    <row r="366" ht="15.75" customHeight="1">
      <c r="A366" s="180"/>
      <c r="B366" s="180"/>
      <c r="C366" s="180"/>
      <c r="D366" s="180"/>
      <c r="E366" s="180"/>
      <c r="F366" s="185"/>
      <c r="G366" s="180"/>
    </row>
    <row r="367" ht="15.75" customHeight="1">
      <c r="A367" s="180"/>
      <c r="B367" s="180"/>
      <c r="C367" s="180"/>
      <c r="D367" s="180"/>
      <c r="E367" s="180"/>
      <c r="F367" s="185"/>
      <c r="G367" s="180"/>
    </row>
    <row r="368" ht="15.75" customHeight="1">
      <c r="A368" s="180"/>
      <c r="B368" s="180"/>
      <c r="C368" s="180"/>
      <c r="D368" s="180"/>
      <c r="E368" s="180"/>
      <c r="F368" s="185"/>
      <c r="G368" s="180"/>
    </row>
    <row r="369" ht="15.75" customHeight="1">
      <c r="A369" s="180"/>
      <c r="B369" s="180"/>
      <c r="C369" s="180"/>
      <c r="D369" s="180"/>
      <c r="E369" s="180"/>
      <c r="F369" s="185"/>
      <c r="G369" s="180"/>
    </row>
    <row r="370" ht="15.75" customHeight="1">
      <c r="A370" s="180"/>
      <c r="B370" s="180"/>
      <c r="C370" s="180"/>
      <c r="D370" s="180"/>
      <c r="E370" s="180"/>
      <c r="F370" s="185"/>
      <c r="G370" s="180"/>
    </row>
    <row r="371" ht="15.75" customHeight="1">
      <c r="A371" s="180"/>
      <c r="B371" s="180"/>
      <c r="C371" s="180"/>
      <c r="D371" s="180"/>
      <c r="E371" s="180"/>
      <c r="F371" s="185"/>
      <c r="G371" s="180"/>
    </row>
    <row r="372" ht="15.75" customHeight="1">
      <c r="A372" s="180"/>
      <c r="B372" s="180"/>
      <c r="C372" s="180"/>
      <c r="D372" s="180"/>
      <c r="E372" s="180"/>
      <c r="F372" s="185"/>
      <c r="G372" s="180"/>
    </row>
    <row r="373" ht="15.75" customHeight="1">
      <c r="A373" s="180"/>
      <c r="B373" s="180"/>
      <c r="C373" s="180"/>
      <c r="D373" s="180"/>
      <c r="E373" s="180"/>
      <c r="F373" s="185"/>
      <c r="G373" s="180"/>
    </row>
    <row r="374" ht="15.75" customHeight="1">
      <c r="A374" s="180"/>
      <c r="B374" s="180"/>
      <c r="C374" s="180"/>
      <c r="D374" s="180"/>
      <c r="E374" s="180"/>
      <c r="F374" s="185"/>
      <c r="G374" s="180"/>
    </row>
    <row r="375" ht="15.75" customHeight="1">
      <c r="A375" s="180"/>
      <c r="B375" s="180"/>
      <c r="C375" s="180"/>
      <c r="D375" s="180"/>
      <c r="E375" s="180"/>
      <c r="F375" s="185"/>
      <c r="G375" s="180"/>
    </row>
    <row r="376" ht="15.75" customHeight="1">
      <c r="A376" s="180"/>
      <c r="B376" s="180"/>
      <c r="C376" s="180"/>
      <c r="D376" s="180"/>
      <c r="E376" s="180"/>
      <c r="F376" s="185"/>
      <c r="G376" s="180"/>
    </row>
    <row r="377" ht="15.75" customHeight="1">
      <c r="A377" s="180"/>
      <c r="B377" s="180"/>
      <c r="C377" s="180"/>
      <c r="D377" s="180"/>
      <c r="E377" s="180"/>
      <c r="F377" s="185"/>
      <c r="G377" s="180"/>
    </row>
    <row r="378" ht="15.75" customHeight="1">
      <c r="A378" s="180"/>
      <c r="B378" s="180"/>
      <c r="C378" s="180"/>
      <c r="D378" s="180"/>
      <c r="E378" s="180"/>
      <c r="F378" s="185"/>
      <c r="G378" s="180"/>
    </row>
    <row r="379" ht="15.75" customHeight="1">
      <c r="A379" s="180"/>
      <c r="B379" s="180"/>
      <c r="C379" s="180"/>
      <c r="D379" s="180"/>
      <c r="E379" s="180"/>
      <c r="F379" s="185"/>
      <c r="G379" s="180"/>
    </row>
    <row r="380" ht="15.75" customHeight="1">
      <c r="A380" s="180"/>
      <c r="B380" s="180"/>
      <c r="C380" s="180"/>
      <c r="D380" s="180"/>
      <c r="E380" s="180"/>
      <c r="F380" s="185"/>
      <c r="G380" s="180"/>
    </row>
    <row r="381" ht="15.75" customHeight="1">
      <c r="A381" s="180"/>
      <c r="B381" s="180"/>
      <c r="C381" s="180"/>
      <c r="D381" s="180"/>
      <c r="E381" s="180"/>
      <c r="F381" s="185"/>
      <c r="G381" s="180"/>
    </row>
    <row r="382" ht="15.75" customHeight="1">
      <c r="A382" s="180"/>
      <c r="B382" s="180"/>
      <c r="C382" s="180"/>
      <c r="D382" s="180"/>
      <c r="E382" s="180"/>
      <c r="F382" s="185"/>
      <c r="G382" s="180"/>
    </row>
    <row r="383" ht="15.75" customHeight="1">
      <c r="A383" s="180"/>
      <c r="B383" s="180"/>
      <c r="C383" s="180"/>
      <c r="D383" s="180"/>
      <c r="E383" s="180"/>
      <c r="F383" s="185"/>
      <c r="G383" s="180"/>
    </row>
    <row r="384" ht="15.75" customHeight="1">
      <c r="A384" s="180"/>
      <c r="B384" s="180"/>
      <c r="C384" s="180"/>
      <c r="D384" s="180"/>
      <c r="E384" s="180"/>
      <c r="F384" s="185"/>
      <c r="G384" s="180"/>
    </row>
    <row r="385" ht="15.75" customHeight="1">
      <c r="A385" s="180"/>
      <c r="B385" s="180"/>
      <c r="C385" s="180"/>
      <c r="D385" s="180"/>
      <c r="E385" s="180"/>
      <c r="F385" s="185"/>
      <c r="G385" s="180"/>
    </row>
    <row r="386" ht="15.75" customHeight="1">
      <c r="A386" s="180"/>
      <c r="B386" s="180"/>
      <c r="C386" s="180"/>
      <c r="D386" s="180"/>
      <c r="E386" s="180"/>
      <c r="F386" s="185"/>
      <c r="G386" s="180"/>
    </row>
    <row r="387" ht="15.75" customHeight="1">
      <c r="A387" s="180"/>
      <c r="B387" s="180"/>
      <c r="C387" s="180"/>
      <c r="D387" s="180"/>
      <c r="E387" s="180"/>
      <c r="F387" s="185"/>
      <c r="G387" s="180"/>
    </row>
    <row r="388" ht="15.75" customHeight="1">
      <c r="A388" s="180"/>
      <c r="B388" s="180"/>
      <c r="C388" s="180"/>
      <c r="D388" s="180"/>
      <c r="E388" s="180"/>
      <c r="F388" s="185"/>
      <c r="G388" s="180"/>
    </row>
    <row r="389" ht="15.75" customHeight="1">
      <c r="A389" s="180"/>
      <c r="B389" s="180"/>
      <c r="C389" s="180"/>
      <c r="D389" s="180"/>
      <c r="E389" s="180"/>
      <c r="F389" s="185"/>
      <c r="G389" s="180"/>
    </row>
    <row r="390" ht="15.75" customHeight="1">
      <c r="A390" s="180"/>
      <c r="B390" s="180"/>
      <c r="C390" s="180"/>
      <c r="D390" s="180"/>
      <c r="E390" s="180"/>
      <c r="F390" s="185"/>
      <c r="G390" s="180"/>
    </row>
    <row r="391" ht="15.75" customHeight="1">
      <c r="A391" s="180"/>
      <c r="B391" s="180"/>
      <c r="C391" s="180"/>
      <c r="D391" s="180"/>
      <c r="E391" s="180"/>
      <c r="F391" s="185"/>
      <c r="G391" s="180"/>
    </row>
    <row r="392" ht="15.75" customHeight="1">
      <c r="A392" s="180"/>
      <c r="B392" s="180"/>
      <c r="C392" s="180"/>
      <c r="D392" s="180"/>
      <c r="E392" s="180"/>
      <c r="F392" s="185"/>
      <c r="G392" s="180"/>
    </row>
    <row r="393" ht="15.75" customHeight="1">
      <c r="A393" s="180"/>
      <c r="B393" s="180"/>
      <c r="C393" s="180"/>
      <c r="D393" s="180"/>
      <c r="E393" s="180"/>
      <c r="F393" s="185"/>
      <c r="G393" s="180"/>
    </row>
    <row r="394" ht="15.75" customHeight="1">
      <c r="A394" s="180"/>
      <c r="B394" s="180"/>
      <c r="C394" s="180"/>
      <c r="D394" s="180"/>
      <c r="E394" s="180"/>
      <c r="F394" s="185"/>
      <c r="G394" s="180"/>
    </row>
    <row r="395" ht="15.75" customHeight="1">
      <c r="A395" s="180"/>
      <c r="B395" s="180"/>
      <c r="C395" s="180"/>
      <c r="D395" s="180"/>
      <c r="E395" s="180"/>
      <c r="F395" s="185"/>
      <c r="G395" s="180"/>
    </row>
    <row r="396" ht="15.75" customHeight="1">
      <c r="A396" s="180"/>
      <c r="B396" s="180"/>
      <c r="C396" s="180"/>
      <c r="D396" s="180"/>
      <c r="E396" s="180"/>
      <c r="F396" s="185"/>
      <c r="G396" s="180"/>
    </row>
    <row r="397" ht="15.75" customHeight="1">
      <c r="A397" s="180"/>
      <c r="B397" s="180"/>
      <c r="C397" s="180"/>
      <c r="D397" s="180"/>
      <c r="E397" s="180"/>
      <c r="F397" s="185"/>
      <c r="G397" s="180"/>
    </row>
    <row r="398" ht="15.75" customHeight="1">
      <c r="A398" s="180"/>
      <c r="B398" s="180"/>
      <c r="C398" s="180"/>
      <c r="D398" s="180"/>
      <c r="E398" s="180"/>
      <c r="F398" s="185"/>
      <c r="G398" s="180"/>
    </row>
    <row r="399" ht="15.75" customHeight="1">
      <c r="A399" s="180"/>
      <c r="B399" s="180"/>
      <c r="C399" s="180"/>
      <c r="D399" s="180"/>
      <c r="E399" s="180"/>
      <c r="F399" s="185"/>
      <c r="G399" s="180"/>
    </row>
    <row r="400" ht="15.75" customHeight="1">
      <c r="A400" s="180"/>
      <c r="B400" s="180"/>
      <c r="C400" s="180"/>
      <c r="D400" s="180"/>
      <c r="E400" s="180"/>
      <c r="F400" s="185"/>
      <c r="G400" s="180"/>
    </row>
    <row r="401" ht="15.75" customHeight="1">
      <c r="A401" s="180"/>
      <c r="B401" s="180"/>
      <c r="C401" s="180"/>
      <c r="D401" s="180"/>
      <c r="E401" s="180"/>
      <c r="F401" s="185"/>
      <c r="G401" s="180"/>
    </row>
    <row r="402" ht="15.75" customHeight="1">
      <c r="A402" s="180"/>
      <c r="B402" s="180"/>
      <c r="C402" s="180"/>
      <c r="D402" s="180"/>
      <c r="E402" s="180"/>
      <c r="F402" s="185"/>
      <c r="G402" s="180"/>
    </row>
    <row r="403" ht="15.75" customHeight="1">
      <c r="A403" s="180"/>
      <c r="B403" s="180"/>
      <c r="C403" s="180"/>
      <c r="D403" s="180"/>
      <c r="E403" s="180"/>
      <c r="F403" s="185"/>
      <c r="G403" s="180"/>
    </row>
    <row r="404" ht="15.75" customHeight="1">
      <c r="A404" s="180"/>
      <c r="B404" s="180"/>
      <c r="C404" s="180"/>
      <c r="D404" s="180"/>
      <c r="E404" s="180"/>
      <c r="F404" s="185"/>
      <c r="G404" s="180"/>
    </row>
    <row r="405" ht="15.75" customHeight="1">
      <c r="A405" s="180"/>
      <c r="B405" s="180"/>
      <c r="C405" s="180"/>
      <c r="D405" s="180"/>
      <c r="E405" s="180"/>
      <c r="F405" s="185"/>
      <c r="G405" s="180"/>
    </row>
    <row r="406" ht="15.75" customHeight="1">
      <c r="A406" s="180"/>
      <c r="B406" s="180"/>
      <c r="C406" s="180"/>
      <c r="D406" s="180"/>
      <c r="E406" s="180"/>
      <c r="F406" s="185"/>
      <c r="G406" s="180"/>
    </row>
    <row r="407" ht="15.75" customHeight="1">
      <c r="A407" s="180"/>
      <c r="B407" s="180"/>
      <c r="C407" s="180"/>
      <c r="D407" s="180"/>
      <c r="E407" s="180"/>
      <c r="F407" s="185"/>
      <c r="G407" s="180"/>
    </row>
    <row r="408" ht="15.75" customHeight="1">
      <c r="A408" s="180"/>
      <c r="B408" s="180"/>
      <c r="C408" s="180"/>
      <c r="D408" s="180"/>
      <c r="E408" s="180"/>
      <c r="F408" s="185"/>
      <c r="G408" s="180"/>
    </row>
    <row r="409" ht="15.75" customHeight="1">
      <c r="A409" s="180"/>
      <c r="B409" s="180"/>
      <c r="C409" s="180"/>
      <c r="D409" s="180"/>
      <c r="E409" s="180"/>
      <c r="F409" s="185"/>
      <c r="G409" s="180"/>
    </row>
    <row r="410" ht="15.75" customHeight="1">
      <c r="A410" s="180"/>
      <c r="B410" s="180"/>
      <c r="C410" s="180"/>
      <c r="D410" s="180"/>
      <c r="E410" s="180"/>
      <c r="F410" s="185"/>
      <c r="G410" s="180"/>
    </row>
    <row r="411" ht="15.75" customHeight="1">
      <c r="A411" s="180"/>
      <c r="B411" s="180"/>
      <c r="C411" s="180"/>
      <c r="D411" s="180"/>
      <c r="E411" s="180"/>
      <c r="F411" s="185"/>
      <c r="G411" s="180"/>
    </row>
    <row r="412" ht="15.75" customHeight="1">
      <c r="A412" s="180"/>
      <c r="B412" s="180"/>
      <c r="C412" s="180"/>
      <c r="D412" s="180"/>
      <c r="E412" s="180"/>
      <c r="F412" s="185"/>
      <c r="G412" s="180"/>
    </row>
    <row r="413" ht="15.75" customHeight="1">
      <c r="A413" s="180"/>
      <c r="B413" s="180"/>
      <c r="C413" s="180"/>
      <c r="D413" s="180"/>
      <c r="E413" s="180"/>
      <c r="F413" s="185"/>
      <c r="G413" s="180"/>
    </row>
    <row r="414" ht="15.75" customHeight="1">
      <c r="A414" s="180"/>
      <c r="B414" s="180"/>
      <c r="C414" s="180"/>
      <c r="D414" s="180"/>
      <c r="E414" s="180"/>
      <c r="F414" s="185"/>
      <c r="G414" s="180"/>
    </row>
    <row r="415" ht="15.75" customHeight="1">
      <c r="A415" s="180"/>
      <c r="B415" s="180"/>
      <c r="C415" s="180"/>
      <c r="D415" s="180"/>
      <c r="E415" s="180"/>
      <c r="F415" s="185"/>
      <c r="G415" s="180"/>
    </row>
    <row r="416" ht="15.75" customHeight="1">
      <c r="A416" s="180"/>
      <c r="B416" s="180"/>
      <c r="C416" s="180"/>
      <c r="D416" s="180"/>
      <c r="E416" s="180"/>
      <c r="F416" s="185"/>
      <c r="G416" s="180"/>
    </row>
    <row r="417" ht="15.75" customHeight="1">
      <c r="A417" s="180"/>
      <c r="B417" s="180"/>
      <c r="C417" s="180"/>
      <c r="D417" s="180"/>
      <c r="E417" s="180"/>
      <c r="F417" s="185"/>
      <c r="G417" s="180"/>
    </row>
    <row r="418" ht="15.75" customHeight="1">
      <c r="A418" s="180"/>
      <c r="B418" s="180"/>
      <c r="C418" s="180"/>
      <c r="D418" s="180"/>
      <c r="E418" s="180"/>
      <c r="F418" s="185"/>
      <c r="G418" s="180"/>
    </row>
    <row r="419" ht="15.75" customHeight="1">
      <c r="A419" s="180"/>
      <c r="B419" s="180"/>
      <c r="C419" s="180"/>
      <c r="D419" s="180"/>
      <c r="E419" s="180"/>
      <c r="F419" s="185"/>
      <c r="G419" s="180"/>
    </row>
    <row r="420" ht="15.75" customHeight="1">
      <c r="A420" s="180"/>
      <c r="B420" s="180"/>
      <c r="C420" s="180"/>
      <c r="D420" s="180"/>
      <c r="E420" s="180"/>
      <c r="F420" s="185"/>
      <c r="G420" s="180"/>
    </row>
    <row r="421" ht="15.75" customHeight="1">
      <c r="A421" s="180"/>
      <c r="B421" s="180"/>
      <c r="C421" s="180"/>
      <c r="D421" s="180"/>
      <c r="E421" s="180"/>
      <c r="F421" s="185"/>
      <c r="G421" s="180"/>
    </row>
    <row r="422" ht="15.75" customHeight="1">
      <c r="A422" s="180"/>
      <c r="B422" s="180"/>
      <c r="C422" s="180"/>
      <c r="D422" s="180"/>
      <c r="E422" s="180"/>
      <c r="F422" s="185"/>
      <c r="G422" s="180"/>
    </row>
    <row r="423" ht="15.75" customHeight="1">
      <c r="A423" s="180"/>
      <c r="B423" s="180"/>
      <c r="C423" s="180"/>
      <c r="D423" s="180"/>
      <c r="E423" s="180"/>
      <c r="F423" s="185"/>
      <c r="G423" s="180"/>
    </row>
    <row r="424" ht="15.75" customHeight="1">
      <c r="A424" s="180"/>
      <c r="B424" s="180"/>
      <c r="C424" s="180"/>
      <c r="D424" s="180"/>
      <c r="E424" s="180"/>
      <c r="F424" s="185"/>
      <c r="G424" s="180"/>
    </row>
    <row r="425" ht="15.75" customHeight="1">
      <c r="A425" s="180"/>
      <c r="B425" s="180"/>
      <c r="C425" s="180"/>
      <c r="D425" s="180"/>
      <c r="E425" s="180"/>
      <c r="F425" s="185"/>
      <c r="G425" s="180"/>
    </row>
    <row r="426" ht="15.75" customHeight="1">
      <c r="A426" s="180"/>
      <c r="B426" s="180"/>
      <c r="C426" s="180"/>
      <c r="D426" s="180"/>
      <c r="E426" s="180"/>
      <c r="F426" s="185"/>
      <c r="G426" s="180"/>
    </row>
    <row r="427" ht="15.75" customHeight="1">
      <c r="A427" s="180"/>
      <c r="B427" s="180"/>
      <c r="C427" s="180"/>
      <c r="D427" s="180"/>
      <c r="E427" s="180"/>
      <c r="F427" s="185"/>
      <c r="G427" s="180"/>
    </row>
    <row r="428" ht="15.75" customHeight="1">
      <c r="A428" s="180"/>
      <c r="B428" s="180"/>
      <c r="C428" s="180"/>
      <c r="D428" s="180"/>
      <c r="E428" s="180"/>
      <c r="F428" s="185"/>
      <c r="G428" s="180"/>
    </row>
    <row r="429" ht="15.75" customHeight="1">
      <c r="A429" s="180"/>
      <c r="B429" s="180"/>
      <c r="C429" s="180"/>
      <c r="D429" s="180"/>
      <c r="E429" s="180"/>
      <c r="F429" s="185"/>
      <c r="G429" s="180"/>
    </row>
    <row r="430" ht="15.75" customHeight="1">
      <c r="A430" s="180"/>
      <c r="B430" s="180"/>
      <c r="C430" s="180"/>
      <c r="D430" s="180"/>
      <c r="E430" s="180"/>
      <c r="F430" s="185"/>
      <c r="G430" s="180"/>
    </row>
    <row r="431" ht="15.75" customHeight="1">
      <c r="A431" s="180"/>
      <c r="B431" s="180"/>
      <c r="C431" s="180"/>
      <c r="D431" s="180"/>
      <c r="E431" s="180"/>
      <c r="F431" s="185"/>
      <c r="G431" s="180"/>
    </row>
    <row r="432" ht="15.75" customHeight="1">
      <c r="A432" s="180"/>
      <c r="B432" s="180"/>
      <c r="C432" s="180"/>
      <c r="D432" s="180"/>
      <c r="E432" s="180"/>
      <c r="F432" s="185"/>
      <c r="G432" s="180"/>
    </row>
    <row r="433" ht="15.75" customHeight="1">
      <c r="A433" s="180"/>
      <c r="B433" s="180"/>
      <c r="C433" s="180"/>
      <c r="D433" s="180"/>
      <c r="E433" s="180"/>
      <c r="F433" s="185"/>
      <c r="G433" s="180"/>
    </row>
    <row r="434" ht="15.75" customHeight="1">
      <c r="A434" s="180"/>
      <c r="B434" s="180"/>
      <c r="C434" s="180"/>
      <c r="D434" s="180"/>
      <c r="E434" s="180"/>
      <c r="F434" s="185"/>
      <c r="G434" s="180"/>
    </row>
    <row r="435" ht="15.75" customHeight="1">
      <c r="A435" s="180"/>
      <c r="B435" s="180"/>
      <c r="C435" s="180"/>
      <c r="D435" s="180"/>
      <c r="E435" s="180"/>
      <c r="F435" s="185"/>
      <c r="G435" s="180"/>
    </row>
    <row r="436" ht="15.75" customHeight="1">
      <c r="A436" s="180"/>
      <c r="B436" s="180"/>
      <c r="C436" s="180"/>
      <c r="D436" s="180"/>
      <c r="E436" s="180"/>
      <c r="F436" s="185"/>
      <c r="G436" s="180"/>
    </row>
    <row r="437" ht="15.75" customHeight="1">
      <c r="A437" s="180"/>
      <c r="B437" s="180"/>
      <c r="C437" s="180"/>
      <c r="D437" s="180"/>
      <c r="E437" s="180"/>
      <c r="F437" s="185"/>
      <c r="G437" s="180"/>
    </row>
    <row r="438" ht="15.75" customHeight="1">
      <c r="A438" s="180"/>
      <c r="B438" s="180"/>
      <c r="C438" s="180"/>
      <c r="D438" s="180"/>
      <c r="E438" s="180"/>
      <c r="F438" s="185"/>
      <c r="G438" s="180"/>
    </row>
    <row r="439" ht="15.75" customHeight="1">
      <c r="A439" s="180"/>
      <c r="B439" s="180"/>
      <c r="C439" s="180"/>
      <c r="D439" s="180"/>
      <c r="E439" s="180"/>
      <c r="F439" s="185"/>
      <c r="G439" s="180"/>
    </row>
    <row r="440" ht="15.75" customHeight="1">
      <c r="A440" s="180"/>
      <c r="B440" s="180"/>
      <c r="C440" s="180"/>
      <c r="D440" s="180"/>
      <c r="E440" s="180"/>
      <c r="F440" s="185"/>
      <c r="G440" s="180"/>
    </row>
    <row r="441" ht="15.75" customHeight="1">
      <c r="A441" s="180"/>
      <c r="B441" s="180"/>
      <c r="C441" s="180"/>
      <c r="D441" s="180"/>
      <c r="E441" s="180"/>
      <c r="F441" s="185"/>
      <c r="G441" s="180"/>
    </row>
    <row r="442" ht="15.75" customHeight="1">
      <c r="A442" s="180"/>
      <c r="B442" s="180"/>
      <c r="C442" s="180"/>
      <c r="D442" s="180"/>
      <c r="E442" s="180"/>
      <c r="F442" s="185"/>
      <c r="G442" s="180"/>
    </row>
    <row r="443" ht="15.75" customHeight="1">
      <c r="A443" s="180"/>
      <c r="B443" s="180"/>
      <c r="C443" s="180"/>
      <c r="D443" s="180"/>
      <c r="E443" s="180"/>
      <c r="F443" s="185"/>
      <c r="G443" s="180"/>
    </row>
    <row r="444" ht="15.75" customHeight="1">
      <c r="A444" s="180"/>
      <c r="B444" s="180"/>
      <c r="C444" s="180"/>
      <c r="D444" s="180"/>
      <c r="E444" s="180"/>
      <c r="F444" s="185"/>
      <c r="G444" s="180"/>
    </row>
    <row r="445" ht="15.75" customHeight="1">
      <c r="A445" s="180"/>
      <c r="B445" s="180"/>
      <c r="C445" s="180"/>
      <c r="D445" s="180"/>
      <c r="E445" s="180"/>
      <c r="F445" s="185"/>
      <c r="G445" s="180"/>
    </row>
    <row r="446" ht="15.75" customHeight="1">
      <c r="A446" s="180"/>
      <c r="B446" s="180"/>
      <c r="C446" s="180"/>
      <c r="D446" s="180"/>
      <c r="E446" s="180"/>
      <c r="F446" s="185"/>
      <c r="G446" s="180"/>
    </row>
    <row r="447" ht="15.75" customHeight="1">
      <c r="A447" s="180"/>
      <c r="B447" s="180"/>
      <c r="C447" s="180"/>
      <c r="D447" s="180"/>
      <c r="E447" s="180"/>
      <c r="F447" s="185"/>
      <c r="G447" s="180"/>
    </row>
    <row r="448" ht="15.75" customHeight="1">
      <c r="A448" s="180"/>
      <c r="B448" s="180"/>
      <c r="C448" s="180"/>
      <c r="D448" s="180"/>
      <c r="E448" s="180"/>
      <c r="F448" s="185"/>
      <c r="G448" s="180"/>
    </row>
    <row r="449" ht="15.75" customHeight="1">
      <c r="A449" s="180"/>
      <c r="B449" s="180"/>
      <c r="C449" s="180"/>
      <c r="D449" s="180"/>
      <c r="E449" s="180"/>
      <c r="F449" s="185"/>
      <c r="G449" s="180"/>
    </row>
    <row r="450" ht="15.75" customHeight="1">
      <c r="A450" s="180"/>
      <c r="B450" s="180"/>
      <c r="C450" s="180"/>
      <c r="D450" s="180"/>
      <c r="E450" s="180"/>
      <c r="F450" s="185"/>
      <c r="G450" s="180"/>
    </row>
    <row r="451" ht="15.75" customHeight="1">
      <c r="A451" s="180"/>
      <c r="B451" s="180"/>
      <c r="C451" s="180"/>
      <c r="D451" s="180"/>
      <c r="E451" s="180"/>
      <c r="F451" s="185"/>
      <c r="G451" s="180"/>
    </row>
    <row r="452" ht="15.75" customHeight="1">
      <c r="A452" s="180"/>
      <c r="B452" s="180"/>
      <c r="C452" s="180"/>
      <c r="D452" s="180"/>
      <c r="E452" s="180"/>
      <c r="F452" s="185"/>
      <c r="G452" s="180"/>
    </row>
    <row r="453" ht="15.75" customHeight="1">
      <c r="A453" s="180"/>
      <c r="B453" s="180"/>
      <c r="C453" s="180"/>
      <c r="D453" s="180"/>
      <c r="E453" s="180"/>
      <c r="F453" s="185"/>
      <c r="G453" s="180"/>
    </row>
    <row r="454" ht="15.75" customHeight="1">
      <c r="A454" s="180"/>
      <c r="B454" s="180"/>
      <c r="C454" s="180"/>
      <c r="D454" s="180"/>
      <c r="E454" s="180"/>
      <c r="F454" s="185"/>
      <c r="G454" s="180"/>
    </row>
    <row r="455" ht="15.75" customHeight="1">
      <c r="A455" s="180"/>
      <c r="B455" s="180"/>
      <c r="C455" s="180"/>
      <c r="D455" s="180"/>
      <c r="E455" s="180"/>
      <c r="F455" s="185"/>
      <c r="G455" s="180"/>
    </row>
    <row r="456" ht="15.75" customHeight="1">
      <c r="A456" s="180"/>
      <c r="B456" s="180"/>
      <c r="C456" s="180"/>
      <c r="D456" s="180"/>
      <c r="E456" s="180"/>
      <c r="F456" s="185"/>
      <c r="G456" s="180"/>
    </row>
    <row r="457" ht="15.75" customHeight="1">
      <c r="A457" s="180"/>
      <c r="B457" s="180"/>
      <c r="C457" s="180"/>
      <c r="D457" s="180"/>
      <c r="E457" s="180"/>
      <c r="F457" s="185"/>
      <c r="G457" s="180"/>
    </row>
    <row r="458" ht="15.75" customHeight="1">
      <c r="A458" s="180"/>
      <c r="B458" s="180"/>
      <c r="C458" s="180"/>
      <c r="D458" s="180"/>
      <c r="E458" s="180"/>
      <c r="F458" s="185"/>
      <c r="G458" s="180"/>
    </row>
    <row r="459" ht="15.75" customHeight="1">
      <c r="A459" s="180"/>
      <c r="B459" s="180"/>
      <c r="C459" s="180"/>
      <c r="D459" s="180"/>
      <c r="E459" s="180"/>
      <c r="F459" s="185"/>
      <c r="G459" s="180"/>
    </row>
    <row r="460" ht="15.75" customHeight="1">
      <c r="A460" s="180"/>
      <c r="B460" s="180"/>
      <c r="C460" s="180"/>
      <c r="D460" s="180"/>
      <c r="E460" s="180"/>
      <c r="F460" s="185"/>
      <c r="G460" s="180"/>
    </row>
    <row r="461" ht="15.75" customHeight="1">
      <c r="A461" s="180"/>
      <c r="B461" s="180"/>
      <c r="C461" s="180"/>
      <c r="D461" s="180"/>
      <c r="E461" s="180"/>
      <c r="F461" s="185"/>
      <c r="G461" s="180"/>
    </row>
    <row r="462" ht="15.75" customHeight="1">
      <c r="A462" s="180"/>
      <c r="B462" s="180"/>
      <c r="C462" s="180"/>
      <c r="D462" s="180"/>
      <c r="E462" s="180"/>
      <c r="F462" s="185"/>
      <c r="G462" s="180"/>
    </row>
    <row r="463" ht="15.75" customHeight="1">
      <c r="A463" s="180"/>
      <c r="B463" s="180"/>
      <c r="C463" s="180"/>
      <c r="D463" s="180"/>
      <c r="E463" s="180"/>
      <c r="F463" s="185"/>
      <c r="G463" s="180"/>
    </row>
    <row r="464" ht="15.75" customHeight="1">
      <c r="A464" s="180"/>
      <c r="B464" s="180"/>
      <c r="C464" s="180"/>
      <c r="D464" s="180"/>
      <c r="E464" s="180"/>
      <c r="F464" s="185"/>
      <c r="G464" s="180"/>
    </row>
    <row r="465" ht="15.75" customHeight="1">
      <c r="A465" s="180"/>
      <c r="B465" s="180"/>
      <c r="C465" s="180"/>
      <c r="D465" s="180"/>
      <c r="E465" s="180"/>
      <c r="F465" s="185"/>
      <c r="G465" s="180"/>
    </row>
    <row r="466" ht="15.75" customHeight="1">
      <c r="A466" s="180"/>
      <c r="B466" s="180"/>
      <c r="C466" s="180"/>
      <c r="D466" s="180"/>
      <c r="E466" s="180"/>
      <c r="F466" s="185"/>
      <c r="G466" s="180"/>
    </row>
    <row r="467" ht="15.75" customHeight="1">
      <c r="A467" s="180"/>
      <c r="B467" s="180"/>
      <c r="C467" s="180"/>
      <c r="D467" s="180"/>
      <c r="E467" s="180"/>
      <c r="F467" s="185"/>
      <c r="G467" s="180"/>
    </row>
    <row r="468" ht="15.75" customHeight="1">
      <c r="A468" s="180"/>
      <c r="B468" s="180"/>
      <c r="C468" s="180"/>
      <c r="D468" s="180"/>
      <c r="E468" s="180"/>
      <c r="F468" s="185"/>
      <c r="G468" s="180"/>
    </row>
    <row r="469" ht="15.75" customHeight="1">
      <c r="A469" s="180"/>
      <c r="B469" s="180"/>
      <c r="C469" s="180"/>
      <c r="D469" s="180"/>
      <c r="E469" s="180"/>
      <c r="F469" s="185"/>
      <c r="G469" s="180"/>
    </row>
    <row r="470" ht="15.75" customHeight="1">
      <c r="A470" s="180"/>
      <c r="B470" s="180"/>
      <c r="C470" s="180"/>
      <c r="D470" s="180"/>
      <c r="E470" s="180"/>
      <c r="F470" s="185"/>
      <c r="G470" s="180"/>
    </row>
    <row r="471" ht="15.75" customHeight="1">
      <c r="A471" s="180"/>
      <c r="B471" s="180"/>
      <c r="C471" s="180"/>
      <c r="D471" s="180"/>
      <c r="E471" s="180"/>
      <c r="F471" s="185"/>
      <c r="G471" s="180"/>
    </row>
    <row r="472" ht="15.75" customHeight="1">
      <c r="A472" s="180"/>
      <c r="B472" s="180"/>
      <c r="C472" s="180"/>
      <c r="D472" s="180"/>
      <c r="E472" s="180"/>
      <c r="F472" s="185"/>
      <c r="G472" s="180"/>
    </row>
    <row r="473" ht="15.75" customHeight="1">
      <c r="A473" s="180"/>
      <c r="B473" s="180"/>
      <c r="C473" s="180"/>
      <c r="D473" s="180"/>
      <c r="E473" s="180"/>
      <c r="F473" s="185"/>
      <c r="G473" s="180"/>
    </row>
    <row r="474" ht="15.75" customHeight="1">
      <c r="A474" s="180"/>
      <c r="B474" s="180"/>
      <c r="C474" s="180"/>
      <c r="D474" s="180"/>
      <c r="E474" s="180"/>
      <c r="F474" s="185"/>
      <c r="G474" s="180"/>
    </row>
    <row r="475" ht="15.75" customHeight="1">
      <c r="A475" s="180"/>
      <c r="B475" s="180"/>
      <c r="C475" s="180"/>
      <c r="D475" s="180"/>
      <c r="E475" s="180"/>
      <c r="F475" s="185"/>
      <c r="G475" s="180"/>
    </row>
    <row r="476" ht="15.75" customHeight="1">
      <c r="A476" s="180"/>
      <c r="B476" s="180"/>
      <c r="C476" s="180"/>
      <c r="D476" s="180"/>
      <c r="E476" s="180"/>
      <c r="F476" s="185"/>
      <c r="G476" s="180"/>
    </row>
    <row r="477" ht="15.75" customHeight="1">
      <c r="A477" s="180"/>
      <c r="B477" s="180"/>
      <c r="C477" s="180"/>
      <c r="D477" s="180"/>
      <c r="E477" s="180"/>
      <c r="F477" s="185"/>
      <c r="G477" s="180"/>
    </row>
    <row r="478" ht="15.75" customHeight="1">
      <c r="A478" s="180"/>
      <c r="B478" s="180"/>
      <c r="C478" s="180"/>
      <c r="D478" s="180"/>
      <c r="E478" s="180"/>
      <c r="F478" s="185"/>
      <c r="G478" s="180"/>
    </row>
    <row r="479" ht="15.75" customHeight="1">
      <c r="A479" s="180"/>
      <c r="B479" s="180"/>
      <c r="C479" s="180"/>
      <c r="D479" s="180"/>
      <c r="E479" s="180"/>
      <c r="F479" s="185"/>
      <c r="G479" s="180"/>
    </row>
    <row r="480" ht="15.75" customHeight="1">
      <c r="A480" s="180"/>
      <c r="B480" s="180"/>
      <c r="C480" s="180"/>
      <c r="D480" s="180"/>
      <c r="E480" s="180"/>
      <c r="F480" s="185"/>
      <c r="G480" s="180"/>
    </row>
    <row r="481" ht="15.75" customHeight="1">
      <c r="A481" s="180"/>
      <c r="B481" s="180"/>
      <c r="C481" s="180"/>
      <c r="D481" s="180"/>
      <c r="E481" s="180"/>
      <c r="F481" s="185"/>
      <c r="G481" s="180"/>
    </row>
    <row r="482" ht="15.75" customHeight="1">
      <c r="A482" s="180"/>
      <c r="B482" s="180"/>
      <c r="C482" s="180"/>
      <c r="D482" s="180"/>
      <c r="E482" s="180"/>
      <c r="F482" s="185"/>
      <c r="G482" s="180"/>
    </row>
    <row r="483" ht="15.75" customHeight="1">
      <c r="A483" s="180"/>
      <c r="B483" s="180"/>
      <c r="C483" s="180"/>
      <c r="D483" s="180"/>
      <c r="E483" s="180"/>
      <c r="F483" s="185"/>
      <c r="G483" s="180"/>
    </row>
    <row r="484" ht="15.75" customHeight="1">
      <c r="A484" s="180"/>
      <c r="B484" s="180"/>
      <c r="C484" s="180"/>
      <c r="D484" s="180"/>
      <c r="E484" s="180"/>
      <c r="F484" s="185"/>
      <c r="G484" s="180"/>
    </row>
    <row r="485" ht="15.75" customHeight="1">
      <c r="A485" s="180"/>
      <c r="B485" s="180"/>
      <c r="C485" s="180"/>
      <c r="D485" s="180"/>
      <c r="E485" s="180"/>
      <c r="F485" s="185"/>
      <c r="G485" s="180"/>
    </row>
    <row r="486" ht="15.75" customHeight="1">
      <c r="A486" s="180"/>
      <c r="B486" s="180"/>
      <c r="C486" s="180"/>
      <c r="D486" s="180"/>
      <c r="E486" s="180"/>
      <c r="F486" s="185"/>
      <c r="G486" s="180"/>
    </row>
    <row r="487" ht="15.75" customHeight="1">
      <c r="A487" s="180"/>
      <c r="B487" s="180"/>
      <c r="C487" s="180"/>
      <c r="D487" s="180"/>
      <c r="E487" s="180"/>
      <c r="F487" s="185"/>
      <c r="G487" s="180"/>
    </row>
    <row r="488" ht="15.75" customHeight="1">
      <c r="A488" s="180"/>
      <c r="B488" s="180"/>
      <c r="C488" s="180"/>
      <c r="D488" s="180"/>
      <c r="E488" s="180"/>
      <c r="F488" s="185"/>
      <c r="G488" s="180"/>
    </row>
    <row r="489" ht="15.75" customHeight="1">
      <c r="A489" s="180"/>
      <c r="B489" s="180"/>
      <c r="C489" s="180"/>
      <c r="D489" s="180"/>
      <c r="E489" s="180"/>
      <c r="F489" s="185"/>
      <c r="G489" s="180"/>
    </row>
    <row r="490" ht="15.75" customHeight="1">
      <c r="A490" s="180"/>
      <c r="B490" s="180"/>
      <c r="C490" s="180"/>
      <c r="D490" s="180"/>
      <c r="E490" s="180"/>
      <c r="F490" s="185"/>
      <c r="G490" s="180"/>
    </row>
    <row r="491" ht="15.75" customHeight="1">
      <c r="A491" s="180"/>
      <c r="B491" s="180"/>
      <c r="C491" s="180"/>
      <c r="D491" s="180"/>
      <c r="E491" s="180"/>
      <c r="F491" s="185"/>
      <c r="G491" s="180"/>
    </row>
    <row r="492" ht="15.75" customHeight="1">
      <c r="A492" s="180"/>
      <c r="B492" s="180"/>
      <c r="C492" s="180"/>
      <c r="D492" s="180"/>
      <c r="E492" s="180"/>
      <c r="F492" s="185"/>
      <c r="G492" s="180"/>
    </row>
    <row r="493" ht="15.75" customHeight="1">
      <c r="A493" s="180"/>
      <c r="B493" s="180"/>
      <c r="C493" s="180"/>
      <c r="D493" s="180"/>
      <c r="E493" s="180"/>
      <c r="F493" s="185"/>
      <c r="G493" s="180"/>
    </row>
    <row r="494" ht="15.75" customHeight="1">
      <c r="A494" s="180"/>
      <c r="B494" s="180"/>
      <c r="C494" s="180"/>
      <c r="D494" s="180"/>
      <c r="E494" s="180"/>
      <c r="F494" s="185"/>
      <c r="G494" s="180"/>
    </row>
    <row r="495" ht="15.75" customHeight="1">
      <c r="A495" s="180"/>
      <c r="B495" s="180"/>
      <c r="C495" s="180"/>
      <c r="D495" s="180"/>
      <c r="E495" s="180"/>
      <c r="F495" s="185"/>
      <c r="G495" s="180"/>
    </row>
    <row r="496" ht="15.75" customHeight="1">
      <c r="A496" s="180"/>
      <c r="B496" s="180"/>
      <c r="C496" s="180"/>
      <c r="D496" s="180"/>
      <c r="E496" s="180"/>
      <c r="F496" s="185"/>
      <c r="G496" s="180"/>
    </row>
    <row r="497" ht="15.75" customHeight="1">
      <c r="A497" s="180"/>
      <c r="B497" s="180"/>
      <c r="C497" s="180"/>
      <c r="D497" s="180"/>
      <c r="E497" s="180"/>
      <c r="F497" s="185"/>
      <c r="G497" s="180"/>
    </row>
    <row r="498" ht="15.75" customHeight="1">
      <c r="A498" s="180"/>
      <c r="B498" s="180"/>
      <c r="C498" s="180"/>
      <c r="D498" s="180"/>
      <c r="E498" s="180"/>
      <c r="F498" s="185"/>
      <c r="G498" s="180"/>
    </row>
    <row r="499" ht="15.75" customHeight="1">
      <c r="A499" s="180"/>
      <c r="B499" s="180"/>
      <c r="C499" s="180"/>
      <c r="D499" s="180"/>
      <c r="E499" s="180"/>
      <c r="F499" s="185"/>
      <c r="G499" s="180"/>
    </row>
    <row r="500" ht="15.75" customHeight="1">
      <c r="A500" s="180"/>
      <c r="B500" s="180"/>
      <c r="C500" s="180"/>
      <c r="D500" s="180"/>
      <c r="E500" s="180"/>
      <c r="F500" s="185"/>
      <c r="G500" s="180"/>
    </row>
    <row r="501" ht="15.75" customHeight="1">
      <c r="A501" s="180"/>
      <c r="B501" s="180"/>
      <c r="C501" s="180"/>
      <c r="D501" s="180"/>
      <c r="E501" s="180"/>
      <c r="F501" s="185"/>
      <c r="G501" s="180"/>
    </row>
    <row r="502" ht="15.75" customHeight="1">
      <c r="A502" s="180"/>
      <c r="B502" s="180"/>
      <c r="C502" s="180"/>
      <c r="D502" s="180"/>
      <c r="E502" s="180"/>
      <c r="F502" s="185"/>
      <c r="G502" s="180"/>
    </row>
    <row r="503" ht="15.75" customHeight="1">
      <c r="A503" s="180"/>
      <c r="B503" s="180"/>
      <c r="C503" s="180"/>
      <c r="D503" s="180"/>
      <c r="E503" s="180"/>
      <c r="F503" s="185"/>
      <c r="G503" s="180"/>
    </row>
    <row r="504" ht="15.75" customHeight="1">
      <c r="A504" s="180"/>
      <c r="B504" s="180"/>
      <c r="C504" s="180"/>
      <c r="D504" s="180"/>
      <c r="E504" s="180"/>
      <c r="F504" s="185"/>
      <c r="G504" s="180"/>
    </row>
    <row r="505" ht="15.75" customHeight="1">
      <c r="A505" s="180"/>
      <c r="B505" s="180"/>
      <c r="C505" s="180"/>
      <c r="D505" s="180"/>
      <c r="E505" s="180"/>
      <c r="F505" s="185"/>
      <c r="G505" s="180"/>
    </row>
    <row r="506" ht="15.75" customHeight="1">
      <c r="A506" s="180"/>
      <c r="B506" s="180"/>
      <c r="C506" s="180"/>
      <c r="D506" s="180"/>
      <c r="E506" s="180"/>
      <c r="F506" s="185"/>
      <c r="G506" s="180"/>
    </row>
    <row r="507" ht="15.75" customHeight="1">
      <c r="A507" s="180"/>
      <c r="B507" s="180"/>
      <c r="C507" s="180"/>
      <c r="D507" s="180"/>
      <c r="E507" s="180"/>
      <c r="F507" s="185"/>
      <c r="G507" s="180"/>
    </row>
    <row r="508" ht="15.75" customHeight="1">
      <c r="A508" s="180"/>
      <c r="B508" s="180"/>
      <c r="C508" s="180"/>
      <c r="D508" s="180"/>
      <c r="E508" s="180"/>
      <c r="F508" s="185"/>
      <c r="G508" s="180"/>
    </row>
    <row r="509" ht="15.75" customHeight="1">
      <c r="A509" s="180"/>
      <c r="B509" s="180"/>
      <c r="C509" s="180"/>
      <c r="D509" s="180"/>
      <c r="E509" s="180"/>
      <c r="F509" s="185"/>
      <c r="G509" s="180"/>
    </row>
    <row r="510" ht="15.75" customHeight="1">
      <c r="A510" s="180"/>
      <c r="B510" s="180"/>
      <c r="C510" s="180"/>
      <c r="D510" s="180"/>
      <c r="E510" s="180"/>
      <c r="F510" s="185"/>
      <c r="G510" s="180"/>
    </row>
    <row r="511" ht="15.75" customHeight="1">
      <c r="A511" s="180"/>
      <c r="B511" s="180"/>
      <c r="C511" s="180"/>
      <c r="D511" s="180"/>
      <c r="E511" s="180"/>
      <c r="F511" s="185"/>
      <c r="G511" s="180"/>
    </row>
    <row r="512" ht="15.75" customHeight="1">
      <c r="A512" s="180"/>
      <c r="B512" s="180"/>
      <c r="C512" s="180"/>
      <c r="D512" s="180"/>
      <c r="E512" s="180"/>
      <c r="F512" s="185"/>
      <c r="G512" s="180"/>
    </row>
    <row r="513" ht="15.75" customHeight="1">
      <c r="A513" s="180"/>
      <c r="B513" s="180"/>
      <c r="C513" s="180"/>
      <c r="D513" s="180"/>
      <c r="E513" s="180"/>
      <c r="F513" s="185"/>
      <c r="G513" s="180"/>
    </row>
    <row r="514" ht="15.75" customHeight="1">
      <c r="A514" s="180"/>
      <c r="B514" s="180"/>
      <c r="C514" s="180"/>
      <c r="D514" s="180"/>
      <c r="E514" s="180"/>
      <c r="F514" s="185"/>
      <c r="G514" s="180"/>
    </row>
    <row r="515" ht="15.75" customHeight="1">
      <c r="A515" s="180"/>
      <c r="B515" s="180"/>
      <c r="C515" s="180"/>
      <c r="D515" s="180"/>
      <c r="E515" s="180"/>
      <c r="F515" s="185"/>
      <c r="G515" s="180"/>
    </row>
    <row r="516" ht="15.75" customHeight="1">
      <c r="A516" s="180"/>
      <c r="B516" s="180"/>
      <c r="C516" s="180"/>
      <c r="D516" s="180"/>
      <c r="E516" s="180"/>
      <c r="F516" s="185"/>
      <c r="G516" s="180"/>
    </row>
    <row r="517" ht="15.75" customHeight="1">
      <c r="A517" s="180"/>
      <c r="B517" s="180"/>
      <c r="C517" s="180"/>
      <c r="D517" s="180"/>
      <c r="E517" s="180"/>
      <c r="F517" s="185"/>
      <c r="G517" s="180"/>
    </row>
    <row r="518" ht="15.75" customHeight="1">
      <c r="A518" s="180"/>
      <c r="B518" s="180"/>
      <c r="C518" s="180"/>
      <c r="D518" s="180"/>
      <c r="E518" s="180"/>
      <c r="F518" s="185"/>
      <c r="G518" s="180"/>
    </row>
    <row r="519" ht="15.75" customHeight="1">
      <c r="A519" s="180"/>
      <c r="B519" s="180"/>
      <c r="C519" s="180"/>
      <c r="D519" s="180"/>
      <c r="E519" s="180"/>
      <c r="F519" s="185"/>
      <c r="G519" s="180"/>
    </row>
    <row r="520" ht="15.75" customHeight="1">
      <c r="A520" s="180"/>
      <c r="B520" s="180"/>
      <c r="C520" s="180"/>
      <c r="D520" s="180"/>
      <c r="E520" s="180"/>
      <c r="F520" s="185"/>
      <c r="G520" s="180"/>
    </row>
    <row r="521" ht="15.75" customHeight="1">
      <c r="A521" s="180"/>
      <c r="B521" s="180"/>
      <c r="C521" s="180"/>
      <c r="D521" s="180"/>
      <c r="E521" s="180"/>
      <c r="F521" s="185"/>
      <c r="G521" s="180"/>
    </row>
    <row r="522" ht="15.75" customHeight="1">
      <c r="A522" s="180"/>
      <c r="B522" s="180"/>
      <c r="C522" s="180"/>
      <c r="D522" s="180"/>
      <c r="E522" s="180"/>
      <c r="F522" s="185"/>
      <c r="G522" s="180"/>
    </row>
    <row r="523" ht="15.75" customHeight="1">
      <c r="A523" s="180"/>
      <c r="B523" s="180"/>
      <c r="C523" s="180"/>
      <c r="D523" s="180"/>
      <c r="E523" s="180"/>
      <c r="F523" s="185"/>
      <c r="G523" s="180"/>
    </row>
    <row r="524" ht="15.75" customHeight="1">
      <c r="A524" s="180"/>
      <c r="B524" s="180"/>
      <c r="C524" s="180"/>
      <c r="D524" s="180"/>
      <c r="E524" s="180"/>
      <c r="F524" s="185"/>
      <c r="G524" s="180"/>
    </row>
    <row r="525" ht="15.75" customHeight="1">
      <c r="A525" s="180"/>
      <c r="B525" s="180"/>
      <c r="C525" s="180"/>
      <c r="D525" s="180"/>
      <c r="E525" s="180"/>
      <c r="F525" s="185"/>
      <c r="G525" s="180"/>
    </row>
    <row r="526" ht="15.75" customHeight="1">
      <c r="A526" s="180"/>
      <c r="B526" s="180"/>
      <c r="C526" s="180"/>
      <c r="D526" s="180"/>
      <c r="E526" s="180"/>
      <c r="F526" s="185"/>
      <c r="G526" s="180"/>
    </row>
    <row r="527" ht="15.75" customHeight="1">
      <c r="A527" s="180"/>
      <c r="B527" s="180"/>
      <c r="C527" s="180"/>
      <c r="D527" s="180"/>
      <c r="E527" s="180"/>
      <c r="F527" s="185"/>
      <c r="G527" s="180"/>
    </row>
    <row r="528" ht="15.75" customHeight="1">
      <c r="A528" s="180"/>
      <c r="B528" s="180"/>
      <c r="C528" s="180"/>
      <c r="D528" s="180"/>
      <c r="E528" s="180"/>
      <c r="F528" s="185"/>
      <c r="G528" s="180"/>
    </row>
    <row r="529" ht="15.75" customHeight="1">
      <c r="A529" s="180"/>
      <c r="B529" s="180"/>
      <c r="C529" s="180"/>
      <c r="D529" s="180"/>
      <c r="E529" s="180"/>
      <c r="F529" s="185"/>
      <c r="G529" s="180"/>
    </row>
    <row r="530" ht="15.75" customHeight="1">
      <c r="A530" s="180"/>
      <c r="B530" s="180"/>
      <c r="C530" s="180"/>
      <c r="D530" s="180"/>
      <c r="E530" s="180"/>
      <c r="F530" s="185"/>
      <c r="G530" s="180"/>
    </row>
    <row r="531" ht="15.75" customHeight="1">
      <c r="A531" s="180"/>
      <c r="B531" s="180"/>
      <c r="C531" s="180"/>
      <c r="D531" s="180"/>
      <c r="E531" s="180"/>
      <c r="F531" s="185"/>
      <c r="G531" s="180"/>
    </row>
    <row r="532" ht="15.75" customHeight="1">
      <c r="A532" s="180"/>
      <c r="B532" s="180"/>
      <c r="C532" s="180"/>
      <c r="D532" s="180"/>
      <c r="E532" s="180"/>
      <c r="F532" s="185"/>
      <c r="G532" s="180"/>
    </row>
    <row r="533" ht="15.75" customHeight="1">
      <c r="A533" s="180"/>
      <c r="B533" s="180"/>
      <c r="C533" s="180"/>
      <c r="D533" s="180"/>
      <c r="E533" s="180"/>
      <c r="F533" s="185"/>
      <c r="G533" s="180"/>
    </row>
    <row r="534" ht="15.75" customHeight="1">
      <c r="A534" s="180"/>
      <c r="B534" s="180"/>
      <c r="C534" s="180"/>
      <c r="D534" s="180"/>
      <c r="E534" s="180"/>
      <c r="F534" s="185"/>
      <c r="G534" s="180"/>
    </row>
    <row r="535" ht="15.75" customHeight="1">
      <c r="A535" s="180"/>
      <c r="B535" s="180"/>
      <c r="C535" s="180"/>
      <c r="D535" s="180"/>
      <c r="E535" s="180"/>
      <c r="F535" s="185"/>
      <c r="G535" s="180"/>
    </row>
    <row r="536" ht="15.75" customHeight="1">
      <c r="A536" s="180"/>
      <c r="B536" s="180"/>
      <c r="C536" s="180"/>
      <c r="D536" s="180"/>
      <c r="E536" s="180"/>
      <c r="F536" s="185"/>
      <c r="G536" s="180"/>
    </row>
    <row r="537" ht="15.75" customHeight="1">
      <c r="A537" s="180"/>
      <c r="B537" s="180"/>
      <c r="C537" s="180"/>
      <c r="D537" s="180"/>
      <c r="E537" s="180"/>
      <c r="F537" s="185"/>
      <c r="G537" s="180"/>
    </row>
    <row r="538" ht="15.75" customHeight="1">
      <c r="A538" s="180"/>
      <c r="B538" s="180"/>
      <c r="C538" s="180"/>
      <c r="D538" s="180"/>
      <c r="E538" s="180"/>
      <c r="F538" s="185"/>
      <c r="G538" s="180"/>
    </row>
    <row r="539" ht="15.75" customHeight="1">
      <c r="A539" s="180"/>
      <c r="B539" s="180"/>
      <c r="C539" s="180"/>
      <c r="D539" s="180"/>
      <c r="E539" s="180"/>
      <c r="F539" s="185"/>
      <c r="G539" s="180"/>
    </row>
    <row r="540" ht="15.75" customHeight="1">
      <c r="A540" s="180"/>
      <c r="B540" s="180"/>
      <c r="C540" s="180"/>
      <c r="D540" s="180"/>
      <c r="E540" s="180"/>
      <c r="F540" s="185"/>
      <c r="G540" s="180"/>
    </row>
    <row r="541" ht="15.75" customHeight="1">
      <c r="A541" s="180"/>
      <c r="B541" s="180"/>
      <c r="C541" s="180"/>
      <c r="D541" s="180"/>
      <c r="E541" s="180"/>
      <c r="F541" s="185"/>
      <c r="G541" s="180"/>
    </row>
    <row r="542" ht="15.75" customHeight="1">
      <c r="A542" s="180"/>
      <c r="B542" s="180"/>
      <c r="C542" s="180"/>
      <c r="D542" s="180"/>
      <c r="E542" s="180"/>
      <c r="F542" s="185"/>
      <c r="G542" s="180"/>
    </row>
    <row r="543" ht="15.75" customHeight="1">
      <c r="A543" s="180"/>
      <c r="B543" s="180"/>
      <c r="C543" s="180"/>
      <c r="D543" s="180"/>
      <c r="E543" s="180"/>
      <c r="F543" s="185"/>
      <c r="G543" s="180"/>
    </row>
    <row r="544" ht="15.75" customHeight="1">
      <c r="A544" s="180"/>
      <c r="B544" s="180"/>
      <c r="C544" s="180"/>
      <c r="D544" s="180"/>
      <c r="E544" s="180"/>
      <c r="F544" s="185"/>
      <c r="G544" s="180"/>
    </row>
    <row r="545" ht="15.75" customHeight="1">
      <c r="A545" s="180"/>
      <c r="B545" s="180"/>
      <c r="C545" s="180"/>
      <c r="D545" s="180"/>
      <c r="E545" s="180"/>
      <c r="F545" s="185"/>
      <c r="G545" s="180"/>
    </row>
    <row r="546" ht="15.75" customHeight="1">
      <c r="A546" s="180"/>
      <c r="B546" s="180"/>
      <c r="C546" s="180"/>
      <c r="D546" s="180"/>
      <c r="E546" s="180"/>
      <c r="F546" s="185"/>
      <c r="G546" s="180"/>
    </row>
    <row r="547" ht="15.75" customHeight="1">
      <c r="A547" s="180"/>
      <c r="B547" s="180"/>
      <c r="C547" s="180"/>
      <c r="D547" s="180"/>
      <c r="E547" s="180"/>
      <c r="F547" s="185"/>
      <c r="G547" s="180"/>
    </row>
    <row r="548" ht="15.75" customHeight="1">
      <c r="A548" s="180"/>
      <c r="B548" s="180"/>
      <c r="C548" s="180"/>
      <c r="D548" s="180"/>
      <c r="E548" s="180"/>
      <c r="F548" s="185"/>
      <c r="G548" s="180"/>
    </row>
    <row r="549" ht="15.75" customHeight="1">
      <c r="A549" s="180"/>
      <c r="B549" s="180"/>
      <c r="C549" s="180"/>
      <c r="D549" s="180"/>
      <c r="E549" s="180"/>
      <c r="F549" s="185"/>
      <c r="G549" s="180"/>
    </row>
    <row r="550" ht="15.75" customHeight="1">
      <c r="A550" s="180"/>
      <c r="B550" s="180"/>
      <c r="C550" s="180"/>
      <c r="D550" s="180"/>
      <c r="E550" s="180"/>
      <c r="F550" s="185"/>
      <c r="G550" s="180"/>
    </row>
    <row r="551" ht="15.75" customHeight="1">
      <c r="A551" s="180"/>
      <c r="B551" s="180"/>
      <c r="C551" s="180"/>
      <c r="D551" s="180"/>
      <c r="E551" s="180"/>
      <c r="F551" s="185"/>
      <c r="G551" s="180"/>
    </row>
    <row r="552" ht="15.75" customHeight="1">
      <c r="A552" s="180"/>
      <c r="B552" s="180"/>
      <c r="C552" s="180"/>
      <c r="D552" s="180"/>
      <c r="E552" s="180"/>
      <c r="F552" s="185"/>
      <c r="G552" s="180"/>
    </row>
    <row r="553" ht="15.75" customHeight="1">
      <c r="A553" s="180"/>
      <c r="B553" s="180"/>
      <c r="C553" s="180"/>
      <c r="D553" s="180"/>
      <c r="E553" s="180"/>
      <c r="F553" s="185"/>
      <c r="G553" s="180"/>
    </row>
    <row r="554" ht="15.75" customHeight="1">
      <c r="A554" s="180"/>
      <c r="B554" s="180"/>
      <c r="C554" s="180"/>
      <c r="D554" s="180"/>
      <c r="E554" s="180"/>
      <c r="F554" s="185"/>
      <c r="G554" s="180"/>
    </row>
    <row r="555" ht="15.75" customHeight="1">
      <c r="A555" s="180"/>
      <c r="B555" s="180"/>
      <c r="C555" s="180"/>
      <c r="D555" s="180"/>
      <c r="E555" s="180"/>
      <c r="F555" s="185"/>
      <c r="G555" s="180"/>
    </row>
    <row r="556" ht="15.75" customHeight="1">
      <c r="A556" s="180"/>
      <c r="B556" s="180"/>
      <c r="C556" s="180"/>
      <c r="D556" s="180"/>
      <c r="E556" s="180"/>
      <c r="F556" s="185"/>
      <c r="G556" s="180"/>
    </row>
    <row r="557" ht="15.75" customHeight="1">
      <c r="A557" s="180"/>
      <c r="B557" s="180"/>
      <c r="C557" s="180"/>
      <c r="D557" s="180"/>
      <c r="E557" s="180"/>
      <c r="F557" s="185"/>
      <c r="G557" s="180"/>
    </row>
    <row r="558" ht="15.75" customHeight="1">
      <c r="A558" s="180"/>
      <c r="B558" s="180"/>
      <c r="C558" s="180"/>
      <c r="D558" s="180"/>
      <c r="E558" s="180"/>
      <c r="F558" s="185"/>
      <c r="G558" s="180"/>
    </row>
    <row r="559" ht="15.75" customHeight="1">
      <c r="A559" s="180"/>
      <c r="B559" s="180"/>
      <c r="C559" s="180"/>
      <c r="D559" s="180"/>
      <c r="E559" s="180"/>
      <c r="F559" s="185"/>
      <c r="G559" s="180"/>
    </row>
    <row r="560" ht="15.75" customHeight="1">
      <c r="A560" s="180"/>
      <c r="B560" s="180"/>
      <c r="C560" s="180"/>
      <c r="D560" s="180"/>
      <c r="E560" s="180"/>
      <c r="F560" s="185"/>
      <c r="G560" s="180"/>
    </row>
    <row r="561" ht="15.75" customHeight="1">
      <c r="A561" s="180"/>
      <c r="B561" s="180"/>
      <c r="C561" s="180"/>
      <c r="D561" s="180"/>
      <c r="E561" s="180"/>
      <c r="F561" s="185"/>
      <c r="G561" s="180"/>
    </row>
    <row r="562" ht="15.75" customHeight="1">
      <c r="A562" s="180"/>
      <c r="B562" s="180"/>
      <c r="C562" s="180"/>
      <c r="D562" s="180"/>
      <c r="E562" s="180"/>
      <c r="F562" s="185"/>
      <c r="G562" s="180"/>
    </row>
    <row r="563" ht="15.75" customHeight="1">
      <c r="A563" s="180"/>
      <c r="B563" s="180"/>
      <c r="C563" s="180"/>
      <c r="D563" s="180"/>
      <c r="E563" s="180"/>
      <c r="F563" s="185"/>
      <c r="G563" s="180"/>
    </row>
    <row r="564" ht="15.75" customHeight="1">
      <c r="A564" s="180"/>
      <c r="B564" s="180"/>
      <c r="C564" s="180"/>
      <c r="D564" s="180"/>
      <c r="E564" s="180"/>
      <c r="F564" s="185"/>
      <c r="G564" s="180"/>
    </row>
    <row r="565" ht="15.75" customHeight="1">
      <c r="A565" s="180"/>
      <c r="B565" s="180"/>
      <c r="C565" s="180"/>
      <c r="D565" s="180"/>
      <c r="E565" s="180"/>
      <c r="F565" s="185"/>
      <c r="G565" s="180"/>
    </row>
    <row r="566" ht="15.75" customHeight="1">
      <c r="A566" s="180"/>
      <c r="B566" s="180"/>
      <c r="C566" s="180"/>
      <c r="D566" s="180"/>
      <c r="E566" s="180"/>
      <c r="F566" s="185"/>
      <c r="G566" s="180"/>
    </row>
    <row r="567" ht="15.75" customHeight="1">
      <c r="A567" s="180"/>
      <c r="B567" s="180"/>
      <c r="C567" s="180"/>
      <c r="D567" s="180"/>
      <c r="E567" s="180"/>
      <c r="F567" s="185"/>
      <c r="G567" s="180"/>
    </row>
    <row r="568" ht="15.75" customHeight="1">
      <c r="A568" s="180"/>
      <c r="B568" s="180"/>
      <c r="C568" s="180"/>
      <c r="D568" s="180"/>
      <c r="E568" s="180"/>
      <c r="F568" s="185"/>
      <c r="G568" s="180"/>
    </row>
    <row r="569" ht="15.75" customHeight="1">
      <c r="A569" s="180"/>
      <c r="B569" s="180"/>
      <c r="C569" s="180"/>
      <c r="D569" s="180"/>
      <c r="E569" s="180"/>
      <c r="F569" s="185"/>
      <c r="G569" s="180"/>
    </row>
    <row r="570" ht="15.75" customHeight="1">
      <c r="A570" s="180"/>
      <c r="B570" s="180"/>
      <c r="C570" s="180"/>
      <c r="D570" s="180"/>
      <c r="E570" s="180"/>
      <c r="F570" s="185"/>
      <c r="G570" s="180"/>
    </row>
    <row r="571" ht="15.75" customHeight="1">
      <c r="A571" s="180"/>
      <c r="B571" s="180"/>
      <c r="C571" s="180"/>
      <c r="D571" s="180"/>
      <c r="E571" s="180"/>
      <c r="F571" s="185"/>
      <c r="G571" s="180"/>
    </row>
    <row r="572" ht="15.75" customHeight="1">
      <c r="A572" s="180"/>
      <c r="B572" s="180"/>
      <c r="C572" s="180"/>
      <c r="D572" s="180"/>
      <c r="E572" s="180"/>
      <c r="F572" s="185"/>
      <c r="G572" s="180"/>
    </row>
    <row r="573" ht="15.75" customHeight="1">
      <c r="A573" s="180"/>
      <c r="B573" s="180"/>
      <c r="C573" s="180"/>
      <c r="D573" s="180"/>
      <c r="E573" s="180"/>
      <c r="F573" s="185"/>
      <c r="G573" s="180"/>
    </row>
    <row r="574" ht="15.75" customHeight="1">
      <c r="A574" s="180"/>
      <c r="B574" s="180"/>
      <c r="C574" s="180"/>
      <c r="D574" s="180"/>
      <c r="E574" s="180"/>
      <c r="F574" s="185"/>
      <c r="G574" s="180"/>
    </row>
    <row r="575" ht="15.75" customHeight="1">
      <c r="A575" s="180"/>
      <c r="B575" s="180"/>
      <c r="C575" s="180"/>
      <c r="D575" s="180"/>
      <c r="E575" s="180"/>
      <c r="F575" s="185"/>
      <c r="G575" s="180"/>
    </row>
    <row r="576" ht="15.75" customHeight="1">
      <c r="A576" s="180"/>
      <c r="B576" s="180"/>
      <c r="C576" s="180"/>
      <c r="D576" s="180"/>
      <c r="E576" s="180"/>
      <c r="F576" s="185"/>
      <c r="G576" s="180"/>
    </row>
    <row r="577" ht="15.75" customHeight="1">
      <c r="A577" s="180"/>
      <c r="B577" s="180"/>
      <c r="C577" s="180"/>
      <c r="D577" s="180"/>
      <c r="E577" s="180"/>
      <c r="F577" s="185"/>
      <c r="G577" s="180"/>
    </row>
    <row r="578" ht="15.75" customHeight="1">
      <c r="A578" s="180"/>
      <c r="B578" s="180"/>
      <c r="C578" s="180"/>
      <c r="D578" s="180"/>
      <c r="E578" s="180"/>
      <c r="F578" s="185"/>
      <c r="G578" s="180"/>
    </row>
    <row r="579" ht="15.75" customHeight="1">
      <c r="A579" s="180"/>
      <c r="B579" s="180"/>
      <c r="C579" s="180"/>
      <c r="D579" s="180"/>
      <c r="E579" s="180"/>
      <c r="F579" s="185"/>
      <c r="G579" s="180"/>
    </row>
    <row r="580" ht="15.75" customHeight="1">
      <c r="A580" s="180"/>
      <c r="B580" s="180"/>
      <c r="C580" s="180"/>
      <c r="D580" s="180"/>
      <c r="E580" s="180"/>
      <c r="F580" s="185"/>
      <c r="G580" s="180"/>
    </row>
    <row r="581" ht="15.75" customHeight="1">
      <c r="A581" s="180"/>
      <c r="B581" s="180"/>
      <c r="C581" s="180"/>
      <c r="D581" s="180"/>
      <c r="E581" s="180"/>
      <c r="F581" s="185"/>
      <c r="G581" s="180"/>
    </row>
    <row r="582" ht="15.75" customHeight="1">
      <c r="A582" s="180"/>
      <c r="B582" s="180"/>
      <c r="C582" s="180"/>
      <c r="D582" s="180"/>
      <c r="E582" s="180"/>
      <c r="F582" s="185"/>
      <c r="G582" s="180"/>
    </row>
    <row r="583" ht="15.75" customHeight="1">
      <c r="A583" s="180"/>
      <c r="B583" s="180"/>
      <c r="C583" s="180"/>
      <c r="D583" s="180"/>
      <c r="E583" s="180"/>
      <c r="F583" s="185"/>
      <c r="G583" s="180"/>
    </row>
    <row r="584" ht="15.75" customHeight="1">
      <c r="A584" s="180"/>
      <c r="B584" s="180"/>
      <c r="C584" s="180"/>
      <c r="D584" s="180"/>
      <c r="E584" s="180"/>
      <c r="F584" s="185"/>
      <c r="G584" s="180"/>
    </row>
    <row r="585" ht="15.75" customHeight="1">
      <c r="A585" s="180"/>
      <c r="B585" s="180"/>
      <c r="C585" s="180"/>
      <c r="D585" s="180"/>
      <c r="E585" s="180"/>
      <c r="F585" s="185"/>
      <c r="G585" s="180"/>
    </row>
    <row r="586" ht="15.75" customHeight="1">
      <c r="A586" s="180"/>
      <c r="B586" s="180"/>
      <c r="C586" s="180"/>
      <c r="D586" s="180"/>
      <c r="E586" s="180"/>
      <c r="F586" s="185"/>
      <c r="G586" s="180"/>
    </row>
    <row r="587" ht="15.75" customHeight="1">
      <c r="A587" s="180"/>
      <c r="B587" s="180"/>
      <c r="C587" s="180"/>
      <c r="D587" s="180"/>
      <c r="E587" s="180"/>
      <c r="F587" s="185"/>
      <c r="G587" s="180"/>
    </row>
    <row r="588" ht="15.75" customHeight="1">
      <c r="A588" s="180"/>
      <c r="B588" s="180"/>
      <c r="C588" s="180"/>
      <c r="D588" s="180"/>
      <c r="E588" s="180"/>
      <c r="F588" s="185"/>
      <c r="G588" s="180"/>
    </row>
    <row r="589" ht="15.75" customHeight="1">
      <c r="A589" s="180"/>
      <c r="B589" s="180"/>
      <c r="C589" s="180"/>
      <c r="D589" s="180"/>
      <c r="E589" s="180"/>
      <c r="F589" s="185"/>
      <c r="G589" s="180"/>
    </row>
    <row r="590" ht="15.75" customHeight="1">
      <c r="A590" s="180"/>
      <c r="B590" s="180"/>
      <c r="C590" s="180"/>
      <c r="D590" s="180"/>
      <c r="E590" s="180"/>
      <c r="F590" s="185"/>
      <c r="G590" s="180"/>
    </row>
    <row r="591" ht="15.75" customHeight="1">
      <c r="A591" s="180"/>
      <c r="B591" s="180"/>
      <c r="C591" s="180"/>
      <c r="D591" s="180"/>
      <c r="E591" s="180"/>
      <c r="F591" s="185"/>
      <c r="G591" s="180"/>
    </row>
    <row r="592" ht="15.75" customHeight="1">
      <c r="A592" s="180"/>
      <c r="B592" s="180"/>
      <c r="C592" s="180"/>
      <c r="D592" s="180"/>
      <c r="E592" s="180"/>
      <c r="F592" s="185"/>
      <c r="G592" s="180"/>
    </row>
    <row r="593" ht="15.75" customHeight="1">
      <c r="A593" s="180"/>
      <c r="B593" s="180"/>
      <c r="C593" s="180"/>
      <c r="D593" s="180"/>
      <c r="E593" s="180"/>
      <c r="F593" s="185"/>
      <c r="G593" s="180"/>
    </row>
    <row r="594" ht="15.75" customHeight="1">
      <c r="A594" s="180"/>
      <c r="B594" s="180"/>
      <c r="C594" s="180"/>
      <c r="D594" s="180"/>
      <c r="E594" s="180"/>
      <c r="F594" s="185"/>
      <c r="G594" s="180"/>
    </row>
    <row r="595" ht="15.75" customHeight="1">
      <c r="A595" s="180"/>
      <c r="B595" s="180"/>
      <c r="C595" s="180"/>
      <c r="D595" s="180"/>
      <c r="E595" s="180"/>
      <c r="F595" s="185"/>
      <c r="G595" s="180"/>
    </row>
    <row r="596" ht="15.75" customHeight="1">
      <c r="A596" s="180"/>
      <c r="B596" s="180"/>
      <c r="C596" s="180"/>
      <c r="D596" s="180"/>
      <c r="E596" s="180"/>
      <c r="F596" s="185"/>
      <c r="G596" s="180"/>
    </row>
    <row r="597" ht="15.75" customHeight="1">
      <c r="A597" s="180"/>
      <c r="B597" s="180"/>
      <c r="C597" s="180"/>
      <c r="D597" s="180"/>
      <c r="E597" s="180"/>
      <c r="F597" s="185"/>
      <c r="G597" s="180"/>
    </row>
    <row r="598" ht="15.75" customHeight="1">
      <c r="A598" s="180"/>
      <c r="B598" s="180"/>
      <c r="C598" s="180"/>
      <c r="D598" s="180"/>
      <c r="E598" s="180"/>
      <c r="F598" s="185"/>
      <c r="G598" s="180"/>
    </row>
    <row r="599" ht="15.75" customHeight="1">
      <c r="A599" s="180"/>
      <c r="B599" s="180"/>
      <c r="C599" s="180"/>
      <c r="D599" s="180"/>
      <c r="E599" s="180"/>
      <c r="F599" s="185"/>
      <c r="G599" s="180"/>
    </row>
    <row r="600" ht="15.75" customHeight="1">
      <c r="A600" s="180"/>
      <c r="B600" s="180"/>
      <c r="C600" s="180"/>
      <c r="D600" s="180"/>
      <c r="E600" s="180"/>
      <c r="F600" s="185"/>
      <c r="G600" s="180"/>
    </row>
    <row r="601" ht="15.75" customHeight="1">
      <c r="A601" s="180"/>
      <c r="B601" s="180"/>
      <c r="C601" s="180"/>
      <c r="D601" s="180"/>
      <c r="E601" s="180"/>
      <c r="F601" s="185"/>
      <c r="G601" s="180"/>
    </row>
    <row r="602" ht="15.75" customHeight="1">
      <c r="A602" s="180"/>
      <c r="B602" s="180"/>
      <c r="C602" s="180"/>
      <c r="D602" s="180"/>
      <c r="E602" s="180"/>
      <c r="F602" s="185"/>
      <c r="G602" s="180"/>
    </row>
    <row r="603" ht="15.75" customHeight="1">
      <c r="A603" s="180"/>
      <c r="B603" s="180"/>
      <c r="C603" s="180"/>
      <c r="D603" s="180"/>
      <c r="E603" s="180"/>
      <c r="F603" s="185"/>
      <c r="G603" s="180"/>
    </row>
    <row r="604" ht="15.75" customHeight="1">
      <c r="A604" s="180"/>
      <c r="B604" s="180"/>
      <c r="C604" s="180"/>
      <c r="D604" s="180"/>
      <c r="E604" s="180"/>
      <c r="F604" s="185"/>
      <c r="G604" s="180"/>
    </row>
    <row r="605" ht="15.75" customHeight="1">
      <c r="A605" s="180"/>
      <c r="B605" s="180"/>
      <c r="C605" s="180"/>
      <c r="D605" s="180"/>
      <c r="E605" s="180"/>
      <c r="F605" s="185"/>
      <c r="G605" s="180"/>
    </row>
    <row r="606" ht="15.75" customHeight="1">
      <c r="A606" s="180"/>
      <c r="B606" s="180"/>
      <c r="C606" s="180"/>
      <c r="D606" s="180"/>
      <c r="E606" s="180"/>
      <c r="F606" s="185"/>
      <c r="G606" s="180"/>
    </row>
    <row r="607" ht="15.75" customHeight="1">
      <c r="A607" s="180"/>
      <c r="B607" s="180"/>
      <c r="C607" s="180"/>
      <c r="D607" s="180"/>
      <c r="E607" s="180"/>
      <c r="F607" s="185"/>
      <c r="G607" s="180"/>
    </row>
    <row r="608" ht="15.75" customHeight="1">
      <c r="A608" s="180"/>
      <c r="B608" s="180"/>
      <c r="C608" s="180"/>
      <c r="D608" s="180"/>
      <c r="E608" s="180"/>
      <c r="F608" s="185"/>
      <c r="G608" s="180"/>
    </row>
    <row r="609" ht="15.75" customHeight="1">
      <c r="A609" s="180"/>
      <c r="B609" s="180"/>
      <c r="C609" s="180"/>
      <c r="D609" s="180"/>
      <c r="E609" s="180"/>
      <c r="F609" s="185"/>
      <c r="G609" s="180"/>
    </row>
    <row r="610" ht="15.75" customHeight="1">
      <c r="A610" s="180"/>
      <c r="B610" s="180"/>
      <c r="C610" s="180"/>
      <c r="D610" s="180"/>
      <c r="E610" s="180"/>
      <c r="F610" s="185"/>
      <c r="G610" s="180"/>
    </row>
    <row r="611" ht="15.75" customHeight="1">
      <c r="A611" s="180"/>
      <c r="B611" s="180"/>
      <c r="C611" s="180"/>
      <c r="D611" s="180"/>
      <c r="E611" s="180"/>
      <c r="F611" s="185"/>
      <c r="G611" s="180"/>
    </row>
    <row r="612" ht="15.75" customHeight="1">
      <c r="A612" s="180"/>
      <c r="B612" s="180"/>
      <c r="C612" s="180"/>
      <c r="D612" s="180"/>
      <c r="E612" s="180"/>
      <c r="F612" s="185"/>
      <c r="G612" s="180"/>
    </row>
    <row r="613" ht="15.75" customHeight="1">
      <c r="A613" s="180"/>
      <c r="B613" s="180"/>
      <c r="C613" s="180"/>
      <c r="D613" s="180"/>
      <c r="E613" s="180"/>
      <c r="F613" s="185"/>
      <c r="G613" s="180"/>
    </row>
    <row r="614" ht="15.75" customHeight="1">
      <c r="A614" s="180"/>
      <c r="B614" s="180"/>
      <c r="C614" s="180"/>
      <c r="D614" s="180"/>
      <c r="E614" s="180"/>
      <c r="F614" s="185"/>
      <c r="G614" s="180"/>
    </row>
    <row r="615" ht="15.75" customHeight="1">
      <c r="A615" s="180"/>
      <c r="B615" s="180"/>
      <c r="C615" s="180"/>
      <c r="D615" s="180"/>
      <c r="E615" s="180"/>
      <c r="F615" s="185"/>
      <c r="G615" s="180"/>
    </row>
    <row r="616" ht="15.75" customHeight="1">
      <c r="A616" s="180"/>
      <c r="B616" s="180"/>
      <c r="C616" s="180"/>
      <c r="D616" s="180"/>
      <c r="E616" s="180"/>
      <c r="F616" s="185"/>
      <c r="G616" s="180"/>
    </row>
    <row r="617" ht="15.75" customHeight="1">
      <c r="A617" s="180"/>
      <c r="B617" s="180"/>
      <c r="C617" s="180"/>
      <c r="D617" s="180"/>
      <c r="E617" s="180"/>
      <c r="F617" s="185"/>
      <c r="G617" s="180"/>
    </row>
    <row r="618" ht="15.75" customHeight="1">
      <c r="A618" s="180"/>
      <c r="B618" s="180"/>
      <c r="C618" s="180"/>
      <c r="D618" s="180"/>
      <c r="E618" s="180"/>
      <c r="F618" s="185"/>
      <c r="G618" s="180"/>
    </row>
    <row r="619" ht="15.75" customHeight="1">
      <c r="A619" s="180"/>
      <c r="B619" s="180"/>
      <c r="C619" s="180"/>
      <c r="D619" s="180"/>
      <c r="E619" s="180"/>
      <c r="F619" s="185"/>
      <c r="G619" s="180"/>
    </row>
    <row r="620" ht="15.75" customHeight="1">
      <c r="A620" s="180"/>
      <c r="B620" s="180"/>
      <c r="C620" s="180"/>
      <c r="D620" s="180"/>
      <c r="E620" s="180"/>
      <c r="F620" s="185"/>
      <c r="G620" s="180"/>
    </row>
    <row r="621" ht="15.75" customHeight="1">
      <c r="A621" s="180"/>
      <c r="B621" s="180"/>
      <c r="C621" s="180"/>
      <c r="D621" s="180"/>
      <c r="E621" s="180"/>
      <c r="F621" s="185"/>
      <c r="G621" s="180"/>
    </row>
    <row r="622" ht="15.75" customHeight="1">
      <c r="A622" s="180"/>
      <c r="B622" s="180"/>
      <c r="C622" s="180"/>
      <c r="D622" s="180"/>
      <c r="E622" s="180"/>
      <c r="F622" s="185"/>
      <c r="G622" s="180"/>
    </row>
    <row r="623" ht="15.75" customHeight="1">
      <c r="A623" s="180"/>
      <c r="B623" s="180"/>
      <c r="C623" s="180"/>
      <c r="D623" s="180"/>
      <c r="E623" s="180"/>
      <c r="F623" s="185"/>
      <c r="G623" s="180"/>
    </row>
    <row r="624" ht="15.75" customHeight="1">
      <c r="A624" s="180"/>
      <c r="B624" s="180"/>
      <c r="C624" s="180"/>
      <c r="D624" s="180"/>
      <c r="E624" s="180"/>
      <c r="F624" s="185"/>
      <c r="G624" s="180"/>
    </row>
    <row r="625" ht="15.75" customHeight="1">
      <c r="A625" s="180"/>
      <c r="B625" s="180"/>
      <c r="C625" s="180"/>
      <c r="D625" s="180"/>
      <c r="E625" s="180"/>
      <c r="F625" s="185"/>
      <c r="G625" s="180"/>
    </row>
    <row r="626" ht="15.75" customHeight="1">
      <c r="A626" s="180"/>
      <c r="B626" s="180"/>
      <c r="C626" s="180"/>
      <c r="D626" s="180"/>
      <c r="E626" s="180"/>
      <c r="F626" s="185"/>
      <c r="G626" s="180"/>
    </row>
    <row r="627" ht="15.75" customHeight="1">
      <c r="A627" s="180"/>
      <c r="B627" s="180"/>
      <c r="C627" s="180"/>
      <c r="D627" s="180"/>
      <c r="E627" s="180"/>
      <c r="F627" s="185"/>
      <c r="G627" s="180"/>
    </row>
    <row r="628" ht="15.75" customHeight="1">
      <c r="A628" s="180"/>
      <c r="B628" s="180"/>
      <c r="C628" s="180"/>
      <c r="D628" s="180"/>
      <c r="E628" s="180"/>
      <c r="F628" s="185"/>
      <c r="G628" s="180"/>
    </row>
    <row r="629" ht="15.75" customHeight="1">
      <c r="A629" s="180"/>
      <c r="B629" s="180"/>
      <c r="C629" s="180"/>
      <c r="D629" s="180"/>
      <c r="E629" s="180"/>
      <c r="F629" s="185"/>
      <c r="G629" s="180"/>
    </row>
    <row r="630" ht="15.75" customHeight="1">
      <c r="A630" s="180"/>
      <c r="B630" s="180"/>
      <c r="C630" s="180"/>
      <c r="D630" s="180"/>
      <c r="E630" s="180"/>
      <c r="F630" s="185"/>
      <c r="G630" s="180"/>
    </row>
    <row r="631" ht="15.75" customHeight="1">
      <c r="A631" s="180"/>
      <c r="B631" s="180"/>
      <c r="C631" s="180"/>
      <c r="D631" s="180"/>
      <c r="E631" s="180"/>
      <c r="F631" s="185"/>
      <c r="G631" s="180"/>
    </row>
    <row r="632" ht="15.75" customHeight="1">
      <c r="A632" s="180"/>
      <c r="B632" s="180"/>
      <c r="C632" s="180"/>
      <c r="D632" s="180"/>
      <c r="E632" s="180"/>
      <c r="F632" s="185"/>
      <c r="G632" s="180"/>
    </row>
    <row r="633" ht="15.75" customHeight="1">
      <c r="A633" s="180"/>
      <c r="B633" s="180"/>
      <c r="C633" s="180"/>
      <c r="D633" s="180"/>
      <c r="E633" s="180"/>
      <c r="F633" s="185"/>
      <c r="G633" s="180"/>
    </row>
    <row r="634" ht="15.75" customHeight="1">
      <c r="A634" s="180"/>
      <c r="B634" s="180"/>
      <c r="C634" s="180"/>
      <c r="D634" s="180"/>
      <c r="E634" s="180"/>
      <c r="F634" s="185"/>
      <c r="G634" s="180"/>
    </row>
    <row r="635" ht="15.75" customHeight="1">
      <c r="A635" s="180"/>
      <c r="B635" s="180"/>
      <c r="C635" s="180"/>
      <c r="D635" s="180"/>
      <c r="E635" s="180"/>
      <c r="F635" s="185"/>
      <c r="G635" s="180"/>
    </row>
    <row r="636" ht="15.75" customHeight="1">
      <c r="A636" s="180"/>
      <c r="B636" s="180"/>
      <c r="C636" s="180"/>
      <c r="D636" s="180"/>
      <c r="E636" s="180"/>
      <c r="F636" s="185"/>
      <c r="G636" s="180"/>
    </row>
    <row r="637" ht="15.75" customHeight="1">
      <c r="A637" s="180"/>
      <c r="B637" s="180"/>
      <c r="C637" s="180"/>
      <c r="D637" s="180"/>
      <c r="E637" s="180"/>
      <c r="F637" s="185"/>
      <c r="G637" s="180"/>
    </row>
    <row r="638" ht="15.75" customHeight="1">
      <c r="A638" s="180"/>
      <c r="B638" s="180"/>
      <c r="C638" s="180"/>
      <c r="D638" s="180"/>
      <c r="E638" s="180"/>
      <c r="F638" s="185"/>
      <c r="G638" s="180"/>
    </row>
    <row r="639" ht="15.75" customHeight="1">
      <c r="A639" s="180"/>
      <c r="B639" s="180"/>
      <c r="C639" s="180"/>
      <c r="D639" s="180"/>
      <c r="E639" s="180"/>
      <c r="F639" s="185"/>
      <c r="G639" s="180"/>
    </row>
    <row r="640" ht="15.75" customHeight="1">
      <c r="A640" s="180"/>
      <c r="B640" s="180"/>
      <c r="C640" s="180"/>
      <c r="D640" s="180"/>
      <c r="E640" s="180"/>
      <c r="F640" s="185"/>
      <c r="G640" s="180"/>
    </row>
    <row r="641" ht="15.75" customHeight="1">
      <c r="A641" s="180"/>
      <c r="B641" s="180"/>
      <c r="C641" s="180"/>
      <c r="D641" s="180"/>
      <c r="E641" s="180"/>
      <c r="F641" s="185"/>
      <c r="G641" s="180"/>
    </row>
    <row r="642" ht="15.75" customHeight="1">
      <c r="A642" s="180"/>
      <c r="B642" s="180"/>
      <c r="C642" s="180"/>
      <c r="D642" s="180"/>
      <c r="E642" s="180"/>
      <c r="F642" s="185"/>
      <c r="G642" s="180"/>
    </row>
    <row r="643" ht="15.75" customHeight="1">
      <c r="A643" s="180"/>
      <c r="B643" s="180"/>
      <c r="C643" s="180"/>
      <c r="D643" s="180"/>
      <c r="E643" s="180"/>
      <c r="F643" s="185"/>
      <c r="G643" s="180"/>
    </row>
    <row r="644" ht="15.75" customHeight="1">
      <c r="A644" s="180"/>
      <c r="B644" s="180"/>
      <c r="C644" s="180"/>
      <c r="D644" s="180"/>
      <c r="E644" s="180"/>
      <c r="F644" s="185"/>
      <c r="G644" s="180"/>
    </row>
    <row r="645" ht="15.75" customHeight="1">
      <c r="A645" s="180"/>
      <c r="B645" s="180"/>
      <c r="C645" s="180"/>
      <c r="D645" s="180"/>
      <c r="E645" s="180"/>
      <c r="F645" s="185"/>
      <c r="G645" s="180"/>
    </row>
    <row r="646" ht="15.75" customHeight="1">
      <c r="A646" s="180"/>
      <c r="B646" s="180"/>
      <c r="C646" s="180"/>
      <c r="D646" s="180"/>
      <c r="E646" s="180"/>
      <c r="F646" s="185"/>
      <c r="G646" s="180"/>
    </row>
    <row r="647" ht="15.75" customHeight="1">
      <c r="A647" s="180"/>
      <c r="B647" s="180"/>
      <c r="C647" s="180"/>
      <c r="D647" s="180"/>
      <c r="E647" s="180"/>
      <c r="F647" s="185"/>
      <c r="G647" s="180"/>
    </row>
    <row r="648" ht="15.75" customHeight="1">
      <c r="A648" s="180"/>
      <c r="B648" s="180"/>
      <c r="C648" s="180"/>
      <c r="D648" s="180"/>
      <c r="E648" s="180"/>
      <c r="F648" s="185"/>
      <c r="G648" s="180"/>
    </row>
    <row r="649" ht="15.75" customHeight="1">
      <c r="A649" s="180"/>
      <c r="B649" s="180"/>
      <c r="C649" s="180"/>
      <c r="D649" s="180"/>
      <c r="E649" s="180"/>
      <c r="F649" s="185"/>
      <c r="G649" s="180"/>
    </row>
    <row r="650" ht="15.75" customHeight="1">
      <c r="A650" s="180"/>
      <c r="B650" s="180"/>
      <c r="C650" s="180"/>
      <c r="D650" s="180"/>
      <c r="E650" s="180"/>
      <c r="F650" s="185"/>
      <c r="G650" s="180"/>
    </row>
    <row r="651" ht="15.75" customHeight="1">
      <c r="A651" s="180"/>
      <c r="B651" s="180"/>
      <c r="C651" s="180"/>
      <c r="D651" s="180"/>
      <c r="E651" s="180"/>
      <c r="F651" s="185"/>
      <c r="G651" s="180"/>
    </row>
    <row r="652" ht="15.75" customHeight="1">
      <c r="A652" s="180"/>
      <c r="B652" s="180"/>
      <c r="C652" s="180"/>
      <c r="D652" s="180"/>
      <c r="E652" s="180"/>
      <c r="F652" s="185"/>
      <c r="G652" s="180"/>
    </row>
    <row r="653" ht="15.75" customHeight="1">
      <c r="A653" s="180"/>
      <c r="B653" s="180"/>
      <c r="C653" s="180"/>
      <c r="D653" s="180"/>
      <c r="E653" s="180"/>
      <c r="F653" s="185"/>
      <c r="G653" s="180"/>
    </row>
    <row r="654" ht="15.75" customHeight="1">
      <c r="A654" s="180"/>
      <c r="B654" s="180"/>
      <c r="C654" s="180"/>
      <c r="D654" s="180"/>
      <c r="E654" s="180"/>
      <c r="F654" s="185"/>
      <c r="G654" s="180"/>
    </row>
    <row r="655" ht="15.75" customHeight="1">
      <c r="A655" s="180"/>
      <c r="B655" s="180"/>
      <c r="C655" s="180"/>
      <c r="D655" s="180"/>
      <c r="E655" s="180"/>
      <c r="F655" s="185"/>
      <c r="G655" s="180"/>
    </row>
    <row r="656" ht="15.75" customHeight="1">
      <c r="A656" s="180"/>
      <c r="B656" s="180"/>
      <c r="C656" s="180"/>
      <c r="D656" s="180"/>
      <c r="E656" s="180"/>
      <c r="F656" s="185"/>
      <c r="G656" s="180"/>
    </row>
    <row r="657" ht="15.75" customHeight="1">
      <c r="A657" s="180"/>
      <c r="B657" s="180"/>
      <c r="C657" s="180"/>
      <c r="D657" s="180"/>
      <c r="E657" s="180"/>
      <c r="F657" s="185"/>
      <c r="G657" s="180"/>
    </row>
    <row r="658" ht="15.75" customHeight="1">
      <c r="A658" s="180"/>
      <c r="B658" s="180"/>
      <c r="C658" s="180"/>
      <c r="D658" s="180"/>
      <c r="E658" s="180"/>
      <c r="F658" s="185"/>
      <c r="G658" s="180"/>
    </row>
    <row r="659" ht="15.75" customHeight="1">
      <c r="A659" s="180"/>
      <c r="B659" s="180"/>
      <c r="C659" s="180"/>
      <c r="D659" s="180"/>
      <c r="E659" s="180"/>
      <c r="F659" s="185"/>
      <c r="G659" s="180"/>
    </row>
    <row r="660" ht="15.75" customHeight="1">
      <c r="A660" s="180"/>
      <c r="B660" s="180"/>
      <c r="C660" s="180"/>
      <c r="D660" s="180"/>
      <c r="E660" s="180"/>
      <c r="F660" s="185"/>
      <c r="G660" s="180"/>
    </row>
    <row r="661" ht="15.75" customHeight="1">
      <c r="A661" s="180"/>
      <c r="B661" s="180"/>
      <c r="C661" s="180"/>
      <c r="D661" s="180"/>
      <c r="E661" s="180"/>
      <c r="F661" s="185"/>
      <c r="G661" s="180"/>
    </row>
    <row r="662" ht="15.75" customHeight="1">
      <c r="A662" s="180"/>
      <c r="B662" s="180"/>
      <c r="C662" s="180"/>
      <c r="D662" s="180"/>
      <c r="E662" s="180"/>
      <c r="F662" s="185"/>
      <c r="G662" s="180"/>
    </row>
    <row r="663" ht="15.75" customHeight="1">
      <c r="A663" s="180"/>
      <c r="B663" s="180"/>
      <c r="C663" s="180"/>
      <c r="D663" s="180"/>
      <c r="E663" s="180"/>
      <c r="F663" s="185"/>
      <c r="G663" s="180"/>
    </row>
    <row r="664" ht="15.75" customHeight="1">
      <c r="A664" s="180"/>
      <c r="B664" s="180"/>
      <c r="C664" s="180"/>
      <c r="D664" s="180"/>
      <c r="E664" s="180"/>
      <c r="F664" s="185"/>
      <c r="G664" s="180"/>
    </row>
    <row r="665" ht="15.75" customHeight="1">
      <c r="A665" s="180"/>
      <c r="B665" s="180"/>
      <c r="C665" s="180"/>
      <c r="D665" s="180"/>
      <c r="E665" s="180"/>
      <c r="F665" s="185"/>
      <c r="G665" s="180"/>
    </row>
    <row r="666" ht="15.75" customHeight="1">
      <c r="A666" s="180"/>
      <c r="B666" s="180"/>
      <c r="C666" s="180"/>
      <c r="D666" s="180"/>
      <c r="E666" s="180"/>
      <c r="F666" s="185"/>
      <c r="G666" s="180"/>
    </row>
    <row r="667" ht="15.75" customHeight="1">
      <c r="A667" s="180"/>
      <c r="B667" s="180"/>
      <c r="C667" s="180"/>
      <c r="D667" s="180"/>
      <c r="E667" s="180"/>
      <c r="F667" s="185"/>
      <c r="G667" s="180"/>
    </row>
    <row r="668" ht="15.75" customHeight="1">
      <c r="A668" s="180"/>
      <c r="B668" s="180"/>
      <c r="C668" s="180"/>
      <c r="D668" s="180"/>
      <c r="E668" s="180"/>
      <c r="F668" s="185"/>
      <c r="G668" s="180"/>
    </row>
    <row r="669" ht="15.75" customHeight="1">
      <c r="A669" s="180"/>
      <c r="B669" s="180"/>
      <c r="C669" s="180"/>
      <c r="D669" s="180"/>
      <c r="E669" s="180"/>
      <c r="F669" s="185"/>
      <c r="G669" s="180"/>
    </row>
    <row r="670" ht="15.75" customHeight="1">
      <c r="A670" s="180"/>
      <c r="B670" s="180"/>
      <c r="C670" s="180"/>
      <c r="D670" s="180"/>
      <c r="E670" s="180"/>
      <c r="F670" s="185"/>
      <c r="G670" s="180"/>
    </row>
    <row r="671" ht="15.75" customHeight="1">
      <c r="A671" s="180"/>
      <c r="B671" s="180"/>
      <c r="C671" s="180"/>
      <c r="D671" s="180"/>
      <c r="E671" s="180"/>
      <c r="F671" s="185"/>
      <c r="G671" s="180"/>
    </row>
    <row r="672" ht="15.75" customHeight="1">
      <c r="A672" s="180"/>
      <c r="B672" s="180"/>
      <c r="C672" s="180"/>
      <c r="D672" s="180"/>
      <c r="E672" s="180"/>
      <c r="F672" s="185"/>
      <c r="G672" s="180"/>
    </row>
    <row r="673" ht="15.75" customHeight="1">
      <c r="A673" s="180"/>
      <c r="B673" s="180"/>
      <c r="C673" s="180"/>
      <c r="D673" s="180"/>
      <c r="E673" s="180"/>
      <c r="F673" s="185"/>
      <c r="G673" s="180"/>
    </row>
    <row r="674" ht="15.75" customHeight="1">
      <c r="A674" s="180"/>
      <c r="B674" s="180"/>
      <c r="C674" s="180"/>
      <c r="D674" s="180"/>
      <c r="E674" s="180"/>
      <c r="F674" s="185"/>
      <c r="G674" s="180"/>
    </row>
    <row r="675" ht="15.75" customHeight="1">
      <c r="A675" s="180"/>
      <c r="B675" s="180"/>
      <c r="C675" s="180"/>
      <c r="D675" s="180"/>
      <c r="E675" s="180"/>
      <c r="F675" s="185"/>
      <c r="G675" s="180"/>
    </row>
    <row r="676" ht="15.75" customHeight="1">
      <c r="A676" s="180"/>
      <c r="B676" s="180"/>
      <c r="C676" s="180"/>
      <c r="D676" s="180"/>
      <c r="E676" s="180"/>
      <c r="F676" s="185"/>
      <c r="G676" s="180"/>
    </row>
    <row r="677" ht="15.75" customHeight="1">
      <c r="A677" s="180"/>
      <c r="B677" s="180"/>
      <c r="C677" s="180"/>
      <c r="D677" s="180"/>
      <c r="E677" s="180"/>
      <c r="F677" s="185"/>
      <c r="G677" s="180"/>
    </row>
    <row r="678" ht="15.75" customHeight="1">
      <c r="A678" s="180"/>
      <c r="B678" s="180"/>
      <c r="C678" s="180"/>
      <c r="D678" s="180"/>
      <c r="E678" s="180"/>
      <c r="F678" s="185"/>
      <c r="G678" s="180"/>
    </row>
    <row r="679" ht="15.75" customHeight="1">
      <c r="A679" s="180"/>
      <c r="B679" s="180"/>
      <c r="C679" s="180"/>
      <c r="D679" s="180"/>
      <c r="E679" s="180"/>
      <c r="F679" s="185"/>
      <c r="G679" s="180"/>
    </row>
    <row r="680" ht="15.75" customHeight="1">
      <c r="A680" s="180"/>
      <c r="B680" s="180"/>
      <c r="C680" s="180"/>
      <c r="D680" s="180"/>
      <c r="E680" s="180"/>
      <c r="F680" s="185"/>
      <c r="G680" s="180"/>
    </row>
    <row r="681" ht="15.75" customHeight="1">
      <c r="A681" s="180"/>
      <c r="B681" s="180"/>
      <c r="C681" s="180"/>
      <c r="D681" s="180"/>
      <c r="E681" s="180"/>
      <c r="F681" s="185"/>
      <c r="G681" s="180"/>
    </row>
    <row r="682" ht="15.75" customHeight="1">
      <c r="A682" s="180"/>
      <c r="B682" s="180"/>
      <c r="C682" s="180"/>
      <c r="D682" s="180"/>
      <c r="E682" s="180"/>
      <c r="F682" s="185"/>
      <c r="G682" s="180"/>
    </row>
    <row r="683" ht="15.75" customHeight="1">
      <c r="A683" s="180"/>
      <c r="B683" s="180"/>
      <c r="C683" s="180"/>
      <c r="D683" s="180"/>
      <c r="E683" s="180"/>
      <c r="F683" s="185"/>
      <c r="G683" s="180"/>
    </row>
    <row r="684" ht="15.75" customHeight="1">
      <c r="A684" s="180"/>
      <c r="B684" s="180"/>
      <c r="C684" s="180"/>
      <c r="D684" s="180"/>
      <c r="E684" s="180"/>
      <c r="F684" s="185"/>
      <c r="G684" s="180"/>
    </row>
    <row r="685" ht="15.75" customHeight="1">
      <c r="A685" s="180"/>
      <c r="B685" s="180"/>
      <c r="C685" s="180"/>
      <c r="D685" s="180"/>
      <c r="E685" s="180"/>
      <c r="F685" s="185"/>
      <c r="G685" s="180"/>
    </row>
    <row r="686" ht="15.75" customHeight="1">
      <c r="A686" s="180"/>
      <c r="B686" s="180"/>
      <c r="C686" s="180"/>
      <c r="D686" s="180"/>
      <c r="E686" s="180"/>
      <c r="F686" s="185"/>
      <c r="G686" s="180"/>
    </row>
    <row r="687" ht="15.75" customHeight="1">
      <c r="A687" s="180"/>
      <c r="B687" s="180"/>
      <c r="C687" s="180"/>
      <c r="D687" s="180"/>
      <c r="E687" s="180"/>
      <c r="F687" s="185"/>
      <c r="G687" s="180"/>
    </row>
    <row r="688" ht="15.75" customHeight="1">
      <c r="A688" s="180"/>
      <c r="B688" s="180"/>
      <c r="C688" s="180"/>
      <c r="D688" s="180"/>
      <c r="E688" s="180"/>
      <c r="F688" s="185"/>
      <c r="G688" s="180"/>
    </row>
    <row r="689" ht="15.75" customHeight="1">
      <c r="A689" s="180"/>
      <c r="B689" s="180"/>
      <c r="C689" s="180"/>
      <c r="D689" s="180"/>
      <c r="E689" s="180"/>
      <c r="F689" s="185"/>
      <c r="G689" s="180"/>
    </row>
    <row r="690" ht="15.75" customHeight="1">
      <c r="A690" s="180"/>
      <c r="B690" s="180"/>
      <c r="C690" s="180"/>
      <c r="D690" s="180"/>
      <c r="E690" s="180"/>
      <c r="F690" s="185"/>
      <c r="G690" s="180"/>
    </row>
    <row r="691" ht="15.75" customHeight="1">
      <c r="A691" s="180"/>
      <c r="B691" s="180"/>
      <c r="C691" s="180"/>
      <c r="D691" s="180"/>
      <c r="E691" s="180"/>
      <c r="F691" s="185"/>
      <c r="G691" s="180"/>
    </row>
    <row r="692" ht="15.75" customHeight="1">
      <c r="A692" s="180"/>
      <c r="B692" s="180"/>
      <c r="C692" s="180"/>
      <c r="D692" s="180"/>
      <c r="E692" s="180"/>
      <c r="F692" s="185"/>
      <c r="G692" s="180"/>
    </row>
    <row r="693" ht="15.75" customHeight="1">
      <c r="A693" s="180"/>
      <c r="B693" s="180"/>
      <c r="C693" s="180"/>
      <c r="D693" s="180"/>
      <c r="E693" s="180"/>
      <c r="F693" s="185"/>
      <c r="G693" s="180"/>
    </row>
    <row r="694" ht="15.75" customHeight="1">
      <c r="A694" s="180"/>
      <c r="B694" s="180"/>
      <c r="C694" s="180"/>
      <c r="D694" s="180"/>
      <c r="E694" s="180"/>
      <c r="F694" s="185"/>
      <c r="G694" s="180"/>
    </row>
    <row r="695" ht="15.75" customHeight="1">
      <c r="A695" s="180"/>
      <c r="B695" s="180"/>
      <c r="C695" s="180"/>
      <c r="D695" s="180"/>
      <c r="E695" s="180"/>
      <c r="F695" s="185"/>
      <c r="G695" s="180"/>
    </row>
    <row r="696" ht="15.75" customHeight="1">
      <c r="A696" s="180"/>
      <c r="B696" s="180"/>
      <c r="C696" s="180"/>
      <c r="D696" s="180"/>
      <c r="E696" s="180"/>
      <c r="F696" s="185"/>
      <c r="G696" s="180"/>
    </row>
    <row r="697" ht="15.75" customHeight="1">
      <c r="A697" s="180"/>
      <c r="B697" s="180"/>
      <c r="C697" s="180"/>
      <c r="D697" s="180"/>
      <c r="E697" s="180"/>
      <c r="F697" s="185"/>
      <c r="G697" s="180"/>
    </row>
    <row r="698" ht="15.75" customHeight="1">
      <c r="A698" s="180"/>
      <c r="B698" s="180"/>
      <c r="C698" s="180"/>
      <c r="D698" s="180"/>
      <c r="E698" s="180"/>
      <c r="F698" s="185"/>
      <c r="G698" s="180"/>
    </row>
    <row r="699" ht="15.75" customHeight="1">
      <c r="A699" s="180"/>
      <c r="B699" s="180"/>
      <c r="C699" s="180"/>
      <c r="D699" s="180"/>
      <c r="E699" s="180"/>
      <c r="F699" s="185"/>
      <c r="G699" s="180"/>
    </row>
    <row r="700" ht="15.75" customHeight="1">
      <c r="A700" s="180"/>
      <c r="B700" s="180"/>
      <c r="C700" s="180"/>
      <c r="D700" s="180"/>
      <c r="E700" s="180"/>
      <c r="F700" s="185"/>
      <c r="G700" s="180"/>
    </row>
    <row r="701" ht="15.75" customHeight="1">
      <c r="A701" s="180"/>
      <c r="B701" s="180"/>
      <c r="C701" s="180"/>
      <c r="D701" s="180"/>
      <c r="E701" s="180"/>
      <c r="F701" s="185"/>
      <c r="G701" s="180"/>
    </row>
    <row r="702" ht="15.75" customHeight="1">
      <c r="A702" s="180"/>
      <c r="B702" s="180"/>
      <c r="C702" s="180"/>
      <c r="D702" s="180"/>
      <c r="E702" s="180"/>
      <c r="F702" s="185"/>
      <c r="G702" s="180"/>
    </row>
    <row r="703" ht="15.75" customHeight="1">
      <c r="A703" s="180"/>
      <c r="B703" s="180"/>
      <c r="C703" s="180"/>
      <c r="D703" s="180"/>
      <c r="E703" s="180"/>
      <c r="F703" s="185"/>
      <c r="G703" s="180"/>
    </row>
    <row r="704" ht="15.75" customHeight="1">
      <c r="A704" s="180"/>
      <c r="B704" s="180"/>
      <c r="C704" s="180"/>
      <c r="D704" s="180"/>
      <c r="E704" s="180"/>
      <c r="F704" s="185"/>
      <c r="G704" s="180"/>
    </row>
    <row r="705" ht="15.75" customHeight="1">
      <c r="A705" s="180"/>
      <c r="B705" s="180"/>
      <c r="C705" s="180"/>
      <c r="D705" s="180"/>
      <c r="E705" s="180"/>
      <c r="F705" s="185"/>
      <c r="G705" s="180"/>
    </row>
    <row r="706" ht="15.75" customHeight="1">
      <c r="A706" s="180"/>
      <c r="B706" s="180"/>
      <c r="C706" s="180"/>
      <c r="D706" s="180"/>
      <c r="E706" s="180"/>
      <c r="F706" s="185"/>
      <c r="G706" s="180"/>
    </row>
    <row r="707" ht="15.75" customHeight="1">
      <c r="A707" s="180"/>
      <c r="B707" s="180"/>
      <c r="C707" s="180"/>
      <c r="D707" s="180"/>
      <c r="E707" s="180"/>
      <c r="F707" s="185"/>
      <c r="G707" s="180"/>
    </row>
    <row r="708" ht="15.75" customHeight="1">
      <c r="A708" s="180"/>
      <c r="B708" s="180"/>
      <c r="C708" s="180"/>
      <c r="D708" s="180"/>
      <c r="E708" s="180"/>
      <c r="F708" s="185"/>
      <c r="G708" s="180"/>
    </row>
    <row r="709" ht="15.75" customHeight="1">
      <c r="A709" s="180"/>
      <c r="B709" s="180"/>
      <c r="C709" s="180"/>
      <c r="D709" s="180"/>
      <c r="E709" s="180"/>
      <c r="F709" s="185"/>
      <c r="G709" s="180"/>
    </row>
    <row r="710" ht="15.75" customHeight="1">
      <c r="A710" s="180"/>
      <c r="B710" s="180"/>
      <c r="C710" s="180"/>
      <c r="D710" s="180"/>
      <c r="E710" s="180"/>
      <c r="F710" s="185"/>
      <c r="G710" s="180"/>
    </row>
    <row r="711" ht="15.75" customHeight="1">
      <c r="A711" s="180"/>
      <c r="B711" s="180"/>
      <c r="C711" s="180"/>
      <c r="D711" s="180"/>
      <c r="E711" s="180"/>
      <c r="F711" s="185"/>
      <c r="G711" s="180"/>
    </row>
    <row r="712" ht="15.75" customHeight="1">
      <c r="A712" s="180"/>
      <c r="B712" s="180"/>
      <c r="C712" s="180"/>
      <c r="D712" s="180"/>
      <c r="E712" s="180"/>
      <c r="F712" s="185"/>
      <c r="G712" s="180"/>
    </row>
    <row r="713" ht="15.75" customHeight="1">
      <c r="A713" s="180"/>
      <c r="B713" s="180"/>
      <c r="C713" s="180"/>
      <c r="D713" s="180"/>
      <c r="E713" s="180"/>
      <c r="F713" s="185"/>
      <c r="G713" s="180"/>
    </row>
    <row r="714" ht="15.75" customHeight="1">
      <c r="A714" s="180"/>
      <c r="B714" s="180"/>
      <c r="C714" s="180"/>
      <c r="D714" s="180"/>
      <c r="E714" s="180"/>
      <c r="F714" s="185"/>
      <c r="G714" s="180"/>
    </row>
    <row r="715" ht="15.75" customHeight="1">
      <c r="A715" s="180"/>
      <c r="B715" s="180"/>
      <c r="C715" s="180"/>
      <c r="D715" s="180"/>
      <c r="E715" s="180"/>
      <c r="F715" s="185"/>
      <c r="G715" s="180"/>
    </row>
    <row r="716" ht="15.75" customHeight="1">
      <c r="A716" s="180"/>
      <c r="B716" s="180"/>
      <c r="C716" s="180"/>
      <c r="D716" s="180"/>
      <c r="E716" s="180"/>
      <c r="F716" s="185"/>
      <c r="G716" s="180"/>
    </row>
    <row r="717" ht="15.75" customHeight="1">
      <c r="A717" s="180"/>
      <c r="B717" s="180"/>
      <c r="C717" s="180"/>
      <c r="D717" s="180"/>
      <c r="E717" s="180"/>
      <c r="F717" s="185"/>
      <c r="G717" s="180"/>
    </row>
    <row r="718" ht="15.75" customHeight="1">
      <c r="A718" s="180"/>
      <c r="B718" s="180"/>
      <c r="C718" s="180"/>
      <c r="D718" s="180"/>
      <c r="E718" s="180"/>
      <c r="F718" s="185"/>
      <c r="G718" s="180"/>
    </row>
    <row r="719" ht="15.75" customHeight="1">
      <c r="A719" s="180"/>
      <c r="B719" s="180"/>
      <c r="C719" s="180"/>
      <c r="D719" s="180"/>
      <c r="E719" s="180"/>
      <c r="F719" s="185"/>
      <c r="G719" s="180"/>
    </row>
    <row r="720" ht="15.75" customHeight="1">
      <c r="A720" s="180"/>
      <c r="B720" s="180"/>
      <c r="C720" s="180"/>
      <c r="D720" s="180"/>
      <c r="E720" s="180"/>
      <c r="F720" s="185"/>
      <c r="G720" s="180"/>
    </row>
    <row r="721" ht="15.75" customHeight="1">
      <c r="A721" s="180"/>
      <c r="B721" s="180"/>
      <c r="C721" s="180"/>
      <c r="D721" s="180"/>
      <c r="E721" s="180"/>
      <c r="F721" s="185"/>
      <c r="G721" s="180"/>
    </row>
    <row r="722" ht="15.75" customHeight="1">
      <c r="A722" s="180"/>
      <c r="B722" s="180"/>
      <c r="C722" s="180"/>
      <c r="D722" s="180"/>
      <c r="E722" s="180"/>
      <c r="F722" s="185"/>
      <c r="G722" s="180"/>
    </row>
    <row r="723" ht="15.75" customHeight="1">
      <c r="A723" s="180"/>
      <c r="B723" s="180"/>
      <c r="C723" s="180"/>
      <c r="D723" s="180"/>
      <c r="E723" s="180"/>
      <c r="F723" s="185"/>
      <c r="G723" s="180"/>
    </row>
    <row r="724" ht="15.75" customHeight="1">
      <c r="A724" s="180"/>
      <c r="B724" s="180"/>
      <c r="C724" s="180"/>
      <c r="D724" s="180"/>
      <c r="E724" s="180"/>
      <c r="F724" s="185"/>
      <c r="G724" s="180"/>
    </row>
    <row r="725" ht="15.75" customHeight="1">
      <c r="A725" s="180"/>
      <c r="B725" s="180"/>
      <c r="C725" s="180"/>
      <c r="D725" s="180"/>
      <c r="E725" s="180"/>
      <c r="F725" s="185"/>
      <c r="G725" s="180"/>
    </row>
    <row r="726" ht="15.75" customHeight="1">
      <c r="A726" s="180"/>
      <c r="B726" s="180"/>
      <c r="C726" s="180"/>
      <c r="D726" s="180"/>
      <c r="E726" s="180"/>
      <c r="F726" s="185"/>
      <c r="G726" s="180"/>
    </row>
    <row r="727" ht="15.75" customHeight="1">
      <c r="A727" s="180"/>
      <c r="B727" s="180"/>
      <c r="C727" s="180"/>
      <c r="D727" s="180"/>
      <c r="E727" s="180"/>
      <c r="F727" s="185"/>
      <c r="G727" s="180"/>
    </row>
    <row r="728" ht="15.75" customHeight="1">
      <c r="A728" s="180"/>
      <c r="B728" s="180"/>
      <c r="C728" s="180"/>
      <c r="D728" s="180"/>
      <c r="E728" s="180"/>
      <c r="F728" s="185"/>
      <c r="G728" s="180"/>
    </row>
    <row r="729" ht="15.75" customHeight="1">
      <c r="A729" s="180"/>
      <c r="B729" s="180"/>
      <c r="C729" s="180"/>
      <c r="D729" s="180"/>
      <c r="E729" s="180"/>
      <c r="F729" s="185"/>
      <c r="G729" s="180"/>
    </row>
    <row r="730" ht="15.75" customHeight="1">
      <c r="A730" s="180"/>
      <c r="B730" s="180"/>
      <c r="C730" s="180"/>
      <c r="D730" s="180"/>
      <c r="E730" s="180"/>
      <c r="F730" s="185"/>
      <c r="G730" s="180"/>
    </row>
    <row r="731" ht="15.75" customHeight="1">
      <c r="A731" s="180"/>
      <c r="B731" s="180"/>
      <c r="C731" s="180"/>
      <c r="D731" s="180"/>
      <c r="E731" s="180"/>
      <c r="F731" s="185"/>
      <c r="G731" s="180"/>
    </row>
    <row r="732" ht="15.75" customHeight="1">
      <c r="A732" s="180"/>
      <c r="B732" s="180"/>
      <c r="C732" s="180"/>
      <c r="D732" s="180"/>
      <c r="E732" s="180"/>
      <c r="F732" s="185"/>
      <c r="G732" s="180"/>
    </row>
    <row r="733" ht="15.75" customHeight="1">
      <c r="A733" s="180"/>
      <c r="B733" s="180"/>
      <c r="C733" s="180"/>
      <c r="D733" s="180"/>
      <c r="E733" s="180"/>
      <c r="F733" s="185"/>
      <c r="G733" s="180"/>
    </row>
    <row r="734" ht="15.75" customHeight="1">
      <c r="A734" s="180"/>
      <c r="B734" s="180"/>
      <c r="C734" s="180"/>
      <c r="D734" s="180"/>
      <c r="E734" s="180"/>
      <c r="F734" s="185"/>
      <c r="G734" s="180"/>
    </row>
    <row r="735" ht="15.75" customHeight="1">
      <c r="A735" s="180"/>
      <c r="B735" s="180"/>
      <c r="C735" s="180"/>
      <c r="D735" s="180"/>
      <c r="E735" s="180"/>
      <c r="F735" s="185"/>
      <c r="G735" s="180"/>
    </row>
    <row r="736" ht="15.75" customHeight="1">
      <c r="A736" s="180"/>
      <c r="B736" s="180"/>
      <c r="C736" s="180"/>
      <c r="D736" s="180"/>
      <c r="E736" s="180"/>
      <c r="F736" s="185"/>
      <c r="G736" s="180"/>
    </row>
    <row r="737" ht="15.75" customHeight="1">
      <c r="A737" s="180"/>
      <c r="B737" s="180"/>
      <c r="C737" s="180"/>
      <c r="D737" s="180"/>
      <c r="E737" s="180"/>
      <c r="F737" s="185"/>
      <c r="G737" s="180"/>
    </row>
    <row r="738" ht="15.75" customHeight="1">
      <c r="A738" s="180"/>
      <c r="B738" s="180"/>
      <c r="C738" s="180"/>
      <c r="D738" s="180"/>
      <c r="E738" s="180"/>
      <c r="F738" s="185"/>
      <c r="G738" s="180"/>
    </row>
    <row r="739" ht="15.75" customHeight="1">
      <c r="A739" s="180"/>
      <c r="B739" s="180"/>
      <c r="C739" s="180"/>
      <c r="D739" s="180"/>
      <c r="E739" s="180"/>
      <c r="F739" s="185"/>
      <c r="G739" s="180"/>
    </row>
    <row r="740" ht="15.75" customHeight="1">
      <c r="A740" s="180"/>
      <c r="B740" s="180"/>
      <c r="C740" s="180"/>
      <c r="D740" s="180"/>
      <c r="E740" s="180"/>
      <c r="F740" s="185"/>
      <c r="G740" s="180"/>
    </row>
    <row r="741" ht="15.75" customHeight="1">
      <c r="A741" s="180"/>
      <c r="B741" s="180"/>
      <c r="C741" s="180"/>
      <c r="D741" s="180"/>
      <c r="E741" s="180"/>
      <c r="F741" s="185"/>
      <c r="G741" s="180"/>
    </row>
    <row r="742" ht="15.75" customHeight="1">
      <c r="A742" s="180"/>
      <c r="B742" s="180"/>
      <c r="C742" s="180"/>
      <c r="D742" s="180"/>
      <c r="E742" s="180"/>
      <c r="F742" s="185"/>
      <c r="G742" s="180"/>
    </row>
    <row r="743" ht="15.75" customHeight="1">
      <c r="A743" s="180"/>
      <c r="B743" s="180"/>
      <c r="C743" s="180"/>
      <c r="D743" s="180"/>
      <c r="E743" s="180"/>
      <c r="F743" s="185"/>
      <c r="G743" s="180"/>
    </row>
    <row r="744" ht="15.75" customHeight="1">
      <c r="A744" s="180"/>
      <c r="B744" s="180"/>
      <c r="C744" s="180"/>
      <c r="D744" s="180"/>
      <c r="E744" s="180"/>
      <c r="F744" s="185"/>
      <c r="G744" s="180"/>
    </row>
    <row r="745" ht="15.75" customHeight="1">
      <c r="A745" s="180"/>
      <c r="B745" s="180"/>
      <c r="C745" s="180"/>
      <c r="D745" s="180"/>
      <c r="E745" s="180"/>
      <c r="F745" s="185"/>
      <c r="G745" s="180"/>
    </row>
    <row r="746" ht="15.75" customHeight="1">
      <c r="A746" s="180"/>
      <c r="B746" s="180"/>
      <c r="C746" s="180"/>
      <c r="D746" s="180"/>
      <c r="E746" s="180"/>
      <c r="F746" s="185"/>
      <c r="G746" s="180"/>
    </row>
    <row r="747" ht="15.75" customHeight="1">
      <c r="A747" s="180"/>
      <c r="B747" s="180"/>
      <c r="C747" s="180"/>
      <c r="D747" s="180"/>
      <c r="E747" s="180"/>
      <c r="F747" s="185"/>
      <c r="G747" s="180"/>
    </row>
    <row r="748" ht="15.75" customHeight="1">
      <c r="A748" s="180"/>
      <c r="B748" s="180"/>
      <c r="C748" s="180"/>
      <c r="D748" s="180"/>
      <c r="E748" s="180"/>
      <c r="F748" s="185"/>
      <c r="G748" s="180"/>
    </row>
    <row r="749" ht="15.75" customHeight="1">
      <c r="A749" s="180"/>
      <c r="B749" s="180"/>
      <c r="C749" s="180"/>
      <c r="D749" s="180"/>
      <c r="E749" s="180"/>
      <c r="F749" s="185"/>
      <c r="G749" s="180"/>
    </row>
    <row r="750" ht="15.75" customHeight="1">
      <c r="A750" s="180"/>
      <c r="B750" s="180"/>
      <c r="C750" s="180"/>
      <c r="D750" s="180"/>
      <c r="E750" s="180"/>
      <c r="F750" s="185"/>
      <c r="G750" s="180"/>
    </row>
    <row r="751" ht="15.75" customHeight="1">
      <c r="A751" s="180"/>
      <c r="B751" s="180"/>
      <c r="C751" s="180"/>
      <c r="D751" s="180"/>
      <c r="E751" s="180"/>
      <c r="F751" s="185"/>
      <c r="G751" s="180"/>
    </row>
    <row r="752" ht="15.75" customHeight="1">
      <c r="A752" s="180"/>
      <c r="B752" s="180"/>
      <c r="C752" s="180"/>
      <c r="D752" s="180"/>
      <c r="E752" s="180"/>
      <c r="F752" s="185"/>
      <c r="G752" s="180"/>
    </row>
    <row r="753" ht="15.75" customHeight="1">
      <c r="A753" s="180"/>
      <c r="B753" s="180"/>
      <c r="C753" s="180"/>
      <c r="D753" s="180"/>
      <c r="E753" s="180"/>
      <c r="F753" s="185"/>
      <c r="G753" s="180"/>
    </row>
    <row r="754" ht="15.75" customHeight="1">
      <c r="A754" s="180"/>
      <c r="B754" s="180"/>
      <c r="C754" s="180"/>
      <c r="D754" s="180"/>
      <c r="E754" s="180"/>
      <c r="F754" s="185"/>
      <c r="G754" s="180"/>
    </row>
    <row r="755" ht="15.75" customHeight="1">
      <c r="A755" s="180"/>
      <c r="B755" s="180"/>
      <c r="C755" s="180"/>
      <c r="D755" s="180"/>
      <c r="E755" s="180"/>
      <c r="F755" s="185"/>
      <c r="G755" s="180"/>
    </row>
    <row r="756" ht="15.75" customHeight="1">
      <c r="A756" s="180"/>
      <c r="B756" s="180"/>
      <c r="C756" s="180"/>
      <c r="D756" s="180"/>
      <c r="E756" s="180"/>
      <c r="F756" s="185"/>
      <c r="G756" s="180"/>
    </row>
    <row r="757" ht="15.75" customHeight="1">
      <c r="A757" s="180"/>
      <c r="B757" s="180"/>
      <c r="C757" s="180"/>
      <c r="D757" s="180"/>
      <c r="E757" s="180"/>
      <c r="F757" s="185"/>
      <c r="G757" s="180"/>
    </row>
    <row r="758" ht="15.75" customHeight="1">
      <c r="A758" s="180"/>
      <c r="B758" s="180"/>
      <c r="C758" s="180"/>
      <c r="D758" s="180"/>
      <c r="E758" s="180"/>
      <c r="F758" s="185"/>
      <c r="G758" s="180"/>
    </row>
    <row r="759" ht="15.75" customHeight="1">
      <c r="A759" s="180"/>
      <c r="B759" s="180"/>
      <c r="C759" s="180"/>
      <c r="D759" s="180"/>
      <c r="E759" s="180"/>
      <c r="F759" s="185"/>
      <c r="G759" s="180"/>
    </row>
    <row r="760" ht="15.75" customHeight="1">
      <c r="A760" s="180"/>
      <c r="B760" s="180"/>
      <c r="C760" s="180"/>
      <c r="D760" s="180"/>
      <c r="E760" s="180"/>
      <c r="F760" s="185"/>
      <c r="G760" s="180"/>
    </row>
    <row r="761" ht="15.75" customHeight="1">
      <c r="A761" s="180"/>
      <c r="B761" s="180"/>
      <c r="C761" s="180"/>
      <c r="D761" s="180"/>
      <c r="E761" s="180"/>
      <c r="F761" s="185"/>
      <c r="G761" s="180"/>
    </row>
    <row r="762" ht="15.75" customHeight="1">
      <c r="A762" s="180"/>
      <c r="B762" s="180"/>
      <c r="C762" s="180"/>
      <c r="D762" s="180"/>
      <c r="E762" s="180"/>
      <c r="F762" s="185"/>
      <c r="G762" s="180"/>
    </row>
    <row r="763" ht="15.75" customHeight="1">
      <c r="A763" s="180"/>
      <c r="B763" s="180"/>
      <c r="C763" s="180"/>
      <c r="D763" s="180"/>
      <c r="E763" s="180"/>
      <c r="F763" s="185"/>
      <c r="G763" s="180"/>
    </row>
    <row r="764" ht="15.75" customHeight="1">
      <c r="A764" s="180"/>
      <c r="B764" s="180"/>
      <c r="C764" s="180"/>
      <c r="D764" s="180"/>
      <c r="E764" s="180"/>
      <c r="F764" s="185"/>
      <c r="G764" s="180"/>
    </row>
    <row r="765" ht="15.75" customHeight="1">
      <c r="A765" s="180"/>
      <c r="B765" s="180"/>
      <c r="C765" s="180"/>
      <c r="D765" s="180"/>
      <c r="E765" s="180"/>
      <c r="F765" s="185"/>
      <c r="G765" s="180"/>
    </row>
    <row r="766" ht="15.75" customHeight="1">
      <c r="A766" s="180"/>
      <c r="B766" s="180"/>
      <c r="C766" s="180"/>
      <c r="D766" s="180"/>
      <c r="E766" s="180"/>
      <c r="F766" s="185"/>
      <c r="G766" s="180"/>
    </row>
    <row r="767" ht="15.75" customHeight="1">
      <c r="A767" s="180"/>
      <c r="B767" s="180"/>
      <c r="C767" s="180"/>
      <c r="D767" s="180"/>
      <c r="E767" s="180"/>
      <c r="F767" s="185"/>
      <c r="G767" s="180"/>
    </row>
    <row r="768" ht="15.75" customHeight="1">
      <c r="A768" s="180"/>
      <c r="B768" s="180"/>
      <c r="C768" s="180"/>
      <c r="D768" s="180"/>
      <c r="E768" s="180"/>
      <c r="F768" s="185"/>
      <c r="G768" s="180"/>
    </row>
    <row r="769" ht="15.75" customHeight="1">
      <c r="A769" s="180"/>
      <c r="B769" s="180"/>
      <c r="C769" s="180"/>
      <c r="D769" s="180"/>
      <c r="E769" s="180"/>
      <c r="F769" s="185"/>
      <c r="G769" s="180"/>
    </row>
    <row r="770" ht="15.75" customHeight="1">
      <c r="A770" s="180"/>
      <c r="B770" s="180"/>
      <c r="C770" s="180"/>
      <c r="D770" s="180"/>
      <c r="E770" s="180"/>
      <c r="F770" s="185"/>
      <c r="G770" s="180"/>
    </row>
    <row r="771" ht="15.75" customHeight="1">
      <c r="A771" s="180"/>
      <c r="B771" s="180"/>
      <c r="C771" s="180"/>
      <c r="D771" s="180"/>
      <c r="E771" s="180"/>
      <c r="F771" s="185"/>
      <c r="G771" s="180"/>
    </row>
    <row r="772" ht="15.75" customHeight="1">
      <c r="A772" s="180"/>
      <c r="B772" s="180"/>
      <c r="C772" s="180"/>
      <c r="D772" s="180"/>
      <c r="E772" s="180"/>
      <c r="F772" s="185"/>
      <c r="G772" s="180"/>
    </row>
    <row r="773" ht="15.75" customHeight="1">
      <c r="A773" s="180"/>
      <c r="B773" s="180"/>
      <c r="C773" s="180"/>
      <c r="D773" s="180"/>
      <c r="E773" s="180"/>
      <c r="F773" s="185"/>
      <c r="G773" s="180"/>
    </row>
    <row r="774" ht="15.75" customHeight="1">
      <c r="A774" s="180"/>
      <c r="B774" s="180"/>
      <c r="C774" s="180"/>
      <c r="D774" s="180"/>
      <c r="E774" s="180"/>
      <c r="F774" s="185"/>
      <c r="G774" s="180"/>
    </row>
    <row r="775" ht="15.75" customHeight="1">
      <c r="A775" s="180"/>
      <c r="B775" s="180"/>
      <c r="C775" s="180"/>
      <c r="D775" s="180"/>
      <c r="E775" s="180"/>
      <c r="F775" s="185"/>
      <c r="G775" s="180"/>
    </row>
    <row r="776" ht="15.75" customHeight="1">
      <c r="A776" s="180"/>
      <c r="B776" s="180"/>
      <c r="C776" s="180"/>
      <c r="D776" s="180"/>
      <c r="E776" s="180"/>
      <c r="F776" s="185"/>
      <c r="G776" s="180"/>
    </row>
    <row r="777" ht="15.75" customHeight="1">
      <c r="A777" s="180"/>
      <c r="B777" s="180"/>
      <c r="C777" s="180"/>
      <c r="D777" s="180"/>
      <c r="E777" s="180"/>
      <c r="F777" s="185"/>
      <c r="G777" s="180"/>
    </row>
    <row r="778" ht="15.75" customHeight="1">
      <c r="A778" s="180"/>
      <c r="B778" s="180"/>
      <c r="C778" s="180"/>
      <c r="D778" s="180"/>
      <c r="E778" s="180"/>
      <c r="F778" s="185"/>
      <c r="G778" s="180"/>
    </row>
    <row r="779" ht="15.75" customHeight="1">
      <c r="A779" s="180"/>
      <c r="B779" s="180"/>
      <c r="C779" s="180"/>
      <c r="D779" s="180"/>
      <c r="E779" s="180"/>
      <c r="F779" s="185"/>
      <c r="G779" s="180"/>
    </row>
    <row r="780" ht="15.75" customHeight="1">
      <c r="A780" s="180"/>
      <c r="B780" s="180"/>
      <c r="C780" s="180"/>
      <c r="D780" s="180"/>
      <c r="E780" s="180"/>
      <c r="F780" s="185"/>
      <c r="G780" s="180"/>
    </row>
    <row r="781" ht="15.75" customHeight="1">
      <c r="A781" s="180"/>
      <c r="B781" s="180"/>
      <c r="C781" s="180"/>
      <c r="D781" s="180"/>
      <c r="E781" s="180"/>
      <c r="F781" s="185"/>
      <c r="G781" s="180"/>
    </row>
    <row r="782" ht="15.75" customHeight="1">
      <c r="A782" s="180"/>
      <c r="B782" s="180"/>
      <c r="C782" s="180"/>
      <c r="D782" s="180"/>
      <c r="E782" s="180"/>
      <c r="F782" s="185"/>
      <c r="G782" s="180"/>
    </row>
    <row r="783" ht="15.75" customHeight="1">
      <c r="A783" s="180"/>
      <c r="B783" s="180"/>
      <c r="C783" s="180"/>
      <c r="D783" s="180"/>
      <c r="E783" s="180"/>
      <c r="F783" s="185"/>
      <c r="G783" s="180"/>
    </row>
    <row r="784" ht="15.75" customHeight="1">
      <c r="A784" s="180"/>
      <c r="B784" s="180"/>
      <c r="C784" s="180"/>
      <c r="D784" s="180"/>
      <c r="E784" s="180"/>
      <c r="F784" s="185"/>
      <c r="G784" s="180"/>
    </row>
    <row r="785" ht="15.75" customHeight="1">
      <c r="A785" s="180"/>
      <c r="B785" s="180"/>
      <c r="C785" s="180"/>
      <c r="D785" s="180"/>
      <c r="E785" s="180"/>
      <c r="F785" s="185"/>
      <c r="G785" s="180"/>
    </row>
    <row r="786" ht="15.75" customHeight="1">
      <c r="A786" s="180"/>
      <c r="B786" s="180"/>
      <c r="C786" s="180"/>
      <c r="D786" s="180"/>
      <c r="E786" s="180"/>
      <c r="F786" s="185"/>
      <c r="G786" s="180"/>
    </row>
    <row r="787" ht="15.75" customHeight="1">
      <c r="A787" s="180"/>
      <c r="B787" s="180"/>
      <c r="C787" s="180"/>
      <c r="D787" s="180"/>
      <c r="E787" s="180"/>
      <c r="F787" s="185"/>
      <c r="G787" s="180"/>
    </row>
    <row r="788" ht="15.75" customHeight="1">
      <c r="A788" s="180"/>
      <c r="B788" s="180"/>
      <c r="C788" s="180"/>
      <c r="D788" s="180"/>
      <c r="E788" s="180"/>
      <c r="F788" s="185"/>
      <c r="G788" s="180"/>
    </row>
    <row r="789" ht="15.75" customHeight="1">
      <c r="A789" s="180"/>
      <c r="B789" s="180"/>
      <c r="C789" s="180"/>
      <c r="D789" s="180"/>
      <c r="E789" s="180"/>
      <c r="F789" s="185"/>
      <c r="G789" s="180"/>
    </row>
    <row r="790" ht="15.75" customHeight="1">
      <c r="A790" s="180"/>
      <c r="B790" s="180"/>
      <c r="C790" s="180"/>
      <c r="D790" s="180"/>
      <c r="E790" s="180"/>
      <c r="F790" s="185"/>
      <c r="G790" s="180"/>
    </row>
    <row r="791" ht="15.75" customHeight="1">
      <c r="A791" s="180"/>
      <c r="B791" s="180"/>
      <c r="C791" s="180"/>
      <c r="D791" s="180"/>
      <c r="E791" s="180"/>
      <c r="F791" s="185"/>
      <c r="G791" s="180"/>
    </row>
    <row r="792" ht="15.75" customHeight="1">
      <c r="A792" s="180"/>
      <c r="B792" s="180"/>
      <c r="C792" s="180"/>
      <c r="D792" s="180"/>
      <c r="E792" s="180"/>
      <c r="F792" s="185"/>
      <c r="G792" s="180"/>
    </row>
    <row r="793" ht="15.75" customHeight="1">
      <c r="A793" s="180"/>
      <c r="B793" s="180"/>
      <c r="C793" s="180"/>
      <c r="D793" s="180"/>
      <c r="E793" s="180"/>
      <c r="F793" s="185"/>
      <c r="G793" s="180"/>
    </row>
    <row r="794" ht="15.75" customHeight="1">
      <c r="A794" s="180"/>
      <c r="B794" s="180"/>
      <c r="C794" s="180"/>
      <c r="D794" s="180"/>
      <c r="E794" s="180"/>
      <c r="F794" s="185"/>
      <c r="G794" s="180"/>
    </row>
    <row r="795" ht="15.75" customHeight="1">
      <c r="A795" s="180"/>
      <c r="B795" s="180"/>
      <c r="C795" s="180"/>
      <c r="D795" s="180"/>
      <c r="E795" s="180"/>
      <c r="F795" s="185"/>
      <c r="G795" s="180"/>
    </row>
    <row r="796" ht="15.75" customHeight="1">
      <c r="A796" s="180"/>
      <c r="B796" s="180"/>
      <c r="C796" s="180"/>
      <c r="D796" s="180"/>
      <c r="E796" s="180"/>
      <c r="F796" s="185"/>
      <c r="G796" s="180"/>
    </row>
    <row r="797" ht="15.75" customHeight="1">
      <c r="A797" s="180"/>
      <c r="B797" s="180"/>
      <c r="C797" s="180"/>
      <c r="D797" s="180"/>
      <c r="E797" s="180"/>
      <c r="F797" s="185"/>
      <c r="G797" s="180"/>
    </row>
    <row r="798" ht="15.75" customHeight="1">
      <c r="A798" s="180"/>
      <c r="B798" s="180"/>
      <c r="C798" s="180"/>
      <c r="D798" s="180"/>
      <c r="E798" s="180"/>
      <c r="F798" s="185"/>
      <c r="G798" s="180"/>
    </row>
    <row r="799" ht="15.75" customHeight="1">
      <c r="A799" s="180"/>
      <c r="B799" s="180"/>
      <c r="C799" s="180"/>
      <c r="D799" s="180"/>
      <c r="E799" s="180"/>
      <c r="F799" s="185"/>
      <c r="G799" s="180"/>
    </row>
    <row r="800" ht="15.75" customHeight="1">
      <c r="A800" s="180"/>
      <c r="B800" s="180"/>
      <c r="C800" s="180"/>
      <c r="D800" s="180"/>
      <c r="E800" s="180"/>
      <c r="F800" s="185"/>
      <c r="G800" s="180"/>
    </row>
    <row r="801" ht="15.75" customHeight="1">
      <c r="A801" s="180"/>
      <c r="B801" s="180"/>
      <c r="C801" s="180"/>
      <c r="D801" s="180"/>
      <c r="E801" s="180"/>
      <c r="F801" s="185"/>
      <c r="G801" s="180"/>
    </row>
    <row r="802" ht="15.75" customHeight="1">
      <c r="A802" s="180"/>
      <c r="B802" s="180"/>
      <c r="C802" s="180"/>
      <c r="D802" s="180"/>
      <c r="E802" s="180"/>
      <c r="F802" s="185"/>
      <c r="G802" s="180"/>
    </row>
    <row r="803" ht="15.75" customHeight="1">
      <c r="A803" s="180"/>
      <c r="B803" s="180"/>
      <c r="C803" s="180"/>
      <c r="D803" s="180"/>
      <c r="E803" s="180"/>
      <c r="F803" s="185"/>
      <c r="G803" s="180"/>
    </row>
    <row r="804" ht="15.75" customHeight="1">
      <c r="A804" s="180"/>
      <c r="B804" s="180"/>
      <c r="C804" s="180"/>
      <c r="D804" s="180"/>
      <c r="E804" s="180"/>
      <c r="F804" s="185"/>
      <c r="G804" s="180"/>
    </row>
    <row r="805" ht="15.75" customHeight="1">
      <c r="A805" s="180"/>
      <c r="B805" s="180"/>
      <c r="C805" s="180"/>
      <c r="D805" s="180"/>
      <c r="E805" s="180"/>
      <c r="F805" s="185"/>
      <c r="G805" s="180"/>
    </row>
    <row r="806" ht="15.75" customHeight="1">
      <c r="A806" s="180"/>
      <c r="B806" s="180"/>
      <c r="C806" s="180"/>
      <c r="D806" s="180"/>
      <c r="E806" s="180"/>
      <c r="F806" s="185"/>
      <c r="G806" s="180"/>
    </row>
    <row r="807" ht="15.75" customHeight="1">
      <c r="A807" s="180"/>
      <c r="B807" s="180"/>
      <c r="C807" s="180"/>
      <c r="D807" s="180"/>
      <c r="E807" s="180"/>
      <c r="F807" s="185"/>
      <c r="G807" s="180"/>
    </row>
    <row r="808" ht="15.75" customHeight="1">
      <c r="A808" s="180"/>
      <c r="B808" s="180"/>
      <c r="C808" s="180"/>
      <c r="D808" s="180"/>
      <c r="E808" s="180"/>
      <c r="F808" s="185"/>
      <c r="G808" s="180"/>
    </row>
    <row r="809" ht="15.75" customHeight="1">
      <c r="A809" s="180"/>
      <c r="B809" s="180"/>
      <c r="C809" s="180"/>
      <c r="D809" s="180"/>
      <c r="E809" s="180"/>
      <c r="F809" s="185"/>
      <c r="G809" s="180"/>
    </row>
    <row r="810" ht="15.75" customHeight="1">
      <c r="A810" s="180"/>
      <c r="B810" s="180"/>
      <c r="C810" s="180"/>
      <c r="D810" s="180"/>
      <c r="E810" s="180"/>
      <c r="F810" s="185"/>
      <c r="G810" s="180"/>
    </row>
    <row r="811" ht="15.75" customHeight="1">
      <c r="A811" s="180"/>
      <c r="B811" s="180"/>
      <c r="C811" s="180"/>
      <c r="D811" s="180"/>
      <c r="E811" s="180"/>
      <c r="F811" s="185"/>
      <c r="G811" s="180"/>
    </row>
    <row r="812" ht="15.75" customHeight="1">
      <c r="A812" s="180"/>
      <c r="B812" s="180"/>
      <c r="C812" s="180"/>
      <c r="D812" s="180"/>
      <c r="E812" s="180"/>
      <c r="F812" s="185"/>
      <c r="G812" s="180"/>
    </row>
    <row r="813" ht="15.75" customHeight="1">
      <c r="A813" s="180"/>
      <c r="B813" s="180"/>
      <c r="C813" s="180"/>
      <c r="D813" s="180"/>
      <c r="E813" s="180"/>
      <c r="F813" s="185"/>
      <c r="G813" s="180"/>
    </row>
    <row r="814" ht="15.75" customHeight="1">
      <c r="A814" s="180"/>
      <c r="B814" s="180"/>
      <c r="C814" s="180"/>
      <c r="D814" s="180"/>
      <c r="E814" s="180"/>
      <c r="F814" s="185"/>
      <c r="G814" s="180"/>
    </row>
    <row r="815" ht="15.75" customHeight="1">
      <c r="A815" s="180"/>
      <c r="B815" s="180"/>
      <c r="C815" s="180"/>
      <c r="D815" s="180"/>
      <c r="E815" s="180"/>
      <c r="F815" s="185"/>
      <c r="G815" s="180"/>
    </row>
    <row r="816" ht="15.75" customHeight="1">
      <c r="A816" s="180"/>
      <c r="B816" s="180"/>
      <c r="C816" s="180"/>
      <c r="D816" s="180"/>
      <c r="E816" s="180"/>
      <c r="F816" s="185"/>
      <c r="G816" s="180"/>
    </row>
    <row r="817" ht="15.75" customHeight="1">
      <c r="A817" s="180"/>
      <c r="B817" s="180"/>
      <c r="C817" s="180"/>
      <c r="D817" s="180"/>
      <c r="E817" s="180"/>
      <c r="F817" s="185"/>
      <c r="G817" s="180"/>
    </row>
    <row r="818" ht="15.75" customHeight="1">
      <c r="A818" s="180"/>
      <c r="B818" s="180"/>
      <c r="C818" s="180"/>
      <c r="D818" s="180"/>
      <c r="E818" s="180"/>
      <c r="F818" s="185"/>
      <c r="G818" s="180"/>
    </row>
    <row r="819" ht="15.75" customHeight="1">
      <c r="A819" s="180"/>
      <c r="B819" s="180"/>
      <c r="C819" s="180"/>
      <c r="D819" s="180"/>
      <c r="E819" s="180"/>
      <c r="F819" s="185"/>
      <c r="G819" s="180"/>
    </row>
    <row r="820" ht="15.75" customHeight="1">
      <c r="A820" s="180"/>
      <c r="B820" s="180"/>
      <c r="C820" s="180"/>
      <c r="D820" s="180"/>
      <c r="E820" s="180"/>
      <c r="F820" s="185"/>
      <c r="G820" s="180"/>
    </row>
    <row r="821" ht="15.75" customHeight="1">
      <c r="A821" s="180"/>
      <c r="B821" s="180"/>
      <c r="C821" s="180"/>
      <c r="D821" s="180"/>
      <c r="E821" s="180"/>
      <c r="F821" s="185"/>
      <c r="G821" s="180"/>
    </row>
    <row r="822" ht="15.75" customHeight="1">
      <c r="A822" s="180"/>
      <c r="B822" s="180"/>
      <c r="C822" s="180"/>
      <c r="D822" s="180"/>
      <c r="E822" s="180"/>
      <c r="F822" s="185"/>
      <c r="G822" s="180"/>
    </row>
    <row r="823" ht="15.75" customHeight="1">
      <c r="A823" s="180"/>
      <c r="B823" s="180"/>
      <c r="C823" s="180"/>
      <c r="D823" s="180"/>
      <c r="E823" s="180"/>
      <c r="F823" s="185"/>
      <c r="G823" s="180"/>
    </row>
    <row r="824" ht="15.75" customHeight="1">
      <c r="A824" s="180"/>
      <c r="B824" s="180"/>
      <c r="C824" s="180"/>
      <c r="D824" s="180"/>
      <c r="E824" s="180"/>
      <c r="F824" s="185"/>
      <c r="G824" s="180"/>
    </row>
    <row r="825" ht="15.75" customHeight="1">
      <c r="A825" s="180"/>
      <c r="B825" s="180"/>
      <c r="C825" s="180"/>
      <c r="D825" s="180"/>
      <c r="E825" s="180"/>
      <c r="F825" s="185"/>
      <c r="G825" s="180"/>
    </row>
    <row r="826" ht="15.75" customHeight="1">
      <c r="A826" s="180"/>
      <c r="B826" s="180"/>
      <c r="C826" s="180"/>
      <c r="D826" s="180"/>
      <c r="E826" s="180"/>
      <c r="F826" s="185"/>
      <c r="G826" s="180"/>
    </row>
    <row r="827" ht="15.75" customHeight="1">
      <c r="A827" s="180"/>
      <c r="B827" s="180"/>
      <c r="C827" s="180"/>
      <c r="D827" s="180"/>
      <c r="E827" s="180"/>
      <c r="F827" s="185"/>
      <c r="G827" s="180"/>
    </row>
    <row r="828" ht="15.75" customHeight="1">
      <c r="A828" s="180"/>
      <c r="B828" s="180"/>
      <c r="C828" s="180"/>
      <c r="D828" s="180"/>
      <c r="E828" s="180"/>
      <c r="F828" s="185"/>
      <c r="G828" s="180"/>
    </row>
    <row r="829" ht="15.75" customHeight="1">
      <c r="A829" s="180"/>
      <c r="B829" s="180"/>
      <c r="C829" s="180"/>
      <c r="D829" s="180"/>
      <c r="E829" s="180"/>
      <c r="F829" s="185"/>
      <c r="G829" s="180"/>
    </row>
    <row r="830" ht="15.75" customHeight="1">
      <c r="A830" s="180"/>
      <c r="B830" s="180"/>
      <c r="C830" s="180"/>
      <c r="D830" s="180"/>
      <c r="E830" s="180"/>
      <c r="F830" s="185"/>
      <c r="G830" s="180"/>
    </row>
    <row r="831" ht="15.75" customHeight="1">
      <c r="A831" s="180"/>
      <c r="B831" s="180"/>
      <c r="C831" s="180"/>
      <c r="D831" s="180"/>
      <c r="E831" s="180"/>
      <c r="F831" s="185"/>
      <c r="G831" s="180"/>
    </row>
    <row r="832" ht="15.75" customHeight="1">
      <c r="A832" s="180"/>
      <c r="B832" s="180"/>
      <c r="C832" s="180"/>
      <c r="D832" s="180"/>
      <c r="E832" s="180"/>
      <c r="F832" s="185"/>
      <c r="G832" s="180"/>
    </row>
    <row r="833" ht="15.75" customHeight="1">
      <c r="A833" s="180"/>
      <c r="B833" s="180"/>
      <c r="C833" s="180"/>
      <c r="D833" s="180"/>
      <c r="E833" s="180"/>
      <c r="F833" s="185"/>
      <c r="G833" s="180"/>
    </row>
    <row r="834" ht="15.75" customHeight="1">
      <c r="A834" s="180"/>
      <c r="B834" s="180"/>
      <c r="C834" s="180"/>
      <c r="D834" s="180"/>
      <c r="E834" s="180"/>
      <c r="F834" s="185"/>
      <c r="G834" s="180"/>
    </row>
    <row r="835" ht="15.75" customHeight="1">
      <c r="A835" s="180"/>
      <c r="B835" s="180"/>
      <c r="C835" s="180"/>
      <c r="D835" s="180"/>
      <c r="E835" s="180"/>
      <c r="F835" s="185"/>
      <c r="G835" s="180"/>
    </row>
    <row r="836" ht="15.75" customHeight="1">
      <c r="A836" s="180"/>
      <c r="B836" s="180"/>
      <c r="C836" s="180"/>
      <c r="D836" s="180"/>
      <c r="E836" s="180"/>
      <c r="F836" s="185"/>
      <c r="G836" s="180"/>
    </row>
    <row r="837" ht="15.75" customHeight="1">
      <c r="A837" s="180"/>
      <c r="B837" s="180"/>
      <c r="C837" s="180"/>
      <c r="D837" s="180"/>
      <c r="E837" s="180"/>
      <c r="F837" s="185"/>
      <c r="G837" s="180"/>
    </row>
    <row r="838" ht="15.75" customHeight="1">
      <c r="A838" s="180"/>
      <c r="B838" s="180"/>
      <c r="C838" s="180"/>
      <c r="D838" s="180"/>
      <c r="E838" s="180"/>
      <c r="F838" s="185"/>
      <c r="G838" s="180"/>
    </row>
    <row r="839" ht="15.75" customHeight="1">
      <c r="A839" s="180"/>
      <c r="B839" s="180"/>
      <c r="C839" s="180"/>
      <c r="D839" s="180"/>
      <c r="E839" s="180"/>
      <c r="F839" s="185"/>
      <c r="G839" s="180"/>
    </row>
    <row r="840" ht="15.75" customHeight="1">
      <c r="A840" s="180"/>
      <c r="B840" s="180"/>
      <c r="C840" s="180"/>
      <c r="D840" s="180"/>
      <c r="E840" s="180"/>
      <c r="F840" s="185"/>
      <c r="G840" s="180"/>
    </row>
    <row r="841" ht="15.75" customHeight="1">
      <c r="A841" s="180"/>
      <c r="B841" s="180"/>
      <c r="C841" s="180"/>
      <c r="D841" s="180"/>
      <c r="E841" s="180"/>
      <c r="F841" s="185"/>
      <c r="G841" s="180"/>
    </row>
    <row r="842" ht="15.75" customHeight="1">
      <c r="A842" s="180"/>
      <c r="B842" s="180"/>
      <c r="C842" s="180"/>
      <c r="D842" s="180"/>
      <c r="E842" s="180"/>
      <c r="F842" s="185"/>
      <c r="G842" s="180"/>
    </row>
    <row r="843" ht="15.75" customHeight="1">
      <c r="A843" s="180"/>
      <c r="B843" s="180"/>
      <c r="C843" s="180"/>
      <c r="D843" s="180"/>
      <c r="E843" s="180"/>
      <c r="F843" s="185"/>
      <c r="G843" s="180"/>
    </row>
    <row r="844" ht="15.75" customHeight="1">
      <c r="A844" s="180"/>
      <c r="B844" s="180"/>
      <c r="C844" s="180"/>
      <c r="D844" s="180"/>
      <c r="E844" s="180"/>
      <c r="F844" s="185"/>
      <c r="G844" s="180"/>
    </row>
    <row r="845" ht="15.75" customHeight="1">
      <c r="A845" s="180"/>
      <c r="B845" s="180"/>
      <c r="C845" s="180"/>
      <c r="D845" s="180"/>
      <c r="E845" s="180"/>
      <c r="F845" s="185"/>
      <c r="G845" s="180"/>
    </row>
    <row r="846" ht="15.75" customHeight="1">
      <c r="A846" s="180"/>
      <c r="B846" s="180"/>
      <c r="C846" s="180"/>
      <c r="D846" s="180"/>
      <c r="E846" s="180"/>
      <c r="F846" s="185"/>
      <c r="G846" s="180"/>
    </row>
    <row r="847" ht="15.75" customHeight="1">
      <c r="A847" s="180"/>
      <c r="B847" s="180"/>
      <c r="C847" s="180"/>
      <c r="D847" s="180"/>
      <c r="E847" s="180"/>
      <c r="F847" s="185"/>
      <c r="G847" s="180"/>
    </row>
    <row r="848" ht="15.75" customHeight="1">
      <c r="A848" s="180"/>
      <c r="B848" s="180"/>
      <c r="C848" s="180"/>
      <c r="D848" s="180"/>
      <c r="E848" s="180"/>
      <c r="F848" s="185"/>
      <c r="G848" s="180"/>
    </row>
    <row r="849" ht="15.75" customHeight="1">
      <c r="A849" s="180"/>
      <c r="B849" s="180"/>
      <c r="C849" s="180"/>
      <c r="D849" s="180"/>
      <c r="E849" s="180"/>
      <c r="F849" s="185"/>
      <c r="G849" s="180"/>
    </row>
    <row r="850" ht="15.75" customHeight="1">
      <c r="A850" s="180"/>
      <c r="B850" s="180"/>
      <c r="C850" s="180"/>
      <c r="D850" s="180"/>
      <c r="E850" s="180"/>
      <c r="F850" s="185"/>
      <c r="G850" s="180"/>
    </row>
    <row r="851" ht="15.75" customHeight="1">
      <c r="A851" s="180"/>
      <c r="B851" s="180"/>
      <c r="C851" s="180"/>
      <c r="D851" s="180"/>
      <c r="E851" s="180"/>
      <c r="F851" s="185"/>
      <c r="G851" s="180"/>
    </row>
    <row r="852" ht="15.75" customHeight="1">
      <c r="A852" s="180"/>
      <c r="B852" s="180"/>
      <c r="C852" s="180"/>
      <c r="D852" s="180"/>
      <c r="E852" s="180"/>
      <c r="F852" s="185"/>
      <c r="G852" s="180"/>
    </row>
    <row r="853" ht="15.75" customHeight="1">
      <c r="A853" s="180"/>
      <c r="B853" s="180"/>
      <c r="C853" s="180"/>
      <c r="D853" s="180"/>
      <c r="E853" s="180"/>
      <c r="F853" s="185"/>
      <c r="G853" s="180"/>
    </row>
    <row r="854" ht="15.75" customHeight="1">
      <c r="A854" s="180"/>
      <c r="B854" s="180"/>
      <c r="C854" s="180"/>
      <c r="D854" s="180"/>
      <c r="E854" s="180"/>
      <c r="F854" s="185"/>
      <c r="G854" s="180"/>
    </row>
    <row r="855" ht="15.75" customHeight="1">
      <c r="A855" s="180"/>
      <c r="B855" s="180"/>
      <c r="C855" s="180"/>
      <c r="D855" s="180"/>
      <c r="E855" s="180"/>
      <c r="F855" s="185"/>
      <c r="G855" s="180"/>
    </row>
    <row r="856" ht="15.75" customHeight="1">
      <c r="A856" s="180"/>
      <c r="B856" s="180"/>
      <c r="C856" s="180"/>
      <c r="D856" s="180"/>
      <c r="E856" s="180"/>
      <c r="F856" s="185"/>
      <c r="G856" s="180"/>
    </row>
    <row r="857" ht="15.75" customHeight="1">
      <c r="A857" s="180"/>
      <c r="B857" s="180"/>
      <c r="C857" s="180"/>
      <c r="D857" s="180"/>
      <c r="E857" s="180"/>
      <c r="F857" s="185"/>
      <c r="G857" s="180"/>
    </row>
    <row r="858" ht="15.75" customHeight="1">
      <c r="A858" s="180"/>
      <c r="B858" s="180"/>
      <c r="C858" s="180"/>
      <c r="D858" s="180"/>
      <c r="E858" s="180"/>
      <c r="F858" s="185"/>
      <c r="G858" s="180"/>
    </row>
    <row r="859" ht="15.75" customHeight="1">
      <c r="A859" s="180"/>
      <c r="B859" s="180"/>
      <c r="C859" s="180"/>
      <c r="D859" s="180"/>
      <c r="E859" s="180"/>
      <c r="F859" s="185"/>
      <c r="G859" s="180"/>
    </row>
    <row r="860" ht="15.75" customHeight="1">
      <c r="A860" s="180"/>
      <c r="B860" s="180"/>
      <c r="C860" s="180"/>
      <c r="D860" s="180"/>
      <c r="E860" s="180"/>
      <c r="F860" s="185"/>
      <c r="G860" s="180"/>
    </row>
    <row r="861" ht="15.75" customHeight="1">
      <c r="A861" s="180"/>
      <c r="B861" s="180"/>
      <c r="C861" s="180"/>
      <c r="D861" s="180"/>
      <c r="E861" s="180"/>
      <c r="F861" s="185"/>
      <c r="G861" s="180"/>
    </row>
    <row r="862" ht="15.75" customHeight="1">
      <c r="A862" s="180"/>
      <c r="B862" s="180"/>
      <c r="C862" s="180"/>
      <c r="D862" s="180"/>
      <c r="E862" s="180"/>
      <c r="F862" s="185"/>
      <c r="G862" s="180"/>
    </row>
    <row r="863" ht="15.75" customHeight="1">
      <c r="A863" s="180"/>
      <c r="B863" s="180"/>
      <c r="C863" s="180"/>
      <c r="D863" s="180"/>
      <c r="E863" s="180"/>
      <c r="F863" s="185"/>
      <c r="G863" s="180"/>
    </row>
    <row r="864" ht="15.75" customHeight="1">
      <c r="A864" s="180"/>
      <c r="B864" s="180"/>
      <c r="C864" s="180"/>
      <c r="D864" s="180"/>
      <c r="E864" s="180"/>
      <c r="F864" s="185"/>
      <c r="G864" s="180"/>
    </row>
    <row r="865" ht="15.75" customHeight="1">
      <c r="A865" s="180"/>
      <c r="B865" s="180"/>
      <c r="C865" s="180"/>
      <c r="D865" s="180"/>
      <c r="E865" s="180"/>
      <c r="F865" s="185"/>
      <c r="G865" s="180"/>
    </row>
    <row r="866" ht="15.75" customHeight="1">
      <c r="A866" s="180"/>
      <c r="B866" s="180"/>
      <c r="C866" s="180"/>
      <c r="D866" s="180"/>
      <c r="E866" s="180"/>
      <c r="F866" s="185"/>
      <c r="G866" s="180"/>
    </row>
    <row r="867" ht="15.75" customHeight="1">
      <c r="A867" s="180"/>
      <c r="B867" s="180"/>
      <c r="C867" s="180"/>
      <c r="D867" s="180"/>
      <c r="E867" s="180"/>
      <c r="F867" s="185"/>
      <c r="G867" s="180"/>
    </row>
    <row r="868" ht="15.75" customHeight="1">
      <c r="A868" s="180"/>
      <c r="B868" s="180"/>
      <c r="C868" s="180"/>
      <c r="D868" s="180"/>
      <c r="E868" s="180"/>
      <c r="F868" s="185"/>
      <c r="G868" s="180"/>
    </row>
    <row r="869" ht="15.75" customHeight="1">
      <c r="A869" s="180"/>
      <c r="B869" s="180"/>
      <c r="C869" s="180"/>
      <c r="D869" s="180"/>
      <c r="E869" s="180"/>
      <c r="F869" s="185"/>
      <c r="G869" s="180"/>
    </row>
    <row r="870" ht="15.75" customHeight="1">
      <c r="A870" s="180"/>
      <c r="B870" s="180"/>
      <c r="C870" s="180"/>
      <c r="D870" s="180"/>
      <c r="E870" s="180"/>
      <c r="F870" s="185"/>
      <c r="G870" s="180"/>
    </row>
    <row r="871" ht="15.75" customHeight="1">
      <c r="A871" s="180"/>
      <c r="B871" s="180"/>
      <c r="C871" s="180"/>
      <c r="D871" s="180"/>
      <c r="E871" s="180"/>
      <c r="F871" s="185"/>
      <c r="G871" s="180"/>
    </row>
    <row r="872" ht="15.75" customHeight="1">
      <c r="A872" s="180"/>
      <c r="B872" s="180"/>
      <c r="C872" s="180"/>
      <c r="D872" s="180"/>
      <c r="E872" s="180"/>
      <c r="F872" s="185"/>
      <c r="G872" s="180"/>
    </row>
    <row r="873" ht="15.75" customHeight="1">
      <c r="A873" s="180"/>
      <c r="B873" s="180"/>
      <c r="C873" s="180"/>
      <c r="D873" s="180"/>
      <c r="E873" s="180"/>
      <c r="F873" s="185"/>
      <c r="G873" s="180"/>
    </row>
    <row r="874" ht="15.75" customHeight="1">
      <c r="A874" s="180"/>
      <c r="B874" s="180"/>
      <c r="C874" s="180"/>
      <c r="D874" s="180"/>
      <c r="E874" s="180"/>
      <c r="F874" s="185"/>
      <c r="G874" s="180"/>
    </row>
    <row r="875" ht="15.75" customHeight="1">
      <c r="A875" s="180"/>
      <c r="B875" s="180"/>
      <c r="C875" s="180"/>
      <c r="D875" s="180"/>
      <c r="E875" s="180"/>
      <c r="F875" s="185"/>
      <c r="G875" s="180"/>
    </row>
    <row r="876" ht="15.75" customHeight="1">
      <c r="A876" s="180"/>
      <c r="B876" s="180"/>
      <c r="C876" s="180"/>
      <c r="D876" s="180"/>
      <c r="E876" s="180"/>
      <c r="F876" s="185"/>
      <c r="G876" s="180"/>
    </row>
    <row r="877" ht="15.75" customHeight="1">
      <c r="A877" s="180"/>
      <c r="B877" s="180"/>
      <c r="C877" s="180"/>
      <c r="D877" s="180"/>
      <c r="E877" s="180"/>
      <c r="F877" s="185"/>
      <c r="G877" s="180"/>
    </row>
    <row r="878" ht="15.75" customHeight="1">
      <c r="A878" s="180"/>
      <c r="B878" s="180"/>
      <c r="C878" s="180"/>
      <c r="D878" s="180"/>
      <c r="E878" s="180"/>
      <c r="F878" s="185"/>
      <c r="G878" s="180"/>
    </row>
    <row r="879" ht="15.75" customHeight="1">
      <c r="A879" s="180"/>
      <c r="B879" s="180"/>
      <c r="C879" s="180"/>
      <c r="D879" s="180"/>
      <c r="E879" s="180"/>
      <c r="F879" s="185"/>
      <c r="G879" s="180"/>
    </row>
    <row r="880" ht="15.75" customHeight="1">
      <c r="A880" s="180"/>
      <c r="B880" s="180"/>
      <c r="C880" s="180"/>
      <c r="D880" s="180"/>
      <c r="E880" s="180"/>
      <c r="F880" s="185"/>
      <c r="G880" s="180"/>
    </row>
    <row r="881" ht="15.75" customHeight="1">
      <c r="A881" s="180"/>
      <c r="B881" s="180"/>
      <c r="C881" s="180"/>
      <c r="D881" s="180"/>
      <c r="E881" s="180"/>
      <c r="F881" s="185"/>
      <c r="G881" s="180"/>
    </row>
    <row r="882" ht="15.75" customHeight="1">
      <c r="A882" s="180"/>
      <c r="B882" s="180"/>
      <c r="C882" s="180"/>
      <c r="D882" s="180"/>
      <c r="E882" s="180"/>
      <c r="F882" s="185"/>
      <c r="G882" s="180"/>
    </row>
    <row r="883" ht="15.75" customHeight="1">
      <c r="A883" s="180"/>
      <c r="B883" s="180"/>
      <c r="C883" s="180"/>
      <c r="D883" s="180"/>
      <c r="E883" s="180"/>
      <c r="F883" s="185"/>
      <c r="G883" s="180"/>
    </row>
    <row r="884" ht="15.75" customHeight="1">
      <c r="A884" s="180"/>
      <c r="B884" s="180"/>
      <c r="C884" s="180"/>
      <c r="D884" s="180"/>
      <c r="E884" s="180"/>
      <c r="F884" s="185"/>
      <c r="G884" s="180"/>
    </row>
    <row r="885" ht="15.75" customHeight="1">
      <c r="A885" s="180"/>
      <c r="B885" s="180"/>
      <c r="C885" s="180"/>
      <c r="D885" s="180"/>
      <c r="E885" s="180"/>
      <c r="F885" s="185"/>
      <c r="G885" s="180"/>
    </row>
    <row r="886" ht="15.75" customHeight="1">
      <c r="A886" s="180"/>
      <c r="B886" s="180"/>
      <c r="C886" s="180"/>
      <c r="D886" s="180"/>
      <c r="E886" s="180"/>
      <c r="F886" s="185"/>
      <c r="G886" s="180"/>
    </row>
    <row r="887" ht="15.75" customHeight="1">
      <c r="A887" s="180"/>
      <c r="B887" s="180"/>
      <c r="C887" s="180"/>
      <c r="D887" s="180"/>
      <c r="E887" s="180"/>
      <c r="F887" s="185"/>
      <c r="G887" s="180"/>
    </row>
    <row r="888" ht="15.75" customHeight="1">
      <c r="A888" s="180"/>
      <c r="B888" s="180"/>
      <c r="C888" s="180"/>
      <c r="D888" s="180"/>
      <c r="E888" s="180"/>
      <c r="F888" s="185"/>
      <c r="G888" s="180"/>
    </row>
    <row r="889" ht="15.75" customHeight="1">
      <c r="A889" s="180"/>
      <c r="B889" s="180"/>
      <c r="C889" s="180"/>
      <c r="D889" s="180"/>
      <c r="E889" s="180"/>
      <c r="F889" s="185"/>
      <c r="G889" s="180"/>
    </row>
    <row r="890" ht="15.75" customHeight="1">
      <c r="A890" s="180"/>
      <c r="B890" s="180"/>
      <c r="C890" s="180"/>
      <c r="D890" s="180"/>
      <c r="E890" s="180"/>
      <c r="F890" s="185"/>
      <c r="G890" s="180"/>
    </row>
    <row r="891" ht="15.75" customHeight="1">
      <c r="A891" s="180"/>
      <c r="B891" s="180"/>
      <c r="C891" s="180"/>
      <c r="D891" s="180"/>
      <c r="E891" s="180"/>
      <c r="F891" s="185"/>
      <c r="G891" s="180"/>
    </row>
    <row r="892" ht="15.75" customHeight="1">
      <c r="A892" s="180"/>
      <c r="B892" s="180"/>
      <c r="C892" s="180"/>
      <c r="D892" s="180"/>
      <c r="E892" s="180"/>
      <c r="F892" s="185"/>
      <c r="G892" s="180"/>
    </row>
    <row r="893" ht="15.75" customHeight="1">
      <c r="A893" s="180"/>
      <c r="B893" s="180"/>
      <c r="C893" s="180"/>
      <c r="D893" s="180"/>
      <c r="E893" s="180"/>
      <c r="F893" s="185"/>
      <c r="G893" s="180"/>
    </row>
    <row r="894" ht="15.75" customHeight="1">
      <c r="A894" s="180"/>
      <c r="B894" s="180"/>
      <c r="C894" s="180"/>
      <c r="D894" s="180"/>
      <c r="E894" s="180"/>
      <c r="F894" s="185"/>
      <c r="G894" s="180"/>
    </row>
    <row r="895" ht="15.75" customHeight="1">
      <c r="A895" s="180"/>
      <c r="B895" s="180"/>
      <c r="C895" s="180"/>
      <c r="D895" s="180"/>
      <c r="E895" s="180"/>
      <c r="F895" s="185"/>
      <c r="G895" s="180"/>
    </row>
    <row r="896" ht="15.75" customHeight="1">
      <c r="A896" s="180"/>
      <c r="B896" s="180"/>
      <c r="C896" s="180"/>
      <c r="D896" s="180"/>
      <c r="E896" s="180"/>
      <c r="F896" s="185"/>
      <c r="G896" s="180"/>
    </row>
    <row r="897" ht="15.75" customHeight="1">
      <c r="A897" s="180"/>
      <c r="B897" s="180"/>
      <c r="C897" s="180"/>
      <c r="D897" s="180"/>
      <c r="E897" s="180"/>
      <c r="F897" s="185"/>
      <c r="G897" s="180"/>
    </row>
    <row r="898" ht="15.75" customHeight="1">
      <c r="A898" s="180"/>
      <c r="B898" s="180"/>
      <c r="C898" s="180"/>
      <c r="D898" s="180"/>
      <c r="E898" s="180"/>
      <c r="F898" s="185"/>
      <c r="G898" s="180"/>
    </row>
    <row r="899" ht="15.75" customHeight="1">
      <c r="A899" s="180"/>
      <c r="B899" s="180"/>
      <c r="C899" s="180"/>
      <c r="D899" s="180"/>
      <c r="E899" s="180"/>
      <c r="F899" s="185"/>
      <c r="G899" s="180"/>
    </row>
    <row r="900" ht="15.75" customHeight="1">
      <c r="A900" s="180"/>
      <c r="B900" s="180"/>
      <c r="C900" s="180"/>
      <c r="D900" s="180"/>
      <c r="E900" s="180"/>
      <c r="F900" s="185"/>
      <c r="G900" s="180"/>
    </row>
    <row r="901" ht="15.75" customHeight="1">
      <c r="A901" s="180"/>
      <c r="B901" s="180"/>
      <c r="C901" s="180"/>
      <c r="D901" s="180"/>
      <c r="E901" s="180"/>
      <c r="F901" s="185"/>
      <c r="G901" s="180"/>
    </row>
    <row r="902" ht="15.75" customHeight="1">
      <c r="A902" s="180"/>
      <c r="B902" s="180"/>
      <c r="C902" s="180"/>
      <c r="D902" s="180"/>
      <c r="E902" s="180"/>
      <c r="F902" s="185"/>
      <c r="G902" s="180"/>
    </row>
    <row r="903" ht="15.75" customHeight="1">
      <c r="A903" s="180"/>
      <c r="B903" s="180"/>
      <c r="C903" s="180"/>
      <c r="D903" s="180"/>
      <c r="E903" s="180"/>
      <c r="F903" s="185"/>
      <c r="G903" s="180"/>
    </row>
    <row r="904" ht="15.75" customHeight="1">
      <c r="A904" s="180"/>
      <c r="B904" s="180"/>
      <c r="C904" s="180"/>
      <c r="D904" s="180"/>
      <c r="E904" s="180"/>
      <c r="F904" s="185"/>
      <c r="G904" s="180"/>
    </row>
    <row r="905" ht="15.75" customHeight="1">
      <c r="A905" s="180"/>
      <c r="B905" s="180"/>
      <c r="C905" s="180"/>
      <c r="D905" s="180"/>
      <c r="E905" s="180"/>
      <c r="F905" s="185"/>
      <c r="G905" s="180"/>
    </row>
    <row r="906" ht="15.75" customHeight="1">
      <c r="A906" s="180"/>
      <c r="B906" s="180"/>
      <c r="C906" s="180"/>
      <c r="D906" s="180"/>
      <c r="E906" s="180"/>
      <c r="F906" s="185"/>
      <c r="G906" s="180"/>
    </row>
    <row r="907" ht="15.75" customHeight="1">
      <c r="A907" s="180"/>
      <c r="B907" s="180"/>
      <c r="C907" s="180"/>
      <c r="D907" s="180"/>
      <c r="E907" s="180"/>
      <c r="F907" s="185"/>
      <c r="G907" s="180"/>
    </row>
    <row r="908" ht="15.75" customHeight="1">
      <c r="A908" s="180"/>
      <c r="B908" s="180"/>
      <c r="C908" s="180"/>
      <c r="D908" s="180"/>
      <c r="E908" s="180"/>
      <c r="F908" s="185"/>
      <c r="G908" s="180"/>
    </row>
    <row r="909" ht="15.75" customHeight="1">
      <c r="A909" s="180"/>
      <c r="B909" s="180"/>
      <c r="C909" s="180"/>
      <c r="D909" s="180"/>
      <c r="E909" s="180"/>
      <c r="F909" s="185"/>
      <c r="G909" s="180"/>
    </row>
    <row r="910" ht="15.75" customHeight="1">
      <c r="A910" s="180"/>
      <c r="B910" s="180"/>
      <c r="C910" s="180"/>
      <c r="D910" s="180"/>
      <c r="E910" s="180"/>
      <c r="F910" s="185"/>
      <c r="G910" s="180"/>
    </row>
    <row r="911" ht="15.75" customHeight="1">
      <c r="A911" s="180"/>
      <c r="B911" s="180"/>
      <c r="C911" s="180"/>
      <c r="D911" s="180"/>
      <c r="E911" s="180"/>
      <c r="F911" s="185"/>
      <c r="G911" s="180"/>
    </row>
    <row r="912" ht="15.75" customHeight="1">
      <c r="A912" s="180"/>
      <c r="B912" s="180"/>
      <c r="C912" s="180"/>
      <c r="D912" s="180"/>
      <c r="E912" s="180"/>
      <c r="F912" s="185"/>
      <c r="G912" s="180"/>
    </row>
    <row r="913" ht="15.75" customHeight="1">
      <c r="A913" s="180"/>
      <c r="B913" s="180"/>
      <c r="C913" s="180"/>
      <c r="D913" s="180"/>
      <c r="E913" s="180"/>
      <c r="F913" s="185"/>
      <c r="G913" s="180"/>
    </row>
    <row r="914" ht="15.75" customHeight="1">
      <c r="A914" s="180"/>
      <c r="B914" s="180"/>
      <c r="C914" s="180"/>
      <c r="D914" s="180"/>
      <c r="E914" s="180"/>
      <c r="F914" s="185"/>
      <c r="G914" s="180"/>
    </row>
    <row r="915" ht="15.75" customHeight="1">
      <c r="A915" s="180"/>
      <c r="B915" s="180"/>
      <c r="C915" s="180"/>
      <c r="D915" s="180"/>
      <c r="E915" s="180"/>
      <c r="F915" s="185"/>
      <c r="G915" s="180"/>
    </row>
    <row r="916" ht="15.75" customHeight="1">
      <c r="A916" s="180"/>
      <c r="B916" s="180"/>
      <c r="C916" s="180"/>
      <c r="D916" s="180"/>
      <c r="E916" s="180"/>
      <c r="F916" s="185"/>
      <c r="G916" s="180"/>
    </row>
    <row r="917" ht="15.75" customHeight="1">
      <c r="A917" s="180"/>
      <c r="B917" s="180"/>
      <c r="C917" s="180"/>
      <c r="D917" s="180"/>
      <c r="E917" s="180"/>
      <c r="F917" s="185"/>
      <c r="G917" s="180"/>
    </row>
    <row r="918" ht="15.75" customHeight="1">
      <c r="A918" s="180"/>
      <c r="B918" s="180"/>
      <c r="C918" s="180"/>
      <c r="D918" s="180"/>
      <c r="E918" s="180"/>
      <c r="F918" s="185"/>
      <c r="G918" s="180"/>
    </row>
    <row r="919" ht="15.75" customHeight="1">
      <c r="A919" s="180"/>
      <c r="B919" s="180"/>
      <c r="C919" s="180"/>
      <c r="D919" s="180"/>
      <c r="E919" s="180"/>
      <c r="F919" s="185"/>
      <c r="G919" s="180"/>
    </row>
    <row r="920" ht="15.75" customHeight="1">
      <c r="A920" s="180"/>
      <c r="B920" s="180"/>
      <c r="C920" s="180"/>
      <c r="D920" s="180"/>
      <c r="E920" s="180"/>
      <c r="F920" s="185"/>
      <c r="G920" s="180"/>
    </row>
    <row r="921" ht="15.75" customHeight="1">
      <c r="A921" s="180"/>
      <c r="B921" s="180"/>
      <c r="C921" s="180"/>
      <c r="D921" s="180"/>
      <c r="E921" s="180"/>
      <c r="F921" s="185"/>
      <c r="G921" s="180"/>
    </row>
    <row r="922" ht="15.75" customHeight="1">
      <c r="A922" s="180"/>
      <c r="B922" s="180"/>
      <c r="C922" s="180"/>
      <c r="D922" s="180"/>
      <c r="E922" s="180"/>
      <c r="F922" s="185"/>
      <c r="G922" s="180"/>
    </row>
    <row r="923" ht="15.75" customHeight="1">
      <c r="A923" s="180"/>
      <c r="B923" s="180"/>
      <c r="C923" s="180"/>
      <c r="D923" s="180"/>
      <c r="E923" s="180"/>
      <c r="F923" s="185"/>
      <c r="G923" s="180"/>
    </row>
    <row r="924" ht="15.75" customHeight="1">
      <c r="A924" s="180"/>
      <c r="B924" s="180"/>
      <c r="C924" s="180"/>
      <c r="D924" s="180"/>
      <c r="E924" s="180"/>
      <c r="F924" s="185"/>
      <c r="G924" s="180"/>
    </row>
    <row r="925" ht="15.75" customHeight="1">
      <c r="A925" s="180"/>
      <c r="B925" s="180"/>
      <c r="C925" s="180"/>
      <c r="D925" s="180"/>
      <c r="E925" s="180"/>
      <c r="F925" s="185"/>
      <c r="G925" s="180"/>
    </row>
    <row r="926" ht="15.75" customHeight="1">
      <c r="A926" s="180"/>
      <c r="B926" s="180"/>
      <c r="C926" s="180"/>
      <c r="D926" s="180"/>
      <c r="E926" s="180"/>
      <c r="F926" s="185"/>
      <c r="G926" s="180"/>
    </row>
    <row r="927" ht="15.75" customHeight="1">
      <c r="A927" s="180"/>
      <c r="B927" s="180"/>
      <c r="C927" s="180"/>
      <c r="D927" s="180"/>
      <c r="E927" s="180"/>
      <c r="F927" s="185"/>
      <c r="G927" s="180"/>
    </row>
    <row r="928" ht="15.75" customHeight="1">
      <c r="A928" s="180"/>
      <c r="B928" s="180"/>
      <c r="C928" s="180"/>
      <c r="D928" s="180"/>
      <c r="E928" s="180"/>
      <c r="F928" s="185"/>
      <c r="G928" s="180"/>
    </row>
    <row r="929" ht="15.75" customHeight="1">
      <c r="A929" s="180"/>
      <c r="B929" s="180"/>
      <c r="C929" s="180"/>
      <c r="D929" s="180"/>
      <c r="E929" s="180"/>
      <c r="F929" s="185"/>
      <c r="G929" s="180"/>
    </row>
    <row r="930" ht="15.75" customHeight="1">
      <c r="A930" s="180"/>
      <c r="B930" s="180"/>
      <c r="C930" s="180"/>
      <c r="D930" s="180"/>
      <c r="E930" s="180"/>
      <c r="F930" s="185"/>
      <c r="G930" s="180"/>
    </row>
    <row r="931" ht="15.75" customHeight="1">
      <c r="A931" s="180"/>
      <c r="B931" s="180"/>
      <c r="C931" s="180"/>
      <c r="D931" s="180"/>
      <c r="E931" s="180"/>
      <c r="F931" s="185"/>
      <c r="G931" s="180"/>
    </row>
    <row r="932" ht="15.75" customHeight="1">
      <c r="A932" s="180"/>
      <c r="B932" s="180"/>
      <c r="C932" s="180"/>
      <c r="D932" s="180"/>
      <c r="E932" s="180"/>
      <c r="F932" s="185"/>
      <c r="G932" s="180"/>
    </row>
    <row r="933" ht="15.75" customHeight="1">
      <c r="A933" s="180"/>
      <c r="B933" s="180"/>
      <c r="C933" s="180"/>
      <c r="D933" s="180"/>
      <c r="E933" s="180"/>
      <c r="F933" s="185"/>
      <c r="G933" s="180"/>
    </row>
    <row r="934" ht="15.75" customHeight="1">
      <c r="A934" s="180"/>
      <c r="B934" s="180"/>
      <c r="C934" s="180"/>
      <c r="D934" s="180"/>
      <c r="E934" s="180"/>
      <c r="F934" s="185"/>
      <c r="G934" s="180"/>
    </row>
    <row r="935" ht="15.75" customHeight="1">
      <c r="A935" s="180"/>
      <c r="B935" s="180"/>
      <c r="C935" s="180"/>
      <c r="D935" s="180"/>
      <c r="E935" s="180"/>
      <c r="F935" s="185"/>
      <c r="G935" s="180"/>
    </row>
    <row r="936" ht="15.75" customHeight="1">
      <c r="A936" s="180"/>
      <c r="B936" s="180"/>
      <c r="C936" s="180"/>
      <c r="D936" s="180"/>
      <c r="E936" s="180"/>
      <c r="F936" s="185"/>
      <c r="G936" s="180"/>
    </row>
    <row r="937" ht="15.75" customHeight="1">
      <c r="A937" s="180"/>
      <c r="B937" s="180"/>
      <c r="C937" s="180"/>
      <c r="D937" s="180"/>
      <c r="E937" s="180"/>
      <c r="F937" s="185"/>
      <c r="G937" s="180"/>
    </row>
    <row r="938" ht="15.75" customHeight="1">
      <c r="A938" s="180"/>
      <c r="B938" s="180"/>
      <c r="C938" s="180"/>
      <c r="D938" s="180"/>
      <c r="E938" s="180"/>
      <c r="F938" s="185"/>
      <c r="G938" s="180"/>
    </row>
    <row r="939" ht="15.75" customHeight="1">
      <c r="A939" s="180"/>
      <c r="B939" s="180"/>
      <c r="C939" s="180"/>
      <c r="D939" s="180"/>
      <c r="E939" s="180"/>
      <c r="F939" s="185"/>
      <c r="G939" s="180"/>
    </row>
    <row r="940" ht="15.75" customHeight="1">
      <c r="A940" s="180"/>
      <c r="B940" s="180"/>
      <c r="C940" s="180"/>
      <c r="D940" s="180"/>
      <c r="E940" s="180"/>
      <c r="F940" s="185"/>
      <c r="G940" s="180"/>
    </row>
    <row r="941" ht="15.75" customHeight="1">
      <c r="A941" s="180"/>
      <c r="B941" s="180"/>
      <c r="C941" s="180"/>
      <c r="D941" s="180"/>
      <c r="E941" s="180"/>
      <c r="F941" s="185"/>
      <c r="G941" s="180"/>
    </row>
    <row r="942" ht="15.75" customHeight="1">
      <c r="A942" s="180"/>
      <c r="B942" s="180"/>
      <c r="C942" s="180"/>
      <c r="D942" s="180"/>
      <c r="E942" s="180"/>
      <c r="F942" s="185"/>
      <c r="G942" s="180"/>
    </row>
    <row r="943" ht="15.75" customHeight="1">
      <c r="A943" s="180"/>
      <c r="B943" s="180"/>
      <c r="C943" s="180"/>
      <c r="D943" s="180"/>
      <c r="E943" s="180"/>
      <c r="F943" s="185"/>
      <c r="G943" s="180"/>
    </row>
    <row r="944" ht="15.75" customHeight="1">
      <c r="A944" s="180"/>
      <c r="B944" s="180"/>
      <c r="C944" s="180"/>
      <c r="D944" s="180"/>
      <c r="E944" s="180"/>
      <c r="F944" s="185"/>
      <c r="G944" s="180"/>
    </row>
    <row r="945" ht="15.75" customHeight="1">
      <c r="A945" s="180"/>
      <c r="B945" s="180"/>
      <c r="C945" s="180"/>
      <c r="D945" s="180"/>
      <c r="E945" s="180"/>
      <c r="F945" s="185"/>
      <c r="G945" s="180"/>
    </row>
    <row r="946" ht="15.75" customHeight="1">
      <c r="A946" s="180"/>
      <c r="B946" s="180"/>
      <c r="C946" s="180"/>
      <c r="D946" s="180"/>
      <c r="E946" s="180"/>
      <c r="F946" s="185"/>
      <c r="G946" s="180"/>
    </row>
    <row r="947" ht="15.75" customHeight="1">
      <c r="A947" s="180"/>
      <c r="B947" s="180"/>
      <c r="C947" s="180"/>
      <c r="D947" s="180"/>
      <c r="E947" s="180"/>
      <c r="F947" s="185"/>
      <c r="G947" s="180"/>
    </row>
    <row r="948" ht="15.75" customHeight="1">
      <c r="A948" s="180"/>
      <c r="B948" s="180"/>
      <c r="C948" s="180"/>
      <c r="D948" s="180"/>
      <c r="E948" s="180"/>
      <c r="F948" s="185"/>
      <c r="G948" s="180"/>
    </row>
    <row r="949" ht="15.75" customHeight="1">
      <c r="A949" s="180"/>
      <c r="B949" s="180"/>
      <c r="C949" s="180"/>
      <c r="D949" s="180"/>
      <c r="E949" s="180"/>
      <c r="F949" s="185"/>
      <c r="G949" s="180"/>
    </row>
    <row r="950" ht="15.75" customHeight="1">
      <c r="A950" s="180"/>
      <c r="B950" s="180"/>
      <c r="C950" s="180"/>
      <c r="D950" s="180"/>
      <c r="E950" s="180"/>
      <c r="F950" s="185"/>
      <c r="G950" s="180"/>
    </row>
    <row r="951" ht="15.75" customHeight="1">
      <c r="A951" s="180"/>
      <c r="B951" s="180"/>
      <c r="C951" s="180"/>
      <c r="D951" s="180"/>
      <c r="E951" s="180"/>
      <c r="F951" s="185"/>
      <c r="G951" s="180"/>
    </row>
    <row r="952" ht="15.75" customHeight="1">
      <c r="A952" s="180"/>
      <c r="B952" s="180"/>
      <c r="C952" s="180"/>
      <c r="D952" s="180"/>
      <c r="E952" s="180"/>
      <c r="F952" s="185"/>
      <c r="G952" s="180"/>
    </row>
    <row r="953" ht="15.75" customHeight="1">
      <c r="A953" s="180"/>
      <c r="B953" s="180"/>
      <c r="C953" s="180"/>
      <c r="D953" s="180"/>
      <c r="E953" s="180"/>
      <c r="F953" s="185"/>
      <c r="G953" s="180"/>
    </row>
    <row r="954" ht="15.75" customHeight="1">
      <c r="A954" s="180"/>
      <c r="B954" s="180"/>
      <c r="C954" s="180"/>
      <c r="D954" s="180"/>
      <c r="E954" s="180"/>
      <c r="F954" s="185"/>
      <c r="G954" s="180"/>
    </row>
    <row r="955" ht="15.75" customHeight="1">
      <c r="A955" s="180"/>
      <c r="B955" s="180"/>
      <c r="C955" s="180"/>
      <c r="D955" s="180"/>
      <c r="E955" s="180"/>
      <c r="F955" s="185"/>
      <c r="G955" s="180"/>
    </row>
    <row r="956" ht="15.75" customHeight="1">
      <c r="A956" s="180"/>
      <c r="B956" s="180"/>
      <c r="C956" s="180"/>
      <c r="D956" s="180"/>
      <c r="E956" s="180"/>
      <c r="F956" s="185"/>
      <c r="G956" s="180"/>
    </row>
    <row r="957" ht="15.75" customHeight="1">
      <c r="A957" s="180"/>
      <c r="B957" s="180"/>
      <c r="C957" s="180"/>
      <c r="D957" s="180"/>
      <c r="E957" s="180"/>
      <c r="F957" s="185"/>
      <c r="G957" s="180"/>
    </row>
    <row r="958" ht="15.75" customHeight="1">
      <c r="A958" s="180"/>
      <c r="B958" s="180"/>
      <c r="C958" s="180"/>
      <c r="D958" s="180"/>
      <c r="E958" s="180"/>
      <c r="F958" s="185"/>
      <c r="G958" s="180"/>
    </row>
    <row r="959" ht="15.75" customHeight="1">
      <c r="A959" s="180"/>
      <c r="B959" s="180"/>
      <c r="C959" s="180"/>
      <c r="D959" s="180"/>
      <c r="E959" s="180"/>
      <c r="F959" s="185"/>
      <c r="G959" s="180"/>
    </row>
    <row r="960" ht="15.75" customHeight="1">
      <c r="A960" s="180"/>
      <c r="B960" s="180"/>
      <c r="C960" s="180"/>
      <c r="D960" s="180"/>
      <c r="E960" s="180"/>
      <c r="F960" s="185"/>
      <c r="G960" s="180"/>
    </row>
    <row r="961" ht="15.75" customHeight="1">
      <c r="A961" s="180"/>
      <c r="B961" s="180"/>
      <c r="C961" s="180"/>
      <c r="D961" s="180"/>
      <c r="E961" s="180"/>
      <c r="F961" s="185"/>
      <c r="G961" s="180"/>
    </row>
    <row r="962" ht="15.75" customHeight="1">
      <c r="A962" s="180"/>
      <c r="B962" s="180"/>
      <c r="C962" s="180"/>
      <c r="D962" s="180"/>
      <c r="E962" s="180"/>
      <c r="F962" s="185"/>
      <c r="G962" s="180"/>
    </row>
    <row r="963" ht="15.75" customHeight="1">
      <c r="A963" s="180"/>
      <c r="B963" s="180"/>
      <c r="C963" s="180"/>
      <c r="D963" s="180"/>
      <c r="E963" s="180"/>
      <c r="F963" s="185"/>
      <c r="G963" s="180"/>
    </row>
    <row r="964" ht="15.75" customHeight="1">
      <c r="A964" s="180"/>
      <c r="B964" s="180"/>
      <c r="C964" s="180"/>
      <c r="D964" s="180"/>
      <c r="E964" s="180"/>
      <c r="F964" s="185"/>
      <c r="G964" s="180"/>
    </row>
    <row r="965" ht="15.75" customHeight="1">
      <c r="A965" s="180"/>
      <c r="B965" s="180"/>
      <c r="C965" s="180"/>
      <c r="D965" s="180"/>
      <c r="E965" s="180"/>
      <c r="F965" s="185"/>
      <c r="G965" s="180"/>
    </row>
    <row r="966" ht="15.75" customHeight="1">
      <c r="A966" s="180"/>
      <c r="B966" s="180"/>
      <c r="C966" s="180"/>
      <c r="D966" s="180"/>
      <c r="E966" s="180"/>
      <c r="F966" s="185"/>
      <c r="G966" s="180"/>
    </row>
    <row r="967" ht="15.75" customHeight="1">
      <c r="A967" s="180"/>
      <c r="B967" s="180"/>
      <c r="C967" s="180"/>
      <c r="D967" s="180"/>
      <c r="E967" s="180"/>
      <c r="F967" s="185"/>
      <c r="G967" s="180"/>
    </row>
    <row r="968" ht="15.75" customHeight="1">
      <c r="A968" s="180"/>
      <c r="B968" s="180"/>
      <c r="C968" s="180"/>
      <c r="D968" s="180"/>
      <c r="E968" s="180"/>
      <c r="F968" s="185"/>
      <c r="G968" s="180"/>
    </row>
    <row r="969" ht="15.75" customHeight="1">
      <c r="A969" s="180"/>
      <c r="B969" s="180"/>
      <c r="C969" s="180"/>
      <c r="D969" s="180"/>
      <c r="E969" s="180"/>
      <c r="F969" s="185"/>
      <c r="G969" s="180"/>
    </row>
    <row r="970" ht="15.75" customHeight="1">
      <c r="A970" s="180"/>
      <c r="B970" s="180"/>
      <c r="C970" s="180"/>
      <c r="D970" s="180"/>
      <c r="E970" s="180"/>
      <c r="F970" s="185"/>
      <c r="G970" s="180"/>
    </row>
    <row r="971" ht="15.75" customHeight="1">
      <c r="A971" s="180"/>
      <c r="B971" s="180"/>
      <c r="C971" s="180"/>
      <c r="D971" s="180"/>
      <c r="E971" s="180"/>
      <c r="F971" s="185"/>
      <c r="G971" s="180"/>
    </row>
    <row r="972" ht="15.75" customHeight="1">
      <c r="A972" s="180"/>
      <c r="B972" s="180"/>
      <c r="C972" s="180"/>
      <c r="D972" s="180"/>
      <c r="E972" s="180"/>
      <c r="F972" s="185"/>
      <c r="G972" s="180"/>
    </row>
    <row r="973" ht="15.75" customHeight="1">
      <c r="A973" s="180"/>
      <c r="B973" s="180"/>
      <c r="C973" s="180"/>
      <c r="D973" s="180"/>
      <c r="E973" s="180"/>
      <c r="F973" s="185"/>
      <c r="G973" s="180"/>
    </row>
    <row r="974" ht="15.75" customHeight="1">
      <c r="A974" s="180"/>
      <c r="B974" s="180"/>
      <c r="C974" s="180"/>
      <c r="D974" s="180"/>
      <c r="E974" s="180"/>
      <c r="F974" s="185"/>
      <c r="G974" s="180"/>
    </row>
    <row r="975" ht="15.75" customHeight="1">
      <c r="A975" s="180"/>
      <c r="B975" s="180"/>
      <c r="C975" s="180"/>
      <c r="D975" s="180"/>
      <c r="E975" s="180"/>
      <c r="F975" s="185"/>
      <c r="G975" s="180"/>
    </row>
    <row r="976" ht="15.75" customHeight="1">
      <c r="A976" s="180"/>
      <c r="B976" s="180"/>
      <c r="C976" s="180"/>
      <c r="D976" s="180"/>
      <c r="E976" s="180"/>
      <c r="F976" s="185"/>
      <c r="G976" s="180"/>
    </row>
    <row r="977" ht="15.75" customHeight="1">
      <c r="A977" s="180"/>
      <c r="B977" s="180"/>
      <c r="C977" s="180"/>
      <c r="D977" s="180"/>
      <c r="E977" s="180"/>
      <c r="F977" s="185"/>
      <c r="G977" s="180"/>
    </row>
    <row r="978" ht="15.75" customHeight="1">
      <c r="A978" s="180"/>
      <c r="B978" s="180"/>
      <c r="C978" s="180"/>
      <c r="D978" s="180"/>
      <c r="E978" s="180"/>
      <c r="F978" s="185"/>
      <c r="G978" s="180"/>
    </row>
    <row r="979" ht="15.75" customHeight="1">
      <c r="A979" s="180"/>
      <c r="B979" s="180"/>
      <c r="C979" s="180"/>
      <c r="D979" s="180"/>
      <c r="E979" s="180"/>
      <c r="F979" s="185"/>
      <c r="G979" s="180"/>
    </row>
    <row r="980" ht="15.75" customHeight="1">
      <c r="A980" s="180"/>
      <c r="B980" s="180"/>
      <c r="C980" s="180"/>
      <c r="D980" s="180"/>
      <c r="E980" s="180"/>
      <c r="F980" s="185"/>
      <c r="G980" s="180"/>
    </row>
    <row r="981" ht="15.75" customHeight="1">
      <c r="A981" s="180"/>
      <c r="B981" s="180"/>
      <c r="C981" s="180"/>
      <c r="D981" s="180"/>
      <c r="E981" s="180"/>
      <c r="F981" s="185"/>
      <c r="G981" s="180"/>
    </row>
    <row r="982" ht="15.75" customHeight="1">
      <c r="A982" s="180"/>
      <c r="B982" s="180"/>
      <c r="C982" s="180"/>
      <c r="D982" s="180"/>
      <c r="E982" s="180"/>
      <c r="F982" s="185"/>
      <c r="G982" s="180"/>
    </row>
    <row r="983" ht="15.75" customHeight="1">
      <c r="A983" s="180"/>
      <c r="B983" s="180"/>
      <c r="C983" s="180"/>
      <c r="D983" s="180"/>
      <c r="E983" s="180"/>
      <c r="F983" s="185"/>
      <c r="G983" s="180"/>
    </row>
    <row r="984" ht="15.75" customHeight="1">
      <c r="A984" s="180"/>
      <c r="B984" s="180"/>
      <c r="C984" s="180"/>
      <c r="D984" s="180"/>
      <c r="E984" s="180"/>
      <c r="F984" s="185"/>
      <c r="G984" s="180"/>
    </row>
    <row r="985" ht="15.75" customHeight="1">
      <c r="A985" s="180"/>
      <c r="B985" s="180"/>
      <c r="C985" s="180"/>
      <c r="D985" s="180"/>
      <c r="E985" s="180"/>
      <c r="F985" s="185"/>
      <c r="G985" s="180"/>
    </row>
    <row r="986" ht="15.75" customHeight="1">
      <c r="A986" s="180"/>
      <c r="B986" s="180"/>
      <c r="C986" s="180"/>
      <c r="D986" s="180"/>
      <c r="E986" s="180"/>
      <c r="F986" s="185"/>
      <c r="G986" s="180"/>
    </row>
    <row r="987" ht="15.75" customHeight="1">
      <c r="A987" s="180"/>
      <c r="B987" s="180"/>
      <c r="C987" s="180"/>
      <c r="D987" s="180"/>
      <c r="E987" s="180"/>
      <c r="F987" s="185"/>
      <c r="G987" s="180"/>
    </row>
    <row r="988" ht="15.75" customHeight="1">
      <c r="A988" s="180"/>
      <c r="B988" s="180"/>
      <c r="C988" s="180"/>
      <c r="D988" s="180"/>
      <c r="E988" s="180"/>
      <c r="F988" s="185"/>
      <c r="G988" s="180"/>
    </row>
    <row r="989" ht="15.75" customHeight="1">
      <c r="A989" s="180"/>
      <c r="B989" s="180"/>
      <c r="C989" s="180"/>
      <c r="D989" s="180"/>
      <c r="E989" s="180"/>
      <c r="F989" s="185"/>
      <c r="G989" s="180"/>
    </row>
    <row r="990" ht="15.75" customHeight="1">
      <c r="A990" s="180"/>
      <c r="B990" s="180"/>
      <c r="C990" s="180"/>
      <c r="D990" s="180"/>
      <c r="E990" s="180"/>
      <c r="F990" s="185"/>
      <c r="G990" s="180"/>
    </row>
    <row r="991" ht="15.75" customHeight="1">
      <c r="A991" s="180"/>
      <c r="B991" s="180"/>
      <c r="C991" s="180"/>
      <c r="D991" s="180"/>
      <c r="E991" s="180"/>
      <c r="F991" s="185"/>
      <c r="G991" s="180"/>
    </row>
    <row r="992" ht="15.75" customHeight="1">
      <c r="A992" s="180"/>
      <c r="B992" s="180"/>
      <c r="C992" s="180"/>
      <c r="D992" s="180"/>
      <c r="E992" s="180"/>
      <c r="F992" s="185"/>
      <c r="G992" s="180"/>
    </row>
    <row r="993" ht="15.75" customHeight="1">
      <c r="A993" s="180"/>
      <c r="B993" s="180"/>
      <c r="C993" s="180"/>
      <c r="D993" s="180"/>
      <c r="E993" s="180"/>
      <c r="F993" s="185"/>
      <c r="G993" s="180"/>
    </row>
    <row r="994" ht="15.75" customHeight="1">
      <c r="A994" s="180"/>
      <c r="B994" s="180"/>
      <c r="C994" s="180"/>
      <c r="D994" s="180"/>
      <c r="E994" s="180"/>
      <c r="F994" s="185"/>
      <c r="G994" s="180"/>
    </row>
    <row r="995" ht="15.75" customHeight="1">
      <c r="A995" s="180"/>
      <c r="B995" s="180"/>
      <c r="C995" s="180"/>
      <c r="D995" s="180"/>
      <c r="E995" s="180"/>
      <c r="F995" s="185"/>
      <c r="G995" s="180"/>
    </row>
    <row r="996" ht="15.75" customHeight="1">
      <c r="A996" s="180"/>
      <c r="B996" s="180"/>
      <c r="C996" s="180"/>
      <c r="D996" s="180"/>
      <c r="E996" s="180"/>
      <c r="F996" s="185"/>
      <c r="G996" s="180"/>
    </row>
    <row r="997" ht="15.75" customHeight="1">
      <c r="A997" s="180"/>
      <c r="B997" s="180"/>
      <c r="C997" s="180"/>
      <c r="D997" s="180"/>
      <c r="E997" s="180"/>
      <c r="F997" s="185"/>
      <c r="G997" s="180"/>
    </row>
    <row r="998" ht="15.75" customHeight="1">
      <c r="A998" s="180"/>
      <c r="B998" s="180"/>
      <c r="C998" s="180"/>
      <c r="D998" s="180"/>
      <c r="E998" s="180"/>
      <c r="F998" s="185"/>
      <c r="G998" s="180"/>
    </row>
    <row r="999" ht="15.75" customHeight="1">
      <c r="A999" s="180"/>
      <c r="B999" s="180"/>
      <c r="C999" s="180"/>
      <c r="D999" s="180"/>
      <c r="E999" s="180"/>
      <c r="F999" s="185"/>
      <c r="G999" s="180"/>
    </row>
    <row r="1000" ht="15.75" customHeight="1">
      <c r="A1000" s="180"/>
      <c r="B1000" s="180"/>
      <c r="C1000" s="180"/>
      <c r="D1000" s="180"/>
      <c r="E1000" s="180"/>
      <c r="F1000" s="185"/>
      <c r="G1000" s="180"/>
    </row>
  </sheetData>
  <mergeCells count="24">
    <mergeCell ref="H9:K14"/>
    <mergeCell ref="H16:K27"/>
    <mergeCell ref="H29:K39"/>
    <mergeCell ref="A1:F1"/>
    <mergeCell ref="A2:G2"/>
    <mergeCell ref="A3:G6"/>
    <mergeCell ref="H3:K6"/>
    <mergeCell ref="A7:G7"/>
    <mergeCell ref="D13:E13"/>
    <mergeCell ref="A15:G15"/>
    <mergeCell ref="A34:C34"/>
    <mergeCell ref="A35:C35"/>
    <mergeCell ref="A36:C36"/>
    <mergeCell ref="A37:C37"/>
    <mergeCell ref="A38:C38"/>
    <mergeCell ref="A39:C39"/>
    <mergeCell ref="E39:F39"/>
    <mergeCell ref="A28:G28"/>
    <mergeCell ref="A29:C29"/>
    <mergeCell ref="A30:C30"/>
    <mergeCell ref="A31:C31"/>
    <mergeCell ref="A32:C32"/>
    <mergeCell ref="A33:C33"/>
    <mergeCell ref="E33:F33"/>
  </mergeCells>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4.86"/>
    <col customWidth="1" min="2" max="2" width="32.71"/>
    <col customWidth="1" min="5" max="5" width="17.86"/>
  </cols>
  <sheetData>
    <row r="1">
      <c r="A1" s="194"/>
      <c r="B1" s="194"/>
      <c r="C1" s="194"/>
      <c r="D1" s="194"/>
      <c r="E1" s="194"/>
      <c r="F1" s="194"/>
      <c r="G1" s="194"/>
      <c r="H1" s="194"/>
      <c r="I1" s="194"/>
      <c r="J1" s="194"/>
      <c r="K1" s="194"/>
      <c r="L1" s="194"/>
      <c r="M1" s="194"/>
      <c r="N1" s="194"/>
      <c r="O1" s="194"/>
      <c r="P1" s="194"/>
      <c r="Q1" s="194"/>
      <c r="R1" s="194"/>
      <c r="S1" s="194"/>
      <c r="T1" s="194"/>
      <c r="U1" s="194"/>
      <c r="V1" s="194"/>
      <c r="W1" s="194"/>
      <c r="X1" s="194"/>
      <c r="Y1" s="194"/>
      <c r="Z1" s="194"/>
    </row>
    <row r="2">
      <c r="F2" s="194"/>
      <c r="G2" s="194"/>
      <c r="H2" s="194"/>
      <c r="I2" s="194"/>
      <c r="J2" s="194"/>
      <c r="K2" s="194"/>
      <c r="L2" s="194"/>
      <c r="M2" s="194"/>
      <c r="N2" s="194"/>
      <c r="O2" s="194"/>
      <c r="P2" s="194"/>
      <c r="Q2" s="194"/>
      <c r="R2" s="194"/>
      <c r="S2" s="194"/>
      <c r="T2" s="194"/>
      <c r="U2" s="194"/>
      <c r="V2" s="194"/>
      <c r="W2" s="194"/>
      <c r="X2" s="194"/>
      <c r="Y2" s="194"/>
      <c r="Z2" s="194"/>
    </row>
    <row r="3">
      <c r="B3" s="195" t="s">
        <v>186</v>
      </c>
      <c r="F3" s="194"/>
      <c r="G3" s="194"/>
      <c r="H3" s="194"/>
      <c r="I3" s="194"/>
      <c r="J3" s="194"/>
      <c r="K3" s="194"/>
      <c r="L3" s="194"/>
      <c r="M3" s="194"/>
      <c r="N3" s="194"/>
      <c r="O3" s="194"/>
      <c r="P3" s="194"/>
      <c r="Q3" s="194"/>
      <c r="R3" s="194"/>
      <c r="S3" s="194"/>
      <c r="T3" s="194"/>
      <c r="U3" s="194"/>
      <c r="V3" s="194"/>
      <c r="W3" s="194"/>
      <c r="X3" s="194"/>
      <c r="Y3" s="194"/>
      <c r="Z3" s="194"/>
    </row>
    <row r="4">
      <c r="A4" s="194"/>
      <c r="B4" s="194"/>
      <c r="C4" s="194"/>
      <c r="D4" s="194"/>
      <c r="E4" s="194"/>
      <c r="F4" s="194"/>
      <c r="G4" s="194"/>
      <c r="H4" s="194"/>
      <c r="I4" s="194"/>
      <c r="J4" s="194"/>
      <c r="K4" s="194"/>
      <c r="L4" s="194"/>
      <c r="M4" s="194"/>
      <c r="N4" s="194"/>
      <c r="O4" s="194"/>
      <c r="P4" s="194"/>
      <c r="Q4" s="194"/>
      <c r="R4" s="194"/>
      <c r="S4" s="194"/>
      <c r="T4" s="194"/>
      <c r="U4" s="194"/>
      <c r="V4" s="194"/>
      <c r="W4" s="194"/>
      <c r="X4" s="194"/>
      <c r="Y4" s="194"/>
      <c r="Z4" s="194"/>
    </row>
    <row r="5">
      <c r="C5" s="194"/>
      <c r="D5" s="194"/>
      <c r="E5" s="194"/>
      <c r="F5" s="194"/>
      <c r="G5" s="194"/>
      <c r="H5" s="194"/>
      <c r="I5" s="194"/>
      <c r="J5" s="194"/>
      <c r="K5" s="194"/>
      <c r="L5" s="194"/>
      <c r="M5" s="194"/>
      <c r="N5" s="194"/>
      <c r="O5" s="194"/>
      <c r="P5" s="194"/>
      <c r="Q5" s="194"/>
      <c r="R5" s="194"/>
      <c r="S5" s="194"/>
      <c r="T5" s="194"/>
      <c r="U5" s="194"/>
      <c r="V5" s="194"/>
      <c r="W5" s="194"/>
      <c r="X5" s="194"/>
      <c r="Y5" s="194"/>
      <c r="Z5" s="194"/>
    </row>
    <row r="6">
      <c r="B6" s="196" t="s">
        <v>187</v>
      </c>
      <c r="G6" s="194" t="s">
        <v>188</v>
      </c>
      <c r="H6" s="194"/>
      <c r="I6" s="194"/>
      <c r="J6" s="194"/>
      <c r="K6" s="194"/>
      <c r="L6" s="194"/>
      <c r="M6" s="194"/>
      <c r="N6" s="194"/>
      <c r="O6" s="194"/>
      <c r="P6" s="194"/>
      <c r="Q6" s="194"/>
      <c r="R6" s="194"/>
      <c r="S6" s="194"/>
      <c r="T6" s="194"/>
      <c r="U6" s="194"/>
      <c r="V6" s="194"/>
      <c r="W6" s="194"/>
      <c r="X6" s="194"/>
      <c r="Y6" s="194"/>
      <c r="Z6" s="194"/>
    </row>
    <row r="7">
      <c r="C7" s="194"/>
      <c r="D7" s="194"/>
      <c r="E7" s="194"/>
      <c r="G7" s="194"/>
      <c r="H7" s="194"/>
      <c r="I7" s="194"/>
      <c r="J7" s="194"/>
      <c r="K7" s="194"/>
      <c r="L7" s="194"/>
      <c r="M7" s="194"/>
      <c r="N7" s="194"/>
      <c r="O7" s="194"/>
      <c r="P7" s="194"/>
      <c r="Q7" s="194"/>
      <c r="R7" s="194"/>
      <c r="S7" s="194"/>
      <c r="T7" s="194"/>
      <c r="U7" s="194"/>
      <c r="V7" s="194"/>
      <c r="W7" s="194"/>
      <c r="X7" s="194"/>
      <c r="Y7" s="194"/>
      <c r="Z7" s="194"/>
    </row>
    <row r="8">
      <c r="B8" s="197" t="s">
        <v>189</v>
      </c>
      <c r="C8" s="198"/>
      <c r="D8" s="199"/>
      <c r="E8" s="194"/>
      <c r="G8" s="194" t="s">
        <v>190</v>
      </c>
      <c r="H8" s="194"/>
      <c r="I8" s="200" t="str">
        <f>D9/D8</f>
        <v>#DIV/0!</v>
      </c>
      <c r="J8" s="194"/>
      <c r="K8" s="194"/>
      <c r="L8" s="194"/>
      <c r="M8" s="194"/>
      <c r="N8" s="194"/>
      <c r="O8" s="194"/>
      <c r="P8" s="194"/>
      <c r="Q8" s="194"/>
      <c r="R8" s="194"/>
      <c r="S8" s="194"/>
      <c r="T8" s="194"/>
      <c r="U8" s="194"/>
      <c r="V8" s="194"/>
      <c r="W8" s="194"/>
      <c r="X8" s="194"/>
      <c r="Y8" s="194"/>
      <c r="Z8" s="194"/>
    </row>
    <row r="9">
      <c r="A9" s="194"/>
      <c r="B9" s="197" t="s">
        <v>191</v>
      </c>
      <c r="C9" s="198"/>
      <c r="D9" s="199"/>
      <c r="E9" s="194"/>
      <c r="G9" s="194" t="s">
        <v>192</v>
      </c>
      <c r="I9" s="201" t="str">
        <f>D9*(1-(1+D32)^-D10)/D32+D8/(1+D32)^D10</f>
        <v>#REF!</v>
      </c>
      <c r="J9" s="194"/>
      <c r="K9" s="194"/>
      <c r="L9" s="194"/>
      <c r="M9" s="194"/>
      <c r="N9" s="194"/>
      <c r="O9" s="194"/>
      <c r="P9" s="194"/>
      <c r="Q9" s="194"/>
      <c r="R9" s="194"/>
      <c r="S9" s="194"/>
      <c r="T9" s="194"/>
      <c r="U9" s="194"/>
      <c r="V9" s="194"/>
      <c r="W9" s="194"/>
      <c r="X9" s="194"/>
      <c r="Y9" s="194"/>
      <c r="Z9" s="194"/>
    </row>
    <row r="10">
      <c r="A10" s="194"/>
      <c r="B10" s="197" t="s">
        <v>193</v>
      </c>
      <c r="C10" s="198"/>
      <c r="D10" s="199"/>
      <c r="E10" s="194"/>
      <c r="G10" s="194"/>
      <c r="H10" s="194"/>
      <c r="I10" s="194"/>
      <c r="J10" s="194"/>
      <c r="K10" s="194"/>
      <c r="L10" s="194"/>
      <c r="M10" s="194"/>
      <c r="N10" s="194"/>
      <c r="O10" s="194"/>
      <c r="P10" s="194"/>
      <c r="Q10" s="194"/>
      <c r="R10" s="194"/>
      <c r="S10" s="194"/>
      <c r="T10" s="194"/>
      <c r="U10" s="194"/>
      <c r="V10" s="194"/>
      <c r="W10" s="194"/>
      <c r="X10" s="194"/>
      <c r="Y10" s="194"/>
      <c r="Z10" s="194"/>
    </row>
    <row r="11">
      <c r="A11" s="194"/>
      <c r="B11" s="197" t="s">
        <v>194</v>
      </c>
      <c r="C11" s="198"/>
      <c r="D11" s="199"/>
      <c r="E11" s="194"/>
      <c r="G11" s="194" t="s">
        <v>195</v>
      </c>
      <c r="H11" s="194"/>
      <c r="I11" s="202" t="str">
        <f>E24</f>
        <v>#REF!</v>
      </c>
      <c r="J11" s="194"/>
      <c r="K11" s="194"/>
      <c r="L11" s="194"/>
      <c r="M11" s="194"/>
      <c r="N11" s="194"/>
      <c r="O11" s="194"/>
      <c r="P11" s="194"/>
      <c r="Q11" s="194"/>
      <c r="R11" s="194"/>
      <c r="S11" s="194"/>
      <c r="T11" s="194"/>
      <c r="U11" s="194"/>
      <c r="V11" s="194"/>
      <c r="W11" s="194"/>
      <c r="X11" s="194"/>
      <c r="Y11" s="194"/>
      <c r="Z11" s="194"/>
    </row>
    <row r="12">
      <c r="A12" s="194"/>
      <c r="B12" s="194"/>
      <c r="C12" s="194"/>
      <c r="D12" s="201"/>
      <c r="E12" s="194"/>
      <c r="G12" s="194"/>
      <c r="H12" s="194"/>
      <c r="I12" s="194"/>
      <c r="J12" s="194"/>
      <c r="K12" s="194"/>
      <c r="L12" s="194"/>
      <c r="M12" s="194"/>
      <c r="N12" s="194"/>
      <c r="O12" s="194"/>
      <c r="P12" s="194"/>
      <c r="Q12" s="194"/>
      <c r="R12" s="194"/>
      <c r="S12" s="194"/>
      <c r="T12" s="194"/>
      <c r="U12" s="194"/>
      <c r="V12" s="194"/>
      <c r="W12" s="194"/>
      <c r="X12" s="194"/>
      <c r="Y12" s="194"/>
      <c r="Z12" s="194"/>
    </row>
    <row r="13">
      <c r="A13" s="194"/>
      <c r="B13" s="194"/>
      <c r="C13" s="194"/>
      <c r="D13" s="201"/>
      <c r="E13" s="194"/>
      <c r="G13" s="197" t="s">
        <v>196</v>
      </c>
      <c r="H13" s="197"/>
      <c r="I13" s="197" t="str">
        <f>I9+I11</f>
        <v>#REF!</v>
      </c>
      <c r="J13" s="194"/>
      <c r="K13" s="194"/>
      <c r="L13" s="194"/>
      <c r="M13" s="194"/>
      <c r="N13" s="194"/>
      <c r="O13" s="194"/>
      <c r="P13" s="194"/>
      <c r="Q13" s="194"/>
      <c r="R13" s="194"/>
      <c r="S13" s="194"/>
      <c r="T13" s="194"/>
      <c r="U13" s="194"/>
      <c r="V13" s="194"/>
      <c r="W13" s="194"/>
      <c r="X13" s="194"/>
      <c r="Y13" s="194"/>
      <c r="Z13" s="194"/>
    </row>
    <row r="14">
      <c r="A14" s="194"/>
      <c r="B14" s="203" t="s">
        <v>197</v>
      </c>
      <c r="F14" s="194"/>
      <c r="G14" s="194"/>
      <c r="H14" s="194"/>
      <c r="I14" s="194"/>
      <c r="J14" s="194"/>
      <c r="K14" s="194"/>
      <c r="L14" s="194"/>
      <c r="M14" s="194"/>
      <c r="N14" s="194"/>
      <c r="O14" s="194"/>
      <c r="P14" s="194"/>
      <c r="Q14" s="194"/>
      <c r="R14" s="194"/>
      <c r="S14" s="194"/>
      <c r="T14" s="194"/>
      <c r="U14" s="194"/>
      <c r="V14" s="194"/>
      <c r="W14" s="194"/>
      <c r="X14" s="194"/>
      <c r="Y14" s="194"/>
      <c r="Z14" s="194"/>
    </row>
    <row r="15">
      <c r="A15" s="194"/>
      <c r="B15" s="194"/>
      <c r="C15" s="194"/>
      <c r="D15" s="194"/>
      <c r="E15" s="194"/>
      <c r="F15" s="194"/>
      <c r="G15" s="194"/>
      <c r="H15" s="194"/>
      <c r="I15" s="194"/>
      <c r="J15" s="194"/>
      <c r="K15" s="194"/>
      <c r="L15" s="194"/>
      <c r="M15" s="194"/>
      <c r="N15" s="194"/>
      <c r="O15" s="194"/>
      <c r="P15" s="194"/>
      <c r="Q15" s="194"/>
      <c r="R15" s="194"/>
      <c r="S15" s="194"/>
      <c r="T15" s="194"/>
      <c r="U15" s="194"/>
      <c r="V15" s="194"/>
      <c r="W15" s="194"/>
      <c r="X15" s="194"/>
      <c r="Y15" s="194"/>
      <c r="Z15" s="194"/>
    </row>
    <row r="16">
      <c r="A16" s="194"/>
      <c r="B16" s="194"/>
      <c r="C16" s="204" t="s">
        <v>198</v>
      </c>
      <c r="D16" s="205" t="s">
        <v>199</v>
      </c>
      <c r="E16" s="206" t="s">
        <v>200</v>
      </c>
      <c r="F16" s="194"/>
      <c r="G16" s="194"/>
      <c r="H16" s="194"/>
      <c r="I16" s="194"/>
      <c r="J16" s="194"/>
      <c r="K16" s="194"/>
      <c r="L16" s="194"/>
      <c r="M16" s="194"/>
      <c r="N16" s="194"/>
      <c r="O16" s="194"/>
      <c r="P16" s="194"/>
      <c r="Q16" s="194"/>
      <c r="R16" s="194"/>
      <c r="S16" s="194"/>
      <c r="T16" s="194"/>
      <c r="U16" s="194"/>
      <c r="V16" s="194"/>
      <c r="W16" s="194"/>
      <c r="X16" s="194"/>
      <c r="Y16" s="194"/>
      <c r="Z16" s="194"/>
    </row>
    <row r="17">
      <c r="A17" s="194"/>
      <c r="B17" s="194" t="s">
        <v>201</v>
      </c>
      <c r="C17" s="194"/>
      <c r="D17" s="201"/>
      <c r="E17" s="194"/>
      <c r="I17" s="194"/>
      <c r="J17" s="194"/>
      <c r="K17" s="194"/>
      <c r="L17" s="194"/>
      <c r="M17" s="194"/>
      <c r="N17" s="194"/>
      <c r="O17" s="194"/>
      <c r="P17" s="194"/>
      <c r="Q17" s="194"/>
      <c r="R17" s="194"/>
      <c r="S17" s="194"/>
      <c r="T17" s="194"/>
      <c r="U17" s="194"/>
      <c r="V17" s="194"/>
      <c r="W17" s="194"/>
      <c r="X17" s="194"/>
      <c r="Y17" s="194"/>
      <c r="Z17" s="194"/>
    </row>
    <row r="18">
      <c r="A18" s="194"/>
      <c r="B18" s="194" t="s">
        <v>202</v>
      </c>
      <c r="C18" s="194">
        <v>1.0</v>
      </c>
      <c r="D18" s="201"/>
      <c r="E18" s="202" t="str">
        <f t="shared" ref="E18:E22" si="1">D18/(1+$D$32)^C18</f>
        <v>#REF!</v>
      </c>
      <c r="I18" s="194"/>
      <c r="J18" s="194"/>
      <c r="K18" s="194"/>
      <c r="L18" s="194"/>
      <c r="M18" s="194"/>
      <c r="N18" s="194"/>
      <c r="O18" s="194"/>
      <c r="P18" s="194"/>
      <c r="Q18" s="194"/>
      <c r="R18" s="194"/>
      <c r="S18" s="194"/>
      <c r="T18" s="194"/>
      <c r="U18" s="194"/>
      <c r="V18" s="194"/>
      <c r="W18" s="194"/>
      <c r="X18" s="194"/>
      <c r="Y18" s="194"/>
      <c r="Z18" s="194"/>
    </row>
    <row r="19">
      <c r="A19" s="194"/>
      <c r="B19" s="194" t="s">
        <v>202</v>
      </c>
      <c r="C19" s="194">
        <v>2.0</v>
      </c>
      <c r="D19" s="201"/>
      <c r="E19" s="202" t="str">
        <f t="shared" si="1"/>
        <v>#REF!</v>
      </c>
      <c r="I19" s="194"/>
      <c r="J19" s="194"/>
      <c r="K19" s="194"/>
      <c r="L19" s="194"/>
      <c r="M19" s="194"/>
      <c r="N19" s="194"/>
      <c r="O19" s="194"/>
      <c r="P19" s="194"/>
      <c r="Q19" s="194"/>
      <c r="R19" s="194"/>
      <c r="S19" s="194"/>
      <c r="T19" s="194"/>
      <c r="U19" s="194"/>
      <c r="V19" s="194"/>
      <c r="W19" s="194"/>
      <c r="X19" s="194"/>
      <c r="Y19" s="194"/>
      <c r="Z19" s="194"/>
    </row>
    <row r="20">
      <c r="A20" s="194"/>
      <c r="B20" s="194" t="s">
        <v>202</v>
      </c>
      <c r="C20" s="194">
        <v>3.0</v>
      </c>
      <c r="D20" s="201"/>
      <c r="E20" s="202" t="str">
        <f t="shared" si="1"/>
        <v>#REF!</v>
      </c>
      <c r="F20" s="194"/>
      <c r="G20" s="194"/>
      <c r="H20" s="194"/>
      <c r="I20" s="194"/>
      <c r="J20" s="194"/>
      <c r="K20" s="194"/>
      <c r="L20" s="194"/>
      <c r="M20" s="194"/>
      <c r="N20" s="194"/>
      <c r="O20" s="194"/>
      <c r="P20" s="194"/>
      <c r="Q20" s="194"/>
      <c r="R20" s="194"/>
      <c r="S20" s="194"/>
      <c r="T20" s="194"/>
      <c r="U20" s="194"/>
      <c r="V20" s="194"/>
      <c r="W20" s="194"/>
      <c r="X20" s="194"/>
      <c r="Y20" s="194"/>
      <c r="Z20" s="194"/>
    </row>
    <row r="21">
      <c r="A21" s="194"/>
      <c r="B21" s="194" t="s">
        <v>202</v>
      </c>
      <c r="C21" s="194">
        <v>4.0</v>
      </c>
      <c r="D21" s="201"/>
      <c r="E21" s="202" t="str">
        <f t="shared" si="1"/>
        <v>#REF!</v>
      </c>
      <c r="F21" s="194"/>
      <c r="G21" s="194"/>
      <c r="H21" s="194"/>
      <c r="I21" s="194"/>
      <c r="J21" s="194"/>
      <c r="K21" s="194"/>
      <c r="L21" s="194"/>
      <c r="M21" s="194"/>
      <c r="N21" s="194"/>
      <c r="O21" s="194"/>
      <c r="P21" s="194"/>
      <c r="Q21" s="194"/>
      <c r="R21" s="194"/>
      <c r="S21" s="194"/>
      <c r="T21" s="194"/>
      <c r="U21" s="194"/>
      <c r="V21" s="194"/>
      <c r="W21" s="194"/>
      <c r="X21" s="194"/>
      <c r="Y21" s="194"/>
      <c r="Z21" s="194"/>
    </row>
    <row r="22">
      <c r="A22" s="194"/>
      <c r="B22" s="194" t="s">
        <v>202</v>
      </c>
      <c r="C22" s="194">
        <v>5.0</v>
      </c>
      <c r="D22" s="201"/>
      <c r="E22" s="202" t="str">
        <f t="shared" si="1"/>
        <v>#REF!</v>
      </c>
      <c r="F22" s="194"/>
      <c r="G22" s="194"/>
      <c r="H22" s="194"/>
      <c r="I22" s="194"/>
      <c r="J22" s="194"/>
      <c r="K22" s="194"/>
      <c r="L22" s="194"/>
      <c r="M22" s="194"/>
      <c r="N22" s="194"/>
      <c r="O22" s="194"/>
      <c r="P22" s="194"/>
      <c r="Q22" s="194"/>
      <c r="R22" s="194"/>
      <c r="S22" s="194"/>
      <c r="T22" s="194"/>
      <c r="U22" s="194"/>
      <c r="V22" s="194"/>
      <c r="W22" s="194"/>
      <c r="X22" s="194"/>
      <c r="Y22" s="194"/>
      <c r="Z22" s="194"/>
    </row>
    <row r="23">
      <c r="A23" s="194"/>
      <c r="B23" s="194" t="s">
        <v>203</v>
      </c>
      <c r="C23" s="194"/>
      <c r="D23" s="201"/>
      <c r="E23" s="202" t="str">
        <f>D23/(1+$D$32)^9</f>
        <v>#REF!</v>
      </c>
      <c r="F23" s="194"/>
      <c r="G23" s="194"/>
      <c r="H23" s="194"/>
      <c r="I23" s="194"/>
      <c r="J23" s="194"/>
      <c r="K23" s="194"/>
      <c r="L23" s="194"/>
      <c r="M23" s="194"/>
      <c r="N23" s="194"/>
      <c r="O23" s="194"/>
      <c r="P23" s="194"/>
      <c r="Q23" s="194"/>
      <c r="R23" s="194"/>
      <c r="S23" s="194"/>
      <c r="T23" s="194"/>
      <c r="U23" s="194"/>
      <c r="V23" s="194"/>
      <c r="W23" s="194"/>
      <c r="X23" s="194"/>
      <c r="Y23" s="194"/>
      <c r="Z23" s="194"/>
    </row>
    <row r="24">
      <c r="A24" s="194"/>
      <c r="B24" s="207" t="s">
        <v>204</v>
      </c>
      <c r="C24" s="207"/>
      <c r="D24" s="208"/>
      <c r="E24" s="209" t="str">
        <f>SUM(E17:E23)</f>
        <v>#REF!</v>
      </c>
      <c r="F24" s="194"/>
      <c r="G24" s="194"/>
      <c r="H24" s="194"/>
      <c r="I24" s="194"/>
      <c r="J24" s="194"/>
      <c r="K24" s="194"/>
      <c r="L24" s="194"/>
      <c r="M24" s="194"/>
      <c r="N24" s="194"/>
      <c r="O24" s="194"/>
      <c r="P24" s="194"/>
      <c r="Q24" s="194"/>
      <c r="R24" s="194"/>
      <c r="S24" s="194"/>
      <c r="T24" s="194"/>
      <c r="U24" s="194"/>
      <c r="V24" s="194"/>
      <c r="W24" s="194"/>
      <c r="X24" s="194"/>
      <c r="Y24" s="194"/>
      <c r="Z24" s="194"/>
    </row>
    <row r="25">
      <c r="A25" s="194"/>
      <c r="B25" s="194"/>
      <c r="C25" s="210"/>
      <c r="D25" s="194"/>
      <c r="E25" s="194"/>
      <c r="F25" s="194"/>
      <c r="G25" s="194"/>
      <c r="H25" s="194"/>
      <c r="I25" s="194"/>
      <c r="J25" s="194"/>
      <c r="K25" s="194"/>
      <c r="L25" s="194"/>
      <c r="M25" s="194"/>
      <c r="N25" s="194"/>
      <c r="O25" s="194"/>
      <c r="P25" s="194"/>
      <c r="Q25" s="194"/>
      <c r="R25" s="194"/>
      <c r="S25" s="194"/>
      <c r="T25" s="194"/>
      <c r="U25" s="194"/>
      <c r="V25" s="194"/>
      <c r="W25" s="194"/>
      <c r="X25" s="194"/>
      <c r="Y25" s="194"/>
      <c r="Z25" s="194"/>
    </row>
    <row r="26">
      <c r="A26" s="194"/>
      <c r="C26" s="194"/>
      <c r="D26" s="194"/>
      <c r="E26" s="194"/>
      <c r="F26" s="194"/>
      <c r="G26" s="194"/>
      <c r="H26" s="194"/>
      <c r="I26" s="194"/>
      <c r="J26" s="194"/>
      <c r="K26" s="194"/>
      <c r="L26" s="194"/>
      <c r="M26" s="194"/>
      <c r="N26" s="194"/>
      <c r="O26" s="194"/>
      <c r="P26" s="194"/>
      <c r="Q26" s="194"/>
      <c r="R26" s="194"/>
      <c r="S26" s="194"/>
      <c r="T26" s="194"/>
      <c r="U26" s="194"/>
      <c r="V26" s="194"/>
      <c r="W26" s="194"/>
      <c r="X26" s="194"/>
      <c r="Y26" s="194"/>
      <c r="Z26" s="194"/>
    </row>
    <row r="27">
      <c r="A27" s="194"/>
      <c r="B27" s="203" t="s">
        <v>205</v>
      </c>
      <c r="F27" s="194"/>
      <c r="G27" s="194"/>
      <c r="H27" s="194"/>
      <c r="I27" s="194"/>
      <c r="J27" s="194"/>
      <c r="K27" s="194"/>
      <c r="L27" s="194"/>
      <c r="M27" s="194"/>
      <c r="N27" s="194"/>
      <c r="O27" s="194"/>
      <c r="P27" s="194"/>
      <c r="Q27" s="194"/>
      <c r="R27" s="194"/>
      <c r="S27" s="194"/>
      <c r="T27" s="194"/>
      <c r="U27" s="194"/>
      <c r="V27" s="194"/>
      <c r="W27" s="194"/>
      <c r="X27" s="194"/>
      <c r="Y27" s="194"/>
      <c r="Z27" s="194"/>
    </row>
    <row r="28">
      <c r="A28" s="194"/>
      <c r="E28" s="194"/>
      <c r="F28" s="194"/>
      <c r="G28" s="194"/>
      <c r="H28" s="194"/>
      <c r="I28" s="194"/>
      <c r="J28" s="194"/>
      <c r="K28" s="194"/>
      <c r="L28" s="194"/>
      <c r="M28" s="194"/>
      <c r="N28" s="194"/>
      <c r="O28" s="194"/>
      <c r="P28" s="194"/>
      <c r="Q28" s="194"/>
      <c r="R28" s="194"/>
      <c r="S28" s="194"/>
      <c r="T28" s="194"/>
      <c r="U28" s="194"/>
      <c r="V28" s="194"/>
      <c r="W28" s="194"/>
      <c r="X28" s="194"/>
      <c r="Y28" s="194"/>
      <c r="Z28" s="194"/>
    </row>
    <row r="29">
      <c r="A29" s="194"/>
      <c r="B29" s="194" t="s">
        <v>206</v>
      </c>
      <c r="C29" s="194"/>
      <c r="D29" s="200" t="str">
        <f>story!I7</f>
        <v>#REF!</v>
      </c>
      <c r="E29" s="194"/>
      <c r="F29" s="194"/>
      <c r="G29" s="194"/>
      <c r="H29" s="194"/>
      <c r="I29" s="194"/>
      <c r="J29" s="194"/>
      <c r="K29" s="194"/>
      <c r="L29" s="194"/>
      <c r="M29" s="194"/>
      <c r="N29" s="194"/>
      <c r="O29" s="194"/>
      <c r="P29" s="194"/>
      <c r="Q29" s="194"/>
      <c r="R29" s="194"/>
      <c r="S29" s="194"/>
      <c r="T29" s="194"/>
      <c r="U29" s="194"/>
      <c r="V29" s="194"/>
      <c r="W29" s="194"/>
      <c r="X29" s="194"/>
      <c r="Y29" s="194"/>
      <c r="Z29" s="194"/>
    </row>
    <row r="30">
      <c r="A30" s="194"/>
      <c r="B30" s="194" t="s">
        <v>207</v>
      </c>
      <c r="C30" s="194"/>
      <c r="D30" s="194" t="str">
        <f>story!J10</f>
        <v>#REF!</v>
      </c>
      <c r="E30" s="194"/>
      <c r="F30" s="194"/>
      <c r="G30" s="194"/>
      <c r="H30" s="194"/>
      <c r="I30" s="194"/>
      <c r="J30" s="194"/>
      <c r="K30" s="194"/>
      <c r="L30" s="194"/>
      <c r="M30" s="194"/>
      <c r="N30" s="194"/>
      <c r="O30" s="194"/>
      <c r="P30" s="194"/>
      <c r="Q30" s="194"/>
      <c r="R30" s="194"/>
      <c r="S30" s="194"/>
      <c r="T30" s="194"/>
      <c r="U30" s="194"/>
      <c r="V30" s="194"/>
      <c r="W30" s="194"/>
      <c r="X30" s="194"/>
      <c r="Y30" s="194"/>
      <c r="Z30" s="194"/>
    </row>
    <row r="31">
      <c r="A31" s="194"/>
      <c r="B31" s="194" t="s">
        <v>208</v>
      </c>
      <c r="C31" s="194"/>
      <c r="D31" s="194" t="str">
        <f>story!I10</f>
        <v>#REF!</v>
      </c>
      <c r="E31" s="194"/>
      <c r="F31" s="194"/>
      <c r="G31" s="194"/>
      <c r="H31" s="194"/>
      <c r="I31" s="194"/>
      <c r="J31" s="194"/>
      <c r="K31" s="194"/>
      <c r="L31" s="194"/>
      <c r="M31" s="194"/>
      <c r="N31" s="194"/>
      <c r="O31" s="194"/>
      <c r="P31" s="194"/>
      <c r="Q31" s="194"/>
      <c r="R31" s="194"/>
      <c r="S31" s="194"/>
      <c r="T31" s="194"/>
      <c r="U31" s="194"/>
      <c r="V31" s="194"/>
      <c r="W31" s="194"/>
      <c r="X31" s="194"/>
      <c r="Y31" s="194"/>
      <c r="Z31" s="194"/>
    </row>
    <row r="32">
      <c r="A32" s="194"/>
      <c r="B32" s="197" t="s">
        <v>209</v>
      </c>
      <c r="C32" s="197"/>
      <c r="D32" s="197" t="str">
        <f>sum(D29:D31)</f>
        <v>#REF!</v>
      </c>
      <c r="E32" s="194"/>
      <c r="F32" s="194"/>
      <c r="G32" s="194"/>
      <c r="H32" s="194"/>
      <c r="I32" s="194"/>
      <c r="J32" s="194"/>
      <c r="K32" s="194"/>
      <c r="L32" s="194"/>
      <c r="M32" s="194"/>
      <c r="N32" s="194"/>
      <c r="O32" s="194"/>
      <c r="P32" s="194"/>
      <c r="Q32" s="194"/>
      <c r="R32" s="194"/>
      <c r="S32" s="194"/>
      <c r="T32" s="194"/>
      <c r="U32" s="194"/>
      <c r="V32" s="194"/>
      <c r="W32" s="194"/>
      <c r="X32" s="194"/>
      <c r="Y32" s="194"/>
      <c r="Z32" s="194"/>
    </row>
    <row r="33">
      <c r="A33" s="194"/>
      <c r="B33" s="194"/>
      <c r="C33" s="194"/>
      <c r="D33" s="194"/>
      <c r="E33" s="194"/>
      <c r="F33" s="194"/>
      <c r="G33" s="194"/>
      <c r="H33" s="194"/>
      <c r="I33" s="194"/>
      <c r="J33" s="194"/>
      <c r="K33" s="194"/>
      <c r="L33" s="194"/>
      <c r="M33" s="194"/>
      <c r="N33" s="194"/>
      <c r="O33" s="194"/>
      <c r="P33" s="194"/>
      <c r="Q33" s="194"/>
      <c r="R33" s="194"/>
      <c r="S33" s="194"/>
      <c r="T33" s="194"/>
      <c r="U33" s="194"/>
      <c r="V33" s="194"/>
      <c r="W33" s="194"/>
      <c r="X33" s="194"/>
      <c r="Y33" s="194"/>
      <c r="Z33" s="194"/>
    </row>
    <row r="34">
      <c r="A34" s="194"/>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row>
    <row r="35">
      <c r="A35" s="194"/>
      <c r="B35" s="194"/>
      <c r="C35" s="194"/>
      <c r="D35" s="194"/>
      <c r="E35" s="194"/>
      <c r="F35" s="194"/>
      <c r="G35" s="194"/>
      <c r="H35" s="194"/>
      <c r="I35" s="194"/>
      <c r="J35" s="194"/>
      <c r="K35" s="194"/>
      <c r="L35" s="194"/>
      <c r="M35" s="194"/>
      <c r="N35" s="194"/>
      <c r="O35" s="194"/>
      <c r="P35" s="194"/>
      <c r="Q35" s="194"/>
      <c r="R35" s="194"/>
      <c r="S35" s="194"/>
      <c r="T35" s="194"/>
      <c r="U35" s="194"/>
      <c r="V35" s="194"/>
      <c r="W35" s="194"/>
      <c r="X35" s="194"/>
      <c r="Y35" s="194"/>
      <c r="Z35" s="194"/>
    </row>
    <row r="36">
      <c r="A36" s="194"/>
      <c r="B36" s="194"/>
      <c r="C36" s="194"/>
      <c r="D36" s="194"/>
      <c r="E36" s="194"/>
      <c r="F36" s="194"/>
      <c r="G36" s="194"/>
      <c r="H36" s="194"/>
      <c r="I36" s="194"/>
      <c r="J36" s="194"/>
      <c r="K36" s="194"/>
      <c r="L36" s="194"/>
      <c r="M36" s="194"/>
      <c r="N36" s="194"/>
      <c r="O36" s="194"/>
      <c r="P36" s="194"/>
      <c r="Q36" s="194"/>
      <c r="R36" s="194"/>
      <c r="S36" s="194"/>
      <c r="T36" s="194"/>
      <c r="U36" s="194"/>
      <c r="V36" s="194"/>
      <c r="W36" s="194"/>
      <c r="X36" s="194"/>
      <c r="Y36" s="194"/>
      <c r="Z36" s="194"/>
    </row>
    <row r="37">
      <c r="A37" s="194"/>
      <c r="B37" s="194"/>
      <c r="C37" s="194"/>
      <c r="D37" s="194"/>
      <c r="E37" s="194"/>
      <c r="F37" s="194"/>
      <c r="G37" s="194"/>
      <c r="H37" s="194"/>
      <c r="I37" s="194"/>
      <c r="J37" s="194"/>
      <c r="K37" s="194"/>
      <c r="L37" s="194"/>
      <c r="M37" s="194"/>
      <c r="N37" s="194"/>
      <c r="O37" s="194"/>
      <c r="P37" s="194"/>
      <c r="Q37" s="194"/>
      <c r="R37" s="194"/>
      <c r="S37" s="194"/>
      <c r="T37" s="194"/>
      <c r="U37" s="194"/>
      <c r="V37" s="194"/>
      <c r="W37" s="194"/>
      <c r="X37" s="194"/>
      <c r="Y37" s="194"/>
      <c r="Z37" s="194"/>
    </row>
    <row r="38">
      <c r="A38" s="194"/>
      <c r="B38" s="194"/>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row>
    <row r="39">
      <c r="A39" s="194"/>
      <c r="B39" s="194"/>
      <c r="C39" s="194"/>
      <c r="D39" s="194"/>
      <c r="E39" s="194"/>
      <c r="F39" s="194"/>
      <c r="G39" s="194"/>
      <c r="H39" s="194"/>
      <c r="I39" s="194"/>
      <c r="J39" s="194"/>
      <c r="K39" s="194"/>
      <c r="L39" s="194"/>
      <c r="M39" s="194"/>
      <c r="N39" s="194"/>
      <c r="O39" s="194"/>
      <c r="P39" s="194"/>
      <c r="Q39" s="194"/>
      <c r="R39" s="194"/>
      <c r="S39" s="194"/>
      <c r="T39" s="194"/>
      <c r="U39" s="194"/>
      <c r="V39" s="194"/>
      <c r="W39" s="194"/>
      <c r="X39" s="194"/>
      <c r="Y39" s="194"/>
      <c r="Z39" s="194"/>
    </row>
    <row r="40">
      <c r="A40" s="194"/>
      <c r="B40" s="194"/>
      <c r="C40" s="194"/>
      <c r="D40" s="194"/>
      <c r="E40" s="194"/>
      <c r="F40" s="194"/>
      <c r="G40" s="194"/>
      <c r="H40" s="194"/>
      <c r="I40" s="194"/>
      <c r="J40" s="194"/>
      <c r="K40" s="194"/>
      <c r="L40" s="194"/>
      <c r="M40" s="194"/>
      <c r="N40" s="194"/>
      <c r="O40" s="194"/>
      <c r="P40" s="194"/>
      <c r="Q40" s="194"/>
      <c r="R40" s="194"/>
      <c r="S40" s="194"/>
      <c r="T40" s="194"/>
      <c r="U40" s="194"/>
      <c r="V40" s="194"/>
      <c r="W40" s="194"/>
      <c r="X40" s="194"/>
      <c r="Y40" s="194"/>
      <c r="Z40" s="194"/>
    </row>
    <row r="41">
      <c r="A41" s="194"/>
      <c r="B41" s="194"/>
      <c r="C41" s="194"/>
      <c r="D41" s="194"/>
      <c r="E41" s="194"/>
      <c r="F41" s="194"/>
      <c r="G41" s="194"/>
      <c r="H41" s="194"/>
      <c r="I41" s="194"/>
      <c r="J41" s="194"/>
      <c r="K41" s="194"/>
      <c r="L41" s="194"/>
      <c r="M41" s="194"/>
      <c r="N41" s="194"/>
      <c r="O41" s="194"/>
      <c r="P41" s="194"/>
      <c r="Q41" s="194"/>
      <c r="R41" s="194"/>
      <c r="S41" s="194"/>
      <c r="T41" s="194"/>
      <c r="U41" s="194"/>
      <c r="V41" s="194"/>
      <c r="W41" s="194"/>
      <c r="X41" s="194"/>
      <c r="Y41" s="194"/>
      <c r="Z41" s="194"/>
    </row>
    <row r="42">
      <c r="A42" s="194"/>
      <c r="B42" s="194"/>
      <c r="C42" s="194"/>
      <c r="D42" s="194"/>
      <c r="E42" s="194"/>
      <c r="F42" s="194"/>
      <c r="G42" s="194"/>
      <c r="H42" s="194"/>
      <c r="I42" s="194"/>
      <c r="J42" s="194"/>
      <c r="K42" s="194"/>
      <c r="L42" s="194"/>
      <c r="M42" s="194"/>
      <c r="N42" s="194"/>
      <c r="O42" s="194"/>
      <c r="P42" s="194"/>
      <c r="Q42" s="194"/>
      <c r="R42" s="194"/>
      <c r="S42" s="194"/>
      <c r="T42" s="194"/>
      <c r="U42" s="194"/>
      <c r="V42" s="194"/>
      <c r="W42" s="194"/>
      <c r="X42" s="194"/>
      <c r="Y42" s="194"/>
      <c r="Z42" s="194"/>
    </row>
    <row r="43">
      <c r="A43" s="194"/>
      <c r="B43" s="194"/>
      <c r="C43" s="194"/>
      <c r="D43" s="194"/>
      <c r="E43" s="194"/>
      <c r="F43" s="194"/>
      <c r="G43" s="194"/>
      <c r="H43" s="194"/>
      <c r="I43" s="194"/>
      <c r="J43" s="194"/>
      <c r="K43" s="194"/>
      <c r="L43" s="194"/>
      <c r="M43" s="194"/>
      <c r="N43" s="194"/>
      <c r="O43" s="194"/>
      <c r="P43" s="194"/>
      <c r="Q43" s="194"/>
      <c r="R43" s="194"/>
      <c r="S43" s="194"/>
      <c r="T43" s="194"/>
      <c r="U43" s="194"/>
      <c r="V43" s="194"/>
      <c r="W43" s="194"/>
      <c r="X43" s="194"/>
      <c r="Y43" s="194"/>
      <c r="Z43" s="194"/>
    </row>
    <row r="44">
      <c r="A44" s="194"/>
      <c r="B44" s="194"/>
      <c r="C44" s="194"/>
      <c r="D44" s="194"/>
      <c r="E44" s="194"/>
      <c r="F44" s="194"/>
      <c r="G44" s="194"/>
      <c r="H44" s="194"/>
      <c r="I44" s="194"/>
      <c r="J44" s="194"/>
      <c r="K44" s="194"/>
      <c r="L44" s="194"/>
      <c r="M44" s="194"/>
      <c r="N44" s="194"/>
      <c r="O44" s="194"/>
      <c r="P44" s="194"/>
      <c r="Q44" s="194"/>
      <c r="R44" s="194"/>
      <c r="S44" s="194"/>
      <c r="T44" s="194"/>
      <c r="U44" s="194"/>
      <c r="V44" s="194"/>
      <c r="W44" s="194"/>
      <c r="X44" s="194"/>
      <c r="Y44" s="194"/>
      <c r="Z44" s="194"/>
    </row>
    <row r="45">
      <c r="A45" s="194"/>
      <c r="B45" s="194"/>
      <c r="C45" s="194"/>
      <c r="D45" s="194"/>
      <c r="E45" s="194"/>
      <c r="F45" s="194"/>
      <c r="G45" s="194"/>
      <c r="H45" s="194"/>
      <c r="I45" s="194"/>
      <c r="J45" s="194"/>
      <c r="K45" s="194"/>
      <c r="L45" s="194"/>
      <c r="M45" s="194"/>
      <c r="N45" s="194"/>
      <c r="O45" s="194"/>
      <c r="P45" s="194"/>
      <c r="Q45" s="194"/>
      <c r="R45" s="194"/>
      <c r="S45" s="194"/>
      <c r="T45" s="194"/>
      <c r="U45" s="194"/>
      <c r="V45" s="194"/>
      <c r="W45" s="194"/>
      <c r="X45" s="194"/>
      <c r="Y45" s="194"/>
      <c r="Z45" s="194"/>
    </row>
    <row r="46">
      <c r="A46" s="194"/>
      <c r="B46" s="194"/>
      <c r="C46" s="194"/>
      <c r="D46" s="194"/>
      <c r="E46" s="194"/>
      <c r="F46" s="194"/>
      <c r="G46" s="194"/>
      <c r="H46" s="194"/>
      <c r="I46" s="194"/>
      <c r="J46" s="194"/>
      <c r="K46" s="194"/>
      <c r="L46" s="194"/>
      <c r="M46" s="194"/>
      <c r="N46" s="194"/>
      <c r="O46" s="194"/>
      <c r="P46" s="194"/>
      <c r="Q46" s="194"/>
      <c r="R46" s="194"/>
      <c r="S46" s="194"/>
      <c r="T46" s="194"/>
      <c r="U46" s="194"/>
      <c r="V46" s="194"/>
      <c r="W46" s="194"/>
      <c r="X46" s="194"/>
      <c r="Y46" s="194"/>
      <c r="Z46" s="194"/>
    </row>
    <row r="47">
      <c r="A47" s="194"/>
      <c r="B47" s="194"/>
      <c r="C47" s="194"/>
      <c r="D47" s="194"/>
      <c r="E47" s="194"/>
      <c r="F47" s="194"/>
      <c r="G47" s="194"/>
      <c r="H47" s="194"/>
      <c r="I47" s="194"/>
      <c r="J47" s="194"/>
      <c r="K47" s="194"/>
      <c r="L47" s="194"/>
      <c r="M47" s="194"/>
      <c r="N47" s="194"/>
      <c r="O47" s="194"/>
      <c r="P47" s="194"/>
      <c r="Q47" s="194"/>
      <c r="R47" s="194"/>
      <c r="S47" s="194"/>
      <c r="T47" s="194"/>
      <c r="U47" s="194"/>
      <c r="V47" s="194"/>
      <c r="W47" s="194"/>
      <c r="X47" s="194"/>
      <c r="Y47" s="194"/>
      <c r="Z47" s="194"/>
    </row>
    <row r="48">
      <c r="A48" s="194"/>
      <c r="B48" s="194"/>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row>
    <row r="49">
      <c r="A49" s="194"/>
      <c r="B49" s="194"/>
      <c r="C49" s="194"/>
      <c r="D49" s="194"/>
      <c r="E49" s="194"/>
      <c r="F49" s="194"/>
      <c r="G49" s="194"/>
      <c r="H49" s="194"/>
      <c r="I49" s="194"/>
      <c r="J49" s="194"/>
      <c r="K49" s="194"/>
      <c r="L49" s="194"/>
      <c r="M49" s="194"/>
      <c r="N49" s="194"/>
      <c r="O49" s="194"/>
      <c r="P49" s="194"/>
      <c r="Q49" s="194"/>
      <c r="R49" s="194"/>
      <c r="S49" s="194"/>
      <c r="T49" s="194"/>
      <c r="U49" s="194"/>
      <c r="V49" s="194"/>
      <c r="W49" s="194"/>
      <c r="X49" s="194"/>
      <c r="Y49" s="194"/>
      <c r="Z49" s="194"/>
    </row>
    <row r="50">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c r="Z50" s="194"/>
    </row>
    <row r="51">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c r="Z51" s="194"/>
    </row>
    <row r="52">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c r="Z52" s="194"/>
    </row>
    <row r="53">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c r="Z53" s="194"/>
    </row>
    <row r="54">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c r="Z54" s="194"/>
    </row>
    <row r="55">
      <c r="A55" s="194"/>
      <c r="B55" s="194"/>
      <c r="C55" s="194"/>
      <c r="D55" s="194"/>
      <c r="E55" s="194"/>
      <c r="F55" s="194"/>
      <c r="G55" s="194"/>
      <c r="H55" s="194"/>
      <c r="I55" s="194"/>
      <c r="J55" s="194"/>
      <c r="K55" s="194"/>
      <c r="L55" s="194"/>
      <c r="M55" s="194"/>
      <c r="N55" s="194"/>
      <c r="O55" s="194"/>
      <c r="P55" s="194"/>
      <c r="Q55" s="194"/>
      <c r="R55" s="194"/>
      <c r="S55" s="194"/>
      <c r="T55" s="194"/>
      <c r="U55" s="194"/>
      <c r="V55" s="194"/>
      <c r="W55" s="194"/>
      <c r="X55" s="194"/>
      <c r="Y55" s="194"/>
      <c r="Z55" s="194"/>
    </row>
    <row r="56">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c r="Z56" s="194"/>
    </row>
    <row r="57">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c r="Z57" s="194"/>
    </row>
    <row r="58">
      <c r="A58" s="194"/>
      <c r="B58" s="194"/>
      <c r="C58" s="194"/>
      <c r="D58" s="194"/>
      <c r="E58" s="194"/>
      <c r="F58" s="194"/>
      <c r="G58" s="194"/>
      <c r="H58" s="194"/>
      <c r="I58" s="194"/>
      <c r="J58" s="194"/>
      <c r="K58" s="194"/>
      <c r="L58" s="194"/>
      <c r="M58" s="194"/>
      <c r="N58" s="194"/>
      <c r="O58" s="194"/>
      <c r="P58" s="194"/>
      <c r="Q58" s="194"/>
      <c r="R58" s="194"/>
      <c r="S58" s="194"/>
      <c r="T58" s="194"/>
      <c r="U58" s="194"/>
      <c r="V58" s="194"/>
      <c r="W58" s="194"/>
      <c r="X58" s="194"/>
      <c r="Y58" s="194"/>
      <c r="Z58" s="194"/>
    </row>
    <row r="59">
      <c r="A59" s="194"/>
      <c r="B59" s="194"/>
      <c r="C59" s="194"/>
      <c r="D59" s="194"/>
      <c r="E59" s="194"/>
      <c r="F59" s="194"/>
      <c r="G59" s="194"/>
      <c r="H59" s="194"/>
      <c r="I59" s="194"/>
      <c r="J59" s="194"/>
      <c r="K59" s="194"/>
      <c r="L59" s="194"/>
      <c r="M59" s="194"/>
      <c r="N59" s="194"/>
      <c r="O59" s="194"/>
      <c r="P59" s="194"/>
      <c r="Q59" s="194"/>
      <c r="R59" s="194"/>
      <c r="S59" s="194"/>
      <c r="T59" s="194"/>
      <c r="U59" s="194"/>
      <c r="V59" s="194"/>
      <c r="W59" s="194"/>
      <c r="X59" s="194"/>
      <c r="Y59" s="194"/>
      <c r="Z59" s="194"/>
    </row>
    <row r="60">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c r="A61" s="194"/>
      <c r="B61" s="194"/>
      <c r="C61" s="194"/>
      <c r="D61" s="194"/>
      <c r="E61" s="194"/>
      <c r="F61" s="194"/>
      <c r="G61" s="194"/>
      <c r="H61" s="194"/>
      <c r="I61" s="194"/>
      <c r="J61" s="194"/>
      <c r="K61" s="194"/>
      <c r="L61" s="194"/>
      <c r="M61" s="194"/>
      <c r="N61" s="194"/>
      <c r="O61" s="194"/>
      <c r="P61" s="194"/>
      <c r="Q61" s="194"/>
      <c r="R61" s="194"/>
      <c r="S61" s="194"/>
      <c r="T61" s="194"/>
      <c r="U61" s="194"/>
      <c r="V61" s="194"/>
      <c r="W61" s="194"/>
      <c r="X61" s="194"/>
      <c r="Y61" s="194"/>
      <c r="Z61" s="194"/>
    </row>
    <row r="62">
      <c r="A62" s="194"/>
      <c r="B62" s="194"/>
      <c r="C62" s="194"/>
      <c r="D62" s="194"/>
      <c r="E62" s="194"/>
      <c r="F62" s="194"/>
      <c r="G62" s="194"/>
      <c r="H62" s="194"/>
      <c r="I62" s="194"/>
      <c r="J62" s="194"/>
      <c r="K62" s="194"/>
      <c r="L62" s="194"/>
      <c r="M62" s="194"/>
      <c r="N62" s="194"/>
      <c r="O62" s="194"/>
      <c r="P62" s="194"/>
      <c r="Q62" s="194"/>
      <c r="R62" s="194"/>
      <c r="S62" s="194"/>
      <c r="T62" s="194"/>
      <c r="U62" s="194"/>
      <c r="V62" s="194"/>
      <c r="W62" s="194"/>
      <c r="X62" s="194"/>
      <c r="Y62" s="194"/>
      <c r="Z62" s="194"/>
    </row>
    <row r="63">
      <c r="A63" s="194"/>
      <c r="B63" s="194"/>
      <c r="C63" s="194"/>
      <c r="D63" s="194"/>
      <c r="E63" s="194"/>
      <c r="F63" s="194"/>
      <c r="G63" s="194"/>
      <c r="H63" s="194"/>
      <c r="I63" s="194"/>
      <c r="J63" s="194"/>
      <c r="K63" s="194"/>
      <c r="L63" s="194"/>
      <c r="M63" s="194"/>
      <c r="N63" s="194"/>
      <c r="O63" s="194"/>
      <c r="P63" s="194"/>
      <c r="Q63" s="194"/>
      <c r="R63" s="194"/>
      <c r="S63" s="194"/>
      <c r="T63" s="194"/>
      <c r="U63" s="194"/>
      <c r="V63" s="194"/>
      <c r="W63" s="194"/>
      <c r="X63" s="194"/>
      <c r="Y63" s="194"/>
      <c r="Z63" s="194"/>
    </row>
    <row r="64">
      <c r="A64" s="194"/>
      <c r="B64" s="194"/>
      <c r="C64" s="194"/>
      <c r="D64" s="194"/>
      <c r="E64" s="194"/>
      <c r="F64" s="194"/>
      <c r="G64" s="194"/>
      <c r="H64" s="194"/>
      <c r="I64" s="194"/>
      <c r="J64" s="194"/>
      <c r="K64" s="194"/>
      <c r="L64" s="194"/>
      <c r="M64" s="194"/>
      <c r="N64" s="194"/>
      <c r="O64" s="194"/>
      <c r="P64" s="194"/>
      <c r="Q64" s="194"/>
      <c r="R64" s="194"/>
      <c r="S64" s="194"/>
      <c r="T64" s="194"/>
      <c r="U64" s="194"/>
      <c r="V64" s="194"/>
      <c r="W64" s="194"/>
      <c r="X64" s="194"/>
      <c r="Y64" s="194"/>
      <c r="Z64" s="194"/>
    </row>
    <row r="65">
      <c r="A65" s="194"/>
      <c r="B65" s="194"/>
      <c r="C65" s="194"/>
      <c r="D65" s="194"/>
      <c r="E65" s="194"/>
      <c r="F65" s="194"/>
      <c r="G65" s="194"/>
      <c r="H65" s="194"/>
      <c r="I65" s="194"/>
      <c r="J65" s="194"/>
      <c r="K65" s="194"/>
      <c r="L65" s="194"/>
      <c r="M65" s="194"/>
      <c r="N65" s="194"/>
      <c r="O65" s="194"/>
      <c r="P65" s="194"/>
      <c r="Q65" s="194"/>
      <c r="R65" s="194"/>
      <c r="S65" s="194"/>
      <c r="T65" s="194"/>
      <c r="U65" s="194"/>
      <c r="V65" s="194"/>
      <c r="W65" s="194"/>
      <c r="X65" s="194"/>
      <c r="Y65" s="194"/>
      <c r="Z65" s="194"/>
    </row>
    <row r="66">
      <c r="A66" s="194"/>
      <c r="B66" s="194"/>
      <c r="C66" s="194"/>
      <c r="D66" s="194"/>
      <c r="E66" s="194"/>
      <c r="F66" s="194"/>
      <c r="G66" s="194"/>
      <c r="H66" s="194"/>
      <c r="I66" s="194"/>
      <c r="J66" s="194"/>
      <c r="K66" s="194"/>
      <c r="L66" s="194"/>
      <c r="M66" s="194"/>
      <c r="N66" s="194"/>
      <c r="O66" s="194"/>
      <c r="P66" s="194"/>
      <c r="Q66" s="194"/>
      <c r="R66" s="194"/>
      <c r="S66" s="194"/>
      <c r="T66" s="194"/>
      <c r="U66" s="194"/>
      <c r="V66" s="194"/>
      <c r="W66" s="194"/>
      <c r="X66" s="194"/>
      <c r="Y66" s="194"/>
      <c r="Z66" s="194"/>
    </row>
    <row r="67">
      <c r="A67" s="194"/>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c r="A68" s="194"/>
      <c r="B68" s="194"/>
      <c r="C68" s="194"/>
      <c r="D68" s="194"/>
      <c r="E68" s="194"/>
      <c r="F68" s="194"/>
      <c r="G68" s="194"/>
      <c r="H68" s="194"/>
      <c r="I68" s="194"/>
      <c r="J68" s="194"/>
      <c r="K68" s="194"/>
      <c r="L68" s="194"/>
      <c r="M68" s="194"/>
      <c r="N68" s="194"/>
      <c r="O68" s="194"/>
      <c r="P68" s="194"/>
      <c r="Q68" s="194"/>
      <c r="R68" s="194"/>
      <c r="S68" s="194"/>
      <c r="T68" s="194"/>
      <c r="U68" s="194"/>
      <c r="V68" s="194"/>
      <c r="W68" s="194"/>
      <c r="X68" s="194"/>
      <c r="Y68" s="194"/>
      <c r="Z68" s="194"/>
    </row>
    <row r="69">
      <c r="A69" s="194"/>
      <c r="B69" s="194"/>
      <c r="C69" s="194"/>
      <c r="D69" s="194"/>
      <c r="E69" s="194"/>
      <c r="F69" s="194"/>
      <c r="G69" s="194"/>
      <c r="H69" s="194"/>
      <c r="I69" s="194"/>
      <c r="J69" s="194"/>
      <c r="K69" s="194"/>
      <c r="L69" s="194"/>
      <c r="M69" s="194"/>
      <c r="N69" s="194"/>
      <c r="O69" s="194"/>
      <c r="P69" s="194"/>
      <c r="Q69" s="194"/>
      <c r="R69" s="194"/>
      <c r="S69" s="194"/>
      <c r="T69" s="194"/>
      <c r="U69" s="194"/>
      <c r="V69" s="194"/>
      <c r="W69" s="194"/>
      <c r="X69" s="194"/>
      <c r="Y69" s="194"/>
      <c r="Z69" s="194"/>
    </row>
    <row r="70">
      <c r="A70" s="194"/>
      <c r="B70" s="194"/>
      <c r="C70" s="194"/>
      <c r="D70" s="194"/>
      <c r="E70" s="194"/>
      <c r="F70" s="194"/>
      <c r="G70" s="194"/>
      <c r="H70" s="194"/>
      <c r="I70" s="194"/>
      <c r="J70" s="194"/>
      <c r="K70" s="194"/>
      <c r="L70" s="194"/>
      <c r="M70" s="194"/>
      <c r="N70" s="194"/>
      <c r="O70" s="194"/>
      <c r="P70" s="194"/>
      <c r="Q70" s="194"/>
      <c r="R70" s="194"/>
      <c r="S70" s="194"/>
      <c r="T70" s="194"/>
      <c r="U70" s="194"/>
      <c r="V70" s="194"/>
      <c r="W70" s="194"/>
      <c r="X70" s="194"/>
      <c r="Y70" s="194"/>
      <c r="Z70" s="194"/>
    </row>
    <row r="71">
      <c r="A71" s="194"/>
      <c r="B71" s="194"/>
      <c r="C71" s="194"/>
      <c r="D71" s="194"/>
      <c r="E71" s="194"/>
      <c r="F71" s="194"/>
      <c r="G71" s="194"/>
      <c r="H71" s="194"/>
      <c r="I71" s="194"/>
      <c r="J71" s="194"/>
      <c r="K71" s="194"/>
      <c r="L71" s="194"/>
      <c r="M71" s="194"/>
      <c r="N71" s="194"/>
      <c r="O71" s="194"/>
      <c r="P71" s="194"/>
      <c r="Q71" s="194"/>
      <c r="R71" s="194"/>
      <c r="S71" s="194"/>
      <c r="T71" s="194"/>
      <c r="U71" s="194"/>
      <c r="V71" s="194"/>
      <c r="W71" s="194"/>
      <c r="X71" s="194"/>
      <c r="Y71" s="194"/>
      <c r="Z71" s="194"/>
    </row>
    <row r="72">
      <c r="A72" s="194"/>
      <c r="B72" s="194"/>
      <c r="C72" s="194"/>
      <c r="D72" s="194"/>
      <c r="E72" s="194"/>
      <c r="F72" s="194"/>
      <c r="G72" s="194"/>
      <c r="H72" s="194"/>
      <c r="I72" s="194"/>
      <c r="J72" s="194"/>
      <c r="K72" s="194"/>
      <c r="L72" s="194"/>
      <c r="M72" s="194"/>
      <c r="N72" s="194"/>
      <c r="O72" s="194"/>
      <c r="P72" s="194"/>
      <c r="Q72" s="194"/>
      <c r="R72" s="194"/>
      <c r="S72" s="194"/>
      <c r="T72" s="194"/>
      <c r="U72" s="194"/>
      <c r="V72" s="194"/>
      <c r="W72" s="194"/>
      <c r="X72" s="194"/>
      <c r="Y72" s="194"/>
      <c r="Z72" s="194"/>
    </row>
    <row r="73">
      <c r="A73" s="194"/>
      <c r="B73" s="194"/>
      <c r="C73" s="194"/>
      <c r="D73" s="194"/>
      <c r="E73" s="194"/>
      <c r="F73" s="194"/>
      <c r="G73" s="194"/>
      <c r="H73" s="194"/>
      <c r="I73" s="194"/>
      <c r="J73" s="194"/>
      <c r="K73" s="194"/>
      <c r="L73" s="194"/>
      <c r="M73" s="194"/>
      <c r="N73" s="194"/>
      <c r="O73" s="194"/>
      <c r="P73" s="194"/>
      <c r="Q73" s="194"/>
      <c r="R73" s="194"/>
      <c r="S73" s="194"/>
      <c r="T73" s="194"/>
      <c r="U73" s="194"/>
      <c r="V73" s="194"/>
      <c r="W73" s="194"/>
      <c r="X73" s="194"/>
      <c r="Y73" s="194"/>
      <c r="Z73" s="194"/>
    </row>
    <row r="74">
      <c r="A74" s="194"/>
      <c r="B74" s="194"/>
      <c r="C74" s="194"/>
      <c r="D74" s="194"/>
      <c r="E74" s="194"/>
      <c r="F74" s="194"/>
      <c r="G74" s="194"/>
      <c r="H74" s="194"/>
      <c r="I74" s="194"/>
      <c r="J74" s="194"/>
      <c r="K74" s="194"/>
      <c r="L74" s="194"/>
      <c r="M74" s="194"/>
      <c r="N74" s="194"/>
      <c r="O74" s="194"/>
      <c r="P74" s="194"/>
      <c r="Q74" s="194"/>
      <c r="R74" s="194"/>
      <c r="S74" s="194"/>
      <c r="T74" s="194"/>
      <c r="U74" s="194"/>
      <c r="V74" s="194"/>
      <c r="W74" s="194"/>
      <c r="X74" s="194"/>
      <c r="Y74" s="194"/>
      <c r="Z74" s="194"/>
    </row>
    <row r="75">
      <c r="A75" s="194"/>
      <c r="B75" s="194"/>
      <c r="C75" s="194"/>
      <c r="D75" s="194"/>
      <c r="E75" s="194"/>
      <c r="F75" s="194"/>
      <c r="G75" s="194"/>
      <c r="H75" s="194"/>
      <c r="I75" s="194"/>
      <c r="J75" s="194"/>
      <c r="K75" s="194"/>
      <c r="L75" s="194"/>
      <c r="M75" s="194"/>
      <c r="N75" s="194"/>
      <c r="O75" s="194"/>
      <c r="P75" s="194"/>
      <c r="Q75" s="194"/>
      <c r="R75" s="194"/>
      <c r="S75" s="194"/>
      <c r="T75" s="194"/>
      <c r="U75" s="194"/>
      <c r="V75" s="194"/>
      <c r="W75" s="194"/>
      <c r="X75" s="194"/>
      <c r="Y75" s="194"/>
      <c r="Z75" s="194"/>
    </row>
    <row r="76">
      <c r="A76" s="194"/>
      <c r="B76" s="194"/>
      <c r="C76" s="194"/>
      <c r="D76" s="194"/>
      <c r="E76" s="194"/>
      <c r="F76" s="194"/>
      <c r="G76" s="194"/>
      <c r="H76" s="194"/>
      <c r="I76" s="194"/>
      <c r="J76" s="194"/>
      <c r="K76" s="194"/>
      <c r="L76" s="194"/>
      <c r="M76" s="194"/>
      <c r="N76" s="194"/>
      <c r="O76" s="194"/>
      <c r="P76" s="194"/>
      <c r="Q76" s="194"/>
      <c r="R76" s="194"/>
      <c r="S76" s="194"/>
      <c r="T76" s="194"/>
      <c r="U76" s="194"/>
      <c r="V76" s="194"/>
      <c r="W76" s="194"/>
      <c r="X76" s="194"/>
      <c r="Y76" s="194"/>
      <c r="Z76" s="194"/>
    </row>
    <row r="77">
      <c r="A77" s="194"/>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c r="A78" s="194"/>
      <c r="B78" s="194"/>
      <c r="C78" s="194"/>
      <c r="D78" s="194"/>
      <c r="E78" s="194"/>
      <c r="F78" s="194"/>
      <c r="G78" s="194"/>
      <c r="H78" s="194"/>
      <c r="I78" s="194"/>
      <c r="J78" s="194"/>
      <c r="K78" s="194"/>
      <c r="L78" s="194"/>
      <c r="M78" s="194"/>
      <c r="N78" s="194"/>
      <c r="O78" s="194"/>
      <c r="P78" s="194"/>
      <c r="Q78" s="194"/>
      <c r="R78" s="194"/>
      <c r="S78" s="194"/>
      <c r="T78" s="194"/>
      <c r="U78" s="194"/>
      <c r="V78" s="194"/>
      <c r="W78" s="194"/>
      <c r="X78" s="194"/>
      <c r="Y78" s="194"/>
      <c r="Z78" s="194"/>
    </row>
    <row r="79">
      <c r="A79" s="194"/>
      <c r="B79" s="194"/>
      <c r="C79" s="194"/>
      <c r="D79" s="194"/>
      <c r="E79" s="194"/>
      <c r="F79" s="194"/>
      <c r="G79" s="194"/>
      <c r="H79" s="194"/>
      <c r="I79" s="194"/>
      <c r="J79" s="194"/>
      <c r="K79" s="194"/>
      <c r="L79" s="194"/>
      <c r="M79" s="194"/>
      <c r="N79" s="194"/>
      <c r="O79" s="194"/>
      <c r="P79" s="194"/>
      <c r="Q79" s="194"/>
      <c r="R79" s="194"/>
      <c r="S79" s="194"/>
      <c r="T79" s="194"/>
      <c r="U79" s="194"/>
      <c r="V79" s="194"/>
      <c r="W79" s="194"/>
      <c r="X79" s="194"/>
      <c r="Y79" s="194"/>
      <c r="Z79" s="194"/>
    </row>
    <row r="80">
      <c r="A80" s="194"/>
      <c r="B80" s="194"/>
      <c r="C80" s="194"/>
      <c r="D80" s="194"/>
      <c r="E80" s="194"/>
      <c r="F80" s="194"/>
      <c r="G80" s="194"/>
      <c r="H80" s="194"/>
      <c r="I80" s="194"/>
      <c r="J80" s="194"/>
      <c r="K80" s="194"/>
      <c r="L80" s="194"/>
      <c r="M80" s="194"/>
      <c r="N80" s="194"/>
      <c r="O80" s="194"/>
      <c r="P80" s="194"/>
      <c r="Q80" s="194"/>
      <c r="R80" s="194"/>
      <c r="S80" s="194"/>
      <c r="T80" s="194"/>
      <c r="U80" s="194"/>
      <c r="V80" s="194"/>
      <c r="W80" s="194"/>
      <c r="X80" s="194"/>
      <c r="Y80" s="194"/>
      <c r="Z80" s="194"/>
    </row>
    <row r="81">
      <c r="A81" s="194"/>
      <c r="B81" s="194"/>
      <c r="C81" s="194"/>
      <c r="D81" s="194"/>
      <c r="E81" s="194"/>
      <c r="F81" s="194"/>
      <c r="G81" s="194"/>
      <c r="H81" s="194"/>
      <c r="I81" s="194"/>
      <c r="J81" s="194"/>
      <c r="K81" s="194"/>
      <c r="L81" s="194"/>
      <c r="M81" s="194"/>
      <c r="N81" s="194"/>
      <c r="O81" s="194"/>
      <c r="P81" s="194"/>
      <c r="Q81" s="194"/>
      <c r="R81" s="194"/>
      <c r="S81" s="194"/>
      <c r="T81" s="194"/>
      <c r="U81" s="194"/>
      <c r="V81" s="194"/>
      <c r="W81" s="194"/>
      <c r="X81" s="194"/>
      <c r="Y81" s="194"/>
      <c r="Z81" s="194"/>
    </row>
    <row r="82">
      <c r="A82" s="194"/>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c r="A83" s="194"/>
      <c r="B83" s="194"/>
      <c r="C83" s="194"/>
      <c r="D83" s="194"/>
      <c r="E83" s="194"/>
      <c r="F83" s="194"/>
      <c r="G83" s="194"/>
      <c r="H83" s="194"/>
      <c r="I83" s="194"/>
      <c r="J83" s="194"/>
      <c r="K83" s="194"/>
      <c r="L83" s="194"/>
      <c r="M83" s="194"/>
      <c r="N83" s="194"/>
      <c r="O83" s="194"/>
      <c r="P83" s="194"/>
      <c r="Q83" s="194"/>
      <c r="R83" s="194"/>
      <c r="S83" s="194"/>
      <c r="T83" s="194"/>
      <c r="U83" s="194"/>
      <c r="V83" s="194"/>
      <c r="W83" s="194"/>
      <c r="X83" s="194"/>
      <c r="Y83" s="194"/>
      <c r="Z83" s="194"/>
    </row>
    <row r="84">
      <c r="A84" s="194"/>
      <c r="B84" s="194"/>
      <c r="C84" s="194"/>
      <c r="D84" s="194"/>
      <c r="E84" s="194"/>
      <c r="F84" s="194"/>
      <c r="G84" s="194"/>
      <c r="H84" s="194"/>
      <c r="I84" s="194"/>
      <c r="J84" s="194"/>
      <c r="K84" s="194"/>
      <c r="L84" s="194"/>
      <c r="M84" s="194"/>
      <c r="N84" s="194"/>
      <c r="O84" s="194"/>
      <c r="P84" s="194"/>
      <c r="Q84" s="194"/>
      <c r="R84" s="194"/>
      <c r="S84" s="194"/>
      <c r="T84" s="194"/>
      <c r="U84" s="194"/>
      <c r="V84" s="194"/>
      <c r="W84" s="194"/>
      <c r="X84" s="194"/>
      <c r="Y84" s="194"/>
      <c r="Z84" s="194"/>
    </row>
    <row r="85">
      <c r="A85" s="194"/>
      <c r="B85" s="194"/>
      <c r="C85" s="194"/>
      <c r="D85" s="194"/>
      <c r="E85" s="194"/>
      <c r="F85" s="194"/>
      <c r="G85" s="194"/>
      <c r="H85" s="194"/>
      <c r="I85" s="194"/>
      <c r="J85" s="194"/>
      <c r="K85" s="194"/>
      <c r="L85" s="194"/>
      <c r="M85" s="194"/>
      <c r="N85" s="194"/>
      <c r="O85" s="194"/>
      <c r="P85" s="194"/>
      <c r="Q85" s="194"/>
      <c r="R85" s="194"/>
      <c r="S85" s="194"/>
      <c r="T85" s="194"/>
      <c r="U85" s="194"/>
      <c r="V85" s="194"/>
      <c r="W85" s="194"/>
      <c r="X85" s="194"/>
      <c r="Y85" s="194"/>
      <c r="Z85" s="194"/>
    </row>
    <row r="86">
      <c r="A86" s="194"/>
      <c r="B86" s="194"/>
      <c r="C86" s="194"/>
      <c r="D86" s="194"/>
      <c r="E86" s="194"/>
      <c r="F86" s="194"/>
      <c r="G86" s="194"/>
      <c r="H86" s="194"/>
      <c r="I86" s="194"/>
      <c r="J86" s="194"/>
      <c r="K86" s="194"/>
      <c r="L86" s="194"/>
      <c r="M86" s="194"/>
      <c r="N86" s="194"/>
      <c r="O86" s="194"/>
      <c r="P86" s="194"/>
      <c r="Q86" s="194"/>
      <c r="R86" s="194"/>
      <c r="S86" s="194"/>
      <c r="T86" s="194"/>
      <c r="U86" s="194"/>
      <c r="V86" s="194"/>
      <c r="W86" s="194"/>
      <c r="X86" s="194"/>
      <c r="Y86" s="194"/>
      <c r="Z86" s="194"/>
    </row>
    <row r="87">
      <c r="A87" s="194"/>
      <c r="B87" s="194"/>
      <c r="C87" s="194"/>
      <c r="D87" s="194"/>
      <c r="E87" s="194"/>
      <c r="F87" s="194"/>
      <c r="G87" s="194"/>
      <c r="H87" s="194"/>
      <c r="I87" s="194"/>
      <c r="J87" s="194"/>
      <c r="K87" s="194"/>
      <c r="L87" s="194"/>
      <c r="M87" s="194"/>
      <c r="N87" s="194"/>
      <c r="O87" s="194"/>
      <c r="P87" s="194"/>
      <c r="Q87" s="194"/>
      <c r="R87" s="194"/>
      <c r="S87" s="194"/>
      <c r="T87" s="194"/>
      <c r="U87" s="194"/>
      <c r="V87" s="194"/>
      <c r="W87" s="194"/>
      <c r="X87" s="194"/>
      <c r="Y87" s="194"/>
      <c r="Z87" s="194"/>
    </row>
    <row r="88">
      <c r="A88" s="194"/>
      <c r="B88" s="194"/>
      <c r="C88" s="194"/>
      <c r="D88" s="194"/>
      <c r="E88" s="194"/>
      <c r="F88" s="194"/>
      <c r="G88" s="194"/>
      <c r="H88" s="194"/>
      <c r="I88" s="194"/>
      <c r="J88" s="194"/>
      <c r="K88" s="194"/>
      <c r="L88" s="194"/>
      <c r="M88" s="194"/>
      <c r="N88" s="194"/>
      <c r="O88" s="194"/>
      <c r="P88" s="194"/>
      <c r="Q88" s="194"/>
      <c r="R88" s="194"/>
      <c r="S88" s="194"/>
      <c r="T88" s="194"/>
      <c r="U88" s="194"/>
      <c r="V88" s="194"/>
      <c r="W88" s="194"/>
      <c r="X88" s="194"/>
      <c r="Y88" s="194"/>
      <c r="Z88" s="194"/>
    </row>
    <row r="89">
      <c r="A89" s="194"/>
      <c r="B89" s="194"/>
      <c r="C89" s="194"/>
      <c r="D89" s="194"/>
      <c r="E89" s="194"/>
      <c r="F89" s="194"/>
      <c r="G89" s="194"/>
      <c r="H89" s="194"/>
      <c r="I89" s="194"/>
      <c r="J89" s="194"/>
      <c r="K89" s="194"/>
      <c r="L89" s="194"/>
      <c r="M89" s="194"/>
      <c r="N89" s="194"/>
      <c r="O89" s="194"/>
      <c r="P89" s="194"/>
      <c r="Q89" s="194"/>
      <c r="R89" s="194"/>
      <c r="S89" s="194"/>
      <c r="T89" s="194"/>
      <c r="U89" s="194"/>
      <c r="V89" s="194"/>
      <c r="W89" s="194"/>
      <c r="X89" s="194"/>
      <c r="Y89" s="194"/>
      <c r="Z89" s="194"/>
    </row>
    <row r="90">
      <c r="A90" s="194"/>
      <c r="B90" s="194"/>
      <c r="C90" s="194"/>
      <c r="D90" s="194"/>
      <c r="E90" s="194"/>
      <c r="F90" s="194"/>
      <c r="G90" s="194"/>
      <c r="H90" s="194"/>
      <c r="I90" s="194"/>
      <c r="J90" s="194"/>
      <c r="K90" s="194"/>
      <c r="L90" s="194"/>
      <c r="M90" s="194"/>
      <c r="N90" s="194"/>
      <c r="O90" s="194"/>
      <c r="P90" s="194"/>
      <c r="Q90" s="194"/>
      <c r="R90" s="194"/>
      <c r="S90" s="194"/>
      <c r="T90" s="194"/>
      <c r="U90" s="194"/>
      <c r="V90" s="194"/>
      <c r="W90" s="194"/>
      <c r="X90" s="194"/>
      <c r="Y90" s="194"/>
      <c r="Z90" s="194"/>
    </row>
    <row r="91">
      <c r="A91" s="194"/>
      <c r="B91" s="194"/>
      <c r="C91" s="194"/>
      <c r="D91" s="194"/>
      <c r="E91" s="194"/>
      <c r="F91" s="194"/>
      <c r="G91" s="194"/>
      <c r="H91" s="194"/>
      <c r="I91" s="194"/>
      <c r="J91" s="194"/>
      <c r="K91" s="194"/>
      <c r="L91" s="194"/>
      <c r="M91" s="194"/>
      <c r="N91" s="194"/>
      <c r="O91" s="194"/>
      <c r="P91" s="194"/>
      <c r="Q91" s="194"/>
      <c r="R91" s="194"/>
      <c r="S91" s="194"/>
      <c r="T91" s="194"/>
      <c r="U91" s="194"/>
      <c r="V91" s="194"/>
      <c r="W91" s="194"/>
      <c r="X91" s="194"/>
      <c r="Y91" s="194"/>
      <c r="Z91" s="194"/>
    </row>
    <row r="92">
      <c r="A92" s="194"/>
      <c r="B92" s="194"/>
      <c r="C92" s="194"/>
      <c r="D92" s="194"/>
      <c r="E92" s="194"/>
      <c r="F92" s="194"/>
      <c r="G92" s="194"/>
      <c r="H92" s="194"/>
      <c r="I92" s="194"/>
      <c r="J92" s="194"/>
      <c r="K92" s="194"/>
      <c r="L92" s="194"/>
      <c r="M92" s="194"/>
      <c r="N92" s="194"/>
      <c r="O92" s="194"/>
      <c r="P92" s="194"/>
      <c r="Q92" s="194"/>
      <c r="R92" s="194"/>
      <c r="S92" s="194"/>
      <c r="T92" s="194"/>
      <c r="U92" s="194"/>
      <c r="V92" s="194"/>
      <c r="W92" s="194"/>
      <c r="X92" s="194"/>
      <c r="Y92" s="194"/>
      <c r="Z92" s="194"/>
    </row>
    <row r="93">
      <c r="A93" s="194"/>
      <c r="B93" s="194"/>
      <c r="C93" s="194"/>
      <c r="D93" s="194"/>
      <c r="E93" s="194"/>
      <c r="F93" s="194"/>
      <c r="G93" s="194"/>
      <c r="H93" s="194"/>
      <c r="I93" s="194"/>
      <c r="J93" s="194"/>
      <c r="K93" s="194"/>
      <c r="L93" s="194"/>
      <c r="M93" s="194"/>
      <c r="N93" s="194"/>
      <c r="O93" s="194"/>
      <c r="P93" s="194"/>
      <c r="Q93" s="194"/>
      <c r="R93" s="194"/>
      <c r="S93" s="194"/>
      <c r="T93" s="194"/>
      <c r="U93" s="194"/>
      <c r="V93" s="194"/>
      <c r="W93" s="194"/>
      <c r="X93" s="194"/>
      <c r="Y93" s="194"/>
      <c r="Z93" s="194"/>
    </row>
    <row r="94">
      <c r="A94" s="194"/>
      <c r="B94" s="194"/>
      <c r="C94" s="194"/>
      <c r="D94" s="194"/>
      <c r="E94" s="194"/>
      <c r="F94" s="194"/>
      <c r="G94" s="194"/>
      <c r="H94" s="194"/>
      <c r="I94" s="194"/>
      <c r="J94" s="194"/>
      <c r="K94" s="194"/>
      <c r="L94" s="194"/>
      <c r="M94" s="194"/>
      <c r="N94" s="194"/>
      <c r="O94" s="194"/>
      <c r="P94" s="194"/>
      <c r="Q94" s="194"/>
      <c r="R94" s="194"/>
      <c r="S94" s="194"/>
      <c r="T94" s="194"/>
      <c r="U94" s="194"/>
      <c r="V94" s="194"/>
      <c r="W94" s="194"/>
      <c r="X94" s="194"/>
      <c r="Y94" s="194"/>
      <c r="Z94" s="194"/>
    </row>
    <row r="95">
      <c r="A95" s="194"/>
      <c r="B95" s="194"/>
      <c r="C95" s="194"/>
      <c r="D95" s="194"/>
      <c r="E95" s="194"/>
      <c r="F95" s="194"/>
      <c r="G95" s="194"/>
      <c r="H95" s="194"/>
      <c r="I95" s="194"/>
      <c r="J95" s="194"/>
      <c r="K95" s="194"/>
      <c r="L95" s="194"/>
      <c r="M95" s="194"/>
      <c r="N95" s="194"/>
      <c r="O95" s="194"/>
      <c r="P95" s="194"/>
      <c r="Q95" s="194"/>
      <c r="R95" s="194"/>
      <c r="S95" s="194"/>
      <c r="T95" s="194"/>
      <c r="U95" s="194"/>
      <c r="V95" s="194"/>
      <c r="W95" s="194"/>
      <c r="X95" s="194"/>
      <c r="Y95" s="194"/>
      <c r="Z95" s="194"/>
    </row>
    <row r="96">
      <c r="A96" s="194"/>
      <c r="B96" s="194"/>
      <c r="C96" s="194"/>
      <c r="D96" s="194"/>
      <c r="E96" s="194"/>
      <c r="F96" s="194"/>
      <c r="G96" s="194"/>
      <c r="H96" s="194"/>
      <c r="I96" s="194"/>
      <c r="J96" s="194"/>
      <c r="K96" s="194"/>
      <c r="L96" s="194"/>
      <c r="M96" s="194"/>
      <c r="N96" s="194"/>
      <c r="O96" s="194"/>
      <c r="P96" s="194"/>
      <c r="Q96" s="194"/>
      <c r="R96" s="194"/>
      <c r="S96" s="194"/>
      <c r="T96" s="194"/>
      <c r="U96" s="194"/>
      <c r="V96" s="194"/>
      <c r="W96" s="194"/>
      <c r="X96" s="194"/>
      <c r="Y96" s="194"/>
      <c r="Z96" s="194"/>
    </row>
    <row r="97">
      <c r="A97" s="194"/>
      <c r="B97" s="194"/>
      <c r="C97" s="194"/>
      <c r="D97" s="194"/>
      <c r="E97" s="194"/>
      <c r="F97" s="194"/>
      <c r="G97" s="194"/>
      <c r="H97" s="194"/>
      <c r="I97" s="194"/>
      <c r="J97" s="194"/>
      <c r="K97" s="194"/>
      <c r="L97" s="194"/>
      <c r="M97" s="194"/>
      <c r="N97" s="194"/>
      <c r="O97" s="194"/>
      <c r="P97" s="194"/>
      <c r="Q97" s="194"/>
      <c r="R97" s="194"/>
      <c r="S97" s="194"/>
      <c r="T97" s="194"/>
      <c r="U97" s="194"/>
      <c r="V97" s="194"/>
      <c r="W97" s="194"/>
      <c r="X97" s="194"/>
      <c r="Y97" s="194"/>
      <c r="Z97" s="194"/>
    </row>
    <row r="98">
      <c r="A98" s="194"/>
      <c r="B98" s="194"/>
      <c r="C98" s="194"/>
      <c r="D98" s="194"/>
      <c r="E98" s="194"/>
      <c r="F98" s="194"/>
      <c r="G98" s="194"/>
      <c r="H98" s="194"/>
      <c r="I98" s="194"/>
      <c r="J98" s="194"/>
      <c r="K98" s="194"/>
      <c r="L98" s="194"/>
      <c r="M98" s="194"/>
      <c r="N98" s="194"/>
      <c r="O98" s="194"/>
      <c r="P98" s="194"/>
      <c r="Q98" s="194"/>
      <c r="R98" s="194"/>
      <c r="S98" s="194"/>
      <c r="T98" s="194"/>
      <c r="U98" s="194"/>
      <c r="V98" s="194"/>
      <c r="W98" s="194"/>
      <c r="X98" s="194"/>
      <c r="Y98" s="194"/>
      <c r="Z98" s="194"/>
    </row>
    <row r="99">
      <c r="A99" s="194"/>
      <c r="B99" s="194"/>
      <c r="C99" s="194"/>
      <c r="D99" s="194"/>
      <c r="E99" s="194"/>
      <c r="F99" s="194"/>
      <c r="G99" s="194"/>
      <c r="H99" s="194"/>
      <c r="I99" s="194"/>
      <c r="J99" s="194"/>
      <c r="K99" s="194"/>
      <c r="L99" s="194"/>
      <c r="M99" s="194"/>
      <c r="N99" s="194"/>
      <c r="O99" s="194"/>
      <c r="P99" s="194"/>
      <c r="Q99" s="194"/>
      <c r="R99" s="194"/>
      <c r="S99" s="194"/>
      <c r="T99" s="194"/>
      <c r="U99" s="194"/>
      <c r="V99" s="194"/>
      <c r="W99" s="194"/>
      <c r="X99" s="194"/>
      <c r="Y99" s="194"/>
      <c r="Z99" s="194"/>
    </row>
    <row r="100">
      <c r="A100" s="194"/>
      <c r="B100" s="194"/>
      <c r="C100" s="194"/>
      <c r="D100" s="194"/>
      <c r="E100" s="194"/>
      <c r="F100" s="194"/>
      <c r="G100" s="194"/>
      <c r="H100" s="194"/>
      <c r="I100" s="194"/>
      <c r="J100" s="194"/>
      <c r="K100" s="194"/>
      <c r="L100" s="194"/>
      <c r="M100" s="194"/>
      <c r="N100" s="194"/>
      <c r="O100" s="194"/>
      <c r="P100" s="194"/>
      <c r="Q100" s="194"/>
      <c r="R100" s="194"/>
      <c r="S100" s="194"/>
      <c r="T100" s="194"/>
      <c r="U100" s="194"/>
      <c r="V100" s="194"/>
      <c r="W100" s="194"/>
      <c r="X100" s="194"/>
      <c r="Y100" s="194"/>
      <c r="Z100" s="194"/>
    </row>
    <row r="101">
      <c r="A101" s="194"/>
      <c r="B101" s="194"/>
      <c r="C101" s="194"/>
      <c r="D101" s="194"/>
      <c r="E101" s="194"/>
      <c r="F101" s="194"/>
      <c r="G101" s="194"/>
      <c r="H101" s="194"/>
      <c r="I101" s="194"/>
      <c r="J101" s="194"/>
      <c r="K101" s="194"/>
      <c r="L101" s="194"/>
      <c r="M101" s="194"/>
      <c r="N101" s="194"/>
      <c r="O101" s="194"/>
      <c r="P101" s="194"/>
      <c r="Q101" s="194"/>
      <c r="R101" s="194"/>
      <c r="S101" s="194"/>
      <c r="T101" s="194"/>
      <c r="U101" s="194"/>
      <c r="V101" s="194"/>
      <c r="W101" s="194"/>
      <c r="X101" s="194"/>
      <c r="Y101" s="194"/>
      <c r="Z101" s="194"/>
    </row>
    <row r="102">
      <c r="A102" s="194"/>
      <c r="B102" s="194"/>
      <c r="C102" s="194"/>
      <c r="D102" s="194"/>
      <c r="E102" s="194"/>
      <c r="F102" s="194"/>
      <c r="G102" s="194"/>
      <c r="H102" s="194"/>
      <c r="I102" s="194"/>
      <c r="J102" s="194"/>
      <c r="K102" s="194"/>
      <c r="L102" s="194"/>
      <c r="M102" s="194"/>
      <c r="N102" s="194"/>
      <c r="O102" s="194"/>
      <c r="P102" s="194"/>
      <c r="Q102" s="194"/>
      <c r="R102" s="194"/>
      <c r="S102" s="194"/>
      <c r="T102" s="194"/>
      <c r="U102" s="194"/>
      <c r="V102" s="194"/>
      <c r="W102" s="194"/>
      <c r="X102" s="194"/>
      <c r="Y102" s="194"/>
      <c r="Z102" s="194"/>
    </row>
    <row r="103">
      <c r="A103" s="194"/>
      <c r="B103" s="194"/>
      <c r="C103" s="194"/>
      <c r="D103" s="194"/>
      <c r="E103" s="194"/>
      <c r="F103" s="194"/>
      <c r="G103" s="194"/>
      <c r="H103" s="194"/>
      <c r="I103" s="194"/>
      <c r="J103" s="194"/>
      <c r="K103" s="194"/>
      <c r="L103" s="194"/>
      <c r="M103" s="194"/>
      <c r="N103" s="194"/>
      <c r="O103" s="194"/>
      <c r="P103" s="194"/>
      <c r="Q103" s="194"/>
      <c r="R103" s="194"/>
      <c r="S103" s="194"/>
      <c r="T103" s="194"/>
      <c r="U103" s="194"/>
      <c r="V103" s="194"/>
      <c r="W103" s="194"/>
      <c r="X103" s="194"/>
      <c r="Y103" s="194"/>
      <c r="Z103" s="194"/>
    </row>
    <row r="104">
      <c r="A104" s="194"/>
      <c r="B104" s="194"/>
      <c r="C104" s="194"/>
      <c r="D104" s="194"/>
      <c r="E104" s="194"/>
      <c r="F104" s="194"/>
      <c r="G104" s="194"/>
      <c r="H104" s="194"/>
      <c r="I104" s="194"/>
      <c r="J104" s="194"/>
      <c r="K104" s="194"/>
      <c r="L104" s="194"/>
      <c r="M104" s="194"/>
      <c r="N104" s="194"/>
      <c r="O104" s="194"/>
      <c r="P104" s="194"/>
      <c r="Q104" s="194"/>
      <c r="R104" s="194"/>
      <c r="S104" s="194"/>
      <c r="T104" s="194"/>
      <c r="U104" s="194"/>
      <c r="V104" s="194"/>
      <c r="W104" s="194"/>
      <c r="X104" s="194"/>
      <c r="Y104" s="194"/>
      <c r="Z104" s="194"/>
    </row>
    <row r="105">
      <c r="A105" s="194"/>
      <c r="B105" s="194"/>
      <c r="C105" s="194"/>
      <c r="D105" s="194"/>
      <c r="E105" s="194"/>
      <c r="F105" s="194"/>
      <c r="G105" s="194"/>
      <c r="H105" s="194"/>
      <c r="I105" s="194"/>
      <c r="J105" s="194"/>
      <c r="K105" s="194"/>
      <c r="L105" s="194"/>
      <c r="M105" s="194"/>
      <c r="N105" s="194"/>
      <c r="O105" s="194"/>
      <c r="P105" s="194"/>
      <c r="Q105" s="194"/>
      <c r="R105" s="194"/>
      <c r="S105" s="194"/>
      <c r="T105" s="194"/>
      <c r="U105" s="194"/>
      <c r="V105" s="194"/>
      <c r="W105" s="194"/>
      <c r="X105" s="194"/>
      <c r="Y105" s="194"/>
      <c r="Z105" s="194"/>
    </row>
    <row r="106">
      <c r="A106" s="194"/>
      <c r="B106" s="194"/>
      <c r="C106" s="194"/>
      <c r="D106" s="194"/>
      <c r="E106" s="194"/>
      <c r="F106" s="194"/>
      <c r="G106" s="194"/>
      <c r="H106" s="194"/>
      <c r="I106" s="194"/>
      <c r="J106" s="194"/>
      <c r="K106" s="194"/>
      <c r="L106" s="194"/>
      <c r="M106" s="194"/>
      <c r="N106" s="194"/>
      <c r="O106" s="194"/>
      <c r="P106" s="194"/>
      <c r="Q106" s="194"/>
      <c r="R106" s="194"/>
      <c r="S106" s="194"/>
      <c r="T106" s="194"/>
      <c r="U106" s="194"/>
      <c r="V106" s="194"/>
      <c r="W106" s="194"/>
      <c r="X106" s="194"/>
      <c r="Y106" s="194"/>
      <c r="Z106" s="194"/>
    </row>
    <row r="107">
      <c r="A107" s="194"/>
      <c r="B107" s="194"/>
      <c r="C107" s="194"/>
      <c r="D107" s="194"/>
      <c r="E107" s="194"/>
      <c r="F107" s="194"/>
      <c r="G107" s="194"/>
      <c r="H107" s="194"/>
      <c r="I107" s="194"/>
      <c r="J107" s="194"/>
      <c r="K107" s="194"/>
      <c r="L107" s="194"/>
      <c r="M107" s="194"/>
      <c r="N107" s="194"/>
      <c r="O107" s="194"/>
      <c r="P107" s="194"/>
      <c r="Q107" s="194"/>
      <c r="R107" s="194"/>
      <c r="S107" s="194"/>
      <c r="T107" s="194"/>
      <c r="U107" s="194"/>
      <c r="V107" s="194"/>
      <c r="W107" s="194"/>
      <c r="X107" s="194"/>
      <c r="Y107" s="194"/>
      <c r="Z107" s="194"/>
    </row>
    <row r="108">
      <c r="A108" s="194"/>
      <c r="B108" s="194"/>
      <c r="C108" s="194"/>
      <c r="D108" s="194"/>
      <c r="E108" s="194"/>
      <c r="F108" s="194"/>
      <c r="G108" s="194"/>
      <c r="H108" s="194"/>
      <c r="I108" s="194"/>
      <c r="J108" s="194"/>
      <c r="K108" s="194"/>
      <c r="L108" s="194"/>
      <c r="M108" s="194"/>
      <c r="N108" s="194"/>
      <c r="O108" s="194"/>
      <c r="P108" s="194"/>
      <c r="Q108" s="194"/>
      <c r="R108" s="194"/>
      <c r="S108" s="194"/>
      <c r="T108" s="194"/>
      <c r="U108" s="194"/>
      <c r="V108" s="194"/>
      <c r="W108" s="194"/>
      <c r="X108" s="194"/>
      <c r="Y108" s="194"/>
      <c r="Z108" s="194"/>
    </row>
    <row r="109">
      <c r="A109" s="194"/>
      <c r="B109" s="194"/>
      <c r="C109" s="194"/>
      <c r="D109" s="194"/>
      <c r="E109" s="194"/>
      <c r="F109" s="194"/>
      <c r="G109" s="194"/>
      <c r="H109" s="194"/>
      <c r="I109" s="194"/>
      <c r="J109" s="194"/>
      <c r="K109" s="194"/>
      <c r="L109" s="194"/>
      <c r="M109" s="194"/>
      <c r="N109" s="194"/>
      <c r="O109" s="194"/>
      <c r="P109" s="194"/>
      <c r="Q109" s="194"/>
      <c r="R109" s="194"/>
      <c r="S109" s="194"/>
      <c r="T109" s="194"/>
      <c r="U109" s="194"/>
      <c r="V109" s="194"/>
      <c r="W109" s="194"/>
      <c r="X109" s="194"/>
      <c r="Y109" s="194"/>
      <c r="Z109" s="194"/>
    </row>
    <row r="110">
      <c r="A110" s="194"/>
      <c r="B110" s="194"/>
      <c r="C110" s="194"/>
      <c r="D110" s="194"/>
      <c r="E110" s="194"/>
      <c r="F110" s="194"/>
      <c r="G110" s="194"/>
      <c r="H110" s="194"/>
      <c r="I110" s="194"/>
      <c r="J110" s="194"/>
      <c r="K110" s="194"/>
      <c r="L110" s="194"/>
      <c r="M110" s="194"/>
      <c r="N110" s="194"/>
      <c r="O110" s="194"/>
      <c r="P110" s="194"/>
      <c r="Q110" s="194"/>
      <c r="R110" s="194"/>
      <c r="S110" s="194"/>
      <c r="T110" s="194"/>
      <c r="U110" s="194"/>
      <c r="V110" s="194"/>
      <c r="W110" s="194"/>
      <c r="X110" s="194"/>
      <c r="Y110" s="194"/>
      <c r="Z110" s="194"/>
    </row>
    <row r="111">
      <c r="A111" s="194"/>
      <c r="B111" s="194"/>
      <c r="C111" s="194"/>
      <c r="D111" s="194"/>
      <c r="E111" s="194"/>
      <c r="F111" s="194"/>
      <c r="G111" s="194"/>
      <c r="H111" s="194"/>
      <c r="I111" s="194"/>
      <c r="J111" s="194"/>
      <c r="K111" s="194"/>
      <c r="L111" s="194"/>
      <c r="M111" s="194"/>
      <c r="N111" s="194"/>
      <c r="O111" s="194"/>
      <c r="P111" s="194"/>
      <c r="Q111" s="194"/>
      <c r="R111" s="194"/>
      <c r="S111" s="194"/>
      <c r="T111" s="194"/>
      <c r="U111" s="194"/>
      <c r="V111" s="194"/>
      <c r="W111" s="194"/>
      <c r="X111" s="194"/>
      <c r="Y111" s="194"/>
      <c r="Z111" s="194"/>
    </row>
    <row r="112">
      <c r="A112" s="194"/>
      <c r="B112" s="194"/>
      <c r="C112" s="194"/>
      <c r="D112" s="194"/>
      <c r="E112" s="194"/>
      <c r="F112" s="194"/>
      <c r="G112" s="194"/>
      <c r="H112" s="194"/>
      <c r="I112" s="194"/>
      <c r="J112" s="194"/>
      <c r="K112" s="194"/>
      <c r="L112" s="194"/>
      <c r="M112" s="194"/>
      <c r="N112" s="194"/>
      <c r="O112" s="194"/>
      <c r="P112" s="194"/>
      <c r="Q112" s="194"/>
      <c r="R112" s="194"/>
      <c r="S112" s="194"/>
      <c r="T112" s="194"/>
      <c r="U112" s="194"/>
      <c r="V112" s="194"/>
      <c r="W112" s="194"/>
      <c r="X112" s="194"/>
      <c r="Y112" s="194"/>
      <c r="Z112" s="194"/>
    </row>
    <row r="113">
      <c r="A113" s="194"/>
      <c r="B113" s="194"/>
      <c r="C113" s="194"/>
      <c r="D113" s="194"/>
      <c r="E113" s="194"/>
      <c r="F113" s="194"/>
      <c r="G113" s="194"/>
      <c r="H113" s="194"/>
      <c r="I113" s="194"/>
      <c r="J113" s="194"/>
      <c r="K113" s="194"/>
      <c r="L113" s="194"/>
      <c r="M113" s="194"/>
      <c r="N113" s="194"/>
      <c r="O113" s="194"/>
      <c r="P113" s="194"/>
      <c r="Q113" s="194"/>
      <c r="R113" s="194"/>
      <c r="S113" s="194"/>
      <c r="T113" s="194"/>
      <c r="U113" s="194"/>
      <c r="V113" s="194"/>
      <c r="W113" s="194"/>
      <c r="X113" s="194"/>
      <c r="Y113" s="194"/>
      <c r="Z113" s="194"/>
    </row>
    <row r="114">
      <c r="A114" s="194"/>
      <c r="B114" s="194"/>
      <c r="C114" s="194"/>
      <c r="D114" s="194"/>
      <c r="E114" s="194"/>
      <c r="F114" s="194"/>
      <c r="G114" s="194"/>
      <c r="H114" s="194"/>
      <c r="I114" s="194"/>
      <c r="J114" s="194"/>
      <c r="K114" s="194"/>
      <c r="L114" s="194"/>
      <c r="M114" s="194"/>
      <c r="N114" s="194"/>
      <c r="O114" s="194"/>
      <c r="P114" s="194"/>
      <c r="Q114" s="194"/>
      <c r="R114" s="194"/>
      <c r="S114" s="194"/>
      <c r="T114" s="194"/>
      <c r="U114" s="194"/>
      <c r="V114" s="194"/>
      <c r="W114" s="194"/>
      <c r="X114" s="194"/>
      <c r="Y114" s="194"/>
      <c r="Z114" s="194"/>
    </row>
    <row r="115">
      <c r="A115" s="194"/>
      <c r="B115" s="194"/>
      <c r="C115" s="194"/>
      <c r="D115" s="194"/>
      <c r="E115" s="194"/>
      <c r="F115" s="194"/>
      <c r="G115" s="194"/>
      <c r="H115" s="194"/>
      <c r="I115" s="194"/>
      <c r="J115" s="194"/>
      <c r="K115" s="194"/>
      <c r="L115" s="194"/>
      <c r="M115" s="194"/>
      <c r="N115" s="194"/>
      <c r="O115" s="194"/>
      <c r="P115" s="194"/>
      <c r="Q115" s="194"/>
      <c r="R115" s="194"/>
      <c r="S115" s="194"/>
      <c r="T115" s="194"/>
      <c r="U115" s="194"/>
      <c r="V115" s="194"/>
      <c r="W115" s="194"/>
      <c r="X115" s="194"/>
      <c r="Y115" s="194"/>
      <c r="Z115" s="194"/>
    </row>
    <row r="116">
      <c r="A116" s="194"/>
      <c r="B116" s="194"/>
      <c r="C116" s="194"/>
      <c r="D116" s="194"/>
      <c r="E116" s="194"/>
      <c r="F116" s="194"/>
      <c r="G116" s="194"/>
      <c r="H116" s="194"/>
      <c r="I116" s="194"/>
      <c r="J116" s="194"/>
      <c r="K116" s="194"/>
      <c r="L116" s="194"/>
      <c r="M116" s="194"/>
      <c r="N116" s="194"/>
      <c r="O116" s="194"/>
      <c r="P116" s="194"/>
      <c r="Q116" s="194"/>
      <c r="R116" s="194"/>
      <c r="S116" s="194"/>
      <c r="T116" s="194"/>
      <c r="U116" s="194"/>
      <c r="V116" s="194"/>
      <c r="W116" s="194"/>
      <c r="X116" s="194"/>
      <c r="Y116" s="194"/>
      <c r="Z116" s="194"/>
    </row>
    <row r="117">
      <c r="A117" s="194"/>
      <c r="B117" s="194"/>
      <c r="C117" s="194"/>
      <c r="D117" s="194"/>
      <c r="E117" s="194"/>
      <c r="F117" s="194"/>
      <c r="G117" s="194"/>
      <c r="H117" s="194"/>
      <c r="I117" s="194"/>
      <c r="J117" s="194"/>
      <c r="K117" s="194"/>
      <c r="L117" s="194"/>
      <c r="M117" s="194"/>
      <c r="N117" s="194"/>
      <c r="O117" s="194"/>
      <c r="P117" s="194"/>
      <c r="Q117" s="194"/>
      <c r="R117" s="194"/>
      <c r="S117" s="194"/>
      <c r="T117" s="194"/>
      <c r="U117" s="194"/>
      <c r="V117" s="194"/>
      <c r="W117" s="194"/>
      <c r="X117" s="194"/>
      <c r="Y117" s="194"/>
      <c r="Z117" s="194"/>
    </row>
    <row r="118">
      <c r="A118" s="194"/>
      <c r="B118" s="194"/>
      <c r="C118" s="194"/>
      <c r="D118" s="194"/>
      <c r="E118" s="194"/>
      <c r="F118" s="194"/>
      <c r="G118" s="194"/>
      <c r="H118" s="194"/>
      <c r="I118" s="194"/>
      <c r="J118" s="194"/>
      <c r="K118" s="194"/>
      <c r="L118" s="194"/>
      <c r="M118" s="194"/>
      <c r="N118" s="194"/>
      <c r="O118" s="194"/>
      <c r="P118" s="194"/>
      <c r="Q118" s="194"/>
      <c r="R118" s="194"/>
      <c r="S118" s="194"/>
      <c r="T118" s="194"/>
      <c r="U118" s="194"/>
      <c r="V118" s="194"/>
      <c r="W118" s="194"/>
      <c r="X118" s="194"/>
      <c r="Y118" s="194"/>
      <c r="Z118" s="194"/>
    </row>
    <row r="119">
      <c r="A119" s="194"/>
      <c r="B119" s="194"/>
      <c r="C119" s="194"/>
      <c r="D119" s="194"/>
      <c r="E119" s="194"/>
      <c r="F119" s="194"/>
      <c r="G119" s="194"/>
      <c r="H119" s="194"/>
      <c r="I119" s="194"/>
      <c r="J119" s="194"/>
      <c r="K119" s="194"/>
      <c r="L119" s="194"/>
      <c r="M119" s="194"/>
      <c r="N119" s="194"/>
      <c r="O119" s="194"/>
      <c r="P119" s="194"/>
      <c r="Q119" s="194"/>
      <c r="R119" s="194"/>
      <c r="S119" s="194"/>
      <c r="T119" s="194"/>
      <c r="U119" s="194"/>
      <c r="V119" s="194"/>
      <c r="W119" s="194"/>
      <c r="X119" s="194"/>
      <c r="Y119" s="194"/>
      <c r="Z119" s="194"/>
    </row>
    <row r="120">
      <c r="A120" s="194"/>
      <c r="B120" s="194"/>
      <c r="C120" s="194"/>
      <c r="D120" s="194"/>
      <c r="E120" s="194"/>
      <c r="F120" s="194"/>
      <c r="G120" s="194"/>
      <c r="H120" s="194"/>
      <c r="I120" s="194"/>
      <c r="J120" s="194"/>
      <c r="K120" s="194"/>
      <c r="L120" s="194"/>
      <c r="M120" s="194"/>
      <c r="N120" s="194"/>
      <c r="O120" s="194"/>
      <c r="P120" s="194"/>
      <c r="Q120" s="194"/>
      <c r="R120" s="194"/>
      <c r="S120" s="194"/>
      <c r="T120" s="194"/>
      <c r="U120" s="194"/>
      <c r="V120" s="194"/>
      <c r="W120" s="194"/>
      <c r="X120" s="194"/>
      <c r="Y120" s="194"/>
      <c r="Z120" s="194"/>
    </row>
    <row r="121">
      <c r="A121" s="194"/>
      <c r="B121" s="194"/>
      <c r="C121" s="194"/>
      <c r="D121" s="194"/>
      <c r="E121" s="194"/>
      <c r="F121" s="194"/>
      <c r="G121" s="194"/>
      <c r="H121" s="194"/>
      <c r="I121" s="194"/>
      <c r="J121" s="194"/>
      <c r="K121" s="194"/>
      <c r="L121" s="194"/>
      <c r="M121" s="194"/>
      <c r="N121" s="194"/>
      <c r="O121" s="194"/>
      <c r="P121" s="194"/>
      <c r="Q121" s="194"/>
      <c r="R121" s="194"/>
      <c r="S121" s="194"/>
      <c r="T121" s="194"/>
      <c r="U121" s="194"/>
      <c r="V121" s="194"/>
      <c r="W121" s="194"/>
      <c r="X121" s="194"/>
      <c r="Y121" s="194"/>
      <c r="Z121" s="194"/>
    </row>
    <row r="122">
      <c r="A122" s="194"/>
      <c r="B122" s="194"/>
      <c r="C122" s="194"/>
      <c r="D122" s="194"/>
      <c r="E122" s="194"/>
      <c r="F122" s="194"/>
      <c r="G122" s="194"/>
      <c r="H122" s="194"/>
      <c r="I122" s="194"/>
      <c r="J122" s="194"/>
      <c r="K122" s="194"/>
      <c r="L122" s="194"/>
      <c r="M122" s="194"/>
      <c r="N122" s="194"/>
      <c r="O122" s="194"/>
      <c r="P122" s="194"/>
      <c r="Q122" s="194"/>
      <c r="R122" s="194"/>
      <c r="S122" s="194"/>
      <c r="T122" s="194"/>
      <c r="U122" s="194"/>
      <c r="V122" s="194"/>
      <c r="W122" s="194"/>
      <c r="X122" s="194"/>
      <c r="Y122" s="194"/>
      <c r="Z122" s="194"/>
    </row>
    <row r="123">
      <c r="A123" s="194"/>
      <c r="B123" s="194"/>
      <c r="C123" s="194"/>
      <c r="D123" s="194"/>
      <c r="E123" s="194"/>
      <c r="F123" s="194"/>
      <c r="G123" s="194"/>
      <c r="H123" s="194"/>
      <c r="I123" s="194"/>
      <c r="J123" s="194"/>
      <c r="K123" s="194"/>
      <c r="L123" s="194"/>
      <c r="M123" s="194"/>
      <c r="N123" s="194"/>
      <c r="O123" s="194"/>
      <c r="P123" s="194"/>
      <c r="Q123" s="194"/>
      <c r="R123" s="194"/>
      <c r="S123" s="194"/>
      <c r="T123" s="194"/>
      <c r="U123" s="194"/>
      <c r="V123" s="194"/>
      <c r="W123" s="194"/>
      <c r="X123" s="194"/>
      <c r="Y123" s="194"/>
      <c r="Z123" s="194"/>
    </row>
    <row r="124">
      <c r="A124" s="194"/>
      <c r="B124" s="194"/>
      <c r="C124" s="194"/>
      <c r="D124" s="194"/>
      <c r="E124" s="194"/>
      <c r="F124" s="194"/>
      <c r="G124" s="194"/>
      <c r="H124" s="194"/>
      <c r="I124" s="194"/>
      <c r="J124" s="194"/>
      <c r="K124" s="194"/>
      <c r="L124" s="194"/>
      <c r="M124" s="194"/>
      <c r="N124" s="194"/>
      <c r="O124" s="194"/>
      <c r="P124" s="194"/>
      <c r="Q124" s="194"/>
      <c r="R124" s="194"/>
      <c r="S124" s="194"/>
      <c r="T124" s="194"/>
      <c r="U124" s="194"/>
      <c r="V124" s="194"/>
      <c r="W124" s="194"/>
      <c r="X124" s="194"/>
      <c r="Y124" s="194"/>
      <c r="Z124" s="194"/>
    </row>
    <row r="125">
      <c r="A125" s="194"/>
      <c r="B125" s="194"/>
      <c r="C125" s="194"/>
      <c r="D125" s="194"/>
      <c r="E125" s="194"/>
      <c r="F125" s="194"/>
      <c r="G125" s="194"/>
      <c r="H125" s="194"/>
      <c r="I125" s="194"/>
      <c r="J125" s="194"/>
      <c r="K125" s="194"/>
      <c r="L125" s="194"/>
      <c r="M125" s="194"/>
      <c r="N125" s="194"/>
      <c r="O125" s="194"/>
      <c r="P125" s="194"/>
      <c r="Q125" s="194"/>
      <c r="R125" s="194"/>
      <c r="S125" s="194"/>
      <c r="T125" s="194"/>
      <c r="U125" s="194"/>
      <c r="V125" s="194"/>
      <c r="W125" s="194"/>
      <c r="X125" s="194"/>
      <c r="Y125" s="194"/>
      <c r="Z125" s="194"/>
    </row>
    <row r="126">
      <c r="A126" s="194"/>
      <c r="B126" s="194"/>
      <c r="C126" s="194"/>
      <c r="D126" s="194"/>
      <c r="E126" s="194"/>
      <c r="F126" s="194"/>
      <c r="G126" s="194"/>
      <c r="H126" s="194"/>
      <c r="I126" s="194"/>
      <c r="J126" s="194"/>
      <c r="K126" s="194"/>
      <c r="L126" s="194"/>
      <c r="M126" s="194"/>
      <c r="N126" s="194"/>
      <c r="O126" s="194"/>
      <c r="P126" s="194"/>
      <c r="Q126" s="194"/>
      <c r="R126" s="194"/>
      <c r="S126" s="194"/>
      <c r="T126" s="194"/>
      <c r="U126" s="194"/>
      <c r="V126" s="194"/>
      <c r="W126" s="194"/>
      <c r="X126" s="194"/>
      <c r="Y126" s="194"/>
      <c r="Z126" s="194"/>
    </row>
    <row r="127">
      <c r="A127" s="194"/>
      <c r="B127" s="194"/>
      <c r="C127" s="194"/>
      <c r="D127" s="194"/>
      <c r="E127" s="194"/>
      <c r="F127" s="194"/>
      <c r="G127" s="194"/>
      <c r="H127" s="194"/>
      <c r="I127" s="194"/>
      <c r="J127" s="194"/>
      <c r="K127" s="194"/>
      <c r="L127" s="194"/>
      <c r="M127" s="194"/>
      <c r="N127" s="194"/>
      <c r="O127" s="194"/>
      <c r="P127" s="194"/>
      <c r="Q127" s="194"/>
      <c r="R127" s="194"/>
      <c r="S127" s="194"/>
      <c r="T127" s="194"/>
      <c r="U127" s="194"/>
      <c r="V127" s="194"/>
      <c r="W127" s="194"/>
      <c r="X127" s="194"/>
      <c r="Y127" s="194"/>
      <c r="Z127" s="194"/>
    </row>
    <row r="128">
      <c r="A128" s="194"/>
      <c r="B128" s="194"/>
      <c r="C128" s="194"/>
      <c r="D128" s="194"/>
      <c r="E128" s="194"/>
      <c r="F128" s="194"/>
      <c r="G128" s="194"/>
      <c r="H128" s="194"/>
      <c r="I128" s="194"/>
      <c r="J128" s="194"/>
      <c r="K128" s="194"/>
      <c r="L128" s="194"/>
      <c r="M128" s="194"/>
      <c r="N128" s="194"/>
      <c r="O128" s="194"/>
      <c r="P128" s="194"/>
      <c r="Q128" s="194"/>
      <c r="R128" s="194"/>
      <c r="S128" s="194"/>
      <c r="T128" s="194"/>
      <c r="U128" s="194"/>
      <c r="V128" s="194"/>
      <c r="W128" s="194"/>
      <c r="X128" s="194"/>
      <c r="Y128" s="194"/>
      <c r="Z128" s="194"/>
    </row>
    <row r="129">
      <c r="A129" s="194"/>
      <c r="B129" s="194"/>
      <c r="C129" s="194"/>
      <c r="D129" s="194"/>
      <c r="E129" s="194"/>
      <c r="F129" s="194"/>
      <c r="G129" s="194"/>
      <c r="H129" s="194"/>
      <c r="I129" s="194"/>
      <c r="J129" s="194"/>
      <c r="K129" s="194"/>
      <c r="L129" s="194"/>
      <c r="M129" s="194"/>
      <c r="N129" s="194"/>
      <c r="O129" s="194"/>
      <c r="P129" s="194"/>
      <c r="Q129" s="194"/>
      <c r="R129" s="194"/>
      <c r="S129" s="194"/>
      <c r="T129" s="194"/>
      <c r="U129" s="194"/>
      <c r="V129" s="194"/>
      <c r="W129" s="194"/>
      <c r="X129" s="194"/>
      <c r="Y129" s="194"/>
      <c r="Z129" s="194"/>
    </row>
    <row r="130">
      <c r="A130" s="194"/>
      <c r="B130" s="194"/>
      <c r="C130" s="194"/>
      <c r="D130" s="194"/>
      <c r="E130" s="194"/>
      <c r="F130" s="194"/>
      <c r="G130" s="194"/>
      <c r="H130" s="194"/>
      <c r="I130" s="194"/>
      <c r="J130" s="194"/>
      <c r="K130" s="194"/>
      <c r="L130" s="194"/>
      <c r="M130" s="194"/>
      <c r="N130" s="194"/>
      <c r="O130" s="194"/>
      <c r="P130" s="194"/>
      <c r="Q130" s="194"/>
      <c r="R130" s="194"/>
      <c r="S130" s="194"/>
      <c r="T130" s="194"/>
      <c r="U130" s="194"/>
      <c r="V130" s="194"/>
      <c r="W130" s="194"/>
      <c r="X130" s="194"/>
      <c r="Y130" s="194"/>
      <c r="Z130" s="194"/>
    </row>
    <row r="131">
      <c r="A131" s="194"/>
      <c r="B131" s="194"/>
      <c r="C131" s="194"/>
      <c r="D131" s="194"/>
      <c r="E131" s="194"/>
      <c r="F131" s="194"/>
      <c r="G131" s="194"/>
      <c r="H131" s="194"/>
      <c r="I131" s="194"/>
      <c r="J131" s="194"/>
      <c r="K131" s="194"/>
      <c r="L131" s="194"/>
      <c r="M131" s="194"/>
      <c r="N131" s="194"/>
      <c r="O131" s="194"/>
      <c r="P131" s="194"/>
      <c r="Q131" s="194"/>
      <c r="R131" s="194"/>
      <c r="S131" s="194"/>
      <c r="T131" s="194"/>
      <c r="U131" s="194"/>
      <c r="V131" s="194"/>
      <c r="W131" s="194"/>
      <c r="X131" s="194"/>
      <c r="Y131" s="194"/>
      <c r="Z131" s="194"/>
    </row>
    <row r="132">
      <c r="A132" s="194"/>
      <c r="B132" s="194"/>
      <c r="C132" s="194"/>
      <c r="D132" s="194"/>
      <c r="E132" s="194"/>
      <c r="F132" s="194"/>
      <c r="G132" s="194"/>
      <c r="H132" s="194"/>
      <c r="I132" s="194"/>
      <c r="J132" s="194"/>
      <c r="K132" s="194"/>
      <c r="L132" s="194"/>
      <c r="M132" s="194"/>
      <c r="N132" s="194"/>
      <c r="O132" s="194"/>
      <c r="P132" s="194"/>
      <c r="Q132" s="194"/>
      <c r="R132" s="194"/>
      <c r="S132" s="194"/>
      <c r="T132" s="194"/>
      <c r="U132" s="194"/>
      <c r="V132" s="194"/>
      <c r="W132" s="194"/>
      <c r="X132" s="194"/>
      <c r="Y132" s="194"/>
      <c r="Z132" s="194"/>
    </row>
    <row r="133">
      <c r="A133" s="194"/>
      <c r="B133" s="194"/>
      <c r="C133" s="194"/>
      <c r="D133" s="194"/>
      <c r="E133" s="194"/>
      <c r="F133" s="194"/>
      <c r="G133" s="194"/>
      <c r="H133" s="194"/>
      <c r="I133" s="194"/>
      <c r="J133" s="194"/>
      <c r="K133" s="194"/>
      <c r="L133" s="194"/>
      <c r="M133" s="194"/>
      <c r="N133" s="194"/>
      <c r="O133" s="194"/>
      <c r="P133" s="194"/>
      <c r="Q133" s="194"/>
      <c r="R133" s="194"/>
      <c r="S133" s="194"/>
      <c r="T133" s="194"/>
      <c r="U133" s="194"/>
      <c r="V133" s="194"/>
      <c r="W133" s="194"/>
      <c r="X133" s="194"/>
      <c r="Y133" s="194"/>
      <c r="Z133" s="194"/>
    </row>
    <row r="134">
      <c r="A134" s="194"/>
      <c r="B134" s="194"/>
      <c r="C134" s="194"/>
      <c r="D134" s="194"/>
      <c r="E134" s="194"/>
      <c r="F134" s="194"/>
      <c r="G134" s="194"/>
      <c r="H134" s="194"/>
      <c r="I134" s="194"/>
      <c r="J134" s="194"/>
      <c r="K134" s="194"/>
      <c r="L134" s="194"/>
      <c r="M134" s="194"/>
      <c r="N134" s="194"/>
      <c r="O134" s="194"/>
      <c r="P134" s="194"/>
      <c r="Q134" s="194"/>
      <c r="R134" s="194"/>
      <c r="S134" s="194"/>
      <c r="T134" s="194"/>
      <c r="U134" s="194"/>
      <c r="V134" s="194"/>
      <c r="W134" s="194"/>
      <c r="X134" s="194"/>
      <c r="Y134" s="194"/>
      <c r="Z134" s="194"/>
    </row>
    <row r="135">
      <c r="A135" s="194"/>
      <c r="B135" s="194"/>
      <c r="C135" s="194"/>
      <c r="D135" s="194"/>
      <c r="E135" s="194"/>
      <c r="F135" s="194"/>
      <c r="G135" s="194"/>
      <c r="H135" s="194"/>
      <c r="I135" s="194"/>
      <c r="J135" s="194"/>
      <c r="K135" s="194"/>
      <c r="L135" s="194"/>
      <c r="M135" s="194"/>
      <c r="N135" s="194"/>
      <c r="O135" s="194"/>
      <c r="P135" s="194"/>
      <c r="Q135" s="194"/>
      <c r="R135" s="194"/>
      <c r="S135" s="194"/>
      <c r="T135" s="194"/>
      <c r="U135" s="194"/>
      <c r="V135" s="194"/>
      <c r="W135" s="194"/>
      <c r="X135" s="194"/>
      <c r="Y135" s="194"/>
      <c r="Z135" s="194"/>
    </row>
    <row r="136">
      <c r="A136" s="194"/>
      <c r="B136" s="194"/>
      <c r="C136" s="194"/>
      <c r="D136" s="194"/>
      <c r="E136" s="194"/>
      <c r="F136" s="194"/>
      <c r="G136" s="194"/>
      <c r="H136" s="194"/>
      <c r="I136" s="194"/>
      <c r="J136" s="194"/>
      <c r="K136" s="194"/>
      <c r="L136" s="194"/>
      <c r="M136" s="194"/>
      <c r="N136" s="194"/>
      <c r="O136" s="194"/>
      <c r="P136" s="194"/>
      <c r="Q136" s="194"/>
      <c r="R136" s="194"/>
      <c r="S136" s="194"/>
      <c r="T136" s="194"/>
      <c r="U136" s="194"/>
      <c r="V136" s="194"/>
      <c r="W136" s="194"/>
      <c r="X136" s="194"/>
      <c r="Y136" s="194"/>
      <c r="Z136" s="194"/>
    </row>
    <row r="137">
      <c r="A137" s="194"/>
      <c r="B137" s="194"/>
      <c r="C137" s="194"/>
      <c r="D137" s="194"/>
      <c r="E137" s="194"/>
      <c r="F137" s="194"/>
      <c r="G137" s="194"/>
      <c r="H137" s="194"/>
      <c r="I137" s="194"/>
      <c r="J137" s="194"/>
      <c r="K137" s="194"/>
      <c r="L137" s="194"/>
      <c r="M137" s="194"/>
      <c r="N137" s="194"/>
      <c r="O137" s="194"/>
      <c r="P137" s="194"/>
      <c r="Q137" s="194"/>
      <c r="R137" s="194"/>
      <c r="S137" s="194"/>
      <c r="T137" s="194"/>
      <c r="U137" s="194"/>
      <c r="V137" s="194"/>
      <c r="W137" s="194"/>
      <c r="X137" s="194"/>
      <c r="Y137" s="194"/>
      <c r="Z137" s="194"/>
    </row>
    <row r="138">
      <c r="A138" s="194"/>
      <c r="B138" s="194"/>
      <c r="C138" s="194"/>
      <c r="D138" s="194"/>
      <c r="E138" s="194"/>
      <c r="F138" s="194"/>
      <c r="G138" s="194"/>
      <c r="H138" s="194"/>
      <c r="I138" s="194"/>
      <c r="J138" s="194"/>
      <c r="K138" s="194"/>
      <c r="L138" s="194"/>
      <c r="M138" s="194"/>
      <c r="N138" s="194"/>
      <c r="O138" s="194"/>
      <c r="P138" s="194"/>
      <c r="Q138" s="194"/>
      <c r="R138" s="194"/>
      <c r="S138" s="194"/>
      <c r="T138" s="194"/>
      <c r="U138" s="194"/>
      <c r="V138" s="194"/>
      <c r="W138" s="194"/>
      <c r="X138" s="194"/>
      <c r="Y138" s="194"/>
      <c r="Z138" s="194"/>
    </row>
    <row r="139">
      <c r="A139" s="194"/>
      <c r="B139" s="194"/>
      <c r="C139" s="194"/>
      <c r="D139" s="194"/>
      <c r="E139" s="194"/>
      <c r="F139" s="194"/>
      <c r="G139" s="194"/>
      <c r="H139" s="194"/>
      <c r="I139" s="194"/>
      <c r="J139" s="194"/>
      <c r="K139" s="194"/>
      <c r="L139" s="194"/>
      <c r="M139" s="194"/>
      <c r="N139" s="194"/>
      <c r="O139" s="194"/>
      <c r="P139" s="194"/>
      <c r="Q139" s="194"/>
      <c r="R139" s="194"/>
      <c r="S139" s="194"/>
      <c r="T139" s="194"/>
      <c r="U139" s="194"/>
      <c r="V139" s="194"/>
      <c r="W139" s="194"/>
      <c r="X139" s="194"/>
      <c r="Y139" s="194"/>
      <c r="Z139" s="194"/>
    </row>
    <row r="140">
      <c r="A140" s="194"/>
      <c r="B140" s="194"/>
      <c r="C140" s="194"/>
      <c r="D140" s="194"/>
      <c r="E140" s="194"/>
      <c r="F140" s="194"/>
      <c r="G140" s="194"/>
      <c r="H140" s="194"/>
      <c r="I140" s="194"/>
      <c r="J140" s="194"/>
      <c r="K140" s="194"/>
      <c r="L140" s="194"/>
      <c r="M140" s="194"/>
      <c r="N140" s="194"/>
      <c r="O140" s="194"/>
      <c r="P140" s="194"/>
      <c r="Q140" s="194"/>
      <c r="R140" s="194"/>
      <c r="S140" s="194"/>
      <c r="T140" s="194"/>
      <c r="U140" s="194"/>
      <c r="V140" s="194"/>
      <c r="W140" s="194"/>
      <c r="X140" s="194"/>
      <c r="Y140" s="194"/>
      <c r="Z140" s="194"/>
    </row>
    <row r="141">
      <c r="A141" s="194"/>
      <c r="B141" s="194"/>
      <c r="C141" s="194"/>
      <c r="D141" s="194"/>
      <c r="E141" s="194"/>
      <c r="F141" s="194"/>
      <c r="G141" s="194"/>
      <c r="H141" s="194"/>
      <c r="I141" s="194"/>
      <c r="J141" s="194"/>
      <c r="K141" s="194"/>
      <c r="L141" s="194"/>
      <c r="M141" s="194"/>
      <c r="N141" s="194"/>
      <c r="O141" s="194"/>
      <c r="P141" s="194"/>
      <c r="Q141" s="194"/>
      <c r="R141" s="194"/>
      <c r="S141" s="194"/>
      <c r="T141" s="194"/>
      <c r="U141" s="194"/>
      <c r="V141" s="194"/>
      <c r="W141" s="194"/>
      <c r="X141" s="194"/>
      <c r="Y141" s="194"/>
      <c r="Z141" s="194"/>
    </row>
    <row r="142">
      <c r="A142" s="194"/>
      <c r="B142" s="194"/>
      <c r="C142" s="194"/>
      <c r="D142" s="194"/>
      <c r="E142" s="194"/>
      <c r="F142" s="194"/>
      <c r="G142" s="194"/>
      <c r="H142" s="194"/>
      <c r="I142" s="194"/>
      <c r="J142" s="194"/>
      <c r="K142" s="194"/>
      <c r="L142" s="194"/>
      <c r="M142" s="194"/>
      <c r="N142" s="194"/>
      <c r="O142" s="194"/>
      <c r="P142" s="194"/>
      <c r="Q142" s="194"/>
      <c r="R142" s="194"/>
      <c r="S142" s="194"/>
      <c r="T142" s="194"/>
      <c r="U142" s="194"/>
      <c r="V142" s="194"/>
      <c r="W142" s="194"/>
      <c r="X142" s="194"/>
      <c r="Y142" s="194"/>
      <c r="Z142" s="194"/>
    </row>
    <row r="143">
      <c r="A143" s="194"/>
      <c r="B143" s="194"/>
      <c r="C143" s="194"/>
      <c r="D143" s="194"/>
      <c r="E143" s="194"/>
      <c r="F143" s="194"/>
      <c r="G143" s="194"/>
      <c r="H143" s="194"/>
      <c r="I143" s="194"/>
      <c r="J143" s="194"/>
      <c r="K143" s="194"/>
      <c r="L143" s="194"/>
      <c r="M143" s="194"/>
      <c r="N143" s="194"/>
      <c r="O143" s="194"/>
      <c r="P143" s="194"/>
      <c r="Q143" s="194"/>
      <c r="R143" s="194"/>
      <c r="S143" s="194"/>
      <c r="T143" s="194"/>
      <c r="U143" s="194"/>
      <c r="V143" s="194"/>
      <c r="W143" s="194"/>
      <c r="X143" s="194"/>
      <c r="Y143" s="194"/>
      <c r="Z143" s="194"/>
    </row>
    <row r="144">
      <c r="A144" s="194"/>
      <c r="B144" s="194"/>
      <c r="C144" s="194"/>
      <c r="D144" s="194"/>
      <c r="E144" s="194"/>
      <c r="F144" s="194"/>
      <c r="G144" s="194"/>
      <c r="H144" s="194"/>
      <c r="I144" s="194"/>
      <c r="J144" s="194"/>
      <c r="K144" s="194"/>
      <c r="L144" s="194"/>
      <c r="M144" s="194"/>
      <c r="N144" s="194"/>
      <c r="O144" s="194"/>
      <c r="P144" s="194"/>
      <c r="Q144" s="194"/>
      <c r="R144" s="194"/>
      <c r="S144" s="194"/>
      <c r="T144" s="194"/>
      <c r="U144" s="194"/>
      <c r="V144" s="194"/>
      <c r="W144" s="194"/>
      <c r="X144" s="194"/>
      <c r="Y144" s="194"/>
      <c r="Z144" s="194"/>
    </row>
    <row r="145">
      <c r="A145" s="194"/>
      <c r="B145" s="194"/>
      <c r="C145" s="194"/>
      <c r="D145" s="194"/>
      <c r="E145" s="194"/>
      <c r="F145" s="194"/>
      <c r="G145" s="194"/>
      <c r="H145" s="194"/>
      <c r="I145" s="194"/>
      <c r="J145" s="194"/>
      <c r="K145" s="194"/>
      <c r="L145" s="194"/>
      <c r="M145" s="194"/>
      <c r="N145" s="194"/>
      <c r="O145" s="194"/>
      <c r="P145" s="194"/>
      <c r="Q145" s="194"/>
      <c r="R145" s="194"/>
      <c r="S145" s="194"/>
      <c r="T145" s="194"/>
      <c r="U145" s="194"/>
      <c r="V145" s="194"/>
      <c r="W145" s="194"/>
      <c r="X145" s="194"/>
      <c r="Y145" s="194"/>
      <c r="Z145" s="194"/>
    </row>
    <row r="146">
      <c r="A146" s="194"/>
      <c r="B146" s="194"/>
      <c r="C146" s="194"/>
      <c r="D146" s="194"/>
      <c r="E146" s="194"/>
      <c r="F146" s="194"/>
      <c r="G146" s="194"/>
      <c r="H146" s="194"/>
      <c r="I146" s="194"/>
      <c r="J146" s="194"/>
      <c r="K146" s="194"/>
      <c r="L146" s="194"/>
      <c r="M146" s="194"/>
      <c r="N146" s="194"/>
      <c r="O146" s="194"/>
      <c r="P146" s="194"/>
      <c r="Q146" s="194"/>
      <c r="R146" s="194"/>
      <c r="S146" s="194"/>
      <c r="T146" s="194"/>
      <c r="U146" s="194"/>
      <c r="V146" s="194"/>
      <c r="W146" s="194"/>
      <c r="X146" s="194"/>
      <c r="Y146" s="194"/>
      <c r="Z146" s="194"/>
    </row>
    <row r="147">
      <c r="A147" s="194"/>
      <c r="B147" s="194"/>
      <c r="C147" s="194"/>
      <c r="D147" s="194"/>
      <c r="E147" s="194"/>
      <c r="F147" s="194"/>
      <c r="G147" s="194"/>
      <c r="H147" s="194"/>
      <c r="I147" s="194"/>
      <c r="J147" s="194"/>
      <c r="K147" s="194"/>
      <c r="L147" s="194"/>
      <c r="M147" s="194"/>
      <c r="N147" s="194"/>
      <c r="O147" s="194"/>
      <c r="P147" s="194"/>
      <c r="Q147" s="194"/>
      <c r="R147" s="194"/>
      <c r="S147" s="194"/>
      <c r="T147" s="194"/>
      <c r="U147" s="194"/>
      <c r="V147" s="194"/>
      <c r="W147" s="194"/>
      <c r="X147" s="194"/>
      <c r="Y147" s="194"/>
      <c r="Z147" s="194"/>
    </row>
    <row r="148">
      <c r="A148" s="194"/>
      <c r="B148" s="194"/>
      <c r="C148" s="194"/>
      <c r="D148" s="194"/>
      <c r="E148" s="194"/>
      <c r="F148" s="194"/>
      <c r="G148" s="194"/>
      <c r="H148" s="194"/>
      <c r="I148" s="194"/>
      <c r="J148" s="194"/>
      <c r="K148" s="194"/>
      <c r="L148" s="194"/>
      <c r="M148" s="194"/>
      <c r="N148" s="194"/>
      <c r="O148" s="194"/>
      <c r="P148" s="194"/>
      <c r="Q148" s="194"/>
      <c r="R148" s="194"/>
      <c r="S148" s="194"/>
      <c r="T148" s="194"/>
      <c r="U148" s="194"/>
      <c r="V148" s="194"/>
      <c r="W148" s="194"/>
      <c r="X148" s="194"/>
      <c r="Y148" s="194"/>
      <c r="Z148" s="194"/>
    </row>
    <row r="149">
      <c r="A149" s="194"/>
      <c r="B149" s="194"/>
      <c r="C149" s="194"/>
      <c r="D149" s="194"/>
      <c r="E149" s="194"/>
      <c r="F149" s="194"/>
      <c r="G149" s="194"/>
      <c r="H149" s="194"/>
      <c r="I149" s="194"/>
      <c r="J149" s="194"/>
      <c r="K149" s="194"/>
      <c r="L149" s="194"/>
      <c r="M149" s="194"/>
      <c r="N149" s="194"/>
      <c r="O149" s="194"/>
      <c r="P149" s="194"/>
      <c r="Q149" s="194"/>
      <c r="R149" s="194"/>
      <c r="S149" s="194"/>
      <c r="T149" s="194"/>
      <c r="U149" s="194"/>
      <c r="V149" s="194"/>
      <c r="W149" s="194"/>
      <c r="X149" s="194"/>
      <c r="Y149" s="194"/>
      <c r="Z149" s="194"/>
    </row>
    <row r="150">
      <c r="A150" s="194"/>
      <c r="B150" s="194"/>
      <c r="C150" s="194"/>
      <c r="D150" s="194"/>
      <c r="E150" s="194"/>
      <c r="F150" s="194"/>
      <c r="G150" s="194"/>
      <c r="H150" s="194"/>
      <c r="I150" s="194"/>
      <c r="J150" s="194"/>
      <c r="K150" s="194"/>
      <c r="L150" s="194"/>
      <c r="M150" s="194"/>
      <c r="N150" s="194"/>
      <c r="O150" s="194"/>
      <c r="P150" s="194"/>
      <c r="Q150" s="194"/>
      <c r="R150" s="194"/>
      <c r="S150" s="194"/>
      <c r="T150" s="194"/>
      <c r="U150" s="194"/>
      <c r="V150" s="194"/>
      <c r="W150" s="194"/>
      <c r="X150" s="194"/>
      <c r="Y150" s="194"/>
      <c r="Z150" s="194"/>
    </row>
    <row r="151">
      <c r="A151" s="194"/>
      <c r="B151" s="194"/>
      <c r="C151" s="194"/>
      <c r="D151" s="194"/>
      <c r="E151" s="194"/>
      <c r="F151" s="194"/>
      <c r="G151" s="194"/>
      <c r="H151" s="194"/>
      <c r="I151" s="194"/>
      <c r="J151" s="194"/>
      <c r="K151" s="194"/>
      <c r="L151" s="194"/>
      <c r="M151" s="194"/>
      <c r="N151" s="194"/>
      <c r="O151" s="194"/>
      <c r="P151" s="194"/>
      <c r="Q151" s="194"/>
      <c r="R151" s="194"/>
      <c r="S151" s="194"/>
      <c r="T151" s="194"/>
      <c r="U151" s="194"/>
      <c r="V151" s="194"/>
      <c r="W151" s="194"/>
      <c r="X151" s="194"/>
      <c r="Y151" s="194"/>
      <c r="Z151" s="194"/>
    </row>
    <row r="152">
      <c r="A152" s="194"/>
      <c r="B152" s="194"/>
      <c r="C152" s="194"/>
      <c r="D152" s="194"/>
      <c r="E152" s="194"/>
      <c r="F152" s="194"/>
      <c r="G152" s="194"/>
      <c r="H152" s="194"/>
      <c r="I152" s="194"/>
      <c r="J152" s="194"/>
      <c r="K152" s="194"/>
      <c r="L152" s="194"/>
      <c r="M152" s="194"/>
      <c r="N152" s="194"/>
      <c r="O152" s="194"/>
      <c r="P152" s="194"/>
      <c r="Q152" s="194"/>
      <c r="R152" s="194"/>
      <c r="S152" s="194"/>
      <c r="T152" s="194"/>
      <c r="U152" s="194"/>
      <c r="V152" s="194"/>
      <c r="W152" s="194"/>
      <c r="X152" s="194"/>
      <c r="Y152" s="194"/>
      <c r="Z152" s="194"/>
    </row>
    <row r="153">
      <c r="A153" s="194"/>
      <c r="B153" s="194"/>
      <c r="C153" s="194"/>
      <c r="D153" s="194"/>
      <c r="E153" s="194"/>
      <c r="F153" s="194"/>
      <c r="G153" s="194"/>
      <c r="H153" s="194"/>
      <c r="I153" s="194"/>
      <c r="J153" s="194"/>
      <c r="K153" s="194"/>
      <c r="L153" s="194"/>
      <c r="M153" s="194"/>
      <c r="N153" s="194"/>
      <c r="O153" s="194"/>
      <c r="P153" s="194"/>
      <c r="Q153" s="194"/>
      <c r="R153" s="194"/>
      <c r="S153" s="194"/>
      <c r="T153" s="194"/>
      <c r="U153" s="194"/>
      <c r="V153" s="194"/>
      <c r="W153" s="194"/>
      <c r="X153" s="194"/>
      <c r="Y153" s="194"/>
      <c r="Z153" s="194"/>
    </row>
    <row r="154">
      <c r="A154" s="194"/>
      <c r="B154" s="194"/>
      <c r="C154" s="194"/>
      <c r="D154" s="194"/>
      <c r="E154" s="194"/>
      <c r="F154" s="194"/>
      <c r="G154" s="194"/>
      <c r="H154" s="194"/>
      <c r="I154" s="194"/>
      <c r="J154" s="194"/>
      <c r="K154" s="194"/>
      <c r="L154" s="194"/>
      <c r="M154" s="194"/>
      <c r="N154" s="194"/>
      <c r="O154" s="194"/>
      <c r="P154" s="194"/>
      <c r="Q154" s="194"/>
      <c r="R154" s="194"/>
      <c r="S154" s="194"/>
      <c r="T154" s="194"/>
      <c r="U154" s="194"/>
      <c r="V154" s="194"/>
      <c r="W154" s="194"/>
      <c r="X154" s="194"/>
      <c r="Y154" s="194"/>
      <c r="Z154" s="194"/>
    </row>
    <row r="155">
      <c r="A155" s="194"/>
      <c r="B155" s="194"/>
      <c r="C155" s="194"/>
      <c r="D155" s="194"/>
      <c r="E155" s="194"/>
      <c r="F155" s="194"/>
      <c r="G155" s="194"/>
      <c r="H155" s="194"/>
      <c r="I155" s="194"/>
      <c r="J155" s="194"/>
      <c r="K155" s="194"/>
      <c r="L155" s="194"/>
      <c r="M155" s="194"/>
      <c r="N155" s="194"/>
      <c r="O155" s="194"/>
      <c r="P155" s="194"/>
      <c r="Q155" s="194"/>
      <c r="R155" s="194"/>
      <c r="S155" s="194"/>
      <c r="T155" s="194"/>
      <c r="U155" s="194"/>
      <c r="V155" s="194"/>
      <c r="W155" s="194"/>
      <c r="X155" s="194"/>
      <c r="Y155" s="194"/>
      <c r="Z155" s="194"/>
    </row>
    <row r="156">
      <c r="A156" s="194"/>
      <c r="B156" s="194"/>
      <c r="C156" s="194"/>
      <c r="D156" s="194"/>
      <c r="E156" s="194"/>
      <c r="F156" s="194"/>
      <c r="G156" s="194"/>
      <c r="H156" s="194"/>
      <c r="I156" s="194"/>
      <c r="J156" s="194"/>
      <c r="K156" s="194"/>
      <c r="L156" s="194"/>
      <c r="M156" s="194"/>
      <c r="N156" s="194"/>
      <c r="O156" s="194"/>
      <c r="P156" s="194"/>
      <c r="Q156" s="194"/>
      <c r="R156" s="194"/>
      <c r="S156" s="194"/>
      <c r="T156" s="194"/>
      <c r="U156" s="194"/>
      <c r="V156" s="194"/>
      <c r="W156" s="194"/>
      <c r="X156" s="194"/>
      <c r="Y156" s="194"/>
      <c r="Z156" s="194"/>
    </row>
    <row r="157">
      <c r="A157" s="194"/>
      <c r="B157" s="194"/>
      <c r="C157" s="194"/>
      <c r="D157" s="194"/>
      <c r="E157" s="194"/>
      <c r="F157" s="194"/>
      <c r="G157" s="194"/>
      <c r="H157" s="194"/>
      <c r="I157" s="194"/>
      <c r="J157" s="194"/>
      <c r="K157" s="194"/>
      <c r="L157" s="194"/>
      <c r="M157" s="194"/>
      <c r="N157" s="194"/>
      <c r="O157" s="194"/>
      <c r="P157" s="194"/>
      <c r="Q157" s="194"/>
      <c r="R157" s="194"/>
      <c r="S157" s="194"/>
      <c r="T157" s="194"/>
      <c r="U157" s="194"/>
      <c r="V157" s="194"/>
      <c r="W157" s="194"/>
      <c r="X157" s="194"/>
      <c r="Y157" s="194"/>
      <c r="Z157" s="194"/>
    </row>
    <row r="158">
      <c r="A158" s="194"/>
      <c r="B158" s="194"/>
      <c r="C158" s="194"/>
      <c r="D158" s="194"/>
      <c r="E158" s="194"/>
      <c r="F158" s="194"/>
      <c r="G158" s="194"/>
      <c r="H158" s="194"/>
      <c r="I158" s="194"/>
      <c r="J158" s="194"/>
      <c r="K158" s="194"/>
      <c r="L158" s="194"/>
      <c r="M158" s="194"/>
      <c r="N158" s="194"/>
      <c r="O158" s="194"/>
      <c r="P158" s="194"/>
      <c r="Q158" s="194"/>
      <c r="R158" s="194"/>
      <c r="S158" s="194"/>
      <c r="T158" s="194"/>
      <c r="U158" s="194"/>
      <c r="V158" s="194"/>
      <c r="W158" s="194"/>
      <c r="X158" s="194"/>
      <c r="Y158" s="194"/>
      <c r="Z158" s="194"/>
    </row>
    <row r="159">
      <c r="A159" s="194"/>
      <c r="B159" s="194"/>
      <c r="C159" s="194"/>
      <c r="D159" s="194"/>
      <c r="E159" s="194"/>
      <c r="F159" s="194"/>
      <c r="G159" s="194"/>
      <c r="H159" s="194"/>
      <c r="I159" s="194"/>
      <c r="J159" s="194"/>
      <c r="K159" s="194"/>
      <c r="L159" s="194"/>
      <c r="M159" s="194"/>
      <c r="N159" s="194"/>
      <c r="O159" s="194"/>
      <c r="P159" s="194"/>
      <c r="Q159" s="194"/>
      <c r="R159" s="194"/>
      <c r="S159" s="194"/>
      <c r="T159" s="194"/>
      <c r="U159" s="194"/>
      <c r="V159" s="194"/>
      <c r="W159" s="194"/>
      <c r="X159" s="194"/>
      <c r="Y159" s="194"/>
      <c r="Z159" s="194"/>
    </row>
    <row r="160">
      <c r="A160" s="194"/>
      <c r="B160" s="194"/>
      <c r="C160" s="194"/>
      <c r="D160" s="194"/>
      <c r="E160" s="194"/>
      <c r="F160" s="194"/>
      <c r="G160" s="194"/>
      <c r="H160" s="194"/>
      <c r="I160" s="194"/>
      <c r="J160" s="194"/>
      <c r="K160" s="194"/>
      <c r="L160" s="194"/>
      <c r="M160" s="194"/>
      <c r="N160" s="194"/>
      <c r="O160" s="194"/>
      <c r="P160" s="194"/>
      <c r="Q160" s="194"/>
      <c r="R160" s="194"/>
      <c r="S160" s="194"/>
      <c r="T160" s="194"/>
      <c r="U160" s="194"/>
      <c r="V160" s="194"/>
      <c r="W160" s="194"/>
      <c r="X160" s="194"/>
      <c r="Y160" s="194"/>
      <c r="Z160" s="194"/>
    </row>
    <row r="161">
      <c r="A161" s="194"/>
      <c r="B161" s="194"/>
      <c r="C161" s="194"/>
      <c r="D161" s="194"/>
      <c r="E161" s="194"/>
      <c r="F161" s="194"/>
      <c r="G161" s="194"/>
      <c r="H161" s="194"/>
      <c r="I161" s="194"/>
      <c r="J161" s="194"/>
      <c r="K161" s="194"/>
      <c r="L161" s="194"/>
      <c r="M161" s="194"/>
      <c r="N161" s="194"/>
      <c r="O161" s="194"/>
      <c r="P161" s="194"/>
      <c r="Q161" s="194"/>
      <c r="R161" s="194"/>
      <c r="S161" s="194"/>
      <c r="T161" s="194"/>
      <c r="U161" s="194"/>
      <c r="V161" s="194"/>
      <c r="W161" s="194"/>
      <c r="X161" s="194"/>
      <c r="Y161" s="194"/>
      <c r="Z161" s="194"/>
    </row>
    <row r="162">
      <c r="A162" s="194"/>
      <c r="B162" s="194"/>
      <c r="C162" s="194"/>
      <c r="D162" s="194"/>
      <c r="E162" s="194"/>
      <c r="F162" s="194"/>
      <c r="G162" s="194"/>
      <c r="H162" s="194"/>
      <c r="I162" s="194"/>
      <c r="J162" s="194"/>
      <c r="K162" s="194"/>
      <c r="L162" s="194"/>
      <c r="M162" s="194"/>
      <c r="N162" s="194"/>
      <c r="O162" s="194"/>
      <c r="P162" s="194"/>
      <c r="Q162" s="194"/>
      <c r="R162" s="194"/>
      <c r="S162" s="194"/>
      <c r="T162" s="194"/>
      <c r="U162" s="194"/>
      <c r="V162" s="194"/>
      <c r="W162" s="194"/>
      <c r="X162" s="194"/>
      <c r="Y162" s="194"/>
      <c r="Z162" s="194"/>
    </row>
    <row r="163">
      <c r="A163" s="194"/>
      <c r="B163" s="194"/>
      <c r="C163" s="194"/>
      <c r="D163" s="194"/>
      <c r="E163" s="194"/>
      <c r="F163" s="194"/>
      <c r="G163" s="194"/>
      <c r="H163" s="194"/>
      <c r="I163" s="194"/>
      <c r="J163" s="194"/>
      <c r="K163" s="194"/>
      <c r="L163" s="194"/>
      <c r="M163" s="194"/>
      <c r="N163" s="194"/>
      <c r="O163" s="194"/>
      <c r="P163" s="194"/>
      <c r="Q163" s="194"/>
      <c r="R163" s="194"/>
      <c r="S163" s="194"/>
      <c r="T163" s="194"/>
      <c r="U163" s="194"/>
      <c r="V163" s="194"/>
      <c r="W163" s="194"/>
      <c r="X163" s="194"/>
      <c r="Y163" s="194"/>
      <c r="Z163" s="194"/>
    </row>
    <row r="164">
      <c r="A164" s="194"/>
      <c r="B164" s="194"/>
      <c r="C164" s="194"/>
      <c r="D164" s="194"/>
      <c r="E164" s="194"/>
      <c r="F164" s="194"/>
      <c r="G164" s="194"/>
      <c r="H164" s="194"/>
      <c r="I164" s="194"/>
      <c r="J164" s="194"/>
      <c r="K164" s="194"/>
      <c r="L164" s="194"/>
      <c r="M164" s="194"/>
      <c r="N164" s="194"/>
      <c r="O164" s="194"/>
      <c r="P164" s="194"/>
      <c r="Q164" s="194"/>
      <c r="R164" s="194"/>
      <c r="S164" s="194"/>
      <c r="T164" s="194"/>
      <c r="U164" s="194"/>
      <c r="V164" s="194"/>
      <c r="W164" s="194"/>
      <c r="X164" s="194"/>
      <c r="Y164" s="194"/>
      <c r="Z164" s="194"/>
    </row>
    <row r="165">
      <c r="A165" s="194"/>
      <c r="B165" s="194"/>
      <c r="C165" s="194"/>
      <c r="D165" s="194"/>
      <c r="E165" s="194"/>
      <c r="F165" s="194"/>
      <c r="G165" s="194"/>
      <c r="H165" s="194"/>
      <c r="I165" s="194"/>
      <c r="J165" s="194"/>
      <c r="K165" s="194"/>
      <c r="L165" s="194"/>
      <c r="M165" s="194"/>
      <c r="N165" s="194"/>
      <c r="O165" s="194"/>
      <c r="P165" s="194"/>
      <c r="Q165" s="194"/>
      <c r="R165" s="194"/>
      <c r="S165" s="194"/>
      <c r="T165" s="194"/>
      <c r="U165" s="194"/>
      <c r="V165" s="194"/>
      <c r="W165" s="194"/>
      <c r="X165" s="194"/>
      <c r="Y165" s="194"/>
      <c r="Z165" s="194"/>
    </row>
    <row r="166">
      <c r="A166" s="194"/>
      <c r="B166" s="194"/>
      <c r="C166" s="194"/>
      <c r="D166" s="194"/>
      <c r="E166" s="194"/>
      <c r="F166" s="194"/>
      <c r="G166" s="194"/>
      <c r="H166" s="194"/>
      <c r="I166" s="194"/>
      <c r="J166" s="194"/>
      <c r="K166" s="194"/>
      <c r="L166" s="194"/>
      <c r="M166" s="194"/>
      <c r="N166" s="194"/>
      <c r="O166" s="194"/>
      <c r="P166" s="194"/>
      <c r="Q166" s="194"/>
      <c r="R166" s="194"/>
      <c r="S166" s="194"/>
      <c r="T166" s="194"/>
      <c r="U166" s="194"/>
      <c r="V166" s="194"/>
      <c r="W166" s="194"/>
      <c r="X166" s="194"/>
      <c r="Y166" s="194"/>
      <c r="Z166" s="194"/>
    </row>
    <row r="167">
      <c r="A167" s="194"/>
      <c r="B167" s="194"/>
      <c r="C167" s="194"/>
      <c r="D167" s="194"/>
      <c r="E167" s="194"/>
      <c r="F167" s="194"/>
      <c r="G167" s="194"/>
      <c r="H167" s="194"/>
      <c r="I167" s="194"/>
      <c r="J167" s="194"/>
      <c r="K167" s="194"/>
      <c r="L167" s="194"/>
      <c r="M167" s="194"/>
      <c r="N167" s="194"/>
      <c r="O167" s="194"/>
      <c r="P167" s="194"/>
      <c r="Q167" s="194"/>
      <c r="R167" s="194"/>
      <c r="S167" s="194"/>
      <c r="T167" s="194"/>
      <c r="U167" s="194"/>
      <c r="V167" s="194"/>
      <c r="W167" s="194"/>
      <c r="X167" s="194"/>
      <c r="Y167" s="194"/>
      <c r="Z167" s="194"/>
    </row>
    <row r="168">
      <c r="A168" s="194"/>
      <c r="B168" s="194"/>
      <c r="C168" s="194"/>
      <c r="D168" s="194"/>
      <c r="E168" s="194"/>
      <c r="F168" s="194"/>
      <c r="G168" s="194"/>
      <c r="H168" s="194"/>
      <c r="I168" s="194"/>
      <c r="J168" s="194"/>
      <c r="K168" s="194"/>
      <c r="L168" s="194"/>
      <c r="M168" s="194"/>
      <c r="N168" s="194"/>
      <c r="O168" s="194"/>
      <c r="P168" s="194"/>
      <c r="Q168" s="194"/>
      <c r="R168" s="194"/>
      <c r="S168" s="194"/>
      <c r="T168" s="194"/>
      <c r="U168" s="194"/>
      <c r="V168" s="194"/>
      <c r="W168" s="194"/>
      <c r="X168" s="194"/>
      <c r="Y168" s="194"/>
      <c r="Z168" s="194"/>
    </row>
    <row r="169">
      <c r="A169" s="194"/>
      <c r="B169" s="194"/>
      <c r="C169" s="194"/>
      <c r="D169" s="194"/>
      <c r="E169" s="194"/>
      <c r="F169" s="194"/>
      <c r="G169" s="194"/>
      <c r="H169" s="194"/>
      <c r="I169" s="194"/>
      <c r="J169" s="194"/>
      <c r="K169" s="194"/>
      <c r="L169" s="194"/>
      <c r="M169" s="194"/>
      <c r="N169" s="194"/>
      <c r="O169" s="194"/>
      <c r="P169" s="194"/>
      <c r="Q169" s="194"/>
      <c r="R169" s="194"/>
      <c r="S169" s="194"/>
      <c r="T169" s="194"/>
      <c r="U169" s="194"/>
      <c r="V169" s="194"/>
      <c r="W169" s="194"/>
      <c r="X169" s="194"/>
      <c r="Y169" s="194"/>
      <c r="Z169" s="194"/>
    </row>
    <row r="170">
      <c r="A170" s="194"/>
      <c r="B170" s="194"/>
      <c r="C170" s="194"/>
      <c r="D170" s="194"/>
      <c r="E170" s="194"/>
      <c r="F170" s="194"/>
      <c r="G170" s="194"/>
      <c r="H170" s="194"/>
      <c r="I170" s="194"/>
      <c r="J170" s="194"/>
      <c r="K170" s="194"/>
      <c r="L170" s="194"/>
      <c r="M170" s="194"/>
      <c r="N170" s="194"/>
      <c r="O170" s="194"/>
      <c r="P170" s="194"/>
      <c r="Q170" s="194"/>
      <c r="R170" s="194"/>
      <c r="S170" s="194"/>
      <c r="T170" s="194"/>
      <c r="U170" s="194"/>
      <c r="V170" s="194"/>
      <c r="W170" s="194"/>
      <c r="X170" s="194"/>
      <c r="Y170" s="194"/>
      <c r="Z170" s="194"/>
    </row>
    <row r="171">
      <c r="A171" s="194"/>
      <c r="B171" s="194"/>
      <c r="C171" s="194"/>
      <c r="D171" s="194"/>
      <c r="E171" s="194"/>
      <c r="F171" s="194"/>
      <c r="G171" s="194"/>
      <c r="H171" s="194"/>
      <c r="I171" s="194"/>
      <c r="J171" s="194"/>
      <c r="K171" s="194"/>
      <c r="L171" s="194"/>
      <c r="M171" s="194"/>
      <c r="N171" s="194"/>
      <c r="O171" s="194"/>
      <c r="P171" s="194"/>
      <c r="Q171" s="194"/>
      <c r="R171" s="194"/>
      <c r="S171" s="194"/>
      <c r="T171" s="194"/>
      <c r="U171" s="194"/>
      <c r="V171" s="194"/>
      <c r="W171" s="194"/>
      <c r="X171" s="194"/>
      <c r="Y171" s="194"/>
      <c r="Z171" s="194"/>
    </row>
    <row r="172">
      <c r="A172" s="194"/>
      <c r="B172" s="194"/>
      <c r="C172" s="194"/>
      <c r="D172" s="194"/>
      <c r="E172" s="194"/>
      <c r="F172" s="194"/>
      <c r="G172" s="194"/>
      <c r="H172" s="194"/>
      <c r="I172" s="194"/>
      <c r="J172" s="194"/>
      <c r="K172" s="194"/>
      <c r="L172" s="194"/>
      <c r="M172" s="194"/>
      <c r="N172" s="194"/>
      <c r="O172" s="194"/>
      <c r="P172" s="194"/>
      <c r="Q172" s="194"/>
      <c r="R172" s="194"/>
      <c r="S172" s="194"/>
      <c r="T172" s="194"/>
      <c r="U172" s="194"/>
      <c r="V172" s="194"/>
      <c r="W172" s="194"/>
      <c r="X172" s="194"/>
      <c r="Y172" s="194"/>
      <c r="Z172" s="194"/>
    </row>
    <row r="173">
      <c r="A173" s="194"/>
      <c r="B173" s="194"/>
      <c r="C173" s="194"/>
      <c r="D173" s="194"/>
      <c r="E173" s="194"/>
      <c r="F173" s="194"/>
      <c r="G173" s="194"/>
      <c r="H173" s="194"/>
      <c r="I173" s="194"/>
      <c r="J173" s="194"/>
      <c r="K173" s="194"/>
      <c r="L173" s="194"/>
      <c r="M173" s="194"/>
      <c r="N173" s="194"/>
      <c r="O173" s="194"/>
      <c r="P173" s="194"/>
      <c r="Q173" s="194"/>
      <c r="R173" s="194"/>
      <c r="S173" s="194"/>
      <c r="T173" s="194"/>
      <c r="U173" s="194"/>
      <c r="V173" s="194"/>
      <c r="W173" s="194"/>
      <c r="X173" s="194"/>
      <c r="Y173" s="194"/>
      <c r="Z173" s="194"/>
    </row>
    <row r="174">
      <c r="A174" s="194"/>
      <c r="B174" s="194"/>
      <c r="C174" s="194"/>
      <c r="D174" s="194"/>
      <c r="E174" s="194"/>
      <c r="F174" s="194"/>
      <c r="G174" s="194"/>
      <c r="H174" s="194"/>
      <c r="I174" s="194"/>
      <c r="J174" s="194"/>
      <c r="K174" s="194"/>
      <c r="L174" s="194"/>
      <c r="M174" s="194"/>
      <c r="N174" s="194"/>
      <c r="O174" s="194"/>
      <c r="P174" s="194"/>
      <c r="Q174" s="194"/>
      <c r="R174" s="194"/>
      <c r="S174" s="194"/>
      <c r="T174" s="194"/>
      <c r="U174" s="194"/>
      <c r="V174" s="194"/>
      <c r="W174" s="194"/>
      <c r="X174" s="194"/>
      <c r="Y174" s="194"/>
      <c r="Z174" s="194"/>
    </row>
    <row r="175">
      <c r="A175" s="194"/>
      <c r="B175" s="194"/>
      <c r="C175" s="194"/>
      <c r="D175" s="194"/>
      <c r="E175" s="194"/>
      <c r="F175" s="194"/>
      <c r="G175" s="194"/>
      <c r="H175" s="194"/>
      <c r="I175" s="194"/>
      <c r="J175" s="194"/>
      <c r="K175" s="194"/>
      <c r="L175" s="194"/>
      <c r="M175" s="194"/>
      <c r="N175" s="194"/>
      <c r="O175" s="194"/>
      <c r="P175" s="194"/>
      <c r="Q175" s="194"/>
      <c r="R175" s="194"/>
      <c r="S175" s="194"/>
      <c r="T175" s="194"/>
      <c r="U175" s="194"/>
      <c r="V175" s="194"/>
      <c r="W175" s="194"/>
      <c r="X175" s="194"/>
      <c r="Y175" s="194"/>
      <c r="Z175" s="194"/>
    </row>
    <row r="176">
      <c r="A176" s="194"/>
      <c r="B176" s="194"/>
      <c r="C176" s="194"/>
      <c r="D176" s="194"/>
      <c r="E176" s="194"/>
      <c r="F176" s="194"/>
      <c r="G176" s="194"/>
      <c r="H176" s="194"/>
      <c r="I176" s="194"/>
      <c r="J176" s="194"/>
      <c r="K176" s="194"/>
      <c r="L176" s="194"/>
      <c r="M176" s="194"/>
      <c r="N176" s="194"/>
      <c r="O176" s="194"/>
      <c r="P176" s="194"/>
      <c r="Q176" s="194"/>
      <c r="R176" s="194"/>
      <c r="S176" s="194"/>
      <c r="T176" s="194"/>
      <c r="U176" s="194"/>
      <c r="V176" s="194"/>
      <c r="W176" s="194"/>
      <c r="X176" s="194"/>
      <c r="Y176" s="194"/>
      <c r="Z176" s="194"/>
    </row>
    <row r="177">
      <c r="A177" s="194"/>
      <c r="B177" s="194"/>
      <c r="C177" s="194"/>
      <c r="D177" s="194"/>
      <c r="E177" s="194"/>
      <c r="F177" s="194"/>
      <c r="G177" s="194"/>
      <c r="H177" s="194"/>
      <c r="I177" s="194"/>
      <c r="J177" s="194"/>
      <c r="K177" s="194"/>
      <c r="L177" s="194"/>
      <c r="M177" s="194"/>
      <c r="N177" s="194"/>
      <c r="O177" s="194"/>
      <c r="P177" s="194"/>
      <c r="Q177" s="194"/>
      <c r="R177" s="194"/>
      <c r="S177" s="194"/>
      <c r="T177" s="194"/>
      <c r="U177" s="194"/>
      <c r="V177" s="194"/>
      <c r="W177" s="194"/>
      <c r="X177" s="194"/>
      <c r="Y177" s="194"/>
      <c r="Z177" s="194"/>
    </row>
    <row r="178">
      <c r="A178" s="194"/>
      <c r="B178" s="194"/>
      <c r="C178" s="194"/>
      <c r="D178" s="194"/>
      <c r="E178" s="194"/>
      <c r="F178" s="194"/>
      <c r="G178" s="194"/>
      <c r="H178" s="194"/>
      <c r="I178" s="194"/>
      <c r="J178" s="194"/>
      <c r="K178" s="194"/>
      <c r="L178" s="194"/>
      <c r="M178" s="194"/>
      <c r="N178" s="194"/>
      <c r="O178" s="194"/>
      <c r="P178" s="194"/>
      <c r="Q178" s="194"/>
      <c r="R178" s="194"/>
      <c r="S178" s="194"/>
      <c r="T178" s="194"/>
      <c r="U178" s="194"/>
      <c r="V178" s="194"/>
      <c r="W178" s="194"/>
      <c r="X178" s="194"/>
      <c r="Y178" s="194"/>
      <c r="Z178" s="194"/>
    </row>
    <row r="179">
      <c r="A179" s="194"/>
      <c r="B179" s="194"/>
      <c r="C179" s="194"/>
      <c r="D179" s="194"/>
      <c r="E179" s="194"/>
      <c r="F179" s="194"/>
      <c r="G179" s="194"/>
      <c r="H179" s="194"/>
      <c r="I179" s="194"/>
      <c r="J179" s="194"/>
      <c r="K179" s="194"/>
      <c r="L179" s="194"/>
      <c r="M179" s="194"/>
      <c r="N179" s="194"/>
      <c r="O179" s="194"/>
      <c r="P179" s="194"/>
      <c r="Q179" s="194"/>
      <c r="R179" s="194"/>
      <c r="S179" s="194"/>
      <c r="T179" s="194"/>
      <c r="U179" s="194"/>
      <c r="V179" s="194"/>
      <c r="W179" s="194"/>
      <c r="X179" s="194"/>
      <c r="Y179" s="194"/>
      <c r="Z179" s="194"/>
    </row>
    <row r="180">
      <c r="A180" s="194"/>
      <c r="B180" s="194"/>
      <c r="C180" s="194"/>
      <c r="D180" s="194"/>
      <c r="E180" s="194"/>
      <c r="F180" s="194"/>
      <c r="G180" s="194"/>
      <c r="H180" s="194"/>
      <c r="I180" s="194"/>
      <c r="J180" s="194"/>
      <c r="K180" s="194"/>
      <c r="L180" s="194"/>
      <c r="M180" s="194"/>
      <c r="N180" s="194"/>
      <c r="O180" s="194"/>
      <c r="P180" s="194"/>
      <c r="Q180" s="194"/>
      <c r="R180" s="194"/>
      <c r="S180" s="194"/>
      <c r="T180" s="194"/>
      <c r="U180" s="194"/>
      <c r="V180" s="194"/>
      <c r="W180" s="194"/>
      <c r="X180" s="194"/>
      <c r="Y180" s="194"/>
      <c r="Z180" s="194"/>
    </row>
    <row r="181">
      <c r="A181" s="194"/>
      <c r="B181" s="194"/>
      <c r="C181" s="194"/>
      <c r="D181" s="194"/>
      <c r="E181" s="194"/>
      <c r="F181" s="194"/>
      <c r="G181" s="194"/>
      <c r="H181" s="194"/>
      <c r="I181" s="194"/>
      <c r="J181" s="194"/>
      <c r="K181" s="194"/>
      <c r="L181" s="194"/>
      <c r="M181" s="194"/>
      <c r="N181" s="194"/>
      <c r="O181" s="194"/>
      <c r="P181" s="194"/>
      <c r="Q181" s="194"/>
      <c r="R181" s="194"/>
      <c r="S181" s="194"/>
      <c r="T181" s="194"/>
      <c r="U181" s="194"/>
      <c r="V181" s="194"/>
      <c r="W181" s="194"/>
      <c r="X181" s="194"/>
      <c r="Y181" s="194"/>
      <c r="Z181" s="194"/>
    </row>
    <row r="182">
      <c r="A182" s="194"/>
      <c r="B182" s="194"/>
      <c r="C182" s="194"/>
      <c r="D182" s="194"/>
      <c r="E182" s="194"/>
      <c r="F182" s="194"/>
      <c r="G182" s="194"/>
      <c r="H182" s="194"/>
      <c r="I182" s="194"/>
      <c r="J182" s="194"/>
      <c r="K182" s="194"/>
      <c r="L182" s="194"/>
      <c r="M182" s="194"/>
      <c r="N182" s="194"/>
      <c r="O182" s="194"/>
      <c r="P182" s="194"/>
      <c r="Q182" s="194"/>
      <c r="R182" s="194"/>
      <c r="S182" s="194"/>
      <c r="T182" s="194"/>
      <c r="U182" s="194"/>
      <c r="V182" s="194"/>
      <c r="W182" s="194"/>
      <c r="X182" s="194"/>
      <c r="Y182" s="194"/>
      <c r="Z182" s="194"/>
    </row>
    <row r="183">
      <c r="A183" s="194"/>
      <c r="B183" s="194"/>
      <c r="C183" s="194"/>
      <c r="D183" s="194"/>
      <c r="E183" s="194"/>
      <c r="F183" s="194"/>
      <c r="G183" s="194"/>
      <c r="H183" s="194"/>
      <c r="I183" s="194"/>
      <c r="J183" s="194"/>
      <c r="K183" s="194"/>
      <c r="L183" s="194"/>
      <c r="M183" s="194"/>
      <c r="N183" s="194"/>
      <c r="O183" s="194"/>
      <c r="P183" s="194"/>
      <c r="Q183" s="194"/>
      <c r="R183" s="194"/>
      <c r="S183" s="194"/>
      <c r="T183" s="194"/>
      <c r="U183" s="194"/>
      <c r="V183" s="194"/>
      <c r="W183" s="194"/>
      <c r="X183" s="194"/>
      <c r="Y183" s="194"/>
      <c r="Z183" s="194"/>
    </row>
    <row r="184">
      <c r="A184" s="194"/>
      <c r="B184" s="194"/>
      <c r="C184" s="194"/>
      <c r="D184" s="194"/>
      <c r="E184" s="194"/>
      <c r="F184" s="194"/>
      <c r="G184" s="194"/>
      <c r="H184" s="194"/>
      <c r="I184" s="194"/>
      <c r="J184" s="194"/>
      <c r="K184" s="194"/>
      <c r="L184" s="194"/>
      <c r="M184" s="194"/>
      <c r="N184" s="194"/>
      <c r="O184" s="194"/>
      <c r="P184" s="194"/>
      <c r="Q184" s="194"/>
      <c r="R184" s="194"/>
      <c r="S184" s="194"/>
      <c r="T184" s="194"/>
      <c r="U184" s="194"/>
      <c r="V184" s="194"/>
      <c r="W184" s="194"/>
      <c r="X184" s="194"/>
      <c r="Y184" s="194"/>
      <c r="Z184" s="194"/>
    </row>
    <row r="185">
      <c r="A185" s="194"/>
      <c r="B185" s="194"/>
      <c r="C185" s="194"/>
      <c r="D185" s="194"/>
      <c r="E185" s="194"/>
      <c r="F185" s="194"/>
      <c r="G185" s="194"/>
      <c r="H185" s="194"/>
      <c r="I185" s="194"/>
      <c r="J185" s="194"/>
      <c r="K185" s="194"/>
      <c r="L185" s="194"/>
      <c r="M185" s="194"/>
      <c r="N185" s="194"/>
      <c r="O185" s="194"/>
      <c r="P185" s="194"/>
      <c r="Q185" s="194"/>
      <c r="R185" s="194"/>
      <c r="S185" s="194"/>
      <c r="T185" s="194"/>
      <c r="U185" s="194"/>
      <c r="V185" s="194"/>
      <c r="W185" s="194"/>
      <c r="X185" s="194"/>
      <c r="Y185" s="194"/>
      <c r="Z185" s="194"/>
    </row>
    <row r="186">
      <c r="A186" s="194"/>
      <c r="B186" s="194"/>
      <c r="C186" s="194"/>
      <c r="D186" s="194"/>
      <c r="E186" s="194"/>
      <c r="F186" s="194"/>
      <c r="G186" s="194"/>
      <c r="H186" s="194"/>
      <c r="I186" s="194"/>
      <c r="J186" s="194"/>
      <c r="K186" s="194"/>
      <c r="L186" s="194"/>
      <c r="M186" s="194"/>
      <c r="N186" s="194"/>
      <c r="O186" s="194"/>
      <c r="P186" s="194"/>
      <c r="Q186" s="194"/>
      <c r="R186" s="194"/>
      <c r="S186" s="194"/>
      <c r="T186" s="194"/>
      <c r="U186" s="194"/>
      <c r="V186" s="194"/>
      <c r="W186" s="194"/>
      <c r="X186" s="194"/>
      <c r="Y186" s="194"/>
      <c r="Z186" s="194"/>
    </row>
    <row r="187">
      <c r="A187" s="194"/>
      <c r="B187" s="194"/>
      <c r="C187" s="194"/>
      <c r="D187" s="194"/>
      <c r="E187" s="194"/>
      <c r="F187" s="194"/>
      <c r="G187" s="194"/>
      <c r="H187" s="194"/>
      <c r="I187" s="194"/>
      <c r="J187" s="194"/>
      <c r="K187" s="194"/>
      <c r="L187" s="194"/>
      <c r="M187" s="194"/>
      <c r="N187" s="194"/>
      <c r="O187" s="194"/>
      <c r="P187" s="194"/>
      <c r="Q187" s="194"/>
      <c r="R187" s="194"/>
      <c r="S187" s="194"/>
      <c r="T187" s="194"/>
      <c r="U187" s="194"/>
      <c r="V187" s="194"/>
      <c r="W187" s="194"/>
      <c r="X187" s="194"/>
      <c r="Y187" s="194"/>
      <c r="Z187" s="194"/>
    </row>
    <row r="188">
      <c r="A188" s="194"/>
      <c r="B188" s="194"/>
      <c r="C188" s="194"/>
      <c r="D188" s="194"/>
      <c r="E188" s="194"/>
      <c r="F188" s="194"/>
      <c r="G188" s="194"/>
      <c r="H188" s="194"/>
      <c r="I188" s="194"/>
      <c r="J188" s="194"/>
      <c r="K188" s="194"/>
      <c r="L188" s="194"/>
      <c r="M188" s="194"/>
      <c r="N188" s="194"/>
      <c r="O188" s="194"/>
      <c r="P188" s="194"/>
      <c r="Q188" s="194"/>
      <c r="R188" s="194"/>
      <c r="S188" s="194"/>
      <c r="T188" s="194"/>
      <c r="U188" s="194"/>
      <c r="V188" s="194"/>
      <c r="W188" s="194"/>
      <c r="X188" s="194"/>
      <c r="Y188" s="194"/>
      <c r="Z188" s="194"/>
    </row>
    <row r="189">
      <c r="A189" s="194"/>
      <c r="B189" s="194"/>
      <c r="C189" s="194"/>
      <c r="D189" s="194"/>
      <c r="E189" s="194"/>
      <c r="F189" s="194"/>
      <c r="G189" s="194"/>
      <c r="H189" s="194"/>
      <c r="I189" s="194"/>
      <c r="J189" s="194"/>
      <c r="K189" s="194"/>
      <c r="L189" s="194"/>
      <c r="M189" s="194"/>
      <c r="N189" s="194"/>
      <c r="O189" s="194"/>
      <c r="P189" s="194"/>
      <c r="Q189" s="194"/>
      <c r="R189" s="194"/>
      <c r="S189" s="194"/>
      <c r="T189" s="194"/>
      <c r="U189" s="194"/>
      <c r="V189" s="194"/>
      <c r="W189" s="194"/>
      <c r="X189" s="194"/>
      <c r="Y189" s="194"/>
      <c r="Z189" s="194"/>
    </row>
    <row r="190">
      <c r="A190" s="194"/>
      <c r="B190" s="194"/>
      <c r="C190" s="194"/>
      <c r="D190" s="194"/>
      <c r="E190" s="194"/>
      <c r="F190" s="194"/>
      <c r="G190" s="194"/>
      <c r="H190" s="194"/>
      <c r="I190" s="194"/>
      <c r="J190" s="194"/>
      <c r="K190" s="194"/>
      <c r="L190" s="194"/>
      <c r="M190" s="194"/>
      <c r="N190" s="194"/>
      <c r="O190" s="194"/>
      <c r="P190" s="194"/>
      <c r="Q190" s="194"/>
      <c r="R190" s="194"/>
      <c r="S190" s="194"/>
      <c r="T190" s="194"/>
      <c r="U190" s="194"/>
      <c r="V190" s="194"/>
      <c r="W190" s="194"/>
      <c r="X190" s="194"/>
      <c r="Y190" s="194"/>
      <c r="Z190" s="194"/>
    </row>
    <row r="191">
      <c r="A191" s="194"/>
      <c r="B191" s="194"/>
      <c r="C191" s="194"/>
      <c r="D191" s="194"/>
      <c r="E191" s="194"/>
      <c r="F191" s="194"/>
      <c r="G191" s="194"/>
      <c r="H191" s="194"/>
      <c r="I191" s="194"/>
      <c r="J191" s="194"/>
      <c r="K191" s="194"/>
      <c r="L191" s="194"/>
      <c r="M191" s="194"/>
      <c r="N191" s="194"/>
      <c r="O191" s="194"/>
      <c r="P191" s="194"/>
      <c r="Q191" s="194"/>
      <c r="R191" s="194"/>
      <c r="S191" s="194"/>
      <c r="T191" s="194"/>
      <c r="U191" s="194"/>
      <c r="V191" s="194"/>
      <c r="W191" s="194"/>
      <c r="X191" s="194"/>
      <c r="Y191" s="194"/>
      <c r="Z191" s="194"/>
    </row>
    <row r="192">
      <c r="A192" s="194"/>
      <c r="B192" s="194"/>
      <c r="C192" s="194"/>
      <c r="D192" s="194"/>
      <c r="E192" s="194"/>
      <c r="F192" s="194"/>
      <c r="G192" s="194"/>
      <c r="H192" s="194"/>
      <c r="I192" s="194"/>
      <c r="J192" s="194"/>
      <c r="K192" s="194"/>
      <c r="L192" s="194"/>
      <c r="M192" s="194"/>
      <c r="N192" s="194"/>
      <c r="O192" s="194"/>
      <c r="P192" s="194"/>
      <c r="Q192" s="194"/>
      <c r="R192" s="194"/>
      <c r="S192" s="194"/>
      <c r="T192" s="194"/>
      <c r="U192" s="194"/>
      <c r="V192" s="194"/>
      <c r="W192" s="194"/>
      <c r="X192" s="194"/>
      <c r="Y192" s="194"/>
      <c r="Z192" s="194"/>
    </row>
    <row r="193">
      <c r="A193" s="194"/>
      <c r="B193" s="194"/>
      <c r="C193" s="194"/>
      <c r="D193" s="194"/>
      <c r="E193" s="194"/>
      <c r="F193" s="194"/>
      <c r="G193" s="194"/>
      <c r="H193" s="194"/>
      <c r="I193" s="194"/>
      <c r="J193" s="194"/>
      <c r="K193" s="194"/>
      <c r="L193" s="194"/>
      <c r="M193" s="194"/>
      <c r="N193" s="194"/>
      <c r="O193" s="194"/>
      <c r="P193" s="194"/>
      <c r="Q193" s="194"/>
      <c r="R193" s="194"/>
      <c r="S193" s="194"/>
      <c r="T193" s="194"/>
      <c r="U193" s="194"/>
      <c r="V193" s="194"/>
      <c r="W193" s="194"/>
      <c r="X193" s="194"/>
      <c r="Y193" s="194"/>
      <c r="Z193" s="194"/>
    </row>
    <row r="194">
      <c r="A194" s="194"/>
      <c r="B194" s="194"/>
      <c r="C194" s="194"/>
      <c r="D194" s="194"/>
      <c r="E194" s="194"/>
      <c r="F194" s="194"/>
      <c r="G194" s="194"/>
      <c r="H194" s="194"/>
      <c r="I194" s="194"/>
      <c r="J194" s="194"/>
      <c r="K194" s="194"/>
      <c r="L194" s="194"/>
      <c r="M194" s="194"/>
      <c r="N194" s="194"/>
      <c r="O194" s="194"/>
      <c r="P194" s="194"/>
      <c r="Q194" s="194"/>
      <c r="R194" s="194"/>
      <c r="S194" s="194"/>
      <c r="T194" s="194"/>
      <c r="U194" s="194"/>
      <c r="V194" s="194"/>
      <c r="W194" s="194"/>
      <c r="X194" s="194"/>
      <c r="Y194" s="194"/>
      <c r="Z194" s="194"/>
    </row>
    <row r="195">
      <c r="A195" s="194"/>
      <c r="B195" s="194"/>
      <c r="C195" s="194"/>
      <c r="D195" s="194"/>
      <c r="E195" s="194"/>
      <c r="F195" s="194"/>
      <c r="G195" s="194"/>
      <c r="H195" s="194"/>
      <c r="I195" s="194"/>
      <c r="J195" s="194"/>
      <c r="K195" s="194"/>
      <c r="L195" s="194"/>
      <c r="M195" s="194"/>
      <c r="N195" s="194"/>
      <c r="O195" s="194"/>
      <c r="P195" s="194"/>
      <c r="Q195" s="194"/>
      <c r="R195" s="194"/>
      <c r="S195" s="194"/>
      <c r="T195" s="194"/>
      <c r="U195" s="194"/>
      <c r="V195" s="194"/>
      <c r="W195" s="194"/>
      <c r="X195" s="194"/>
      <c r="Y195" s="194"/>
      <c r="Z195" s="194"/>
    </row>
    <row r="196">
      <c r="A196" s="194"/>
      <c r="B196" s="194"/>
      <c r="C196" s="194"/>
      <c r="D196" s="194"/>
      <c r="E196" s="194"/>
      <c r="F196" s="194"/>
      <c r="G196" s="194"/>
      <c r="H196" s="194"/>
      <c r="I196" s="194"/>
      <c r="J196" s="194"/>
      <c r="K196" s="194"/>
      <c r="L196" s="194"/>
      <c r="M196" s="194"/>
      <c r="N196" s="194"/>
      <c r="O196" s="194"/>
      <c r="P196" s="194"/>
      <c r="Q196" s="194"/>
      <c r="R196" s="194"/>
      <c r="S196" s="194"/>
      <c r="T196" s="194"/>
      <c r="U196" s="194"/>
      <c r="V196" s="194"/>
      <c r="W196" s="194"/>
      <c r="X196" s="194"/>
      <c r="Y196" s="194"/>
      <c r="Z196" s="194"/>
    </row>
    <row r="197">
      <c r="A197" s="194"/>
      <c r="B197" s="194"/>
      <c r="C197" s="194"/>
      <c r="D197" s="194"/>
      <c r="E197" s="194"/>
      <c r="F197" s="194"/>
      <c r="G197" s="194"/>
      <c r="H197" s="194"/>
      <c r="I197" s="194"/>
      <c r="J197" s="194"/>
      <c r="K197" s="194"/>
      <c r="L197" s="194"/>
      <c r="M197" s="194"/>
      <c r="N197" s="194"/>
      <c r="O197" s="194"/>
      <c r="P197" s="194"/>
      <c r="Q197" s="194"/>
      <c r="R197" s="194"/>
      <c r="S197" s="194"/>
      <c r="T197" s="194"/>
      <c r="U197" s="194"/>
      <c r="V197" s="194"/>
      <c r="W197" s="194"/>
      <c r="X197" s="194"/>
      <c r="Y197" s="194"/>
      <c r="Z197" s="194"/>
    </row>
    <row r="198">
      <c r="A198" s="194"/>
      <c r="B198" s="194"/>
      <c r="C198" s="194"/>
      <c r="D198" s="194"/>
      <c r="E198" s="194"/>
      <c r="F198" s="194"/>
      <c r="G198" s="194"/>
      <c r="H198" s="194"/>
      <c r="I198" s="194"/>
      <c r="J198" s="194"/>
      <c r="K198" s="194"/>
      <c r="L198" s="194"/>
      <c r="M198" s="194"/>
      <c r="N198" s="194"/>
      <c r="O198" s="194"/>
      <c r="P198" s="194"/>
      <c r="Q198" s="194"/>
      <c r="R198" s="194"/>
      <c r="S198" s="194"/>
      <c r="T198" s="194"/>
      <c r="U198" s="194"/>
      <c r="V198" s="194"/>
      <c r="W198" s="194"/>
      <c r="X198" s="194"/>
      <c r="Y198" s="194"/>
      <c r="Z198" s="194"/>
    </row>
    <row r="199">
      <c r="A199" s="194"/>
      <c r="B199" s="194"/>
      <c r="C199" s="194"/>
      <c r="D199" s="194"/>
      <c r="E199" s="194"/>
      <c r="F199" s="194"/>
      <c r="G199" s="194"/>
      <c r="H199" s="194"/>
      <c r="I199" s="194"/>
      <c r="J199" s="194"/>
      <c r="K199" s="194"/>
      <c r="L199" s="194"/>
      <c r="M199" s="194"/>
      <c r="N199" s="194"/>
      <c r="O199" s="194"/>
      <c r="P199" s="194"/>
      <c r="Q199" s="194"/>
      <c r="R199" s="194"/>
      <c r="S199" s="194"/>
      <c r="T199" s="194"/>
      <c r="U199" s="194"/>
      <c r="V199" s="194"/>
      <c r="W199" s="194"/>
      <c r="X199" s="194"/>
      <c r="Y199" s="194"/>
      <c r="Z199" s="194"/>
    </row>
    <row r="200">
      <c r="A200" s="194"/>
      <c r="B200" s="194"/>
      <c r="C200" s="194"/>
      <c r="D200" s="194"/>
      <c r="E200" s="194"/>
      <c r="F200" s="194"/>
      <c r="G200" s="194"/>
      <c r="H200" s="194"/>
      <c r="I200" s="194"/>
      <c r="J200" s="194"/>
      <c r="K200" s="194"/>
      <c r="L200" s="194"/>
      <c r="M200" s="194"/>
      <c r="N200" s="194"/>
      <c r="O200" s="194"/>
      <c r="P200" s="194"/>
      <c r="Q200" s="194"/>
      <c r="R200" s="194"/>
      <c r="S200" s="194"/>
      <c r="T200" s="194"/>
      <c r="U200" s="194"/>
      <c r="V200" s="194"/>
      <c r="W200" s="194"/>
      <c r="X200" s="194"/>
      <c r="Y200" s="194"/>
      <c r="Z200" s="194"/>
    </row>
    <row r="201">
      <c r="A201" s="194"/>
      <c r="B201" s="194"/>
      <c r="C201" s="194"/>
      <c r="D201" s="194"/>
      <c r="E201" s="194"/>
      <c r="F201" s="194"/>
      <c r="G201" s="194"/>
      <c r="H201" s="194"/>
      <c r="I201" s="194"/>
      <c r="J201" s="194"/>
      <c r="K201" s="194"/>
      <c r="L201" s="194"/>
      <c r="M201" s="194"/>
      <c r="N201" s="194"/>
      <c r="O201" s="194"/>
      <c r="P201" s="194"/>
      <c r="Q201" s="194"/>
      <c r="R201" s="194"/>
      <c r="S201" s="194"/>
      <c r="T201" s="194"/>
      <c r="U201" s="194"/>
      <c r="V201" s="194"/>
      <c r="W201" s="194"/>
      <c r="X201" s="194"/>
      <c r="Y201" s="194"/>
      <c r="Z201" s="194"/>
    </row>
    <row r="202">
      <c r="A202" s="194"/>
      <c r="B202" s="194"/>
      <c r="C202" s="194"/>
      <c r="D202" s="194"/>
      <c r="E202" s="194"/>
      <c r="F202" s="194"/>
      <c r="G202" s="194"/>
      <c r="H202" s="194"/>
      <c r="I202" s="194"/>
      <c r="J202" s="194"/>
      <c r="K202" s="194"/>
      <c r="L202" s="194"/>
      <c r="M202" s="194"/>
      <c r="N202" s="194"/>
      <c r="O202" s="194"/>
      <c r="P202" s="194"/>
      <c r="Q202" s="194"/>
      <c r="R202" s="194"/>
      <c r="S202" s="194"/>
      <c r="T202" s="194"/>
      <c r="U202" s="194"/>
      <c r="V202" s="194"/>
      <c r="W202" s="194"/>
      <c r="X202" s="194"/>
      <c r="Y202" s="194"/>
      <c r="Z202" s="194"/>
    </row>
    <row r="203">
      <c r="A203" s="194"/>
      <c r="B203" s="194"/>
      <c r="C203" s="194"/>
      <c r="D203" s="194"/>
      <c r="E203" s="194"/>
      <c r="F203" s="194"/>
      <c r="G203" s="194"/>
      <c r="H203" s="194"/>
      <c r="I203" s="194"/>
      <c r="J203" s="194"/>
      <c r="K203" s="194"/>
      <c r="L203" s="194"/>
      <c r="M203" s="194"/>
      <c r="N203" s="194"/>
      <c r="O203" s="194"/>
      <c r="P203" s="194"/>
      <c r="Q203" s="194"/>
      <c r="R203" s="194"/>
      <c r="S203" s="194"/>
      <c r="T203" s="194"/>
      <c r="U203" s="194"/>
      <c r="V203" s="194"/>
      <c r="W203" s="194"/>
      <c r="X203" s="194"/>
      <c r="Y203" s="194"/>
      <c r="Z203" s="194"/>
    </row>
    <row r="204">
      <c r="A204" s="194"/>
      <c r="B204" s="194"/>
      <c r="C204" s="194"/>
      <c r="D204" s="194"/>
      <c r="E204" s="194"/>
      <c r="F204" s="194"/>
      <c r="G204" s="194"/>
      <c r="H204" s="194"/>
      <c r="I204" s="194"/>
      <c r="J204" s="194"/>
      <c r="K204" s="194"/>
      <c r="L204" s="194"/>
      <c r="M204" s="194"/>
      <c r="N204" s="194"/>
      <c r="O204" s="194"/>
      <c r="P204" s="194"/>
      <c r="Q204" s="194"/>
      <c r="R204" s="194"/>
      <c r="S204" s="194"/>
      <c r="T204" s="194"/>
      <c r="U204" s="194"/>
      <c r="V204" s="194"/>
      <c r="W204" s="194"/>
      <c r="X204" s="194"/>
      <c r="Y204" s="194"/>
      <c r="Z204" s="194"/>
    </row>
    <row r="205">
      <c r="A205" s="194"/>
      <c r="B205" s="194"/>
      <c r="C205" s="194"/>
      <c r="D205" s="194"/>
      <c r="E205" s="194"/>
      <c r="F205" s="194"/>
      <c r="G205" s="194"/>
      <c r="H205" s="194"/>
      <c r="I205" s="194"/>
      <c r="J205" s="194"/>
      <c r="K205" s="194"/>
      <c r="L205" s="194"/>
      <c r="M205" s="194"/>
      <c r="N205" s="194"/>
      <c r="O205" s="194"/>
      <c r="P205" s="194"/>
      <c r="Q205" s="194"/>
      <c r="R205" s="194"/>
      <c r="S205" s="194"/>
      <c r="T205" s="194"/>
      <c r="U205" s="194"/>
      <c r="V205" s="194"/>
      <c r="W205" s="194"/>
      <c r="X205" s="194"/>
      <c r="Y205" s="194"/>
      <c r="Z205" s="194"/>
    </row>
    <row r="206">
      <c r="A206" s="194"/>
      <c r="B206" s="194"/>
      <c r="C206" s="194"/>
      <c r="D206" s="194"/>
      <c r="E206" s="194"/>
      <c r="F206" s="194"/>
      <c r="G206" s="194"/>
      <c r="H206" s="194"/>
      <c r="I206" s="194"/>
      <c r="J206" s="194"/>
      <c r="K206" s="194"/>
      <c r="L206" s="194"/>
      <c r="M206" s="194"/>
      <c r="N206" s="194"/>
      <c r="O206" s="194"/>
      <c r="P206" s="194"/>
      <c r="Q206" s="194"/>
      <c r="R206" s="194"/>
      <c r="S206" s="194"/>
      <c r="T206" s="194"/>
      <c r="U206" s="194"/>
      <c r="V206" s="194"/>
      <c r="W206" s="194"/>
      <c r="X206" s="194"/>
      <c r="Y206" s="194"/>
      <c r="Z206" s="194"/>
    </row>
    <row r="207">
      <c r="A207" s="194"/>
      <c r="B207" s="194"/>
      <c r="C207" s="194"/>
      <c r="D207" s="194"/>
      <c r="E207" s="194"/>
      <c r="F207" s="194"/>
      <c r="G207" s="194"/>
      <c r="H207" s="194"/>
      <c r="I207" s="194"/>
      <c r="J207" s="194"/>
      <c r="K207" s="194"/>
      <c r="L207" s="194"/>
      <c r="M207" s="194"/>
      <c r="N207" s="194"/>
      <c r="O207" s="194"/>
      <c r="P207" s="194"/>
      <c r="Q207" s="194"/>
      <c r="R207" s="194"/>
      <c r="S207" s="194"/>
      <c r="T207" s="194"/>
      <c r="U207" s="194"/>
      <c r="V207" s="194"/>
      <c r="W207" s="194"/>
      <c r="X207" s="194"/>
      <c r="Y207" s="194"/>
      <c r="Z207" s="194"/>
    </row>
    <row r="208">
      <c r="A208" s="194"/>
      <c r="B208" s="194"/>
      <c r="C208" s="194"/>
      <c r="D208" s="194"/>
      <c r="E208" s="194"/>
      <c r="F208" s="194"/>
      <c r="G208" s="194"/>
      <c r="H208" s="194"/>
      <c r="I208" s="194"/>
      <c r="J208" s="194"/>
      <c r="K208" s="194"/>
      <c r="L208" s="194"/>
      <c r="M208" s="194"/>
      <c r="N208" s="194"/>
      <c r="O208" s="194"/>
      <c r="P208" s="194"/>
      <c r="Q208" s="194"/>
      <c r="R208" s="194"/>
      <c r="S208" s="194"/>
      <c r="T208" s="194"/>
      <c r="U208" s="194"/>
      <c r="V208" s="194"/>
      <c r="W208" s="194"/>
      <c r="X208" s="194"/>
      <c r="Y208" s="194"/>
      <c r="Z208" s="194"/>
    </row>
    <row r="209">
      <c r="A209" s="194"/>
      <c r="B209" s="194"/>
      <c r="C209" s="194"/>
      <c r="D209" s="194"/>
      <c r="E209" s="194"/>
      <c r="F209" s="194"/>
      <c r="G209" s="194"/>
      <c r="H209" s="194"/>
      <c r="I209" s="194"/>
      <c r="J209" s="194"/>
      <c r="K209" s="194"/>
      <c r="L209" s="194"/>
      <c r="M209" s="194"/>
      <c r="N209" s="194"/>
      <c r="O209" s="194"/>
      <c r="P209" s="194"/>
      <c r="Q209" s="194"/>
      <c r="R209" s="194"/>
      <c r="S209" s="194"/>
      <c r="T209" s="194"/>
      <c r="U209" s="194"/>
      <c r="V209" s="194"/>
      <c r="W209" s="194"/>
      <c r="X209" s="194"/>
      <c r="Y209" s="194"/>
      <c r="Z209" s="194"/>
    </row>
    <row r="210">
      <c r="A210" s="194"/>
      <c r="B210" s="194"/>
      <c r="C210" s="194"/>
      <c r="D210" s="194"/>
      <c r="E210" s="194"/>
      <c r="F210" s="194"/>
      <c r="G210" s="194"/>
      <c r="H210" s="194"/>
      <c r="I210" s="194"/>
      <c r="J210" s="194"/>
      <c r="K210" s="194"/>
      <c r="L210" s="194"/>
      <c r="M210" s="194"/>
      <c r="N210" s="194"/>
      <c r="O210" s="194"/>
      <c r="P210" s="194"/>
      <c r="Q210" s="194"/>
      <c r="R210" s="194"/>
      <c r="S210" s="194"/>
      <c r="T210" s="194"/>
      <c r="U210" s="194"/>
      <c r="V210" s="194"/>
      <c r="W210" s="194"/>
      <c r="X210" s="194"/>
      <c r="Y210" s="194"/>
      <c r="Z210" s="194"/>
    </row>
    <row r="211">
      <c r="A211" s="194"/>
      <c r="B211" s="194"/>
      <c r="C211" s="194"/>
      <c r="D211" s="194"/>
      <c r="E211" s="194"/>
      <c r="F211" s="194"/>
      <c r="G211" s="194"/>
      <c r="H211" s="194"/>
      <c r="I211" s="194"/>
      <c r="J211" s="194"/>
      <c r="K211" s="194"/>
      <c r="L211" s="194"/>
      <c r="M211" s="194"/>
      <c r="N211" s="194"/>
      <c r="O211" s="194"/>
      <c r="P211" s="194"/>
      <c r="Q211" s="194"/>
      <c r="R211" s="194"/>
      <c r="S211" s="194"/>
      <c r="T211" s="194"/>
      <c r="U211" s="194"/>
      <c r="V211" s="194"/>
      <c r="W211" s="194"/>
      <c r="X211" s="194"/>
      <c r="Y211" s="194"/>
      <c r="Z211" s="194"/>
    </row>
    <row r="212">
      <c r="A212" s="194"/>
      <c r="B212" s="194"/>
      <c r="C212" s="194"/>
      <c r="D212" s="194"/>
      <c r="E212" s="194"/>
      <c r="F212" s="194"/>
      <c r="G212" s="194"/>
      <c r="H212" s="194"/>
      <c r="I212" s="194"/>
      <c r="J212" s="194"/>
      <c r="K212" s="194"/>
      <c r="L212" s="194"/>
      <c r="M212" s="194"/>
      <c r="N212" s="194"/>
      <c r="O212" s="194"/>
      <c r="P212" s="194"/>
      <c r="Q212" s="194"/>
      <c r="R212" s="194"/>
      <c r="S212" s="194"/>
      <c r="T212" s="194"/>
      <c r="U212" s="194"/>
      <c r="V212" s="194"/>
      <c r="W212" s="194"/>
      <c r="X212" s="194"/>
      <c r="Y212" s="194"/>
      <c r="Z212" s="194"/>
    </row>
    <row r="213">
      <c r="A213" s="194"/>
      <c r="B213" s="194"/>
      <c r="C213" s="194"/>
      <c r="D213" s="194"/>
      <c r="E213" s="194"/>
      <c r="F213" s="194"/>
      <c r="G213" s="194"/>
      <c r="H213" s="194"/>
      <c r="I213" s="194"/>
      <c r="J213" s="194"/>
      <c r="K213" s="194"/>
      <c r="L213" s="194"/>
      <c r="M213" s="194"/>
      <c r="N213" s="194"/>
      <c r="O213" s="194"/>
      <c r="P213" s="194"/>
      <c r="Q213" s="194"/>
      <c r="R213" s="194"/>
      <c r="S213" s="194"/>
      <c r="T213" s="194"/>
      <c r="U213" s="194"/>
      <c r="V213" s="194"/>
      <c r="W213" s="194"/>
      <c r="X213" s="194"/>
      <c r="Y213" s="194"/>
      <c r="Z213" s="194"/>
    </row>
    <row r="214">
      <c r="A214" s="194"/>
      <c r="B214" s="194"/>
      <c r="C214" s="194"/>
      <c r="D214" s="194"/>
      <c r="E214" s="194"/>
      <c r="F214" s="194"/>
      <c r="G214" s="194"/>
      <c r="H214" s="194"/>
      <c r="I214" s="194"/>
      <c r="J214" s="194"/>
      <c r="K214" s="194"/>
      <c r="L214" s="194"/>
      <c r="M214" s="194"/>
      <c r="N214" s="194"/>
      <c r="O214" s="194"/>
      <c r="P214" s="194"/>
      <c r="Q214" s="194"/>
      <c r="R214" s="194"/>
      <c r="S214" s="194"/>
      <c r="T214" s="194"/>
      <c r="U214" s="194"/>
      <c r="V214" s="194"/>
      <c r="W214" s="194"/>
      <c r="X214" s="194"/>
      <c r="Y214" s="194"/>
      <c r="Z214" s="194"/>
    </row>
    <row r="215">
      <c r="A215" s="194"/>
      <c r="B215" s="194"/>
      <c r="C215" s="194"/>
      <c r="D215" s="194"/>
      <c r="E215" s="194"/>
      <c r="F215" s="194"/>
      <c r="G215" s="194"/>
      <c r="H215" s="194"/>
      <c r="I215" s="194"/>
      <c r="J215" s="194"/>
      <c r="K215" s="194"/>
      <c r="L215" s="194"/>
      <c r="M215" s="194"/>
      <c r="N215" s="194"/>
      <c r="O215" s="194"/>
      <c r="P215" s="194"/>
      <c r="Q215" s="194"/>
      <c r="R215" s="194"/>
      <c r="S215" s="194"/>
      <c r="T215" s="194"/>
      <c r="U215" s="194"/>
      <c r="V215" s="194"/>
      <c r="W215" s="194"/>
      <c r="X215" s="194"/>
      <c r="Y215" s="194"/>
      <c r="Z215" s="194"/>
    </row>
    <row r="216">
      <c r="A216" s="194"/>
      <c r="B216" s="194"/>
      <c r="C216" s="194"/>
      <c r="D216" s="194"/>
      <c r="E216" s="194"/>
      <c r="F216" s="194"/>
      <c r="G216" s="194"/>
      <c r="H216" s="194"/>
      <c r="I216" s="194"/>
      <c r="J216" s="194"/>
      <c r="K216" s="194"/>
      <c r="L216" s="194"/>
      <c r="M216" s="194"/>
      <c r="N216" s="194"/>
      <c r="O216" s="194"/>
      <c r="P216" s="194"/>
      <c r="Q216" s="194"/>
      <c r="R216" s="194"/>
      <c r="S216" s="194"/>
      <c r="T216" s="194"/>
      <c r="U216" s="194"/>
      <c r="V216" s="194"/>
      <c r="W216" s="194"/>
      <c r="X216" s="194"/>
      <c r="Y216" s="194"/>
      <c r="Z216" s="194"/>
    </row>
    <row r="217">
      <c r="A217" s="194"/>
      <c r="B217" s="194"/>
      <c r="C217" s="194"/>
      <c r="D217" s="194"/>
      <c r="E217" s="194"/>
      <c r="F217" s="194"/>
      <c r="G217" s="194"/>
      <c r="H217" s="194"/>
      <c r="I217" s="194"/>
      <c r="J217" s="194"/>
      <c r="K217" s="194"/>
      <c r="L217" s="194"/>
      <c r="M217" s="194"/>
      <c r="N217" s="194"/>
      <c r="O217" s="194"/>
      <c r="P217" s="194"/>
      <c r="Q217" s="194"/>
      <c r="R217" s="194"/>
      <c r="S217" s="194"/>
      <c r="T217" s="194"/>
      <c r="U217" s="194"/>
      <c r="V217" s="194"/>
      <c r="W217" s="194"/>
      <c r="X217" s="194"/>
      <c r="Y217" s="194"/>
      <c r="Z217" s="194"/>
    </row>
    <row r="218">
      <c r="A218" s="194"/>
      <c r="B218" s="194"/>
      <c r="C218" s="194"/>
      <c r="D218" s="194"/>
      <c r="E218" s="194"/>
      <c r="F218" s="194"/>
      <c r="G218" s="194"/>
      <c r="H218" s="194"/>
      <c r="I218" s="194"/>
      <c r="J218" s="194"/>
      <c r="K218" s="194"/>
      <c r="L218" s="194"/>
      <c r="M218" s="194"/>
      <c r="N218" s="194"/>
      <c r="O218" s="194"/>
      <c r="P218" s="194"/>
      <c r="Q218" s="194"/>
      <c r="R218" s="194"/>
      <c r="S218" s="194"/>
      <c r="T218" s="194"/>
      <c r="U218" s="194"/>
      <c r="V218" s="194"/>
      <c r="W218" s="194"/>
      <c r="X218" s="194"/>
      <c r="Y218" s="194"/>
      <c r="Z218" s="194"/>
    </row>
    <row r="219">
      <c r="A219" s="194"/>
      <c r="B219" s="194"/>
      <c r="C219" s="194"/>
      <c r="D219" s="194"/>
      <c r="E219" s="194"/>
      <c r="F219" s="194"/>
      <c r="G219" s="194"/>
      <c r="H219" s="194"/>
      <c r="I219" s="194"/>
      <c r="J219" s="194"/>
      <c r="K219" s="194"/>
      <c r="L219" s="194"/>
      <c r="M219" s="194"/>
      <c r="N219" s="194"/>
      <c r="O219" s="194"/>
      <c r="P219" s="194"/>
      <c r="Q219" s="194"/>
      <c r="R219" s="194"/>
      <c r="S219" s="194"/>
      <c r="T219" s="194"/>
      <c r="U219" s="194"/>
      <c r="V219" s="194"/>
      <c r="W219" s="194"/>
      <c r="X219" s="194"/>
      <c r="Y219" s="194"/>
      <c r="Z219" s="194"/>
    </row>
    <row r="220">
      <c r="A220" s="194"/>
      <c r="B220" s="194"/>
      <c r="C220" s="194"/>
      <c r="D220" s="194"/>
      <c r="E220" s="194"/>
      <c r="F220" s="194"/>
      <c r="G220" s="194"/>
      <c r="H220" s="194"/>
      <c r="I220" s="194"/>
      <c r="J220" s="194"/>
      <c r="K220" s="194"/>
      <c r="L220" s="194"/>
      <c r="M220" s="194"/>
      <c r="N220" s="194"/>
      <c r="O220" s="194"/>
      <c r="P220" s="194"/>
      <c r="Q220" s="194"/>
      <c r="R220" s="194"/>
      <c r="S220" s="194"/>
      <c r="T220" s="194"/>
      <c r="U220" s="194"/>
      <c r="V220" s="194"/>
      <c r="W220" s="194"/>
      <c r="X220" s="194"/>
      <c r="Y220" s="194"/>
      <c r="Z220" s="194"/>
    </row>
    <row r="221">
      <c r="A221" s="194"/>
      <c r="B221" s="194"/>
      <c r="C221" s="194"/>
      <c r="D221" s="194"/>
      <c r="E221" s="194"/>
      <c r="F221" s="194"/>
      <c r="G221" s="194"/>
      <c r="H221" s="194"/>
      <c r="I221" s="194"/>
      <c r="J221" s="194"/>
      <c r="K221" s="194"/>
      <c r="L221" s="194"/>
      <c r="M221" s="194"/>
      <c r="N221" s="194"/>
      <c r="O221" s="194"/>
      <c r="P221" s="194"/>
      <c r="Q221" s="194"/>
      <c r="R221" s="194"/>
      <c r="S221" s="194"/>
      <c r="T221" s="194"/>
      <c r="U221" s="194"/>
      <c r="V221" s="194"/>
      <c r="W221" s="194"/>
      <c r="X221" s="194"/>
      <c r="Y221" s="194"/>
      <c r="Z221" s="194"/>
    </row>
    <row r="222">
      <c r="A222" s="194"/>
      <c r="B222" s="194"/>
      <c r="C222" s="194"/>
      <c r="D222" s="194"/>
      <c r="E222" s="194"/>
      <c r="F222" s="194"/>
      <c r="G222" s="194"/>
      <c r="H222" s="194"/>
      <c r="I222" s="194"/>
      <c r="J222" s="194"/>
      <c r="K222" s="194"/>
      <c r="L222" s="194"/>
      <c r="M222" s="194"/>
      <c r="N222" s="194"/>
      <c r="O222" s="194"/>
      <c r="P222" s="194"/>
      <c r="Q222" s="194"/>
      <c r="R222" s="194"/>
      <c r="S222" s="194"/>
      <c r="T222" s="194"/>
      <c r="U222" s="194"/>
      <c r="V222" s="194"/>
      <c r="W222" s="194"/>
      <c r="X222" s="194"/>
      <c r="Y222" s="194"/>
      <c r="Z222" s="194"/>
    </row>
    <row r="223">
      <c r="A223" s="194"/>
      <c r="B223" s="194"/>
      <c r="C223" s="194"/>
      <c r="D223" s="194"/>
      <c r="E223" s="194"/>
      <c r="F223" s="194"/>
      <c r="G223" s="194"/>
      <c r="H223" s="194"/>
      <c r="I223" s="194"/>
      <c r="J223" s="194"/>
      <c r="K223" s="194"/>
      <c r="L223" s="194"/>
      <c r="M223" s="194"/>
      <c r="N223" s="194"/>
      <c r="O223" s="194"/>
      <c r="P223" s="194"/>
      <c r="Q223" s="194"/>
      <c r="R223" s="194"/>
      <c r="S223" s="194"/>
      <c r="T223" s="194"/>
      <c r="U223" s="194"/>
      <c r="V223" s="194"/>
      <c r="W223" s="194"/>
      <c r="X223" s="194"/>
      <c r="Y223" s="194"/>
      <c r="Z223" s="194"/>
    </row>
    <row r="224">
      <c r="A224" s="194"/>
      <c r="B224" s="194"/>
      <c r="C224" s="194"/>
      <c r="D224" s="194"/>
      <c r="E224" s="194"/>
      <c r="F224" s="194"/>
      <c r="G224" s="194"/>
      <c r="H224" s="194"/>
      <c r="I224" s="194"/>
      <c r="J224" s="194"/>
      <c r="K224" s="194"/>
      <c r="L224" s="194"/>
      <c r="M224" s="194"/>
      <c r="N224" s="194"/>
      <c r="O224" s="194"/>
      <c r="P224" s="194"/>
      <c r="Q224" s="194"/>
      <c r="R224" s="194"/>
      <c r="S224" s="194"/>
      <c r="T224" s="194"/>
      <c r="U224" s="194"/>
      <c r="V224" s="194"/>
      <c r="W224" s="194"/>
      <c r="X224" s="194"/>
      <c r="Y224" s="194"/>
      <c r="Z224" s="194"/>
    </row>
    <row r="225">
      <c r="A225" s="194"/>
      <c r="B225" s="194"/>
      <c r="C225" s="194"/>
      <c r="D225" s="194"/>
      <c r="E225" s="194"/>
      <c r="F225" s="194"/>
      <c r="G225" s="194"/>
      <c r="H225" s="194"/>
      <c r="I225" s="194"/>
      <c r="J225" s="194"/>
      <c r="K225" s="194"/>
      <c r="L225" s="194"/>
      <c r="M225" s="194"/>
      <c r="N225" s="194"/>
      <c r="O225" s="194"/>
      <c r="P225" s="194"/>
      <c r="Q225" s="194"/>
      <c r="R225" s="194"/>
      <c r="S225" s="194"/>
      <c r="T225" s="194"/>
      <c r="U225" s="194"/>
      <c r="V225" s="194"/>
      <c r="W225" s="194"/>
      <c r="X225" s="194"/>
      <c r="Y225" s="194"/>
      <c r="Z225" s="194"/>
    </row>
    <row r="226">
      <c r="A226" s="194"/>
      <c r="B226" s="194"/>
      <c r="C226" s="194"/>
      <c r="D226" s="194"/>
      <c r="E226" s="194"/>
      <c r="F226" s="194"/>
      <c r="G226" s="194"/>
      <c r="H226" s="194"/>
      <c r="I226" s="194"/>
      <c r="J226" s="194"/>
      <c r="K226" s="194"/>
      <c r="L226" s="194"/>
      <c r="M226" s="194"/>
      <c r="N226" s="194"/>
      <c r="O226" s="194"/>
      <c r="P226" s="194"/>
      <c r="Q226" s="194"/>
      <c r="R226" s="194"/>
      <c r="S226" s="194"/>
      <c r="T226" s="194"/>
      <c r="U226" s="194"/>
      <c r="V226" s="194"/>
      <c r="W226" s="194"/>
      <c r="X226" s="194"/>
      <c r="Y226" s="194"/>
      <c r="Z226" s="194"/>
    </row>
    <row r="227">
      <c r="A227" s="194"/>
      <c r="B227" s="194"/>
      <c r="C227" s="194"/>
      <c r="D227" s="194"/>
      <c r="E227" s="194"/>
      <c r="F227" s="194"/>
      <c r="G227" s="194"/>
      <c r="H227" s="194"/>
      <c r="I227" s="194"/>
      <c r="J227" s="194"/>
      <c r="K227" s="194"/>
      <c r="L227" s="194"/>
      <c r="M227" s="194"/>
      <c r="N227" s="194"/>
      <c r="O227" s="194"/>
      <c r="P227" s="194"/>
      <c r="Q227" s="194"/>
      <c r="R227" s="194"/>
      <c r="S227" s="194"/>
      <c r="T227" s="194"/>
      <c r="U227" s="194"/>
      <c r="V227" s="194"/>
      <c r="W227" s="194"/>
      <c r="X227" s="194"/>
      <c r="Y227" s="194"/>
      <c r="Z227" s="194"/>
    </row>
    <row r="228">
      <c r="A228" s="194"/>
      <c r="B228" s="194"/>
      <c r="C228" s="194"/>
      <c r="D228" s="194"/>
      <c r="E228" s="194"/>
      <c r="F228" s="194"/>
      <c r="G228" s="194"/>
      <c r="H228" s="194"/>
      <c r="I228" s="194"/>
      <c r="J228" s="194"/>
      <c r="K228" s="194"/>
      <c r="L228" s="194"/>
      <c r="M228" s="194"/>
      <c r="N228" s="194"/>
      <c r="O228" s="194"/>
      <c r="P228" s="194"/>
      <c r="Q228" s="194"/>
      <c r="R228" s="194"/>
      <c r="S228" s="194"/>
      <c r="T228" s="194"/>
      <c r="U228" s="194"/>
      <c r="V228" s="194"/>
      <c r="W228" s="194"/>
      <c r="X228" s="194"/>
      <c r="Y228" s="194"/>
      <c r="Z228" s="194"/>
    </row>
    <row r="229">
      <c r="A229" s="194"/>
      <c r="B229" s="194"/>
      <c r="C229" s="194"/>
      <c r="D229" s="194"/>
      <c r="E229" s="194"/>
      <c r="F229" s="194"/>
      <c r="G229" s="194"/>
      <c r="H229" s="194"/>
      <c r="I229" s="194"/>
      <c r="J229" s="194"/>
      <c r="K229" s="194"/>
      <c r="L229" s="194"/>
      <c r="M229" s="194"/>
      <c r="N229" s="194"/>
      <c r="O229" s="194"/>
      <c r="P229" s="194"/>
      <c r="Q229" s="194"/>
      <c r="R229" s="194"/>
      <c r="S229" s="194"/>
      <c r="T229" s="194"/>
      <c r="U229" s="194"/>
      <c r="V229" s="194"/>
      <c r="W229" s="194"/>
      <c r="X229" s="194"/>
      <c r="Y229" s="194"/>
      <c r="Z229" s="194"/>
    </row>
    <row r="230">
      <c r="A230" s="194"/>
      <c r="B230" s="194"/>
      <c r="C230" s="194"/>
      <c r="D230" s="194"/>
      <c r="E230" s="194"/>
      <c r="F230" s="194"/>
      <c r="G230" s="194"/>
      <c r="H230" s="194"/>
      <c r="I230" s="194"/>
      <c r="J230" s="194"/>
      <c r="K230" s="194"/>
      <c r="L230" s="194"/>
      <c r="M230" s="194"/>
      <c r="N230" s="194"/>
      <c r="O230" s="194"/>
      <c r="P230" s="194"/>
      <c r="Q230" s="194"/>
      <c r="R230" s="194"/>
      <c r="S230" s="194"/>
      <c r="T230" s="194"/>
      <c r="U230" s="194"/>
      <c r="V230" s="194"/>
      <c r="W230" s="194"/>
      <c r="X230" s="194"/>
      <c r="Y230" s="194"/>
      <c r="Z230" s="194"/>
    </row>
    <row r="231">
      <c r="A231" s="194"/>
      <c r="B231" s="194"/>
      <c r="C231" s="194"/>
      <c r="D231" s="194"/>
      <c r="E231" s="194"/>
      <c r="F231" s="194"/>
      <c r="G231" s="194"/>
      <c r="H231" s="194"/>
      <c r="I231" s="194"/>
      <c r="J231" s="194"/>
      <c r="K231" s="194"/>
      <c r="L231" s="194"/>
      <c r="M231" s="194"/>
      <c r="N231" s="194"/>
      <c r="O231" s="194"/>
      <c r="P231" s="194"/>
      <c r="Q231" s="194"/>
      <c r="R231" s="194"/>
      <c r="S231" s="194"/>
      <c r="T231" s="194"/>
      <c r="U231" s="194"/>
      <c r="V231" s="194"/>
      <c r="W231" s="194"/>
      <c r="X231" s="194"/>
      <c r="Y231" s="194"/>
      <c r="Z231" s="194"/>
    </row>
    <row r="232">
      <c r="A232" s="194"/>
      <c r="B232" s="194"/>
      <c r="C232" s="194"/>
      <c r="D232" s="194"/>
      <c r="E232" s="194"/>
      <c r="F232" s="194"/>
      <c r="G232" s="194"/>
      <c r="H232" s="194"/>
      <c r="I232" s="194"/>
      <c r="J232" s="194"/>
      <c r="K232" s="194"/>
      <c r="L232" s="194"/>
      <c r="M232" s="194"/>
      <c r="N232" s="194"/>
      <c r="O232" s="194"/>
      <c r="P232" s="194"/>
      <c r="Q232" s="194"/>
      <c r="R232" s="194"/>
      <c r="S232" s="194"/>
      <c r="T232" s="194"/>
      <c r="U232" s="194"/>
      <c r="V232" s="194"/>
      <c r="W232" s="194"/>
      <c r="X232" s="194"/>
      <c r="Y232" s="194"/>
      <c r="Z232" s="194"/>
    </row>
    <row r="233">
      <c r="A233" s="194"/>
      <c r="B233" s="194"/>
      <c r="C233" s="194"/>
      <c r="D233" s="194"/>
      <c r="E233" s="194"/>
      <c r="F233" s="194"/>
      <c r="G233" s="194"/>
      <c r="H233" s="194"/>
      <c r="I233" s="194"/>
      <c r="J233" s="194"/>
      <c r="K233" s="194"/>
      <c r="L233" s="194"/>
      <c r="M233" s="194"/>
      <c r="N233" s="194"/>
      <c r="O233" s="194"/>
      <c r="P233" s="194"/>
      <c r="Q233" s="194"/>
      <c r="R233" s="194"/>
      <c r="S233" s="194"/>
      <c r="T233" s="194"/>
      <c r="U233" s="194"/>
      <c r="V233" s="194"/>
      <c r="W233" s="194"/>
      <c r="X233" s="194"/>
      <c r="Y233" s="194"/>
      <c r="Z233" s="194"/>
    </row>
    <row r="234">
      <c r="A234" s="194"/>
      <c r="B234" s="194"/>
      <c r="C234" s="194"/>
      <c r="D234" s="194"/>
      <c r="E234" s="194"/>
      <c r="F234" s="194"/>
      <c r="G234" s="194"/>
      <c r="H234" s="194"/>
      <c r="I234" s="194"/>
      <c r="J234" s="194"/>
      <c r="K234" s="194"/>
      <c r="L234" s="194"/>
      <c r="M234" s="194"/>
      <c r="N234" s="194"/>
      <c r="O234" s="194"/>
      <c r="P234" s="194"/>
      <c r="Q234" s="194"/>
      <c r="R234" s="194"/>
      <c r="S234" s="194"/>
      <c r="T234" s="194"/>
      <c r="U234" s="194"/>
      <c r="V234" s="194"/>
      <c r="W234" s="194"/>
      <c r="X234" s="194"/>
      <c r="Y234" s="194"/>
      <c r="Z234" s="194"/>
    </row>
    <row r="235">
      <c r="A235" s="194"/>
      <c r="B235" s="194"/>
      <c r="C235" s="194"/>
      <c r="D235" s="194"/>
      <c r="E235" s="194"/>
      <c r="F235" s="194"/>
      <c r="G235" s="194"/>
      <c r="H235" s="194"/>
      <c r="I235" s="194"/>
      <c r="J235" s="194"/>
      <c r="K235" s="194"/>
      <c r="L235" s="194"/>
      <c r="M235" s="194"/>
      <c r="N235" s="194"/>
      <c r="O235" s="194"/>
      <c r="P235" s="194"/>
      <c r="Q235" s="194"/>
      <c r="R235" s="194"/>
      <c r="S235" s="194"/>
      <c r="T235" s="194"/>
      <c r="U235" s="194"/>
      <c r="V235" s="194"/>
      <c r="W235" s="194"/>
      <c r="X235" s="194"/>
      <c r="Y235" s="194"/>
      <c r="Z235" s="194"/>
    </row>
    <row r="236">
      <c r="A236" s="194"/>
      <c r="B236" s="194"/>
      <c r="C236" s="194"/>
      <c r="D236" s="194"/>
      <c r="E236" s="194"/>
      <c r="F236" s="194"/>
      <c r="G236" s="194"/>
      <c r="H236" s="194"/>
      <c r="I236" s="194"/>
      <c r="J236" s="194"/>
      <c r="K236" s="194"/>
      <c r="L236" s="194"/>
      <c r="M236" s="194"/>
      <c r="N236" s="194"/>
      <c r="O236" s="194"/>
      <c r="P236" s="194"/>
      <c r="Q236" s="194"/>
      <c r="R236" s="194"/>
      <c r="S236" s="194"/>
      <c r="T236" s="194"/>
      <c r="U236" s="194"/>
      <c r="V236" s="194"/>
      <c r="W236" s="194"/>
      <c r="X236" s="194"/>
      <c r="Y236" s="194"/>
      <c r="Z236" s="194"/>
    </row>
    <row r="237">
      <c r="A237" s="194"/>
      <c r="B237" s="194"/>
      <c r="C237" s="194"/>
      <c r="D237" s="194"/>
      <c r="E237" s="194"/>
      <c r="F237" s="194"/>
      <c r="G237" s="194"/>
      <c r="H237" s="194"/>
      <c r="I237" s="194"/>
      <c r="J237" s="194"/>
      <c r="K237" s="194"/>
      <c r="L237" s="194"/>
      <c r="M237" s="194"/>
      <c r="N237" s="194"/>
      <c r="O237" s="194"/>
      <c r="P237" s="194"/>
      <c r="Q237" s="194"/>
      <c r="R237" s="194"/>
      <c r="S237" s="194"/>
      <c r="T237" s="194"/>
      <c r="U237" s="194"/>
      <c r="V237" s="194"/>
      <c r="W237" s="194"/>
      <c r="X237" s="194"/>
      <c r="Y237" s="194"/>
      <c r="Z237" s="194"/>
    </row>
    <row r="238">
      <c r="A238" s="194"/>
      <c r="B238" s="194"/>
      <c r="C238" s="194"/>
      <c r="D238" s="194"/>
      <c r="E238" s="194"/>
      <c r="F238" s="194"/>
      <c r="G238" s="194"/>
      <c r="H238" s="194"/>
      <c r="I238" s="194"/>
      <c r="J238" s="194"/>
      <c r="K238" s="194"/>
      <c r="L238" s="194"/>
      <c r="M238" s="194"/>
      <c r="N238" s="194"/>
      <c r="O238" s="194"/>
      <c r="P238" s="194"/>
      <c r="Q238" s="194"/>
      <c r="R238" s="194"/>
      <c r="S238" s="194"/>
      <c r="T238" s="194"/>
      <c r="U238" s="194"/>
      <c r="V238" s="194"/>
      <c r="W238" s="194"/>
      <c r="X238" s="194"/>
      <c r="Y238" s="194"/>
      <c r="Z238" s="194"/>
    </row>
    <row r="239">
      <c r="A239" s="194"/>
      <c r="B239" s="194"/>
      <c r="C239" s="194"/>
      <c r="D239" s="194"/>
      <c r="E239" s="194"/>
      <c r="F239" s="194"/>
      <c r="G239" s="194"/>
      <c r="H239" s="194"/>
      <c r="I239" s="194"/>
      <c r="J239" s="194"/>
      <c r="K239" s="194"/>
      <c r="L239" s="194"/>
      <c r="M239" s="194"/>
      <c r="N239" s="194"/>
      <c r="O239" s="194"/>
      <c r="P239" s="194"/>
      <c r="Q239" s="194"/>
      <c r="R239" s="194"/>
      <c r="S239" s="194"/>
      <c r="T239" s="194"/>
      <c r="U239" s="194"/>
      <c r="V239" s="194"/>
      <c r="W239" s="194"/>
      <c r="X239" s="194"/>
      <c r="Y239" s="194"/>
      <c r="Z239" s="194"/>
    </row>
    <row r="240">
      <c r="A240" s="194"/>
      <c r="B240" s="194"/>
      <c r="C240" s="194"/>
      <c r="D240" s="194"/>
      <c r="E240" s="194"/>
      <c r="F240" s="194"/>
      <c r="G240" s="194"/>
      <c r="H240" s="194"/>
      <c r="I240" s="194"/>
      <c r="J240" s="194"/>
      <c r="K240" s="194"/>
      <c r="L240" s="194"/>
      <c r="M240" s="194"/>
      <c r="N240" s="194"/>
      <c r="O240" s="194"/>
      <c r="P240" s="194"/>
      <c r="Q240" s="194"/>
      <c r="R240" s="194"/>
      <c r="S240" s="194"/>
      <c r="T240" s="194"/>
      <c r="U240" s="194"/>
      <c r="V240" s="194"/>
      <c r="W240" s="194"/>
      <c r="X240" s="194"/>
      <c r="Y240" s="194"/>
      <c r="Z240" s="194"/>
    </row>
    <row r="241">
      <c r="A241" s="194"/>
      <c r="B241" s="194"/>
      <c r="C241" s="194"/>
      <c r="D241" s="194"/>
      <c r="E241" s="194"/>
      <c r="F241" s="194"/>
      <c r="G241" s="194"/>
      <c r="H241" s="194"/>
      <c r="I241" s="194"/>
      <c r="J241" s="194"/>
      <c r="K241" s="194"/>
      <c r="L241" s="194"/>
      <c r="M241" s="194"/>
      <c r="N241" s="194"/>
      <c r="O241" s="194"/>
      <c r="P241" s="194"/>
      <c r="Q241" s="194"/>
      <c r="R241" s="194"/>
      <c r="S241" s="194"/>
      <c r="T241" s="194"/>
      <c r="U241" s="194"/>
      <c r="V241" s="194"/>
      <c r="W241" s="194"/>
      <c r="X241" s="194"/>
      <c r="Y241" s="194"/>
      <c r="Z241" s="194"/>
    </row>
    <row r="242">
      <c r="A242" s="194"/>
      <c r="B242" s="194"/>
      <c r="C242" s="194"/>
      <c r="D242" s="194"/>
      <c r="E242" s="194"/>
      <c r="F242" s="194"/>
      <c r="G242" s="194"/>
      <c r="H242" s="194"/>
      <c r="I242" s="194"/>
      <c r="J242" s="194"/>
      <c r="K242" s="194"/>
      <c r="L242" s="194"/>
      <c r="M242" s="194"/>
      <c r="N242" s="194"/>
      <c r="O242" s="194"/>
      <c r="P242" s="194"/>
      <c r="Q242" s="194"/>
      <c r="R242" s="194"/>
      <c r="S242" s="194"/>
      <c r="T242" s="194"/>
      <c r="U242" s="194"/>
      <c r="V242" s="194"/>
      <c r="W242" s="194"/>
      <c r="X242" s="194"/>
      <c r="Y242" s="194"/>
      <c r="Z242" s="194"/>
    </row>
    <row r="243">
      <c r="A243" s="194"/>
      <c r="B243" s="194"/>
      <c r="C243" s="194"/>
      <c r="D243" s="194"/>
      <c r="E243" s="194"/>
      <c r="F243" s="194"/>
      <c r="G243" s="194"/>
      <c r="H243" s="194"/>
      <c r="I243" s="194"/>
      <c r="J243" s="194"/>
      <c r="K243" s="194"/>
      <c r="L243" s="194"/>
      <c r="M243" s="194"/>
      <c r="N243" s="194"/>
      <c r="O243" s="194"/>
      <c r="P243" s="194"/>
      <c r="Q243" s="194"/>
      <c r="R243" s="194"/>
      <c r="S243" s="194"/>
      <c r="T243" s="194"/>
      <c r="U243" s="194"/>
      <c r="V243" s="194"/>
      <c r="W243" s="194"/>
      <c r="X243" s="194"/>
      <c r="Y243" s="194"/>
      <c r="Z243" s="194"/>
    </row>
    <row r="244">
      <c r="A244" s="194"/>
      <c r="B244" s="194"/>
      <c r="C244" s="194"/>
      <c r="D244" s="194"/>
      <c r="E244" s="194"/>
      <c r="F244" s="194"/>
      <c r="G244" s="194"/>
      <c r="H244" s="194"/>
      <c r="I244" s="194"/>
      <c r="J244" s="194"/>
      <c r="K244" s="194"/>
      <c r="L244" s="194"/>
      <c r="M244" s="194"/>
      <c r="N244" s="194"/>
      <c r="O244" s="194"/>
      <c r="P244" s="194"/>
      <c r="Q244" s="194"/>
      <c r="R244" s="194"/>
      <c r="S244" s="194"/>
      <c r="T244" s="194"/>
      <c r="U244" s="194"/>
      <c r="V244" s="194"/>
      <c r="W244" s="194"/>
      <c r="X244" s="194"/>
      <c r="Y244" s="194"/>
      <c r="Z244" s="194"/>
    </row>
    <row r="245">
      <c r="A245" s="194"/>
      <c r="B245" s="194"/>
      <c r="C245" s="194"/>
      <c r="D245" s="194"/>
      <c r="E245" s="194"/>
      <c r="F245" s="194"/>
      <c r="G245" s="194"/>
      <c r="H245" s="194"/>
      <c r="I245" s="194"/>
      <c r="J245" s="194"/>
      <c r="K245" s="194"/>
      <c r="L245" s="194"/>
      <c r="M245" s="194"/>
      <c r="N245" s="194"/>
      <c r="O245" s="194"/>
      <c r="P245" s="194"/>
      <c r="Q245" s="194"/>
      <c r="R245" s="194"/>
      <c r="S245" s="194"/>
      <c r="T245" s="194"/>
      <c r="U245" s="194"/>
      <c r="V245" s="194"/>
      <c r="W245" s="194"/>
      <c r="X245" s="194"/>
      <c r="Y245" s="194"/>
      <c r="Z245" s="194"/>
    </row>
    <row r="246">
      <c r="A246" s="194"/>
      <c r="B246" s="194"/>
      <c r="C246" s="194"/>
      <c r="D246" s="194"/>
      <c r="E246" s="194"/>
      <c r="F246" s="194"/>
      <c r="G246" s="194"/>
      <c r="H246" s="194"/>
      <c r="I246" s="194"/>
      <c r="J246" s="194"/>
      <c r="K246" s="194"/>
      <c r="L246" s="194"/>
      <c r="M246" s="194"/>
      <c r="N246" s="194"/>
      <c r="O246" s="194"/>
      <c r="P246" s="194"/>
      <c r="Q246" s="194"/>
      <c r="R246" s="194"/>
      <c r="S246" s="194"/>
      <c r="T246" s="194"/>
      <c r="U246" s="194"/>
      <c r="V246" s="194"/>
      <c r="W246" s="194"/>
      <c r="X246" s="194"/>
      <c r="Y246" s="194"/>
      <c r="Z246" s="194"/>
    </row>
    <row r="247">
      <c r="A247" s="194"/>
      <c r="B247" s="194"/>
      <c r="C247" s="194"/>
      <c r="D247" s="194"/>
      <c r="E247" s="194"/>
      <c r="F247" s="194"/>
      <c r="G247" s="194"/>
      <c r="H247" s="194"/>
      <c r="I247" s="194"/>
      <c r="J247" s="194"/>
      <c r="K247" s="194"/>
      <c r="L247" s="194"/>
      <c r="M247" s="194"/>
      <c r="N247" s="194"/>
      <c r="O247" s="194"/>
      <c r="P247" s="194"/>
      <c r="Q247" s="194"/>
      <c r="R247" s="194"/>
      <c r="S247" s="194"/>
      <c r="T247" s="194"/>
      <c r="U247" s="194"/>
      <c r="V247" s="194"/>
      <c r="W247" s="194"/>
      <c r="X247" s="194"/>
      <c r="Y247" s="194"/>
      <c r="Z247" s="194"/>
    </row>
    <row r="248">
      <c r="A248" s="194"/>
      <c r="B248" s="194"/>
      <c r="C248" s="194"/>
      <c r="D248" s="194"/>
      <c r="E248" s="194"/>
      <c r="F248" s="194"/>
      <c r="G248" s="194"/>
      <c r="H248" s="194"/>
      <c r="I248" s="194"/>
      <c r="J248" s="194"/>
      <c r="K248" s="194"/>
      <c r="L248" s="194"/>
      <c r="M248" s="194"/>
      <c r="N248" s="194"/>
      <c r="O248" s="194"/>
      <c r="P248" s="194"/>
      <c r="Q248" s="194"/>
      <c r="R248" s="194"/>
      <c r="S248" s="194"/>
      <c r="T248" s="194"/>
      <c r="U248" s="194"/>
      <c r="V248" s="194"/>
      <c r="W248" s="194"/>
      <c r="X248" s="194"/>
      <c r="Y248" s="194"/>
      <c r="Z248" s="194"/>
    </row>
    <row r="249">
      <c r="A249" s="194"/>
      <c r="B249" s="194"/>
      <c r="C249" s="194"/>
      <c r="D249" s="194"/>
      <c r="E249" s="194"/>
      <c r="F249" s="194"/>
      <c r="G249" s="194"/>
      <c r="H249" s="194"/>
      <c r="I249" s="194"/>
      <c r="J249" s="194"/>
      <c r="K249" s="194"/>
      <c r="L249" s="194"/>
      <c r="M249" s="194"/>
      <c r="N249" s="194"/>
      <c r="O249" s="194"/>
      <c r="P249" s="194"/>
      <c r="Q249" s="194"/>
      <c r="R249" s="194"/>
      <c r="S249" s="194"/>
      <c r="T249" s="194"/>
      <c r="U249" s="194"/>
      <c r="V249" s="194"/>
      <c r="W249" s="194"/>
      <c r="X249" s="194"/>
      <c r="Y249" s="194"/>
      <c r="Z249" s="194"/>
    </row>
    <row r="250">
      <c r="A250" s="194"/>
      <c r="B250" s="194"/>
      <c r="C250" s="194"/>
      <c r="D250" s="194"/>
      <c r="E250" s="194"/>
      <c r="F250" s="194"/>
      <c r="G250" s="194"/>
      <c r="H250" s="194"/>
      <c r="I250" s="194"/>
      <c r="J250" s="194"/>
      <c r="K250" s="194"/>
      <c r="L250" s="194"/>
      <c r="M250" s="194"/>
      <c r="N250" s="194"/>
      <c r="O250" s="194"/>
      <c r="P250" s="194"/>
      <c r="Q250" s="194"/>
      <c r="R250" s="194"/>
      <c r="S250" s="194"/>
      <c r="T250" s="194"/>
      <c r="U250" s="194"/>
      <c r="V250" s="194"/>
      <c r="W250" s="194"/>
      <c r="X250" s="194"/>
      <c r="Y250" s="194"/>
      <c r="Z250" s="194"/>
    </row>
    <row r="251">
      <c r="A251" s="194"/>
      <c r="B251" s="194"/>
      <c r="C251" s="194"/>
      <c r="D251" s="194"/>
      <c r="E251" s="194"/>
      <c r="F251" s="194"/>
      <c r="G251" s="194"/>
      <c r="H251" s="194"/>
      <c r="I251" s="194"/>
      <c r="J251" s="194"/>
      <c r="K251" s="194"/>
      <c r="L251" s="194"/>
      <c r="M251" s="194"/>
      <c r="N251" s="194"/>
      <c r="O251" s="194"/>
      <c r="P251" s="194"/>
      <c r="Q251" s="194"/>
      <c r="R251" s="194"/>
      <c r="S251" s="194"/>
      <c r="T251" s="194"/>
      <c r="U251" s="194"/>
      <c r="V251" s="194"/>
      <c r="W251" s="194"/>
      <c r="X251" s="194"/>
      <c r="Y251" s="194"/>
      <c r="Z251" s="194"/>
    </row>
    <row r="252">
      <c r="A252" s="194"/>
      <c r="B252" s="194"/>
      <c r="C252" s="194"/>
      <c r="D252" s="194"/>
      <c r="E252" s="194"/>
      <c r="F252" s="194"/>
      <c r="G252" s="194"/>
      <c r="H252" s="194"/>
      <c r="I252" s="194"/>
      <c r="J252" s="194"/>
      <c r="K252" s="194"/>
      <c r="L252" s="194"/>
      <c r="M252" s="194"/>
      <c r="N252" s="194"/>
      <c r="O252" s="194"/>
      <c r="P252" s="194"/>
      <c r="Q252" s="194"/>
      <c r="R252" s="194"/>
      <c r="S252" s="194"/>
      <c r="T252" s="194"/>
      <c r="U252" s="194"/>
      <c r="V252" s="194"/>
      <c r="W252" s="194"/>
      <c r="X252" s="194"/>
      <c r="Y252" s="194"/>
      <c r="Z252" s="194"/>
    </row>
    <row r="253">
      <c r="A253" s="194"/>
      <c r="B253" s="194"/>
      <c r="C253" s="194"/>
      <c r="D253" s="194"/>
      <c r="E253" s="194"/>
      <c r="F253" s="194"/>
      <c r="G253" s="194"/>
      <c r="H253" s="194"/>
      <c r="I253" s="194"/>
      <c r="J253" s="194"/>
      <c r="K253" s="194"/>
      <c r="L253" s="194"/>
      <c r="M253" s="194"/>
      <c r="N253" s="194"/>
      <c r="O253" s="194"/>
      <c r="P253" s="194"/>
      <c r="Q253" s="194"/>
      <c r="R253" s="194"/>
      <c r="S253" s="194"/>
      <c r="T253" s="194"/>
      <c r="U253" s="194"/>
      <c r="V253" s="194"/>
      <c r="W253" s="194"/>
      <c r="X253" s="194"/>
      <c r="Y253" s="194"/>
      <c r="Z253" s="194"/>
    </row>
    <row r="254">
      <c r="A254" s="194"/>
      <c r="B254" s="194"/>
      <c r="C254" s="194"/>
      <c r="D254" s="194"/>
      <c r="E254" s="194"/>
      <c r="F254" s="194"/>
      <c r="G254" s="194"/>
      <c r="H254" s="194"/>
      <c r="I254" s="194"/>
      <c r="J254" s="194"/>
      <c r="K254" s="194"/>
      <c r="L254" s="194"/>
      <c r="M254" s="194"/>
      <c r="N254" s="194"/>
      <c r="O254" s="194"/>
      <c r="P254" s="194"/>
      <c r="Q254" s="194"/>
      <c r="R254" s="194"/>
      <c r="S254" s="194"/>
      <c r="T254" s="194"/>
      <c r="U254" s="194"/>
      <c r="V254" s="194"/>
      <c r="W254" s="194"/>
      <c r="X254" s="194"/>
      <c r="Y254" s="194"/>
      <c r="Z254" s="194"/>
    </row>
    <row r="255">
      <c r="A255" s="194"/>
      <c r="B255" s="194"/>
      <c r="C255" s="194"/>
      <c r="D255" s="194"/>
      <c r="E255" s="194"/>
      <c r="F255" s="194"/>
      <c r="G255" s="194"/>
      <c r="H255" s="194"/>
      <c r="I255" s="194"/>
      <c r="J255" s="194"/>
      <c r="K255" s="194"/>
      <c r="L255" s="194"/>
      <c r="M255" s="194"/>
      <c r="N255" s="194"/>
      <c r="O255" s="194"/>
      <c r="P255" s="194"/>
      <c r="Q255" s="194"/>
      <c r="R255" s="194"/>
      <c r="S255" s="194"/>
      <c r="T255" s="194"/>
      <c r="U255" s="194"/>
      <c r="V255" s="194"/>
      <c r="W255" s="194"/>
      <c r="X255" s="194"/>
      <c r="Y255" s="194"/>
      <c r="Z255" s="194"/>
    </row>
    <row r="256">
      <c r="A256" s="194"/>
      <c r="B256" s="194"/>
      <c r="C256" s="194"/>
      <c r="D256" s="194"/>
      <c r="E256" s="194"/>
      <c r="F256" s="194"/>
      <c r="G256" s="194"/>
      <c r="H256" s="194"/>
      <c r="I256" s="194"/>
      <c r="J256" s="194"/>
      <c r="K256" s="194"/>
      <c r="L256" s="194"/>
      <c r="M256" s="194"/>
      <c r="N256" s="194"/>
      <c r="O256" s="194"/>
      <c r="P256" s="194"/>
      <c r="Q256" s="194"/>
      <c r="R256" s="194"/>
      <c r="S256" s="194"/>
      <c r="T256" s="194"/>
      <c r="U256" s="194"/>
      <c r="V256" s="194"/>
      <c r="W256" s="194"/>
      <c r="X256" s="194"/>
      <c r="Y256" s="194"/>
      <c r="Z256" s="194"/>
    </row>
    <row r="257">
      <c r="A257" s="194"/>
      <c r="B257" s="194"/>
      <c r="C257" s="194"/>
      <c r="D257" s="194"/>
      <c r="E257" s="194"/>
      <c r="F257" s="194"/>
      <c r="G257" s="194"/>
      <c r="H257" s="194"/>
      <c r="I257" s="194"/>
      <c r="J257" s="194"/>
      <c r="K257" s="194"/>
      <c r="L257" s="194"/>
      <c r="M257" s="194"/>
      <c r="N257" s="194"/>
      <c r="O257" s="194"/>
      <c r="P257" s="194"/>
      <c r="Q257" s="194"/>
      <c r="R257" s="194"/>
      <c r="S257" s="194"/>
      <c r="T257" s="194"/>
      <c r="U257" s="194"/>
      <c r="V257" s="194"/>
      <c r="W257" s="194"/>
      <c r="X257" s="194"/>
      <c r="Y257" s="194"/>
      <c r="Z257" s="194"/>
    </row>
    <row r="258">
      <c r="A258" s="194"/>
      <c r="B258" s="194"/>
      <c r="C258" s="194"/>
      <c r="D258" s="194"/>
      <c r="E258" s="194"/>
      <c r="F258" s="194"/>
      <c r="G258" s="194"/>
      <c r="H258" s="194"/>
      <c r="I258" s="194"/>
      <c r="J258" s="194"/>
      <c r="K258" s="194"/>
      <c r="L258" s="194"/>
      <c r="M258" s="194"/>
      <c r="N258" s="194"/>
      <c r="O258" s="194"/>
      <c r="P258" s="194"/>
      <c r="Q258" s="194"/>
      <c r="R258" s="194"/>
      <c r="S258" s="194"/>
      <c r="T258" s="194"/>
      <c r="U258" s="194"/>
      <c r="V258" s="194"/>
      <c r="W258" s="194"/>
      <c r="X258" s="194"/>
      <c r="Y258" s="194"/>
      <c r="Z258" s="194"/>
    </row>
    <row r="259">
      <c r="A259" s="194"/>
      <c r="B259" s="194"/>
      <c r="C259" s="194"/>
      <c r="D259" s="194"/>
      <c r="E259" s="194"/>
      <c r="F259" s="194"/>
      <c r="G259" s="194"/>
      <c r="H259" s="194"/>
      <c r="I259" s="194"/>
      <c r="J259" s="194"/>
      <c r="K259" s="194"/>
      <c r="L259" s="194"/>
      <c r="M259" s="194"/>
      <c r="N259" s="194"/>
      <c r="O259" s="194"/>
      <c r="P259" s="194"/>
      <c r="Q259" s="194"/>
      <c r="R259" s="194"/>
      <c r="S259" s="194"/>
      <c r="T259" s="194"/>
      <c r="U259" s="194"/>
      <c r="V259" s="194"/>
      <c r="W259" s="194"/>
      <c r="X259" s="194"/>
      <c r="Y259" s="194"/>
      <c r="Z259" s="194"/>
    </row>
    <row r="260">
      <c r="A260" s="194"/>
      <c r="B260" s="194"/>
      <c r="C260" s="194"/>
      <c r="D260" s="194"/>
      <c r="E260" s="194"/>
      <c r="F260" s="194"/>
      <c r="G260" s="194"/>
      <c r="H260" s="194"/>
      <c r="I260" s="194"/>
      <c r="J260" s="194"/>
      <c r="K260" s="194"/>
      <c r="L260" s="194"/>
      <c r="M260" s="194"/>
      <c r="N260" s="194"/>
      <c r="O260" s="194"/>
      <c r="P260" s="194"/>
      <c r="Q260" s="194"/>
      <c r="R260" s="194"/>
      <c r="S260" s="194"/>
      <c r="T260" s="194"/>
      <c r="U260" s="194"/>
      <c r="V260" s="194"/>
      <c r="W260" s="194"/>
      <c r="X260" s="194"/>
      <c r="Y260" s="194"/>
      <c r="Z260" s="194"/>
    </row>
    <row r="261">
      <c r="A261" s="194"/>
      <c r="B261" s="194"/>
      <c r="C261" s="194"/>
      <c r="D261" s="194"/>
      <c r="E261" s="194"/>
      <c r="F261" s="194"/>
      <c r="G261" s="194"/>
      <c r="H261" s="194"/>
      <c r="I261" s="194"/>
      <c r="J261" s="194"/>
      <c r="K261" s="194"/>
      <c r="L261" s="194"/>
      <c r="M261" s="194"/>
      <c r="N261" s="194"/>
      <c r="O261" s="194"/>
      <c r="P261" s="194"/>
      <c r="Q261" s="194"/>
      <c r="R261" s="194"/>
      <c r="S261" s="194"/>
      <c r="T261" s="194"/>
      <c r="U261" s="194"/>
      <c r="V261" s="194"/>
      <c r="W261" s="194"/>
      <c r="X261" s="194"/>
      <c r="Y261" s="194"/>
      <c r="Z261" s="194"/>
    </row>
    <row r="262">
      <c r="A262" s="194"/>
      <c r="B262" s="194"/>
      <c r="C262" s="194"/>
      <c r="D262" s="194"/>
      <c r="E262" s="194"/>
      <c r="F262" s="194"/>
      <c r="G262" s="194"/>
      <c r="H262" s="194"/>
      <c r="I262" s="194"/>
      <c r="J262" s="194"/>
      <c r="K262" s="194"/>
      <c r="L262" s="194"/>
      <c r="M262" s="194"/>
      <c r="N262" s="194"/>
      <c r="O262" s="194"/>
      <c r="P262" s="194"/>
      <c r="Q262" s="194"/>
      <c r="R262" s="194"/>
      <c r="S262" s="194"/>
      <c r="T262" s="194"/>
      <c r="U262" s="194"/>
      <c r="V262" s="194"/>
      <c r="W262" s="194"/>
      <c r="X262" s="194"/>
      <c r="Y262" s="194"/>
      <c r="Z262" s="194"/>
    </row>
    <row r="263">
      <c r="A263" s="194"/>
      <c r="B263" s="194"/>
      <c r="C263" s="194"/>
      <c r="D263" s="194"/>
      <c r="E263" s="194"/>
      <c r="F263" s="194"/>
      <c r="G263" s="194"/>
      <c r="H263" s="194"/>
      <c r="I263" s="194"/>
      <c r="J263" s="194"/>
      <c r="K263" s="194"/>
      <c r="L263" s="194"/>
      <c r="M263" s="194"/>
      <c r="N263" s="194"/>
      <c r="O263" s="194"/>
      <c r="P263" s="194"/>
      <c r="Q263" s="194"/>
      <c r="R263" s="194"/>
      <c r="S263" s="194"/>
      <c r="T263" s="194"/>
      <c r="U263" s="194"/>
      <c r="V263" s="194"/>
      <c r="W263" s="194"/>
      <c r="X263" s="194"/>
      <c r="Y263" s="194"/>
      <c r="Z263" s="194"/>
    </row>
    <row r="264">
      <c r="A264" s="194"/>
      <c r="B264" s="194"/>
      <c r="C264" s="194"/>
      <c r="D264" s="194"/>
      <c r="E264" s="194"/>
      <c r="F264" s="194"/>
      <c r="G264" s="194"/>
      <c r="H264" s="194"/>
      <c r="I264" s="194"/>
      <c r="J264" s="194"/>
      <c r="K264" s="194"/>
      <c r="L264" s="194"/>
      <c r="M264" s="194"/>
      <c r="N264" s="194"/>
      <c r="O264" s="194"/>
      <c r="P264" s="194"/>
      <c r="Q264" s="194"/>
      <c r="R264" s="194"/>
      <c r="S264" s="194"/>
      <c r="T264" s="194"/>
      <c r="U264" s="194"/>
      <c r="V264" s="194"/>
      <c r="W264" s="194"/>
      <c r="X264" s="194"/>
      <c r="Y264" s="194"/>
      <c r="Z264" s="194"/>
    </row>
    <row r="265">
      <c r="A265" s="194"/>
      <c r="B265" s="194"/>
      <c r="C265" s="194"/>
      <c r="D265" s="194"/>
      <c r="E265" s="194"/>
      <c r="F265" s="194"/>
      <c r="G265" s="194"/>
      <c r="H265" s="194"/>
      <c r="I265" s="194"/>
      <c r="J265" s="194"/>
      <c r="K265" s="194"/>
      <c r="L265" s="194"/>
      <c r="M265" s="194"/>
      <c r="N265" s="194"/>
      <c r="O265" s="194"/>
      <c r="P265" s="194"/>
      <c r="Q265" s="194"/>
      <c r="R265" s="194"/>
      <c r="S265" s="194"/>
      <c r="T265" s="194"/>
      <c r="U265" s="194"/>
      <c r="V265" s="194"/>
      <c r="W265" s="194"/>
      <c r="X265" s="194"/>
      <c r="Y265" s="194"/>
      <c r="Z265" s="194"/>
    </row>
    <row r="266">
      <c r="A266" s="194"/>
      <c r="B266" s="194"/>
      <c r="C266" s="194"/>
      <c r="D266" s="194"/>
      <c r="E266" s="194"/>
      <c r="F266" s="194"/>
      <c r="G266" s="194"/>
      <c r="H266" s="194"/>
      <c r="I266" s="194"/>
      <c r="J266" s="194"/>
      <c r="K266" s="194"/>
      <c r="L266" s="194"/>
      <c r="M266" s="194"/>
      <c r="N266" s="194"/>
      <c r="O266" s="194"/>
      <c r="P266" s="194"/>
      <c r="Q266" s="194"/>
      <c r="R266" s="194"/>
      <c r="S266" s="194"/>
      <c r="T266" s="194"/>
      <c r="U266" s="194"/>
      <c r="V266" s="194"/>
      <c r="W266" s="194"/>
      <c r="X266" s="194"/>
      <c r="Y266" s="194"/>
      <c r="Z266" s="194"/>
    </row>
    <row r="267">
      <c r="A267" s="194"/>
      <c r="B267" s="194"/>
      <c r="C267" s="194"/>
      <c r="D267" s="194"/>
      <c r="E267" s="194"/>
      <c r="F267" s="194"/>
      <c r="G267" s="194"/>
      <c r="H267" s="194"/>
      <c r="I267" s="194"/>
      <c r="J267" s="194"/>
      <c r="K267" s="194"/>
      <c r="L267" s="194"/>
      <c r="M267" s="194"/>
      <c r="N267" s="194"/>
      <c r="O267" s="194"/>
      <c r="P267" s="194"/>
      <c r="Q267" s="194"/>
      <c r="R267" s="194"/>
      <c r="S267" s="194"/>
      <c r="T267" s="194"/>
      <c r="U267" s="194"/>
      <c r="V267" s="194"/>
      <c r="W267" s="194"/>
      <c r="X267" s="194"/>
      <c r="Y267" s="194"/>
      <c r="Z267" s="194"/>
    </row>
    <row r="268">
      <c r="A268" s="194"/>
      <c r="B268" s="194"/>
      <c r="C268" s="194"/>
      <c r="D268" s="194"/>
      <c r="E268" s="194"/>
      <c r="F268" s="194"/>
      <c r="G268" s="194"/>
      <c r="H268" s="194"/>
      <c r="I268" s="194"/>
      <c r="J268" s="194"/>
      <c r="K268" s="194"/>
      <c r="L268" s="194"/>
      <c r="M268" s="194"/>
      <c r="N268" s="194"/>
      <c r="O268" s="194"/>
      <c r="P268" s="194"/>
      <c r="Q268" s="194"/>
      <c r="R268" s="194"/>
      <c r="S268" s="194"/>
      <c r="T268" s="194"/>
      <c r="U268" s="194"/>
      <c r="V268" s="194"/>
      <c r="W268" s="194"/>
      <c r="X268" s="194"/>
      <c r="Y268" s="194"/>
      <c r="Z268" s="194"/>
    </row>
    <row r="269">
      <c r="A269" s="194"/>
      <c r="B269" s="194"/>
      <c r="C269" s="194"/>
      <c r="D269" s="194"/>
      <c r="E269" s="194"/>
      <c r="F269" s="194"/>
      <c r="G269" s="194"/>
      <c r="H269" s="194"/>
      <c r="I269" s="194"/>
      <c r="J269" s="194"/>
      <c r="K269" s="194"/>
      <c r="L269" s="194"/>
      <c r="M269" s="194"/>
      <c r="N269" s="194"/>
      <c r="O269" s="194"/>
      <c r="P269" s="194"/>
      <c r="Q269" s="194"/>
      <c r="R269" s="194"/>
      <c r="S269" s="194"/>
      <c r="T269" s="194"/>
      <c r="U269" s="194"/>
      <c r="V269" s="194"/>
      <c r="W269" s="194"/>
      <c r="X269" s="194"/>
      <c r="Y269" s="194"/>
      <c r="Z269" s="194"/>
    </row>
    <row r="270">
      <c r="A270" s="194"/>
      <c r="B270" s="194"/>
      <c r="C270" s="194"/>
      <c r="D270" s="194"/>
      <c r="E270" s="194"/>
      <c r="F270" s="194"/>
      <c r="G270" s="194"/>
      <c r="H270" s="194"/>
      <c r="I270" s="194"/>
      <c r="J270" s="194"/>
      <c r="K270" s="194"/>
      <c r="L270" s="194"/>
      <c r="M270" s="194"/>
      <c r="N270" s="194"/>
      <c r="O270" s="194"/>
      <c r="P270" s="194"/>
      <c r="Q270" s="194"/>
      <c r="R270" s="194"/>
      <c r="S270" s="194"/>
      <c r="T270" s="194"/>
      <c r="U270" s="194"/>
      <c r="V270" s="194"/>
      <c r="W270" s="194"/>
      <c r="X270" s="194"/>
      <c r="Y270" s="194"/>
      <c r="Z270" s="194"/>
    </row>
    <row r="271">
      <c r="A271" s="194"/>
      <c r="B271" s="194"/>
      <c r="C271" s="194"/>
      <c r="D271" s="194"/>
      <c r="E271" s="194"/>
      <c r="F271" s="194"/>
      <c r="G271" s="194"/>
      <c r="H271" s="194"/>
      <c r="I271" s="194"/>
      <c r="J271" s="194"/>
      <c r="K271" s="194"/>
      <c r="L271" s="194"/>
      <c r="M271" s="194"/>
      <c r="N271" s="194"/>
      <c r="O271" s="194"/>
      <c r="P271" s="194"/>
      <c r="Q271" s="194"/>
      <c r="R271" s="194"/>
      <c r="S271" s="194"/>
      <c r="T271" s="194"/>
      <c r="U271" s="194"/>
      <c r="V271" s="194"/>
      <c r="W271" s="194"/>
      <c r="X271" s="194"/>
      <c r="Y271" s="194"/>
      <c r="Z271" s="194"/>
    </row>
    <row r="272">
      <c r="A272" s="194"/>
      <c r="B272" s="194"/>
      <c r="C272" s="194"/>
      <c r="D272" s="194"/>
      <c r="E272" s="194"/>
      <c r="F272" s="194"/>
      <c r="G272" s="194"/>
      <c r="H272" s="194"/>
      <c r="I272" s="194"/>
      <c r="J272" s="194"/>
      <c r="K272" s="194"/>
      <c r="L272" s="194"/>
      <c r="M272" s="194"/>
      <c r="N272" s="194"/>
      <c r="O272" s="194"/>
      <c r="P272" s="194"/>
      <c r="Q272" s="194"/>
      <c r="R272" s="194"/>
      <c r="S272" s="194"/>
      <c r="T272" s="194"/>
      <c r="U272" s="194"/>
      <c r="V272" s="194"/>
      <c r="W272" s="194"/>
      <c r="X272" s="194"/>
      <c r="Y272" s="194"/>
      <c r="Z272" s="194"/>
    </row>
    <row r="273">
      <c r="A273" s="194"/>
      <c r="B273" s="194"/>
      <c r="C273" s="194"/>
      <c r="D273" s="194"/>
      <c r="E273" s="194"/>
      <c r="F273" s="194"/>
      <c r="G273" s="194"/>
      <c r="H273" s="194"/>
      <c r="I273" s="194"/>
      <c r="J273" s="194"/>
      <c r="K273" s="194"/>
      <c r="L273" s="194"/>
      <c r="M273" s="194"/>
      <c r="N273" s="194"/>
      <c r="O273" s="194"/>
      <c r="P273" s="194"/>
      <c r="Q273" s="194"/>
      <c r="R273" s="194"/>
      <c r="S273" s="194"/>
      <c r="T273" s="194"/>
      <c r="U273" s="194"/>
      <c r="V273" s="194"/>
      <c r="W273" s="194"/>
      <c r="X273" s="194"/>
      <c r="Y273" s="194"/>
      <c r="Z273" s="194"/>
    </row>
    <row r="274">
      <c r="A274" s="194"/>
      <c r="B274" s="194"/>
      <c r="C274" s="194"/>
      <c r="D274" s="194"/>
      <c r="E274" s="194"/>
      <c r="F274" s="194"/>
      <c r="G274" s="194"/>
      <c r="H274" s="194"/>
      <c r="I274" s="194"/>
      <c r="J274" s="194"/>
      <c r="K274" s="194"/>
      <c r="L274" s="194"/>
      <c r="M274" s="194"/>
      <c r="N274" s="194"/>
      <c r="O274" s="194"/>
      <c r="P274" s="194"/>
      <c r="Q274" s="194"/>
      <c r="R274" s="194"/>
      <c r="S274" s="194"/>
      <c r="T274" s="194"/>
      <c r="U274" s="194"/>
      <c r="V274" s="194"/>
      <c r="W274" s="194"/>
      <c r="X274" s="194"/>
      <c r="Y274" s="194"/>
      <c r="Z274" s="194"/>
    </row>
    <row r="275">
      <c r="A275" s="194"/>
      <c r="B275" s="194"/>
      <c r="C275" s="194"/>
      <c r="D275" s="194"/>
      <c r="E275" s="194"/>
      <c r="F275" s="194"/>
      <c r="G275" s="194"/>
      <c r="H275" s="194"/>
      <c r="I275" s="194"/>
      <c r="J275" s="194"/>
      <c r="K275" s="194"/>
      <c r="L275" s="194"/>
      <c r="M275" s="194"/>
      <c r="N275" s="194"/>
      <c r="O275" s="194"/>
      <c r="P275" s="194"/>
      <c r="Q275" s="194"/>
      <c r="R275" s="194"/>
      <c r="S275" s="194"/>
      <c r="T275" s="194"/>
      <c r="U275" s="194"/>
      <c r="V275" s="194"/>
      <c r="W275" s="194"/>
      <c r="X275" s="194"/>
      <c r="Y275" s="194"/>
      <c r="Z275" s="194"/>
    </row>
    <row r="276">
      <c r="A276" s="194"/>
      <c r="B276" s="194"/>
      <c r="C276" s="194"/>
      <c r="D276" s="194"/>
      <c r="E276" s="194"/>
      <c r="F276" s="194"/>
      <c r="G276" s="194"/>
      <c r="H276" s="194"/>
      <c r="I276" s="194"/>
      <c r="J276" s="194"/>
      <c r="K276" s="194"/>
      <c r="L276" s="194"/>
      <c r="M276" s="194"/>
      <c r="N276" s="194"/>
      <c r="O276" s="194"/>
      <c r="P276" s="194"/>
      <c r="Q276" s="194"/>
      <c r="R276" s="194"/>
      <c r="S276" s="194"/>
      <c r="T276" s="194"/>
      <c r="U276" s="194"/>
      <c r="V276" s="194"/>
      <c r="W276" s="194"/>
      <c r="X276" s="194"/>
      <c r="Y276" s="194"/>
      <c r="Z276" s="194"/>
    </row>
    <row r="277">
      <c r="A277" s="194"/>
      <c r="B277" s="194"/>
      <c r="C277" s="194"/>
      <c r="D277" s="194"/>
      <c r="E277" s="194"/>
      <c r="F277" s="194"/>
      <c r="G277" s="194"/>
      <c r="H277" s="194"/>
      <c r="I277" s="194"/>
      <c r="J277" s="194"/>
      <c r="K277" s="194"/>
      <c r="L277" s="194"/>
      <c r="M277" s="194"/>
      <c r="N277" s="194"/>
      <c r="O277" s="194"/>
      <c r="P277" s="194"/>
      <c r="Q277" s="194"/>
      <c r="R277" s="194"/>
      <c r="S277" s="194"/>
      <c r="T277" s="194"/>
      <c r="U277" s="194"/>
      <c r="V277" s="194"/>
      <c r="W277" s="194"/>
      <c r="X277" s="194"/>
      <c r="Y277" s="194"/>
      <c r="Z277" s="194"/>
    </row>
    <row r="278">
      <c r="A278" s="194"/>
      <c r="B278" s="194"/>
      <c r="C278" s="194"/>
      <c r="D278" s="194"/>
      <c r="E278" s="194"/>
      <c r="F278" s="194"/>
      <c r="G278" s="194"/>
      <c r="H278" s="194"/>
      <c r="I278" s="194"/>
      <c r="J278" s="194"/>
      <c r="K278" s="194"/>
      <c r="L278" s="194"/>
      <c r="M278" s="194"/>
      <c r="N278" s="194"/>
      <c r="O278" s="194"/>
      <c r="P278" s="194"/>
      <c r="Q278" s="194"/>
      <c r="R278" s="194"/>
      <c r="S278" s="194"/>
      <c r="T278" s="194"/>
      <c r="U278" s="194"/>
      <c r="V278" s="194"/>
      <c r="W278" s="194"/>
      <c r="X278" s="194"/>
      <c r="Y278" s="194"/>
      <c r="Z278" s="194"/>
    </row>
    <row r="279">
      <c r="A279" s="194"/>
      <c r="B279" s="194"/>
      <c r="C279" s="194"/>
      <c r="D279" s="194"/>
      <c r="E279" s="194"/>
      <c r="F279" s="194"/>
      <c r="G279" s="194"/>
      <c r="H279" s="194"/>
      <c r="I279" s="194"/>
      <c r="J279" s="194"/>
      <c r="K279" s="194"/>
      <c r="L279" s="194"/>
      <c r="M279" s="194"/>
      <c r="N279" s="194"/>
      <c r="O279" s="194"/>
      <c r="P279" s="194"/>
      <c r="Q279" s="194"/>
      <c r="R279" s="194"/>
      <c r="S279" s="194"/>
      <c r="T279" s="194"/>
      <c r="U279" s="194"/>
      <c r="V279" s="194"/>
      <c r="W279" s="194"/>
      <c r="X279" s="194"/>
      <c r="Y279" s="194"/>
      <c r="Z279" s="194"/>
    </row>
    <row r="280">
      <c r="A280" s="194"/>
      <c r="B280" s="194"/>
      <c r="C280" s="194"/>
      <c r="D280" s="194"/>
      <c r="E280" s="194"/>
      <c r="F280" s="194"/>
      <c r="G280" s="194"/>
      <c r="H280" s="194"/>
      <c r="I280" s="194"/>
      <c r="J280" s="194"/>
      <c r="K280" s="194"/>
      <c r="L280" s="194"/>
      <c r="M280" s="194"/>
      <c r="N280" s="194"/>
      <c r="O280" s="194"/>
      <c r="P280" s="194"/>
      <c r="Q280" s="194"/>
      <c r="R280" s="194"/>
      <c r="S280" s="194"/>
      <c r="T280" s="194"/>
      <c r="U280" s="194"/>
      <c r="V280" s="194"/>
      <c r="W280" s="194"/>
      <c r="X280" s="194"/>
      <c r="Y280" s="194"/>
      <c r="Z280" s="194"/>
    </row>
    <row r="281">
      <c r="A281" s="194"/>
      <c r="B281" s="194"/>
      <c r="C281" s="194"/>
      <c r="D281" s="194"/>
      <c r="E281" s="194"/>
      <c r="F281" s="194"/>
      <c r="G281" s="194"/>
      <c r="H281" s="194"/>
      <c r="I281" s="194"/>
      <c r="J281" s="194"/>
      <c r="K281" s="194"/>
      <c r="L281" s="194"/>
      <c r="M281" s="194"/>
      <c r="N281" s="194"/>
      <c r="O281" s="194"/>
      <c r="P281" s="194"/>
      <c r="Q281" s="194"/>
      <c r="R281" s="194"/>
      <c r="S281" s="194"/>
      <c r="T281" s="194"/>
      <c r="U281" s="194"/>
      <c r="V281" s="194"/>
      <c r="W281" s="194"/>
      <c r="X281" s="194"/>
      <c r="Y281" s="194"/>
      <c r="Z281" s="194"/>
    </row>
    <row r="282">
      <c r="A282" s="194"/>
      <c r="B282" s="194"/>
      <c r="C282" s="194"/>
      <c r="D282" s="194"/>
      <c r="E282" s="194"/>
      <c r="F282" s="194"/>
      <c r="G282" s="194"/>
      <c r="H282" s="194"/>
      <c r="I282" s="194"/>
      <c r="J282" s="194"/>
      <c r="K282" s="194"/>
      <c r="L282" s="194"/>
      <c r="M282" s="194"/>
      <c r="N282" s="194"/>
      <c r="O282" s="194"/>
      <c r="P282" s="194"/>
      <c r="Q282" s="194"/>
      <c r="R282" s="194"/>
      <c r="S282" s="194"/>
      <c r="T282" s="194"/>
      <c r="U282" s="194"/>
      <c r="V282" s="194"/>
      <c r="W282" s="194"/>
      <c r="X282" s="194"/>
      <c r="Y282" s="194"/>
      <c r="Z282" s="194"/>
    </row>
    <row r="283">
      <c r="A283" s="194"/>
      <c r="B283" s="194"/>
      <c r="C283" s="194"/>
      <c r="D283" s="194"/>
      <c r="E283" s="194"/>
      <c r="F283" s="194"/>
      <c r="G283" s="194"/>
      <c r="H283" s="194"/>
      <c r="I283" s="194"/>
      <c r="J283" s="194"/>
      <c r="K283" s="194"/>
      <c r="L283" s="194"/>
      <c r="M283" s="194"/>
      <c r="N283" s="194"/>
      <c r="O283" s="194"/>
      <c r="P283" s="194"/>
      <c r="Q283" s="194"/>
      <c r="R283" s="194"/>
      <c r="S283" s="194"/>
      <c r="T283" s="194"/>
      <c r="U283" s="194"/>
      <c r="V283" s="194"/>
      <c r="W283" s="194"/>
      <c r="X283" s="194"/>
      <c r="Y283" s="194"/>
      <c r="Z283" s="194"/>
    </row>
    <row r="284">
      <c r="A284" s="194"/>
      <c r="B284" s="194"/>
      <c r="C284" s="194"/>
      <c r="D284" s="194"/>
      <c r="E284" s="194"/>
      <c r="F284" s="194"/>
      <c r="G284" s="194"/>
      <c r="H284" s="194"/>
      <c r="I284" s="194"/>
      <c r="J284" s="194"/>
      <c r="K284" s="194"/>
      <c r="L284" s="194"/>
      <c r="M284" s="194"/>
      <c r="N284" s="194"/>
      <c r="O284" s="194"/>
      <c r="P284" s="194"/>
      <c r="Q284" s="194"/>
      <c r="R284" s="194"/>
      <c r="S284" s="194"/>
      <c r="T284" s="194"/>
      <c r="U284" s="194"/>
      <c r="V284" s="194"/>
      <c r="W284" s="194"/>
      <c r="X284" s="194"/>
      <c r="Y284" s="194"/>
      <c r="Z284" s="194"/>
    </row>
    <row r="285">
      <c r="A285" s="194"/>
      <c r="B285" s="194"/>
      <c r="C285" s="194"/>
      <c r="D285" s="194"/>
      <c r="E285" s="194"/>
      <c r="F285" s="194"/>
      <c r="G285" s="194"/>
      <c r="H285" s="194"/>
      <c r="I285" s="194"/>
      <c r="J285" s="194"/>
      <c r="K285" s="194"/>
      <c r="L285" s="194"/>
      <c r="M285" s="194"/>
      <c r="N285" s="194"/>
      <c r="O285" s="194"/>
      <c r="P285" s="194"/>
      <c r="Q285" s="194"/>
      <c r="R285" s="194"/>
      <c r="S285" s="194"/>
      <c r="T285" s="194"/>
      <c r="U285" s="194"/>
      <c r="V285" s="194"/>
      <c r="W285" s="194"/>
      <c r="X285" s="194"/>
      <c r="Y285" s="194"/>
      <c r="Z285" s="194"/>
    </row>
    <row r="286">
      <c r="A286" s="194"/>
      <c r="B286" s="194"/>
      <c r="C286" s="194"/>
      <c r="D286" s="194"/>
      <c r="E286" s="194"/>
      <c r="F286" s="194"/>
      <c r="G286" s="194"/>
      <c r="H286" s="194"/>
      <c r="I286" s="194"/>
      <c r="J286" s="194"/>
      <c r="K286" s="194"/>
      <c r="L286" s="194"/>
      <c r="M286" s="194"/>
      <c r="N286" s="194"/>
      <c r="O286" s="194"/>
      <c r="P286" s="194"/>
      <c r="Q286" s="194"/>
      <c r="R286" s="194"/>
      <c r="S286" s="194"/>
      <c r="T286" s="194"/>
      <c r="U286" s="194"/>
      <c r="V286" s="194"/>
      <c r="W286" s="194"/>
      <c r="X286" s="194"/>
      <c r="Y286" s="194"/>
      <c r="Z286" s="194"/>
    </row>
    <row r="287">
      <c r="A287" s="194"/>
      <c r="B287" s="194"/>
      <c r="C287" s="194"/>
      <c r="D287" s="194"/>
      <c r="E287" s="194"/>
      <c r="F287" s="194"/>
      <c r="G287" s="194"/>
      <c r="H287" s="194"/>
      <c r="I287" s="194"/>
      <c r="J287" s="194"/>
      <c r="K287" s="194"/>
      <c r="L287" s="194"/>
      <c r="M287" s="194"/>
      <c r="N287" s="194"/>
      <c r="O287" s="194"/>
      <c r="P287" s="194"/>
      <c r="Q287" s="194"/>
      <c r="R287" s="194"/>
      <c r="S287" s="194"/>
      <c r="T287" s="194"/>
      <c r="U287" s="194"/>
      <c r="V287" s="194"/>
      <c r="W287" s="194"/>
      <c r="X287" s="194"/>
      <c r="Y287" s="194"/>
      <c r="Z287" s="194"/>
    </row>
    <row r="288">
      <c r="A288" s="194"/>
      <c r="B288" s="194"/>
      <c r="C288" s="194"/>
      <c r="D288" s="194"/>
      <c r="E288" s="194"/>
      <c r="F288" s="194"/>
      <c r="G288" s="194"/>
      <c r="H288" s="194"/>
      <c r="I288" s="194"/>
      <c r="J288" s="194"/>
      <c r="K288" s="194"/>
      <c r="L288" s="194"/>
      <c r="M288" s="194"/>
      <c r="N288" s="194"/>
      <c r="O288" s="194"/>
      <c r="P288" s="194"/>
      <c r="Q288" s="194"/>
      <c r="R288" s="194"/>
      <c r="S288" s="194"/>
      <c r="T288" s="194"/>
      <c r="U288" s="194"/>
      <c r="V288" s="194"/>
      <c r="W288" s="194"/>
      <c r="X288" s="194"/>
      <c r="Y288" s="194"/>
      <c r="Z288" s="194"/>
    </row>
    <row r="289">
      <c r="A289" s="194"/>
      <c r="B289" s="194"/>
      <c r="C289" s="194"/>
      <c r="D289" s="194"/>
      <c r="E289" s="194"/>
      <c r="F289" s="194"/>
      <c r="G289" s="194"/>
      <c r="H289" s="194"/>
      <c r="I289" s="194"/>
      <c r="J289" s="194"/>
      <c r="K289" s="194"/>
      <c r="L289" s="194"/>
      <c r="M289" s="194"/>
      <c r="N289" s="194"/>
      <c r="O289" s="194"/>
      <c r="P289" s="194"/>
      <c r="Q289" s="194"/>
      <c r="R289" s="194"/>
      <c r="S289" s="194"/>
      <c r="T289" s="194"/>
      <c r="U289" s="194"/>
      <c r="V289" s="194"/>
      <c r="W289" s="194"/>
      <c r="X289" s="194"/>
      <c r="Y289" s="194"/>
      <c r="Z289" s="194"/>
    </row>
    <row r="290">
      <c r="A290" s="194"/>
      <c r="B290" s="194"/>
      <c r="C290" s="194"/>
      <c r="D290" s="194"/>
      <c r="E290" s="194"/>
      <c r="F290" s="194"/>
      <c r="G290" s="194"/>
      <c r="H290" s="194"/>
      <c r="I290" s="194"/>
      <c r="J290" s="194"/>
      <c r="K290" s="194"/>
      <c r="L290" s="194"/>
      <c r="M290" s="194"/>
      <c r="N290" s="194"/>
      <c r="O290" s="194"/>
      <c r="P290" s="194"/>
      <c r="Q290" s="194"/>
      <c r="R290" s="194"/>
      <c r="S290" s="194"/>
      <c r="T290" s="194"/>
      <c r="U290" s="194"/>
      <c r="V290" s="194"/>
      <c r="W290" s="194"/>
      <c r="X290" s="194"/>
      <c r="Y290" s="194"/>
      <c r="Z290" s="194"/>
    </row>
    <row r="291">
      <c r="A291" s="194"/>
      <c r="B291" s="194"/>
      <c r="C291" s="194"/>
      <c r="D291" s="194"/>
      <c r="E291" s="194"/>
      <c r="F291" s="194"/>
      <c r="G291" s="194"/>
      <c r="H291" s="194"/>
      <c r="I291" s="194"/>
      <c r="J291" s="194"/>
      <c r="K291" s="194"/>
      <c r="L291" s="194"/>
      <c r="M291" s="194"/>
      <c r="N291" s="194"/>
      <c r="O291" s="194"/>
      <c r="P291" s="194"/>
      <c r="Q291" s="194"/>
      <c r="R291" s="194"/>
      <c r="S291" s="194"/>
      <c r="T291" s="194"/>
      <c r="U291" s="194"/>
      <c r="V291" s="194"/>
      <c r="W291" s="194"/>
      <c r="X291" s="194"/>
      <c r="Y291" s="194"/>
      <c r="Z291" s="194"/>
    </row>
    <row r="292">
      <c r="A292" s="194"/>
      <c r="B292" s="194"/>
      <c r="C292" s="194"/>
      <c r="D292" s="194"/>
      <c r="E292" s="194"/>
      <c r="F292" s="194"/>
      <c r="G292" s="194"/>
      <c r="H292" s="194"/>
      <c r="I292" s="194"/>
      <c r="J292" s="194"/>
      <c r="K292" s="194"/>
      <c r="L292" s="194"/>
      <c r="M292" s="194"/>
      <c r="N292" s="194"/>
      <c r="O292" s="194"/>
      <c r="P292" s="194"/>
      <c r="Q292" s="194"/>
      <c r="R292" s="194"/>
      <c r="S292" s="194"/>
      <c r="T292" s="194"/>
      <c r="U292" s="194"/>
      <c r="V292" s="194"/>
      <c r="W292" s="194"/>
      <c r="X292" s="194"/>
      <c r="Y292" s="194"/>
      <c r="Z292" s="194"/>
    </row>
    <row r="293">
      <c r="A293" s="194"/>
      <c r="B293" s="194"/>
      <c r="C293" s="194"/>
      <c r="D293" s="194"/>
      <c r="E293" s="194"/>
      <c r="F293" s="194"/>
      <c r="G293" s="194"/>
      <c r="H293" s="194"/>
      <c r="I293" s="194"/>
      <c r="J293" s="194"/>
      <c r="K293" s="194"/>
      <c r="L293" s="194"/>
      <c r="M293" s="194"/>
      <c r="N293" s="194"/>
      <c r="O293" s="194"/>
      <c r="P293" s="194"/>
      <c r="Q293" s="194"/>
      <c r="R293" s="194"/>
      <c r="S293" s="194"/>
      <c r="T293" s="194"/>
      <c r="U293" s="194"/>
      <c r="V293" s="194"/>
      <c r="W293" s="194"/>
      <c r="X293" s="194"/>
      <c r="Y293" s="194"/>
      <c r="Z293" s="194"/>
    </row>
    <row r="294">
      <c r="A294" s="194"/>
      <c r="B294" s="194"/>
      <c r="C294" s="194"/>
      <c r="D294" s="194"/>
      <c r="E294" s="194"/>
      <c r="F294" s="194"/>
      <c r="G294" s="194"/>
      <c r="H294" s="194"/>
      <c r="I294" s="194"/>
      <c r="J294" s="194"/>
      <c r="K294" s="194"/>
      <c r="L294" s="194"/>
      <c r="M294" s="194"/>
      <c r="N294" s="194"/>
      <c r="O294" s="194"/>
      <c r="P294" s="194"/>
      <c r="Q294" s="194"/>
      <c r="R294" s="194"/>
      <c r="S294" s="194"/>
      <c r="T294" s="194"/>
      <c r="U294" s="194"/>
      <c r="V294" s="194"/>
      <c r="W294" s="194"/>
      <c r="X294" s="194"/>
      <c r="Y294" s="194"/>
      <c r="Z294" s="194"/>
    </row>
    <row r="295">
      <c r="A295" s="194"/>
      <c r="B295" s="194"/>
      <c r="C295" s="194"/>
      <c r="D295" s="194"/>
      <c r="E295" s="194"/>
      <c r="F295" s="194"/>
      <c r="G295" s="194"/>
      <c r="H295" s="194"/>
      <c r="I295" s="194"/>
      <c r="J295" s="194"/>
      <c r="K295" s="194"/>
      <c r="L295" s="194"/>
      <c r="M295" s="194"/>
      <c r="N295" s="194"/>
      <c r="O295" s="194"/>
      <c r="P295" s="194"/>
      <c r="Q295" s="194"/>
      <c r="R295" s="194"/>
      <c r="S295" s="194"/>
      <c r="T295" s="194"/>
      <c r="U295" s="194"/>
      <c r="V295" s="194"/>
      <c r="W295" s="194"/>
      <c r="X295" s="194"/>
      <c r="Y295" s="194"/>
      <c r="Z295" s="194"/>
    </row>
    <row r="296">
      <c r="A296" s="194"/>
      <c r="B296" s="194"/>
      <c r="C296" s="194"/>
      <c r="D296" s="194"/>
      <c r="E296" s="194"/>
      <c r="F296" s="194"/>
      <c r="G296" s="194"/>
      <c r="H296" s="194"/>
      <c r="I296" s="194"/>
      <c r="J296" s="194"/>
      <c r="K296" s="194"/>
      <c r="L296" s="194"/>
      <c r="M296" s="194"/>
      <c r="N296" s="194"/>
      <c r="O296" s="194"/>
      <c r="P296" s="194"/>
      <c r="Q296" s="194"/>
      <c r="R296" s="194"/>
      <c r="S296" s="194"/>
      <c r="T296" s="194"/>
      <c r="U296" s="194"/>
      <c r="V296" s="194"/>
      <c r="W296" s="194"/>
      <c r="X296" s="194"/>
      <c r="Y296" s="194"/>
      <c r="Z296" s="194"/>
    </row>
    <row r="297">
      <c r="A297" s="194"/>
      <c r="B297" s="194"/>
      <c r="C297" s="194"/>
      <c r="D297" s="194"/>
      <c r="E297" s="194"/>
      <c r="F297" s="194"/>
      <c r="G297" s="194"/>
      <c r="H297" s="194"/>
      <c r="I297" s="194"/>
      <c r="J297" s="194"/>
      <c r="K297" s="194"/>
      <c r="L297" s="194"/>
      <c r="M297" s="194"/>
      <c r="N297" s="194"/>
      <c r="O297" s="194"/>
      <c r="P297" s="194"/>
      <c r="Q297" s="194"/>
      <c r="R297" s="194"/>
      <c r="S297" s="194"/>
      <c r="T297" s="194"/>
      <c r="U297" s="194"/>
      <c r="V297" s="194"/>
      <c r="W297" s="194"/>
      <c r="X297" s="194"/>
      <c r="Y297" s="194"/>
      <c r="Z297" s="194"/>
    </row>
    <row r="298">
      <c r="A298" s="194"/>
      <c r="B298" s="194"/>
      <c r="C298" s="194"/>
      <c r="D298" s="194"/>
      <c r="E298" s="194"/>
      <c r="F298" s="194"/>
      <c r="G298" s="194"/>
      <c r="H298" s="194"/>
      <c r="I298" s="194"/>
      <c r="J298" s="194"/>
      <c r="K298" s="194"/>
      <c r="L298" s="194"/>
      <c r="M298" s="194"/>
      <c r="N298" s="194"/>
      <c r="O298" s="194"/>
      <c r="P298" s="194"/>
      <c r="Q298" s="194"/>
      <c r="R298" s="194"/>
      <c r="S298" s="194"/>
      <c r="T298" s="194"/>
      <c r="U298" s="194"/>
      <c r="V298" s="194"/>
      <c r="W298" s="194"/>
      <c r="X298" s="194"/>
      <c r="Y298" s="194"/>
      <c r="Z298" s="194"/>
    </row>
    <row r="299">
      <c r="A299" s="194"/>
      <c r="B299" s="194"/>
      <c r="C299" s="194"/>
      <c r="D299" s="194"/>
      <c r="E299" s="194"/>
      <c r="F299" s="194"/>
      <c r="G299" s="194"/>
      <c r="H299" s="194"/>
      <c r="I299" s="194"/>
      <c r="J299" s="194"/>
      <c r="K299" s="194"/>
      <c r="L299" s="194"/>
      <c r="M299" s="194"/>
      <c r="N299" s="194"/>
      <c r="O299" s="194"/>
      <c r="P299" s="194"/>
      <c r="Q299" s="194"/>
      <c r="R299" s="194"/>
      <c r="S299" s="194"/>
      <c r="T299" s="194"/>
      <c r="U299" s="194"/>
      <c r="V299" s="194"/>
      <c r="W299" s="194"/>
      <c r="X299" s="194"/>
      <c r="Y299" s="194"/>
      <c r="Z299" s="194"/>
    </row>
    <row r="300">
      <c r="A300" s="194"/>
      <c r="B300" s="194"/>
      <c r="C300" s="194"/>
      <c r="D300" s="194"/>
      <c r="E300" s="194"/>
      <c r="F300" s="194"/>
      <c r="G300" s="194"/>
      <c r="H300" s="194"/>
      <c r="I300" s="194"/>
      <c r="J300" s="194"/>
      <c r="K300" s="194"/>
      <c r="L300" s="194"/>
      <c r="M300" s="194"/>
      <c r="N300" s="194"/>
      <c r="O300" s="194"/>
      <c r="P300" s="194"/>
      <c r="Q300" s="194"/>
      <c r="R300" s="194"/>
      <c r="S300" s="194"/>
      <c r="T300" s="194"/>
      <c r="U300" s="194"/>
      <c r="V300" s="194"/>
      <c r="W300" s="194"/>
      <c r="X300" s="194"/>
      <c r="Y300" s="194"/>
      <c r="Z300" s="194"/>
    </row>
    <row r="301">
      <c r="A301" s="194"/>
      <c r="B301" s="194"/>
      <c r="C301" s="194"/>
      <c r="D301" s="194"/>
      <c r="E301" s="194"/>
      <c r="F301" s="194"/>
      <c r="G301" s="194"/>
      <c r="H301" s="194"/>
      <c r="I301" s="194"/>
      <c r="J301" s="194"/>
      <c r="K301" s="194"/>
      <c r="L301" s="194"/>
      <c r="M301" s="194"/>
      <c r="N301" s="194"/>
      <c r="O301" s="194"/>
      <c r="P301" s="194"/>
      <c r="Q301" s="194"/>
      <c r="R301" s="194"/>
      <c r="S301" s="194"/>
      <c r="T301" s="194"/>
      <c r="U301" s="194"/>
      <c r="V301" s="194"/>
      <c r="W301" s="194"/>
      <c r="X301" s="194"/>
      <c r="Y301" s="194"/>
      <c r="Z301" s="194"/>
    </row>
    <row r="302">
      <c r="A302" s="194"/>
      <c r="B302" s="194"/>
      <c r="C302" s="194"/>
      <c r="D302" s="194"/>
      <c r="E302" s="194"/>
      <c r="F302" s="194"/>
      <c r="G302" s="194"/>
      <c r="H302" s="194"/>
      <c r="I302" s="194"/>
      <c r="J302" s="194"/>
      <c r="K302" s="194"/>
      <c r="L302" s="194"/>
      <c r="M302" s="194"/>
      <c r="N302" s="194"/>
      <c r="O302" s="194"/>
      <c r="P302" s="194"/>
      <c r="Q302" s="194"/>
      <c r="R302" s="194"/>
      <c r="S302" s="194"/>
      <c r="T302" s="194"/>
      <c r="U302" s="194"/>
      <c r="V302" s="194"/>
      <c r="W302" s="194"/>
      <c r="X302" s="194"/>
      <c r="Y302" s="194"/>
      <c r="Z302" s="194"/>
    </row>
    <row r="303">
      <c r="A303" s="194"/>
      <c r="B303" s="194"/>
      <c r="C303" s="194"/>
      <c r="D303" s="194"/>
      <c r="E303" s="194"/>
      <c r="F303" s="194"/>
      <c r="G303" s="194"/>
      <c r="H303" s="194"/>
      <c r="I303" s="194"/>
      <c r="J303" s="194"/>
      <c r="K303" s="194"/>
      <c r="L303" s="194"/>
      <c r="M303" s="194"/>
      <c r="N303" s="194"/>
      <c r="O303" s="194"/>
      <c r="P303" s="194"/>
      <c r="Q303" s="194"/>
      <c r="R303" s="194"/>
      <c r="S303" s="194"/>
      <c r="T303" s="194"/>
      <c r="U303" s="194"/>
      <c r="V303" s="194"/>
      <c r="W303" s="194"/>
      <c r="X303" s="194"/>
      <c r="Y303" s="194"/>
      <c r="Z303" s="194"/>
    </row>
    <row r="304">
      <c r="A304" s="194"/>
      <c r="B304" s="194"/>
      <c r="C304" s="194"/>
      <c r="D304" s="194"/>
      <c r="E304" s="194"/>
      <c r="F304" s="194"/>
      <c r="G304" s="194"/>
      <c r="H304" s="194"/>
      <c r="I304" s="194"/>
      <c r="J304" s="194"/>
      <c r="K304" s="194"/>
      <c r="L304" s="194"/>
      <c r="M304" s="194"/>
      <c r="N304" s="194"/>
      <c r="O304" s="194"/>
      <c r="P304" s="194"/>
      <c r="Q304" s="194"/>
      <c r="R304" s="194"/>
      <c r="S304" s="194"/>
      <c r="T304" s="194"/>
      <c r="U304" s="194"/>
      <c r="V304" s="194"/>
      <c r="W304" s="194"/>
      <c r="X304" s="194"/>
      <c r="Y304" s="194"/>
      <c r="Z304" s="194"/>
    </row>
    <row r="305">
      <c r="A305" s="194"/>
      <c r="B305" s="194"/>
      <c r="C305" s="194"/>
      <c r="D305" s="194"/>
      <c r="E305" s="194"/>
      <c r="F305" s="194"/>
      <c r="G305" s="194"/>
      <c r="H305" s="194"/>
      <c r="I305" s="194"/>
      <c r="J305" s="194"/>
      <c r="K305" s="194"/>
      <c r="L305" s="194"/>
      <c r="M305" s="194"/>
      <c r="N305" s="194"/>
      <c r="O305" s="194"/>
      <c r="P305" s="194"/>
      <c r="Q305" s="194"/>
      <c r="R305" s="194"/>
      <c r="S305" s="194"/>
      <c r="T305" s="194"/>
      <c r="U305" s="194"/>
      <c r="V305" s="194"/>
      <c r="W305" s="194"/>
      <c r="X305" s="194"/>
      <c r="Y305" s="194"/>
      <c r="Z305" s="194"/>
    </row>
    <row r="306">
      <c r="A306" s="194"/>
      <c r="B306" s="194"/>
      <c r="C306" s="194"/>
      <c r="D306" s="194"/>
      <c r="E306" s="194"/>
      <c r="F306" s="194"/>
      <c r="G306" s="194"/>
      <c r="H306" s="194"/>
      <c r="I306" s="194"/>
      <c r="J306" s="194"/>
      <c r="K306" s="194"/>
      <c r="L306" s="194"/>
      <c r="M306" s="194"/>
      <c r="N306" s="194"/>
      <c r="O306" s="194"/>
      <c r="P306" s="194"/>
      <c r="Q306" s="194"/>
      <c r="R306" s="194"/>
      <c r="S306" s="194"/>
      <c r="T306" s="194"/>
      <c r="U306" s="194"/>
      <c r="V306" s="194"/>
      <c r="W306" s="194"/>
      <c r="X306" s="194"/>
      <c r="Y306" s="194"/>
      <c r="Z306" s="194"/>
    </row>
    <row r="307">
      <c r="A307" s="194"/>
      <c r="B307" s="194"/>
      <c r="C307" s="194"/>
      <c r="D307" s="194"/>
      <c r="E307" s="194"/>
      <c r="F307" s="194"/>
      <c r="G307" s="194"/>
      <c r="H307" s="194"/>
      <c r="I307" s="194"/>
      <c r="J307" s="194"/>
      <c r="K307" s="194"/>
      <c r="L307" s="194"/>
      <c r="M307" s="194"/>
      <c r="N307" s="194"/>
      <c r="O307" s="194"/>
      <c r="P307" s="194"/>
      <c r="Q307" s="194"/>
      <c r="R307" s="194"/>
      <c r="S307" s="194"/>
      <c r="T307" s="194"/>
      <c r="U307" s="194"/>
      <c r="V307" s="194"/>
      <c r="W307" s="194"/>
      <c r="X307" s="194"/>
      <c r="Y307" s="194"/>
      <c r="Z307" s="194"/>
    </row>
    <row r="308">
      <c r="A308" s="194"/>
      <c r="B308" s="194"/>
      <c r="C308" s="194"/>
      <c r="D308" s="194"/>
      <c r="E308" s="194"/>
      <c r="F308" s="194"/>
      <c r="G308" s="194"/>
      <c r="H308" s="194"/>
      <c r="I308" s="194"/>
      <c r="J308" s="194"/>
      <c r="K308" s="194"/>
      <c r="L308" s="194"/>
      <c r="M308" s="194"/>
      <c r="N308" s="194"/>
      <c r="O308" s="194"/>
      <c r="P308" s="194"/>
      <c r="Q308" s="194"/>
      <c r="R308" s="194"/>
      <c r="S308" s="194"/>
      <c r="T308" s="194"/>
      <c r="U308" s="194"/>
      <c r="V308" s="194"/>
      <c r="W308" s="194"/>
      <c r="X308" s="194"/>
      <c r="Y308" s="194"/>
      <c r="Z308" s="194"/>
    </row>
    <row r="309">
      <c r="A309" s="194"/>
      <c r="B309" s="194"/>
      <c r="C309" s="194"/>
      <c r="D309" s="194"/>
      <c r="E309" s="194"/>
      <c r="F309" s="194"/>
      <c r="G309" s="194"/>
      <c r="H309" s="194"/>
      <c r="I309" s="194"/>
      <c r="J309" s="194"/>
      <c r="K309" s="194"/>
      <c r="L309" s="194"/>
      <c r="M309" s="194"/>
      <c r="N309" s="194"/>
      <c r="O309" s="194"/>
      <c r="P309" s="194"/>
      <c r="Q309" s="194"/>
      <c r="R309" s="194"/>
      <c r="S309" s="194"/>
      <c r="T309" s="194"/>
      <c r="U309" s="194"/>
      <c r="V309" s="194"/>
      <c r="W309" s="194"/>
      <c r="X309" s="194"/>
      <c r="Y309" s="194"/>
      <c r="Z309" s="194"/>
    </row>
    <row r="310">
      <c r="A310" s="194"/>
      <c r="B310" s="194"/>
      <c r="C310" s="194"/>
      <c r="D310" s="194"/>
      <c r="E310" s="194"/>
      <c r="F310" s="194"/>
      <c r="G310" s="194"/>
      <c r="H310" s="194"/>
      <c r="I310" s="194"/>
      <c r="J310" s="194"/>
      <c r="K310" s="194"/>
      <c r="L310" s="194"/>
      <c r="M310" s="194"/>
      <c r="N310" s="194"/>
      <c r="O310" s="194"/>
      <c r="P310" s="194"/>
      <c r="Q310" s="194"/>
      <c r="R310" s="194"/>
      <c r="S310" s="194"/>
      <c r="T310" s="194"/>
      <c r="U310" s="194"/>
      <c r="V310" s="194"/>
      <c r="W310" s="194"/>
      <c r="X310" s="194"/>
      <c r="Y310" s="194"/>
      <c r="Z310" s="194"/>
    </row>
    <row r="311">
      <c r="A311" s="194"/>
      <c r="B311" s="194"/>
      <c r="C311" s="194"/>
      <c r="D311" s="194"/>
      <c r="E311" s="194"/>
      <c r="F311" s="194"/>
      <c r="G311" s="194"/>
      <c r="H311" s="194"/>
      <c r="I311" s="194"/>
      <c r="J311" s="194"/>
      <c r="K311" s="194"/>
      <c r="L311" s="194"/>
      <c r="M311" s="194"/>
      <c r="N311" s="194"/>
      <c r="O311" s="194"/>
      <c r="P311" s="194"/>
      <c r="Q311" s="194"/>
      <c r="R311" s="194"/>
      <c r="S311" s="194"/>
      <c r="T311" s="194"/>
      <c r="U311" s="194"/>
      <c r="V311" s="194"/>
      <c r="W311" s="194"/>
      <c r="X311" s="194"/>
      <c r="Y311" s="194"/>
      <c r="Z311" s="194"/>
    </row>
    <row r="312">
      <c r="A312" s="194"/>
      <c r="B312" s="194"/>
      <c r="C312" s="194"/>
      <c r="D312" s="194"/>
      <c r="E312" s="194"/>
      <c r="F312" s="194"/>
      <c r="G312" s="194"/>
      <c r="H312" s="194"/>
      <c r="I312" s="194"/>
      <c r="J312" s="194"/>
      <c r="K312" s="194"/>
      <c r="L312" s="194"/>
      <c r="M312" s="194"/>
      <c r="N312" s="194"/>
      <c r="O312" s="194"/>
      <c r="P312" s="194"/>
      <c r="Q312" s="194"/>
      <c r="R312" s="194"/>
      <c r="S312" s="194"/>
      <c r="T312" s="194"/>
      <c r="U312" s="194"/>
      <c r="V312" s="194"/>
      <c r="W312" s="194"/>
      <c r="X312" s="194"/>
      <c r="Y312" s="194"/>
      <c r="Z312" s="194"/>
    </row>
    <row r="313">
      <c r="A313" s="194"/>
      <c r="B313" s="194"/>
      <c r="C313" s="194"/>
      <c r="D313" s="194"/>
      <c r="E313" s="194"/>
      <c r="F313" s="194"/>
      <c r="G313" s="194"/>
      <c r="H313" s="194"/>
      <c r="I313" s="194"/>
      <c r="J313" s="194"/>
      <c r="K313" s="194"/>
      <c r="L313" s="194"/>
      <c r="M313" s="194"/>
      <c r="N313" s="194"/>
      <c r="O313" s="194"/>
      <c r="P313" s="194"/>
      <c r="Q313" s="194"/>
      <c r="R313" s="194"/>
      <c r="S313" s="194"/>
      <c r="T313" s="194"/>
      <c r="U313" s="194"/>
      <c r="V313" s="194"/>
      <c r="W313" s="194"/>
      <c r="X313" s="194"/>
      <c r="Y313" s="194"/>
      <c r="Z313" s="194"/>
    </row>
    <row r="314">
      <c r="A314" s="194"/>
      <c r="B314" s="194"/>
      <c r="C314" s="194"/>
      <c r="D314" s="194"/>
      <c r="E314" s="194"/>
      <c r="F314" s="194"/>
      <c r="G314" s="194"/>
      <c r="H314" s="194"/>
      <c r="I314" s="194"/>
      <c r="J314" s="194"/>
      <c r="K314" s="194"/>
      <c r="L314" s="194"/>
      <c r="M314" s="194"/>
      <c r="N314" s="194"/>
      <c r="O314" s="194"/>
      <c r="P314" s="194"/>
      <c r="Q314" s="194"/>
      <c r="R314" s="194"/>
      <c r="S314" s="194"/>
      <c r="T314" s="194"/>
      <c r="U314" s="194"/>
      <c r="V314" s="194"/>
      <c r="W314" s="194"/>
      <c r="X314" s="194"/>
      <c r="Y314" s="194"/>
      <c r="Z314" s="194"/>
    </row>
    <row r="315">
      <c r="A315" s="194"/>
      <c r="B315" s="194"/>
      <c r="C315" s="194"/>
      <c r="D315" s="194"/>
      <c r="E315" s="194"/>
      <c r="F315" s="194"/>
      <c r="G315" s="194"/>
      <c r="H315" s="194"/>
      <c r="I315" s="194"/>
      <c r="J315" s="194"/>
      <c r="K315" s="194"/>
      <c r="L315" s="194"/>
      <c r="M315" s="194"/>
      <c r="N315" s="194"/>
      <c r="O315" s="194"/>
      <c r="P315" s="194"/>
      <c r="Q315" s="194"/>
      <c r="R315" s="194"/>
      <c r="S315" s="194"/>
      <c r="T315" s="194"/>
      <c r="U315" s="194"/>
      <c r="V315" s="194"/>
      <c r="W315" s="194"/>
      <c r="X315" s="194"/>
      <c r="Y315" s="194"/>
      <c r="Z315" s="194"/>
    </row>
    <row r="316">
      <c r="A316" s="194"/>
      <c r="B316" s="194"/>
      <c r="C316" s="194"/>
      <c r="D316" s="194"/>
      <c r="E316" s="194"/>
      <c r="F316" s="194"/>
      <c r="G316" s="194"/>
      <c r="H316" s="194"/>
      <c r="I316" s="194"/>
      <c r="J316" s="194"/>
      <c r="K316" s="194"/>
      <c r="L316" s="194"/>
      <c r="M316" s="194"/>
      <c r="N316" s="194"/>
      <c r="O316" s="194"/>
      <c r="P316" s="194"/>
      <c r="Q316" s="194"/>
      <c r="R316" s="194"/>
      <c r="S316" s="194"/>
      <c r="T316" s="194"/>
      <c r="U316" s="194"/>
      <c r="V316" s="194"/>
      <c r="W316" s="194"/>
      <c r="X316" s="194"/>
      <c r="Y316" s="194"/>
      <c r="Z316" s="194"/>
    </row>
    <row r="317">
      <c r="A317" s="194"/>
      <c r="B317" s="194"/>
      <c r="C317" s="194"/>
      <c r="D317" s="194"/>
      <c r="E317" s="194"/>
      <c r="F317" s="194"/>
      <c r="G317" s="194"/>
      <c r="H317" s="194"/>
      <c r="I317" s="194"/>
      <c r="J317" s="194"/>
      <c r="K317" s="194"/>
      <c r="L317" s="194"/>
      <c r="M317" s="194"/>
      <c r="N317" s="194"/>
      <c r="O317" s="194"/>
      <c r="P317" s="194"/>
      <c r="Q317" s="194"/>
      <c r="R317" s="194"/>
      <c r="S317" s="194"/>
      <c r="T317" s="194"/>
      <c r="U317" s="194"/>
      <c r="V317" s="194"/>
      <c r="W317" s="194"/>
      <c r="X317" s="194"/>
      <c r="Y317" s="194"/>
      <c r="Z317" s="194"/>
    </row>
    <row r="318">
      <c r="A318" s="194"/>
      <c r="B318" s="194"/>
      <c r="C318" s="194"/>
      <c r="D318" s="194"/>
      <c r="E318" s="194"/>
      <c r="F318" s="194"/>
      <c r="G318" s="194"/>
      <c r="H318" s="194"/>
      <c r="I318" s="194"/>
      <c r="J318" s="194"/>
      <c r="K318" s="194"/>
      <c r="L318" s="194"/>
      <c r="M318" s="194"/>
      <c r="N318" s="194"/>
      <c r="O318" s="194"/>
      <c r="P318" s="194"/>
      <c r="Q318" s="194"/>
      <c r="R318" s="194"/>
      <c r="S318" s="194"/>
      <c r="T318" s="194"/>
      <c r="U318" s="194"/>
      <c r="V318" s="194"/>
      <c r="W318" s="194"/>
      <c r="X318" s="194"/>
      <c r="Y318" s="194"/>
      <c r="Z318" s="194"/>
    </row>
    <row r="319">
      <c r="A319" s="194"/>
      <c r="B319" s="194"/>
      <c r="C319" s="194"/>
      <c r="D319" s="194"/>
      <c r="E319" s="194"/>
      <c r="F319" s="194"/>
      <c r="G319" s="194"/>
      <c r="H319" s="194"/>
      <c r="I319" s="194"/>
      <c r="J319" s="194"/>
      <c r="K319" s="194"/>
      <c r="L319" s="194"/>
      <c r="M319" s="194"/>
      <c r="N319" s="194"/>
      <c r="O319" s="194"/>
      <c r="P319" s="194"/>
      <c r="Q319" s="194"/>
      <c r="R319" s="194"/>
      <c r="S319" s="194"/>
      <c r="T319" s="194"/>
      <c r="U319" s="194"/>
      <c r="V319" s="194"/>
      <c r="W319" s="194"/>
      <c r="X319" s="194"/>
      <c r="Y319" s="194"/>
      <c r="Z319" s="194"/>
    </row>
    <row r="320">
      <c r="A320" s="194"/>
      <c r="B320" s="194"/>
      <c r="C320" s="194"/>
      <c r="D320" s="194"/>
      <c r="E320" s="194"/>
      <c r="F320" s="194"/>
      <c r="G320" s="194"/>
      <c r="H320" s="194"/>
      <c r="I320" s="194"/>
      <c r="J320" s="194"/>
      <c r="K320" s="194"/>
      <c r="L320" s="194"/>
      <c r="M320" s="194"/>
      <c r="N320" s="194"/>
      <c r="O320" s="194"/>
      <c r="P320" s="194"/>
      <c r="Q320" s="194"/>
      <c r="R320" s="194"/>
      <c r="S320" s="194"/>
      <c r="T320" s="194"/>
      <c r="U320" s="194"/>
      <c r="V320" s="194"/>
      <c r="W320" s="194"/>
      <c r="X320" s="194"/>
      <c r="Y320" s="194"/>
      <c r="Z320" s="194"/>
    </row>
    <row r="321">
      <c r="A321" s="194"/>
      <c r="B321" s="194"/>
      <c r="C321" s="194"/>
      <c r="D321" s="194"/>
      <c r="E321" s="194"/>
      <c r="F321" s="194"/>
      <c r="G321" s="194"/>
      <c r="H321" s="194"/>
      <c r="I321" s="194"/>
      <c r="J321" s="194"/>
      <c r="K321" s="194"/>
      <c r="L321" s="194"/>
      <c r="M321" s="194"/>
      <c r="N321" s="194"/>
      <c r="O321" s="194"/>
      <c r="P321" s="194"/>
      <c r="Q321" s="194"/>
      <c r="R321" s="194"/>
      <c r="S321" s="194"/>
      <c r="T321" s="194"/>
      <c r="U321" s="194"/>
      <c r="V321" s="194"/>
      <c r="W321" s="194"/>
      <c r="X321" s="194"/>
      <c r="Y321" s="194"/>
      <c r="Z321" s="194"/>
    </row>
    <row r="322">
      <c r="A322" s="194"/>
      <c r="B322" s="194"/>
      <c r="C322" s="194"/>
      <c r="D322" s="194"/>
      <c r="E322" s="194"/>
      <c r="F322" s="194"/>
      <c r="G322" s="194"/>
      <c r="H322" s="194"/>
      <c r="I322" s="194"/>
      <c r="J322" s="194"/>
      <c r="K322" s="194"/>
      <c r="L322" s="194"/>
      <c r="M322" s="194"/>
      <c r="N322" s="194"/>
      <c r="O322" s="194"/>
      <c r="P322" s="194"/>
      <c r="Q322" s="194"/>
      <c r="R322" s="194"/>
      <c r="S322" s="194"/>
      <c r="T322" s="194"/>
      <c r="U322" s="194"/>
      <c r="V322" s="194"/>
      <c r="W322" s="194"/>
      <c r="X322" s="194"/>
      <c r="Y322" s="194"/>
      <c r="Z322" s="194"/>
    </row>
    <row r="323">
      <c r="A323" s="194"/>
      <c r="B323" s="194"/>
      <c r="C323" s="194"/>
      <c r="D323" s="194"/>
      <c r="E323" s="194"/>
      <c r="F323" s="194"/>
      <c r="G323" s="194"/>
      <c r="H323" s="194"/>
      <c r="I323" s="194"/>
      <c r="J323" s="194"/>
      <c r="K323" s="194"/>
      <c r="L323" s="194"/>
      <c r="M323" s="194"/>
      <c r="N323" s="194"/>
      <c r="O323" s="194"/>
      <c r="P323" s="194"/>
      <c r="Q323" s="194"/>
      <c r="R323" s="194"/>
      <c r="S323" s="194"/>
      <c r="T323" s="194"/>
      <c r="U323" s="194"/>
      <c r="V323" s="194"/>
      <c r="W323" s="194"/>
      <c r="X323" s="194"/>
      <c r="Y323" s="194"/>
      <c r="Z323" s="194"/>
    </row>
    <row r="324">
      <c r="A324" s="194"/>
      <c r="B324" s="194"/>
      <c r="C324" s="194"/>
      <c r="D324" s="194"/>
      <c r="E324" s="194"/>
      <c r="F324" s="194"/>
      <c r="G324" s="194"/>
      <c r="H324" s="194"/>
      <c r="I324" s="194"/>
      <c r="J324" s="194"/>
      <c r="K324" s="194"/>
      <c r="L324" s="194"/>
      <c r="M324" s="194"/>
      <c r="N324" s="194"/>
      <c r="O324" s="194"/>
      <c r="P324" s="194"/>
      <c r="Q324" s="194"/>
      <c r="R324" s="194"/>
      <c r="S324" s="194"/>
      <c r="T324" s="194"/>
      <c r="U324" s="194"/>
      <c r="V324" s="194"/>
      <c r="W324" s="194"/>
      <c r="X324" s="194"/>
      <c r="Y324" s="194"/>
      <c r="Z324" s="194"/>
    </row>
    <row r="325">
      <c r="A325" s="194"/>
      <c r="B325" s="194"/>
      <c r="C325" s="194"/>
      <c r="D325" s="194"/>
      <c r="E325" s="194"/>
      <c r="F325" s="194"/>
      <c r="G325" s="194"/>
      <c r="H325" s="194"/>
      <c r="I325" s="194"/>
      <c r="J325" s="194"/>
      <c r="K325" s="194"/>
      <c r="L325" s="194"/>
      <c r="M325" s="194"/>
      <c r="N325" s="194"/>
      <c r="O325" s="194"/>
      <c r="P325" s="194"/>
      <c r="Q325" s="194"/>
      <c r="R325" s="194"/>
      <c r="S325" s="194"/>
      <c r="T325" s="194"/>
      <c r="U325" s="194"/>
      <c r="V325" s="194"/>
      <c r="W325" s="194"/>
      <c r="X325" s="194"/>
      <c r="Y325" s="194"/>
      <c r="Z325" s="194"/>
    </row>
    <row r="326">
      <c r="A326" s="194"/>
      <c r="B326" s="194"/>
      <c r="C326" s="194"/>
      <c r="D326" s="194"/>
      <c r="E326" s="194"/>
      <c r="F326" s="194"/>
      <c r="G326" s="194"/>
      <c r="H326" s="194"/>
      <c r="I326" s="194"/>
      <c r="J326" s="194"/>
      <c r="K326" s="194"/>
      <c r="L326" s="194"/>
      <c r="M326" s="194"/>
      <c r="N326" s="194"/>
      <c r="O326" s="194"/>
      <c r="P326" s="194"/>
      <c r="Q326" s="194"/>
      <c r="R326" s="194"/>
      <c r="S326" s="194"/>
      <c r="T326" s="194"/>
      <c r="U326" s="194"/>
      <c r="V326" s="194"/>
      <c r="W326" s="194"/>
      <c r="X326" s="194"/>
      <c r="Y326" s="194"/>
      <c r="Z326" s="194"/>
    </row>
    <row r="327">
      <c r="A327" s="194"/>
      <c r="B327" s="194"/>
      <c r="C327" s="194"/>
      <c r="D327" s="194"/>
      <c r="E327" s="194"/>
      <c r="F327" s="194"/>
      <c r="G327" s="194"/>
      <c r="H327" s="194"/>
      <c r="I327" s="194"/>
      <c r="J327" s="194"/>
      <c r="K327" s="194"/>
      <c r="L327" s="194"/>
      <c r="M327" s="194"/>
      <c r="N327" s="194"/>
      <c r="O327" s="194"/>
      <c r="P327" s="194"/>
      <c r="Q327" s="194"/>
      <c r="R327" s="194"/>
      <c r="S327" s="194"/>
      <c r="T327" s="194"/>
      <c r="U327" s="194"/>
      <c r="V327" s="194"/>
      <c r="W327" s="194"/>
      <c r="X327" s="194"/>
      <c r="Y327" s="194"/>
      <c r="Z327" s="194"/>
    </row>
    <row r="328">
      <c r="A328" s="194"/>
      <c r="B328" s="194"/>
      <c r="C328" s="194"/>
      <c r="D328" s="194"/>
      <c r="E328" s="194"/>
      <c r="F328" s="194"/>
      <c r="G328" s="194"/>
      <c r="H328" s="194"/>
      <c r="I328" s="194"/>
      <c r="J328" s="194"/>
      <c r="K328" s="194"/>
      <c r="L328" s="194"/>
      <c r="M328" s="194"/>
      <c r="N328" s="194"/>
      <c r="O328" s="194"/>
      <c r="P328" s="194"/>
      <c r="Q328" s="194"/>
      <c r="R328" s="194"/>
      <c r="S328" s="194"/>
      <c r="T328" s="194"/>
      <c r="U328" s="194"/>
      <c r="V328" s="194"/>
      <c r="W328" s="194"/>
      <c r="X328" s="194"/>
      <c r="Y328" s="194"/>
      <c r="Z328" s="194"/>
    </row>
    <row r="329">
      <c r="A329" s="194"/>
      <c r="B329" s="194"/>
      <c r="C329" s="194"/>
      <c r="D329" s="194"/>
      <c r="E329" s="194"/>
      <c r="F329" s="194"/>
      <c r="G329" s="194"/>
      <c r="H329" s="194"/>
      <c r="I329" s="194"/>
      <c r="J329" s="194"/>
      <c r="K329" s="194"/>
      <c r="L329" s="194"/>
      <c r="M329" s="194"/>
      <c r="N329" s="194"/>
      <c r="O329" s="194"/>
      <c r="P329" s="194"/>
      <c r="Q329" s="194"/>
      <c r="R329" s="194"/>
      <c r="S329" s="194"/>
      <c r="T329" s="194"/>
      <c r="U329" s="194"/>
      <c r="V329" s="194"/>
      <c r="W329" s="194"/>
      <c r="X329" s="194"/>
      <c r="Y329" s="194"/>
      <c r="Z329" s="194"/>
    </row>
    <row r="330">
      <c r="A330" s="194"/>
      <c r="B330" s="194"/>
      <c r="C330" s="194"/>
      <c r="D330" s="194"/>
      <c r="E330" s="194"/>
      <c r="F330" s="194"/>
      <c r="G330" s="194"/>
      <c r="H330" s="194"/>
      <c r="I330" s="194"/>
      <c r="J330" s="194"/>
      <c r="K330" s="194"/>
      <c r="L330" s="194"/>
      <c r="M330" s="194"/>
      <c r="N330" s="194"/>
      <c r="O330" s="194"/>
      <c r="P330" s="194"/>
      <c r="Q330" s="194"/>
      <c r="R330" s="194"/>
      <c r="S330" s="194"/>
      <c r="T330" s="194"/>
      <c r="U330" s="194"/>
      <c r="V330" s="194"/>
      <c r="W330" s="194"/>
      <c r="X330" s="194"/>
      <c r="Y330" s="194"/>
      <c r="Z330" s="194"/>
    </row>
    <row r="331">
      <c r="A331" s="194"/>
      <c r="B331" s="194"/>
      <c r="C331" s="194"/>
      <c r="D331" s="194"/>
      <c r="E331" s="194"/>
      <c r="F331" s="194"/>
      <c r="G331" s="194"/>
      <c r="H331" s="194"/>
      <c r="I331" s="194"/>
      <c r="J331" s="194"/>
      <c r="K331" s="194"/>
      <c r="L331" s="194"/>
      <c r="M331" s="194"/>
      <c r="N331" s="194"/>
      <c r="O331" s="194"/>
      <c r="P331" s="194"/>
      <c r="Q331" s="194"/>
      <c r="R331" s="194"/>
      <c r="S331" s="194"/>
      <c r="T331" s="194"/>
      <c r="U331" s="194"/>
      <c r="V331" s="194"/>
      <c r="W331" s="194"/>
      <c r="X331" s="194"/>
      <c r="Y331" s="194"/>
      <c r="Z331" s="194"/>
    </row>
    <row r="332">
      <c r="A332" s="194"/>
      <c r="B332" s="194"/>
      <c r="C332" s="194"/>
      <c r="D332" s="194"/>
      <c r="E332" s="194"/>
      <c r="F332" s="194"/>
      <c r="G332" s="194"/>
      <c r="H332" s="194"/>
      <c r="I332" s="194"/>
      <c r="J332" s="194"/>
      <c r="K332" s="194"/>
      <c r="L332" s="194"/>
      <c r="M332" s="194"/>
      <c r="N332" s="194"/>
      <c r="O332" s="194"/>
      <c r="P332" s="194"/>
      <c r="Q332" s="194"/>
      <c r="R332" s="194"/>
      <c r="S332" s="194"/>
      <c r="T332" s="194"/>
      <c r="U332" s="194"/>
      <c r="V332" s="194"/>
      <c r="W332" s="194"/>
      <c r="X332" s="194"/>
      <c r="Y332" s="194"/>
      <c r="Z332" s="194"/>
    </row>
    <row r="333">
      <c r="A333" s="194"/>
      <c r="B333" s="194"/>
      <c r="C333" s="194"/>
      <c r="D333" s="194"/>
      <c r="E333" s="194"/>
      <c r="F333" s="194"/>
      <c r="G333" s="194"/>
      <c r="H333" s="194"/>
      <c r="I333" s="194"/>
      <c r="J333" s="194"/>
      <c r="K333" s="194"/>
      <c r="L333" s="194"/>
      <c r="M333" s="194"/>
      <c r="N333" s="194"/>
      <c r="O333" s="194"/>
      <c r="P333" s="194"/>
      <c r="Q333" s="194"/>
      <c r="R333" s="194"/>
      <c r="S333" s="194"/>
      <c r="T333" s="194"/>
      <c r="U333" s="194"/>
      <c r="V333" s="194"/>
      <c r="W333" s="194"/>
      <c r="X333" s="194"/>
      <c r="Y333" s="194"/>
      <c r="Z333" s="194"/>
    </row>
    <row r="334">
      <c r="A334" s="194"/>
      <c r="B334" s="194"/>
      <c r="C334" s="194"/>
      <c r="D334" s="194"/>
      <c r="E334" s="194"/>
      <c r="F334" s="194"/>
      <c r="G334" s="194"/>
      <c r="H334" s="194"/>
      <c r="I334" s="194"/>
      <c r="J334" s="194"/>
      <c r="K334" s="194"/>
      <c r="L334" s="194"/>
      <c r="M334" s="194"/>
      <c r="N334" s="194"/>
      <c r="O334" s="194"/>
      <c r="P334" s="194"/>
      <c r="Q334" s="194"/>
      <c r="R334" s="194"/>
      <c r="S334" s="194"/>
      <c r="T334" s="194"/>
      <c r="U334" s="194"/>
      <c r="V334" s="194"/>
      <c r="W334" s="194"/>
      <c r="X334" s="194"/>
      <c r="Y334" s="194"/>
      <c r="Z334" s="194"/>
    </row>
    <row r="335">
      <c r="A335" s="194"/>
      <c r="B335" s="194"/>
      <c r="C335" s="194"/>
      <c r="D335" s="194"/>
      <c r="E335" s="194"/>
      <c r="F335" s="194"/>
      <c r="G335" s="194"/>
      <c r="H335" s="194"/>
      <c r="I335" s="194"/>
      <c r="J335" s="194"/>
      <c r="K335" s="194"/>
      <c r="L335" s="194"/>
      <c r="M335" s="194"/>
      <c r="N335" s="194"/>
      <c r="O335" s="194"/>
      <c r="P335" s="194"/>
      <c r="Q335" s="194"/>
      <c r="R335" s="194"/>
      <c r="S335" s="194"/>
      <c r="T335" s="194"/>
      <c r="U335" s="194"/>
      <c r="V335" s="194"/>
      <c r="W335" s="194"/>
      <c r="X335" s="194"/>
      <c r="Y335" s="194"/>
      <c r="Z335" s="194"/>
    </row>
    <row r="336">
      <c r="A336" s="194"/>
      <c r="B336" s="194"/>
      <c r="C336" s="194"/>
      <c r="D336" s="194"/>
      <c r="E336" s="194"/>
      <c r="F336" s="194"/>
      <c r="G336" s="194"/>
      <c r="H336" s="194"/>
      <c r="I336" s="194"/>
      <c r="J336" s="194"/>
      <c r="K336" s="194"/>
      <c r="L336" s="194"/>
      <c r="M336" s="194"/>
      <c r="N336" s="194"/>
      <c r="O336" s="194"/>
      <c r="P336" s="194"/>
      <c r="Q336" s="194"/>
      <c r="R336" s="194"/>
      <c r="S336" s="194"/>
      <c r="T336" s="194"/>
      <c r="U336" s="194"/>
      <c r="V336" s="194"/>
      <c r="W336" s="194"/>
      <c r="X336" s="194"/>
      <c r="Y336" s="194"/>
      <c r="Z336" s="194"/>
    </row>
    <row r="337">
      <c r="A337" s="194"/>
      <c r="B337" s="194"/>
      <c r="C337" s="194"/>
      <c r="D337" s="194"/>
      <c r="E337" s="194"/>
      <c r="F337" s="194"/>
      <c r="G337" s="194"/>
      <c r="H337" s="194"/>
      <c r="I337" s="194"/>
      <c r="J337" s="194"/>
      <c r="K337" s="194"/>
      <c r="L337" s="194"/>
      <c r="M337" s="194"/>
      <c r="N337" s="194"/>
      <c r="O337" s="194"/>
      <c r="P337" s="194"/>
      <c r="Q337" s="194"/>
      <c r="R337" s="194"/>
      <c r="S337" s="194"/>
      <c r="T337" s="194"/>
      <c r="U337" s="194"/>
      <c r="V337" s="194"/>
      <c r="W337" s="194"/>
      <c r="X337" s="194"/>
      <c r="Y337" s="194"/>
      <c r="Z337" s="194"/>
    </row>
    <row r="338">
      <c r="A338" s="194"/>
      <c r="B338" s="194"/>
      <c r="C338" s="194"/>
      <c r="D338" s="194"/>
      <c r="E338" s="194"/>
      <c r="F338" s="194"/>
      <c r="G338" s="194"/>
      <c r="H338" s="194"/>
      <c r="I338" s="194"/>
      <c r="J338" s="194"/>
      <c r="K338" s="194"/>
      <c r="L338" s="194"/>
      <c r="M338" s="194"/>
      <c r="N338" s="194"/>
      <c r="O338" s="194"/>
      <c r="P338" s="194"/>
      <c r="Q338" s="194"/>
      <c r="R338" s="194"/>
      <c r="S338" s="194"/>
      <c r="T338" s="194"/>
      <c r="U338" s="194"/>
      <c r="V338" s="194"/>
      <c r="W338" s="194"/>
      <c r="X338" s="194"/>
      <c r="Y338" s="194"/>
      <c r="Z338" s="194"/>
    </row>
    <row r="339">
      <c r="A339" s="194"/>
      <c r="B339" s="194"/>
      <c r="C339" s="194"/>
      <c r="D339" s="194"/>
      <c r="E339" s="194"/>
      <c r="F339" s="194"/>
      <c r="G339" s="194"/>
      <c r="H339" s="194"/>
      <c r="I339" s="194"/>
      <c r="J339" s="194"/>
      <c r="K339" s="194"/>
      <c r="L339" s="194"/>
      <c r="M339" s="194"/>
      <c r="N339" s="194"/>
      <c r="O339" s="194"/>
      <c r="P339" s="194"/>
      <c r="Q339" s="194"/>
      <c r="R339" s="194"/>
      <c r="S339" s="194"/>
      <c r="T339" s="194"/>
      <c r="U339" s="194"/>
      <c r="V339" s="194"/>
      <c r="W339" s="194"/>
      <c r="X339" s="194"/>
      <c r="Y339" s="194"/>
      <c r="Z339" s="194"/>
    </row>
    <row r="340">
      <c r="A340" s="194"/>
      <c r="B340" s="194"/>
      <c r="C340" s="194"/>
      <c r="D340" s="194"/>
      <c r="E340" s="194"/>
      <c r="F340" s="194"/>
      <c r="G340" s="194"/>
      <c r="H340" s="194"/>
      <c r="I340" s="194"/>
      <c r="J340" s="194"/>
      <c r="K340" s="194"/>
      <c r="L340" s="194"/>
      <c r="M340" s="194"/>
      <c r="N340" s="194"/>
      <c r="O340" s="194"/>
      <c r="P340" s="194"/>
      <c r="Q340" s="194"/>
      <c r="R340" s="194"/>
      <c r="S340" s="194"/>
      <c r="T340" s="194"/>
      <c r="U340" s="194"/>
      <c r="V340" s="194"/>
      <c r="W340" s="194"/>
      <c r="X340" s="194"/>
      <c r="Y340" s="194"/>
      <c r="Z340" s="194"/>
    </row>
    <row r="341">
      <c r="A341" s="194"/>
      <c r="B341" s="194"/>
      <c r="C341" s="194"/>
      <c r="D341" s="194"/>
      <c r="E341" s="194"/>
      <c r="F341" s="194"/>
      <c r="G341" s="194"/>
      <c r="H341" s="194"/>
      <c r="I341" s="194"/>
      <c r="J341" s="194"/>
      <c r="K341" s="194"/>
      <c r="L341" s="194"/>
      <c r="M341" s="194"/>
      <c r="N341" s="194"/>
      <c r="O341" s="194"/>
      <c r="P341" s="194"/>
      <c r="Q341" s="194"/>
      <c r="R341" s="194"/>
      <c r="S341" s="194"/>
      <c r="T341" s="194"/>
      <c r="U341" s="194"/>
      <c r="V341" s="194"/>
      <c r="W341" s="194"/>
      <c r="X341" s="194"/>
      <c r="Y341" s="194"/>
      <c r="Z341" s="194"/>
    </row>
    <row r="342">
      <c r="A342" s="194"/>
      <c r="B342" s="194"/>
      <c r="C342" s="194"/>
      <c r="D342" s="194"/>
      <c r="E342" s="194"/>
      <c r="F342" s="194"/>
      <c r="G342" s="194"/>
      <c r="H342" s="194"/>
      <c r="I342" s="194"/>
      <c r="J342" s="194"/>
      <c r="K342" s="194"/>
      <c r="L342" s="194"/>
      <c r="M342" s="194"/>
      <c r="N342" s="194"/>
      <c r="O342" s="194"/>
      <c r="P342" s="194"/>
      <c r="Q342" s="194"/>
      <c r="R342" s="194"/>
      <c r="S342" s="194"/>
      <c r="T342" s="194"/>
      <c r="U342" s="194"/>
      <c r="V342" s="194"/>
      <c r="W342" s="194"/>
      <c r="X342" s="194"/>
      <c r="Y342" s="194"/>
      <c r="Z342" s="194"/>
    </row>
    <row r="343">
      <c r="A343" s="194"/>
      <c r="B343" s="194"/>
      <c r="C343" s="194"/>
      <c r="D343" s="194"/>
      <c r="E343" s="194"/>
      <c r="F343" s="194"/>
      <c r="G343" s="194"/>
      <c r="H343" s="194"/>
      <c r="I343" s="194"/>
      <c r="J343" s="194"/>
      <c r="K343" s="194"/>
      <c r="L343" s="194"/>
      <c r="M343" s="194"/>
      <c r="N343" s="194"/>
      <c r="O343" s="194"/>
      <c r="P343" s="194"/>
      <c r="Q343" s="194"/>
      <c r="R343" s="194"/>
      <c r="S343" s="194"/>
      <c r="T343" s="194"/>
      <c r="U343" s="194"/>
      <c r="V343" s="194"/>
      <c r="W343" s="194"/>
      <c r="X343" s="194"/>
      <c r="Y343" s="194"/>
      <c r="Z343" s="194"/>
    </row>
    <row r="344">
      <c r="A344" s="194"/>
      <c r="B344" s="194"/>
      <c r="C344" s="194"/>
      <c r="D344" s="194"/>
      <c r="E344" s="194"/>
      <c r="F344" s="194"/>
      <c r="G344" s="194"/>
      <c r="H344" s="194"/>
      <c r="I344" s="194"/>
      <c r="J344" s="194"/>
      <c r="K344" s="194"/>
      <c r="L344" s="194"/>
      <c r="M344" s="194"/>
      <c r="N344" s="194"/>
      <c r="O344" s="194"/>
      <c r="P344" s="194"/>
      <c r="Q344" s="194"/>
      <c r="R344" s="194"/>
      <c r="S344" s="194"/>
      <c r="T344" s="194"/>
      <c r="U344" s="194"/>
      <c r="V344" s="194"/>
      <c r="W344" s="194"/>
      <c r="X344" s="194"/>
      <c r="Y344" s="194"/>
      <c r="Z344" s="194"/>
    </row>
    <row r="345">
      <c r="A345" s="194"/>
      <c r="B345" s="194"/>
      <c r="C345" s="194"/>
      <c r="D345" s="194"/>
      <c r="E345" s="194"/>
      <c r="F345" s="194"/>
      <c r="G345" s="194"/>
      <c r="H345" s="194"/>
      <c r="I345" s="194"/>
      <c r="J345" s="194"/>
      <c r="K345" s="194"/>
      <c r="L345" s="194"/>
      <c r="M345" s="194"/>
      <c r="N345" s="194"/>
      <c r="O345" s="194"/>
      <c r="P345" s="194"/>
      <c r="Q345" s="194"/>
      <c r="R345" s="194"/>
      <c r="S345" s="194"/>
      <c r="T345" s="194"/>
      <c r="U345" s="194"/>
      <c r="V345" s="194"/>
      <c r="W345" s="194"/>
      <c r="X345" s="194"/>
      <c r="Y345" s="194"/>
      <c r="Z345" s="194"/>
    </row>
    <row r="346">
      <c r="A346" s="194"/>
      <c r="B346" s="194"/>
      <c r="C346" s="194"/>
      <c r="D346" s="194"/>
      <c r="E346" s="194"/>
      <c r="F346" s="194"/>
      <c r="G346" s="194"/>
      <c r="H346" s="194"/>
      <c r="I346" s="194"/>
      <c r="J346" s="194"/>
      <c r="K346" s="194"/>
      <c r="L346" s="194"/>
      <c r="M346" s="194"/>
      <c r="N346" s="194"/>
      <c r="O346" s="194"/>
      <c r="P346" s="194"/>
      <c r="Q346" s="194"/>
      <c r="R346" s="194"/>
      <c r="S346" s="194"/>
      <c r="T346" s="194"/>
      <c r="U346" s="194"/>
      <c r="V346" s="194"/>
      <c r="W346" s="194"/>
      <c r="X346" s="194"/>
      <c r="Y346" s="194"/>
      <c r="Z346" s="194"/>
    </row>
    <row r="347">
      <c r="A347" s="194"/>
      <c r="B347" s="194"/>
      <c r="C347" s="194"/>
      <c r="D347" s="194"/>
      <c r="E347" s="194"/>
      <c r="F347" s="194"/>
      <c r="G347" s="194"/>
      <c r="H347" s="194"/>
      <c r="I347" s="194"/>
      <c r="J347" s="194"/>
      <c r="K347" s="194"/>
      <c r="L347" s="194"/>
      <c r="M347" s="194"/>
      <c r="N347" s="194"/>
      <c r="O347" s="194"/>
      <c r="P347" s="194"/>
      <c r="Q347" s="194"/>
      <c r="R347" s="194"/>
      <c r="S347" s="194"/>
      <c r="T347" s="194"/>
      <c r="U347" s="194"/>
      <c r="V347" s="194"/>
      <c r="W347" s="194"/>
      <c r="X347" s="194"/>
      <c r="Y347" s="194"/>
      <c r="Z347" s="194"/>
    </row>
    <row r="348">
      <c r="A348" s="194"/>
      <c r="B348" s="194"/>
      <c r="C348" s="194"/>
      <c r="D348" s="194"/>
      <c r="E348" s="194"/>
      <c r="F348" s="194"/>
      <c r="G348" s="194"/>
      <c r="H348" s="194"/>
      <c r="I348" s="194"/>
      <c r="J348" s="194"/>
      <c r="K348" s="194"/>
      <c r="L348" s="194"/>
      <c r="M348" s="194"/>
      <c r="N348" s="194"/>
      <c r="O348" s="194"/>
      <c r="P348" s="194"/>
      <c r="Q348" s="194"/>
      <c r="R348" s="194"/>
      <c r="S348" s="194"/>
      <c r="T348" s="194"/>
      <c r="U348" s="194"/>
      <c r="V348" s="194"/>
      <c r="W348" s="194"/>
      <c r="X348" s="194"/>
      <c r="Y348" s="194"/>
      <c r="Z348" s="194"/>
    </row>
    <row r="349">
      <c r="A349" s="194"/>
      <c r="B349" s="194"/>
      <c r="C349" s="194"/>
      <c r="D349" s="194"/>
      <c r="E349" s="194"/>
      <c r="F349" s="194"/>
      <c r="G349" s="194"/>
      <c r="H349" s="194"/>
      <c r="I349" s="194"/>
      <c r="J349" s="194"/>
      <c r="K349" s="194"/>
      <c r="L349" s="194"/>
      <c r="M349" s="194"/>
      <c r="N349" s="194"/>
      <c r="O349" s="194"/>
      <c r="P349" s="194"/>
      <c r="Q349" s="194"/>
      <c r="R349" s="194"/>
      <c r="S349" s="194"/>
      <c r="T349" s="194"/>
      <c r="U349" s="194"/>
      <c r="V349" s="194"/>
      <c r="W349" s="194"/>
      <c r="X349" s="194"/>
      <c r="Y349" s="194"/>
      <c r="Z349" s="194"/>
    </row>
    <row r="350">
      <c r="A350" s="194"/>
      <c r="B350" s="194"/>
      <c r="C350" s="194"/>
      <c r="D350" s="194"/>
      <c r="E350" s="194"/>
      <c r="F350" s="194"/>
      <c r="G350" s="194"/>
      <c r="H350" s="194"/>
      <c r="I350" s="194"/>
      <c r="J350" s="194"/>
      <c r="K350" s="194"/>
      <c r="L350" s="194"/>
      <c r="M350" s="194"/>
      <c r="N350" s="194"/>
      <c r="O350" s="194"/>
      <c r="P350" s="194"/>
      <c r="Q350" s="194"/>
      <c r="R350" s="194"/>
      <c r="S350" s="194"/>
      <c r="T350" s="194"/>
      <c r="U350" s="194"/>
      <c r="V350" s="194"/>
      <c r="W350" s="194"/>
      <c r="X350" s="194"/>
      <c r="Y350" s="194"/>
      <c r="Z350" s="194"/>
    </row>
    <row r="351">
      <c r="A351" s="194"/>
      <c r="B351" s="194"/>
      <c r="C351" s="194"/>
      <c r="D351" s="194"/>
      <c r="E351" s="194"/>
      <c r="F351" s="194"/>
      <c r="G351" s="194"/>
      <c r="H351" s="194"/>
      <c r="I351" s="194"/>
      <c r="J351" s="194"/>
      <c r="K351" s="194"/>
      <c r="L351" s="194"/>
      <c r="M351" s="194"/>
      <c r="N351" s="194"/>
      <c r="O351" s="194"/>
      <c r="P351" s="194"/>
      <c r="Q351" s="194"/>
      <c r="R351" s="194"/>
      <c r="S351" s="194"/>
      <c r="T351" s="194"/>
      <c r="U351" s="194"/>
      <c r="V351" s="194"/>
      <c r="W351" s="194"/>
      <c r="X351" s="194"/>
      <c r="Y351" s="194"/>
      <c r="Z351" s="194"/>
    </row>
    <row r="352">
      <c r="A352" s="194"/>
      <c r="B352" s="194"/>
      <c r="C352" s="194"/>
      <c r="D352" s="194"/>
      <c r="E352" s="194"/>
      <c r="F352" s="194"/>
      <c r="G352" s="194"/>
      <c r="H352" s="194"/>
      <c r="I352" s="194"/>
      <c r="J352" s="194"/>
      <c r="K352" s="194"/>
      <c r="L352" s="194"/>
      <c r="M352" s="194"/>
      <c r="N352" s="194"/>
      <c r="O352" s="194"/>
      <c r="P352" s="194"/>
      <c r="Q352" s="194"/>
      <c r="R352" s="194"/>
      <c r="S352" s="194"/>
      <c r="T352" s="194"/>
      <c r="U352" s="194"/>
      <c r="V352" s="194"/>
      <c r="W352" s="194"/>
      <c r="X352" s="194"/>
      <c r="Y352" s="194"/>
      <c r="Z352" s="194"/>
    </row>
    <row r="353">
      <c r="A353" s="194"/>
      <c r="B353" s="194"/>
      <c r="C353" s="194"/>
      <c r="D353" s="194"/>
      <c r="E353" s="194"/>
      <c r="F353" s="194"/>
      <c r="G353" s="194"/>
      <c r="H353" s="194"/>
      <c r="I353" s="194"/>
      <c r="J353" s="194"/>
      <c r="K353" s="194"/>
      <c r="L353" s="194"/>
      <c r="M353" s="194"/>
      <c r="N353" s="194"/>
      <c r="O353" s="194"/>
      <c r="P353" s="194"/>
      <c r="Q353" s="194"/>
      <c r="R353" s="194"/>
      <c r="S353" s="194"/>
      <c r="T353" s="194"/>
      <c r="U353" s="194"/>
      <c r="V353" s="194"/>
      <c r="W353" s="194"/>
      <c r="X353" s="194"/>
      <c r="Y353" s="194"/>
      <c r="Z353" s="194"/>
    </row>
    <row r="354">
      <c r="A354" s="194"/>
      <c r="B354" s="194"/>
      <c r="C354" s="194"/>
      <c r="D354" s="194"/>
      <c r="E354" s="194"/>
      <c r="F354" s="194"/>
      <c r="G354" s="194"/>
      <c r="H354" s="194"/>
      <c r="I354" s="194"/>
      <c r="J354" s="194"/>
      <c r="K354" s="194"/>
      <c r="L354" s="194"/>
      <c r="M354" s="194"/>
      <c r="N354" s="194"/>
      <c r="O354" s="194"/>
      <c r="P354" s="194"/>
      <c r="Q354" s="194"/>
      <c r="R354" s="194"/>
      <c r="S354" s="194"/>
      <c r="T354" s="194"/>
      <c r="U354" s="194"/>
      <c r="V354" s="194"/>
      <c r="W354" s="194"/>
      <c r="X354" s="194"/>
      <c r="Y354" s="194"/>
      <c r="Z354" s="194"/>
    </row>
    <row r="355">
      <c r="A355" s="194"/>
      <c r="B355" s="194"/>
      <c r="C355" s="194"/>
      <c r="D355" s="194"/>
      <c r="E355" s="194"/>
      <c r="F355" s="194"/>
      <c r="G355" s="194"/>
      <c r="H355" s="194"/>
      <c r="I355" s="194"/>
      <c r="J355" s="194"/>
      <c r="K355" s="194"/>
      <c r="L355" s="194"/>
      <c r="M355" s="194"/>
      <c r="N355" s="194"/>
      <c r="O355" s="194"/>
      <c r="P355" s="194"/>
      <c r="Q355" s="194"/>
      <c r="R355" s="194"/>
      <c r="S355" s="194"/>
      <c r="T355" s="194"/>
      <c r="U355" s="194"/>
      <c r="V355" s="194"/>
      <c r="W355" s="194"/>
      <c r="X355" s="194"/>
      <c r="Y355" s="194"/>
      <c r="Z355" s="194"/>
    </row>
    <row r="356">
      <c r="A356" s="194"/>
      <c r="B356" s="194"/>
      <c r="C356" s="194"/>
      <c r="D356" s="194"/>
      <c r="E356" s="194"/>
      <c r="F356" s="194"/>
      <c r="G356" s="194"/>
      <c r="H356" s="194"/>
      <c r="I356" s="194"/>
      <c r="J356" s="194"/>
      <c r="K356" s="194"/>
      <c r="L356" s="194"/>
      <c r="M356" s="194"/>
      <c r="N356" s="194"/>
      <c r="O356" s="194"/>
      <c r="P356" s="194"/>
      <c r="Q356" s="194"/>
      <c r="R356" s="194"/>
      <c r="S356" s="194"/>
      <c r="T356" s="194"/>
      <c r="U356" s="194"/>
      <c r="V356" s="194"/>
      <c r="W356" s="194"/>
      <c r="X356" s="194"/>
      <c r="Y356" s="194"/>
      <c r="Z356" s="194"/>
    </row>
    <row r="357">
      <c r="A357" s="194"/>
      <c r="B357" s="194"/>
      <c r="C357" s="194"/>
      <c r="D357" s="194"/>
      <c r="E357" s="194"/>
      <c r="F357" s="194"/>
      <c r="G357" s="194"/>
      <c r="H357" s="194"/>
      <c r="I357" s="194"/>
      <c r="J357" s="194"/>
      <c r="K357" s="194"/>
      <c r="L357" s="194"/>
      <c r="M357" s="194"/>
      <c r="N357" s="194"/>
      <c r="O357" s="194"/>
      <c r="P357" s="194"/>
      <c r="Q357" s="194"/>
      <c r="R357" s="194"/>
      <c r="S357" s="194"/>
      <c r="T357" s="194"/>
      <c r="U357" s="194"/>
      <c r="V357" s="194"/>
      <c r="W357" s="194"/>
      <c r="X357" s="194"/>
      <c r="Y357" s="194"/>
      <c r="Z357" s="194"/>
    </row>
    <row r="358">
      <c r="A358" s="194"/>
      <c r="B358" s="194"/>
      <c r="C358" s="194"/>
      <c r="D358" s="194"/>
      <c r="E358" s="194"/>
      <c r="F358" s="194"/>
      <c r="G358" s="194"/>
      <c r="H358" s="194"/>
      <c r="I358" s="194"/>
      <c r="J358" s="194"/>
      <c r="K358" s="194"/>
      <c r="L358" s="194"/>
      <c r="M358" s="194"/>
      <c r="N358" s="194"/>
      <c r="O358" s="194"/>
      <c r="P358" s="194"/>
      <c r="Q358" s="194"/>
      <c r="R358" s="194"/>
      <c r="S358" s="194"/>
      <c r="T358" s="194"/>
      <c r="U358" s="194"/>
      <c r="V358" s="194"/>
      <c r="W358" s="194"/>
      <c r="X358" s="194"/>
      <c r="Y358" s="194"/>
      <c r="Z358" s="194"/>
    </row>
    <row r="359">
      <c r="A359" s="194"/>
      <c r="B359" s="194"/>
      <c r="C359" s="194"/>
      <c r="D359" s="194"/>
      <c r="E359" s="194"/>
      <c r="F359" s="194"/>
      <c r="G359" s="194"/>
      <c r="H359" s="194"/>
      <c r="I359" s="194"/>
      <c r="J359" s="194"/>
      <c r="K359" s="194"/>
      <c r="L359" s="194"/>
      <c r="M359" s="194"/>
      <c r="N359" s="194"/>
      <c r="O359" s="194"/>
      <c r="P359" s="194"/>
      <c r="Q359" s="194"/>
      <c r="R359" s="194"/>
      <c r="S359" s="194"/>
      <c r="T359" s="194"/>
      <c r="U359" s="194"/>
      <c r="V359" s="194"/>
      <c r="W359" s="194"/>
      <c r="X359" s="194"/>
      <c r="Y359" s="194"/>
      <c r="Z359" s="194"/>
    </row>
    <row r="360">
      <c r="A360" s="194"/>
      <c r="B360" s="194"/>
      <c r="C360" s="194"/>
      <c r="D360" s="194"/>
      <c r="E360" s="194"/>
      <c r="F360" s="194"/>
      <c r="G360" s="194"/>
      <c r="H360" s="194"/>
      <c r="I360" s="194"/>
      <c r="J360" s="194"/>
      <c r="K360" s="194"/>
      <c r="L360" s="194"/>
      <c r="M360" s="194"/>
      <c r="N360" s="194"/>
      <c r="O360" s="194"/>
      <c r="P360" s="194"/>
      <c r="Q360" s="194"/>
      <c r="R360" s="194"/>
      <c r="S360" s="194"/>
      <c r="T360" s="194"/>
      <c r="U360" s="194"/>
      <c r="V360" s="194"/>
      <c r="W360" s="194"/>
      <c r="X360" s="194"/>
      <c r="Y360" s="194"/>
      <c r="Z360" s="194"/>
    </row>
    <row r="361">
      <c r="A361" s="194"/>
      <c r="B361" s="194"/>
      <c r="C361" s="194"/>
      <c r="D361" s="194"/>
      <c r="E361" s="194"/>
      <c r="F361" s="194"/>
      <c r="G361" s="194"/>
      <c r="H361" s="194"/>
      <c r="I361" s="194"/>
      <c r="J361" s="194"/>
      <c r="K361" s="194"/>
      <c r="L361" s="194"/>
      <c r="M361" s="194"/>
      <c r="N361" s="194"/>
      <c r="O361" s="194"/>
      <c r="P361" s="194"/>
      <c r="Q361" s="194"/>
      <c r="R361" s="194"/>
      <c r="S361" s="194"/>
      <c r="T361" s="194"/>
      <c r="U361" s="194"/>
      <c r="V361" s="194"/>
      <c r="W361" s="194"/>
      <c r="X361" s="194"/>
      <c r="Y361" s="194"/>
      <c r="Z361" s="194"/>
    </row>
    <row r="362">
      <c r="A362" s="194"/>
      <c r="B362" s="194"/>
      <c r="C362" s="194"/>
      <c r="D362" s="194"/>
      <c r="E362" s="194"/>
      <c r="F362" s="194"/>
      <c r="G362" s="194"/>
      <c r="H362" s="194"/>
      <c r="I362" s="194"/>
      <c r="J362" s="194"/>
      <c r="K362" s="194"/>
      <c r="L362" s="194"/>
      <c r="M362" s="194"/>
      <c r="N362" s="194"/>
      <c r="O362" s="194"/>
      <c r="P362" s="194"/>
      <c r="Q362" s="194"/>
      <c r="R362" s="194"/>
      <c r="S362" s="194"/>
      <c r="T362" s="194"/>
      <c r="U362" s="194"/>
      <c r="V362" s="194"/>
      <c r="W362" s="194"/>
      <c r="X362" s="194"/>
      <c r="Y362" s="194"/>
      <c r="Z362" s="194"/>
    </row>
    <row r="363">
      <c r="A363" s="194"/>
      <c r="B363" s="194"/>
      <c r="C363" s="194"/>
      <c r="D363" s="194"/>
      <c r="E363" s="194"/>
      <c r="F363" s="194"/>
      <c r="G363" s="194"/>
      <c r="H363" s="194"/>
      <c r="I363" s="194"/>
      <c r="J363" s="194"/>
      <c r="K363" s="194"/>
      <c r="L363" s="194"/>
      <c r="M363" s="194"/>
      <c r="N363" s="194"/>
      <c r="O363" s="194"/>
      <c r="P363" s="194"/>
      <c r="Q363" s="194"/>
      <c r="R363" s="194"/>
      <c r="S363" s="194"/>
      <c r="T363" s="194"/>
      <c r="U363" s="194"/>
      <c r="V363" s="194"/>
      <c r="W363" s="194"/>
      <c r="X363" s="194"/>
      <c r="Y363" s="194"/>
      <c r="Z363" s="194"/>
    </row>
    <row r="364">
      <c r="A364" s="194"/>
      <c r="B364" s="194"/>
      <c r="C364" s="194"/>
      <c r="D364" s="194"/>
      <c r="E364" s="194"/>
      <c r="F364" s="194"/>
      <c r="G364" s="194"/>
      <c r="H364" s="194"/>
      <c r="I364" s="194"/>
      <c r="J364" s="194"/>
      <c r="K364" s="194"/>
      <c r="L364" s="194"/>
      <c r="M364" s="194"/>
      <c r="N364" s="194"/>
      <c r="O364" s="194"/>
      <c r="P364" s="194"/>
      <c r="Q364" s="194"/>
      <c r="R364" s="194"/>
      <c r="S364" s="194"/>
      <c r="T364" s="194"/>
      <c r="U364" s="194"/>
      <c r="V364" s="194"/>
      <c r="W364" s="194"/>
      <c r="X364" s="194"/>
      <c r="Y364" s="194"/>
      <c r="Z364" s="194"/>
    </row>
    <row r="365">
      <c r="A365" s="194"/>
      <c r="B365" s="194"/>
      <c r="C365" s="194"/>
      <c r="D365" s="194"/>
      <c r="E365" s="194"/>
      <c r="F365" s="194"/>
      <c r="G365" s="194"/>
      <c r="H365" s="194"/>
      <c r="I365" s="194"/>
      <c r="J365" s="194"/>
      <c r="K365" s="194"/>
      <c r="L365" s="194"/>
      <c r="M365" s="194"/>
      <c r="N365" s="194"/>
      <c r="O365" s="194"/>
      <c r="P365" s="194"/>
      <c r="Q365" s="194"/>
      <c r="R365" s="194"/>
      <c r="S365" s="194"/>
      <c r="T365" s="194"/>
      <c r="U365" s="194"/>
      <c r="V365" s="194"/>
      <c r="W365" s="194"/>
      <c r="X365" s="194"/>
      <c r="Y365" s="194"/>
      <c r="Z365" s="194"/>
    </row>
    <row r="366">
      <c r="A366" s="194"/>
      <c r="B366" s="194"/>
      <c r="C366" s="194"/>
      <c r="D366" s="194"/>
      <c r="E366" s="194"/>
      <c r="F366" s="194"/>
      <c r="G366" s="194"/>
      <c r="H366" s="194"/>
      <c r="I366" s="194"/>
      <c r="J366" s="194"/>
      <c r="K366" s="194"/>
      <c r="L366" s="194"/>
      <c r="M366" s="194"/>
      <c r="N366" s="194"/>
      <c r="O366" s="194"/>
      <c r="P366" s="194"/>
      <c r="Q366" s="194"/>
      <c r="R366" s="194"/>
      <c r="S366" s="194"/>
      <c r="T366" s="194"/>
      <c r="U366" s="194"/>
      <c r="V366" s="194"/>
      <c r="W366" s="194"/>
      <c r="X366" s="194"/>
      <c r="Y366" s="194"/>
      <c r="Z366" s="194"/>
    </row>
    <row r="367">
      <c r="A367" s="194"/>
      <c r="B367" s="194"/>
      <c r="C367" s="194"/>
      <c r="D367" s="194"/>
      <c r="E367" s="194"/>
      <c r="F367" s="194"/>
      <c r="G367" s="194"/>
      <c r="H367" s="194"/>
      <c r="I367" s="194"/>
      <c r="J367" s="194"/>
      <c r="K367" s="194"/>
      <c r="L367" s="194"/>
      <c r="M367" s="194"/>
      <c r="N367" s="194"/>
      <c r="O367" s="194"/>
      <c r="P367" s="194"/>
      <c r="Q367" s="194"/>
      <c r="R367" s="194"/>
      <c r="S367" s="194"/>
      <c r="T367" s="194"/>
      <c r="U367" s="194"/>
      <c r="V367" s="194"/>
      <c r="W367" s="194"/>
      <c r="X367" s="194"/>
      <c r="Y367" s="194"/>
      <c r="Z367" s="194"/>
    </row>
    <row r="368">
      <c r="A368" s="194"/>
      <c r="B368" s="194"/>
      <c r="C368" s="194"/>
      <c r="D368" s="194"/>
      <c r="E368" s="194"/>
      <c r="F368" s="194"/>
      <c r="G368" s="194"/>
      <c r="H368" s="194"/>
      <c r="I368" s="194"/>
      <c r="J368" s="194"/>
      <c r="K368" s="194"/>
      <c r="L368" s="194"/>
      <c r="M368" s="194"/>
      <c r="N368" s="194"/>
      <c r="O368" s="194"/>
      <c r="P368" s="194"/>
      <c r="Q368" s="194"/>
      <c r="R368" s="194"/>
      <c r="S368" s="194"/>
      <c r="T368" s="194"/>
      <c r="U368" s="194"/>
      <c r="V368" s="194"/>
      <c r="W368" s="194"/>
      <c r="X368" s="194"/>
      <c r="Y368" s="194"/>
      <c r="Z368" s="194"/>
    </row>
    <row r="369">
      <c r="A369" s="194"/>
      <c r="B369" s="194"/>
      <c r="C369" s="194"/>
      <c r="D369" s="194"/>
      <c r="E369" s="194"/>
      <c r="F369" s="194"/>
      <c r="G369" s="194"/>
      <c r="H369" s="194"/>
      <c r="I369" s="194"/>
      <c r="J369" s="194"/>
      <c r="K369" s="194"/>
      <c r="L369" s="194"/>
      <c r="M369" s="194"/>
      <c r="N369" s="194"/>
      <c r="O369" s="194"/>
      <c r="P369" s="194"/>
      <c r="Q369" s="194"/>
      <c r="R369" s="194"/>
      <c r="S369" s="194"/>
      <c r="T369" s="194"/>
      <c r="U369" s="194"/>
      <c r="V369" s="194"/>
      <c r="W369" s="194"/>
      <c r="X369" s="194"/>
      <c r="Y369" s="194"/>
      <c r="Z369" s="194"/>
    </row>
    <row r="370">
      <c r="A370" s="194"/>
      <c r="B370" s="194"/>
      <c r="C370" s="194"/>
      <c r="D370" s="194"/>
      <c r="E370" s="194"/>
      <c r="F370" s="194"/>
      <c r="G370" s="194"/>
      <c r="H370" s="194"/>
      <c r="I370" s="194"/>
      <c r="J370" s="194"/>
      <c r="K370" s="194"/>
      <c r="L370" s="194"/>
      <c r="M370" s="194"/>
      <c r="N370" s="194"/>
      <c r="O370" s="194"/>
      <c r="P370" s="194"/>
      <c r="Q370" s="194"/>
      <c r="R370" s="194"/>
      <c r="S370" s="194"/>
      <c r="T370" s="194"/>
      <c r="U370" s="194"/>
      <c r="V370" s="194"/>
      <c r="W370" s="194"/>
      <c r="X370" s="194"/>
      <c r="Y370" s="194"/>
      <c r="Z370" s="194"/>
    </row>
    <row r="371">
      <c r="A371" s="194"/>
      <c r="B371" s="194"/>
      <c r="C371" s="194"/>
      <c r="D371" s="194"/>
      <c r="E371" s="194"/>
      <c r="F371" s="194"/>
      <c r="G371" s="194"/>
      <c r="H371" s="194"/>
      <c r="I371" s="194"/>
      <c r="J371" s="194"/>
      <c r="K371" s="194"/>
      <c r="L371" s="194"/>
      <c r="M371" s="194"/>
      <c r="N371" s="194"/>
      <c r="O371" s="194"/>
      <c r="P371" s="194"/>
      <c r="Q371" s="194"/>
      <c r="R371" s="194"/>
      <c r="S371" s="194"/>
      <c r="T371" s="194"/>
      <c r="U371" s="194"/>
      <c r="V371" s="194"/>
      <c r="W371" s="194"/>
      <c r="X371" s="194"/>
      <c r="Y371" s="194"/>
      <c r="Z371" s="194"/>
    </row>
    <row r="372">
      <c r="A372" s="194"/>
      <c r="B372" s="194"/>
      <c r="C372" s="194"/>
      <c r="D372" s="194"/>
      <c r="E372" s="194"/>
      <c r="F372" s="194"/>
      <c r="G372" s="194"/>
      <c r="H372" s="194"/>
      <c r="I372" s="194"/>
      <c r="J372" s="194"/>
      <c r="K372" s="194"/>
      <c r="L372" s="194"/>
      <c r="M372" s="194"/>
      <c r="N372" s="194"/>
      <c r="O372" s="194"/>
      <c r="P372" s="194"/>
      <c r="Q372" s="194"/>
      <c r="R372" s="194"/>
      <c r="S372" s="194"/>
      <c r="T372" s="194"/>
      <c r="U372" s="194"/>
      <c r="V372" s="194"/>
      <c r="W372" s="194"/>
      <c r="X372" s="194"/>
      <c r="Y372" s="194"/>
      <c r="Z372" s="194"/>
    </row>
    <row r="373">
      <c r="A373" s="194"/>
      <c r="B373" s="194"/>
      <c r="C373" s="194"/>
      <c r="D373" s="194"/>
      <c r="E373" s="194"/>
      <c r="F373" s="194"/>
      <c r="G373" s="194"/>
      <c r="H373" s="194"/>
      <c r="I373" s="194"/>
      <c r="J373" s="194"/>
      <c r="K373" s="194"/>
      <c r="L373" s="194"/>
      <c r="M373" s="194"/>
      <c r="N373" s="194"/>
      <c r="O373" s="194"/>
      <c r="P373" s="194"/>
      <c r="Q373" s="194"/>
      <c r="R373" s="194"/>
      <c r="S373" s="194"/>
      <c r="T373" s="194"/>
      <c r="U373" s="194"/>
      <c r="V373" s="194"/>
      <c r="W373" s="194"/>
      <c r="X373" s="194"/>
      <c r="Y373" s="194"/>
      <c r="Z373" s="194"/>
    </row>
    <row r="374">
      <c r="A374" s="194"/>
      <c r="B374" s="194"/>
      <c r="C374" s="194"/>
      <c r="D374" s="194"/>
      <c r="E374" s="194"/>
      <c r="F374" s="194"/>
      <c r="G374" s="194"/>
      <c r="H374" s="194"/>
      <c r="I374" s="194"/>
      <c r="J374" s="194"/>
      <c r="K374" s="194"/>
      <c r="L374" s="194"/>
      <c r="M374" s="194"/>
      <c r="N374" s="194"/>
      <c r="O374" s="194"/>
      <c r="P374" s="194"/>
      <c r="Q374" s="194"/>
      <c r="R374" s="194"/>
      <c r="S374" s="194"/>
      <c r="T374" s="194"/>
      <c r="U374" s="194"/>
      <c r="V374" s="194"/>
      <c r="W374" s="194"/>
      <c r="X374" s="194"/>
      <c r="Y374" s="194"/>
      <c r="Z374" s="194"/>
    </row>
    <row r="375">
      <c r="A375" s="194"/>
      <c r="B375" s="194"/>
      <c r="C375" s="194"/>
      <c r="D375" s="194"/>
      <c r="E375" s="194"/>
      <c r="F375" s="194"/>
      <c r="G375" s="194"/>
      <c r="H375" s="194"/>
      <c r="I375" s="194"/>
      <c r="J375" s="194"/>
      <c r="K375" s="194"/>
      <c r="L375" s="194"/>
      <c r="M375" s="194"/>
      <c r="N375" s="194"/>
      <c r="O375" s="194"/>
      <c r="P375" s="194"/>
      <c r="Q375" s="194"/>
      <c r="R375" s="194"/>
      <c r="S375" s="194"/>
      <c r="T375" s="194"/>
      <c r="U375" s="194"/>
      <c r="V375" s="194"/>
      <c r="W375" s="194"/>
      <c r="X375" s="194"/>
      <c r="Y375" s="194"/>
      <c r="Z375" s="194"/>
    </row>
    <row r="376">
      <c r="A376" s="194"/>
      <c r="B376" s="194"/>
      <c r="C376" s="194"/>
      <c r="D376" s="194"/>
      <c r="E376" s="194"/>
      <c r="F376" s="194"/>
      <c r="G376" s="194"/>
      <c r="H376" s="194"/>
      <c r="I376" s="194"/>
      <c r="J376" s="194"/>
      <c r="K376" s="194"/>
      <c r="L376" s="194"/>
      <c r="M376" s="194"/>
      <c r="N376" s="194"/>
      <c r="O376" s="194"/>
      <c r="P376" s="194"/>
      <c r="Q376" s="194"/>
      <c r="R376" s="194"/>
      <c r="S376" s="194"/>
      <c r="T376" s="194"/>
      <c r="U376" s="194"/>
      <c r="V376" s="194"/>
      <c r="W376" s="194"/>
      <c r="X376" s="194"/>
      <c r="Y376" s="194"/>
      <c r="Z376" s="194"/>
    </row>
    <row r="377">
      <c r="A377" s="194"/>
      <c r="B377" s="194"/>
      <c r="C377" s="194"/>
      <c r="D377" s="194"/>
      <c r="E377" s="194"/>
      <c r="F377" s="194"/>
      <c r="G377" s="194"/>
      <c r="H377" s="194"/>
      <c r="I377" s="194"/>
      <c r="J377" s="194"/>
      <c r="K377" s="194"/>
      <c r="L377" s="194"/>
      <c r="M377" s="194"/>
      <c r="N377" s="194"/>
      <c r="O377" s="194"/>
      <c r="P377" s="194"/>
      <c r="Q377" s="194"/>
      <c r="R377" s="194"/>
      <c r="S377" s="194"/>
      <c r="T377" s="194"/>
      <c r="U377" s="194"/>
      <c r="V377" s="194"/>
      <c r="W377" s="194"/>
      <c r="X377" s="194"/>
      <c r="Y377" s="194"/>
      <c r="Z377" s="194"/>
    </row>
    <row r="378">
      <c r="A378" s="194"/>
      <c r="B378" s="194"/>
      <c r="C378" s="194"/>
      <c r="D378" s="194"/>
      <c r="E378" s="194"/>
      <c r="F378" s="194"/>
      <c r="G378" s="194"/>
      <c r="H378" s="194"/>
      <c r="I378" s="194"/>
      <c r="J378" s="194"/>
      <c r="K378" s="194"/>
      <c r="L378" s="194"/>
      <c r="M378" s="194"/>
      <c r="N378" s="194"/>
      <c r="O378" s="194"/>
      <c r="P378" s="194"/>
      <c r="Q378" s="194"/>
      <c r="R378" s="194"/>
      <c r="S378" s="194"/>
      <c r="T378" s="194"/>
      <c r="U378" s="194"/>
      <c r="V378" s="194"/>
      <c r="W378" s="194"/>
      <c r="X378" s="194"/>
      <c r="Y378" s="194"/>
      <c r="Z378" s="194"/>
    </row>
    <row r="379">
      <c r="A379" s="194"/>
      <c r="B379" s="194"/>
      <c r="C379" s="194"/>
      <c r="D379" s="194"/>
      <c r="E379" s="194"/>
      <c r="F379" s="194"/>
      <c r="G379" s="194"/>
      <c r="H379" s="194"/>
      <c r="I379" s="194"/>
      <c r="J379" s="194"/>
      <c r="K379" s="194"/>
      <c r="L379" s="194"/>
      <c r="M379" s="194"/>
      <c r="N379" s="194"/>
      <c r="O379" s="194"/>
      <c r="P379" s="194"/>
      <c r="Q379" s="194"/>
      <c r="R379" s="194"/>
      <c r="S379" s="194"/>
      <c r="T379" s="194"/>
      <c r="U379" s="194"/>
      <c r="V379" s="194"/>
      <c r="W379" s="194"/>
      <c r="X379" s="194"/>
      <c r="Y379" s="194"/>
      <c r="Z379" s="194"/>
    </row>
    <row r="380">
      <c r="A380" s="194"/>
      <c r="B380" s="194"/>
      <c r="C380" s="194"/>
      <c r="D380" s="194"/>
      <c r="E380" s="194"/>
      <c r="F380" s="194"/>
      <c r="G380" s="194"/>
      <c r="H380" s="194"/>
      <c r="I380" s="194"/>
      <c r="J380" s="194"/>
      <c r="K380" s="194"/>
      <c r="L380" s="194"/>
      <c r="M380" s="194"/>
      <c r="N380" s="194"/>
      <c r="O380" s="194"/>
      <c r="P380" s="194"/>
      <c r="Q380" s="194"/>
      <c r="R380" s="194"/>
      <c r="S380" s="194"/>
      <c r="T380" s="194"/>
      <c r="U380" s="194"/>
      <c r="V380" s="194"/>
      <c r="W380" s="194"/>
      <c r="X380" s="194"/>
      <c r="Y380" s="194"/>
      <c r="Z380" s="194"/>
    </row>
    <row r="381">
      <c r="A381" s="194"/>
      <c r="B381" s="194"/>
      <c r="C381" s="194"/>
      <c r="D381" s="194"/>
      <c r="E381" s="194"/>
      <c r="F381" s="194"/>
      <c r="G381" s="194"/>
      <c r="H381" s="194"/>
      <c r="I381" s="194"/>
      <c r="J381" s="194"/>
      <c r="K381" s="194"/>
      <c r="L381" s="194"/>
      <c r="M381" s="194"/>
      <c r="N381" s="194"/>
      <c r="O381" s="194"/>
      <c r="P381" s="194"/>
      <c r="Q381" s="194"/>
      <c r="R381" s="194"/>
      <c r="S381" s="194"/>
      <c r="T381" s="194"/>
      <c r="U381" s="194"/>
      <c r="V381" s="194"/>
      <c r="W381" s="194"/>
      <c r="X381" s="194"/>
      <c r="Y381" s="194"/>
      <c r="Z381" s="194"/>
    </row>
    <row r="382">
      <c r="A382" s="194"/>
      <c r="B382" s="194"/>
      <c r="C382" s="194"/>
      <c r="D382" s="194"/>
      <c r="E382" s="194"/>
      <c r="F382" s="194"/>
      <c r="G382" s="194"/>
      <c r="H382" s="194"/>
      <c r="I382" s="194"/>
      <c r="J382" s="194"/>
      <c r="K382" s="194"/>
      <c r="L382" s="194"/>
      <c r="M382" s="194"/>
      <c r="N382" s="194"/>
      <c r="O382" s="194"/>
      <c r="P382" s="194"/>
      <c r="Q382" s="194"/>
      <c r="R382" s="194"/>
      <c r="S382" s="194"/>
      <c r="T382" s="194"/>
      <c r="U382" s="194"/>
      <c r="V382" s="194"/>
      <c r="W382" s="194"/>
      <c r="X382" s="194"/>
      <c r="Y382" s="194"/>
      <c r="Z382" s="194"/>
    </row>
    <row r="383">
      <c r="A383" s="194"/>
      <c r="B383" s="194"/>
      <c r="C383" s="194"/>
      <c r="D383" s="194"/>
      <c r="E383" s="194"/>
      <c r="F383" s="194"/>
      <c r="G383" s="194"/>
      <c r="H383" s="194"/>
      <c r="I383" s="194"/>
      <c r="J383" s="194"/>
      <c r="K383" s="194"/>
      <c r="L383" s="194"/>
      <c r="M383" s="194"/>
      <c r="N383" s="194"/>
      <c r="O383" s="194"/>
      <c r="P383" s="194"/>
      <c r="Q383" s="194"/>
      <c r="R383" s="194"/>
      <c r="S383" s="194"/>
      <c r="T383" s="194"/>
      <c r="U383" s="194"/>
      <c r="V383" s="194"/>
      <c r="W383" s="194"/>
      <c r="X383" s="194"/>
      <c r="Y383" s="194"/>
      <c r="Z383" s="194"/>
    </row>
    <row r="384">
      <c r="A384" s="194"/>
      <c r="B384" s="194"/>
      <c r="C384" s="194"/>
      <c r="D384" s="194"/>
      <c r="E384" s="194"/>
      <c r="F384" s="194"/>
      <c r="G384" s="194"/>
      <c r="H384" s="194"/>
      <c r="I384" s="194"/>
      <c r="J384" s="194"/>
      <c r="K384" s="194"/>
      <c r="L384" s="194"/>
      <c r="M384" s="194"/>
      <c r="N384" s="194"/>
      <c r="O384" s="194"/>
      <c r="P384" s="194"/>
      <c r="Q384" s="194"/>
      <c r="R384" s="194"/>
      <c r="S384" s="194"/>
      <c r="T384" s="194"/>
      <c r="U384" s="194"/>
      <c r="V384" s="194"/>
      <c r="W384" s="194"/>
      <c r="X384" s="194"/>
      <c r="Y384" s="194"/>
      <c r="Z384" s="194"/>
    </row>
    <row r="385">
      <c r="A385" s="194"/>
      <c r="B385" s="194"/>
      <c r="C385" s="194"/>
      <c r="D385" s="194"/>
      <c r="E385" s="194"/>
      <c r="F385" s="194"/>
      <c r="G385" s="194"/>
      <c r="H385" s="194"/>
      <c r="I385" s="194"/>
      <c r="J385" s="194"/>
      <c r="K385" s="194"/>
      <c r="L385" s="194"/>
      <c r="M385" s="194"/>
      <c r="N385" s="194"/>
      <c r="O385" s="194"/>
      <c r="P385" s="194"/>
      <c r="Q385" s="194"/>
      <c r="R385" s="194"/>
      <c r="S385" s="194"/>
      <c r="T385" s="194"/>
      <c r="U385" s="194"/>
      <c r="V385" s="194"/>
      <c r="W385" s="194"/>
      <c r="X385" s="194"/>
      <c r="Y385" s="194"/>
      <c r="Z385" s="194"/>
    </row>
    <row r="386">
      <c r="A386" s="194"/>
      <c r="B386" s="194"/>
      <c r="C386" s="194"/>
      <c r="D386" s="194"/>
      <c r="E386" s="194"/>
      <c r="F386" s="194"/>
      <c r="G386" s="194"/>
      <c r="H386" s="194"/>
      <c r="I386" s="194"/>
      <c r="J386" s="194"/>
      <c r="K386" s="194"/>
      <c r="L386" s="194"/>
      <c r="M386" s="194"/>
      <c r="N386" s="194"/>
      <c r="O386" s="194"/>
      <c r="P386" s="194"/>
      <c r="Q386" s="194"/>
      <c r="R386" s="194"/>
      <c r="S386" s="194"/>
      <c r="T386" s="194"/>
      <c r="U386" s="194"/>
      <c r="V386" s="194"/>
      <c r="W386" s="194"/>
      <c r="X386" s="194"/>
      <c r="Y386" s="194"/>
      <c r="Z386" s="194"/>
    </row>
    <row r="387">
      <c r="A387" s="194"/>
      <c r="B387" s="194"/>
      <c r="C387" s="194"/>
      <c r="D387" s="194"/>
      <c r="E387" s="194"/>
      <c r="F387" s="194"/>
      <c r="G387" s="194"/>
      <c r="H387" s="194"/>
      <c r="I387" s="194"/>
      <c r="J387" s="194"/>
      <c r="K387" s="194"/>
      <c r="L387" s="194"/>
      <c r="M387" s="194"/>
      <c r="N387" s="194"/>
      <c r="O387" s="194"/>
      <c r="P387" s="194"/>
      <c r="Q387" s="194"/>
      <c r="R387" s="194"/>
      <c r="S387" s="194"/>
      <c r="T387" s="194"/>
      <c r="U387" s="194"/>
      <c r="V387" s="194"/>
      <c r="W387" s="194"/>
      <c r="X387" s="194"/>
      <c r="Y387" s="194"/>
      <c r="Z387" s="194"/>
    </row>
    <row r="388">
      <c r="A388" s="194"/>
      <c r="B388" s="194"/>
      <c r="C388" s="194"/>
      <c r="D388" s="194"/>
      <c r="E388" s="194"/>
      <c r="F388" s="194"/>
      <c r="G388" s="194"/>
      <c r="H388" s="194"/>
      <c r="I388" s="194"/>
      <c r="J388" s="194"/>
      <c r="K388" s="194"/>
      <c r="L388" s="194"/>
      <c r="M388" s="194"/>
      <c r="N388" s="194"/>
      <c r="O388" s="194"/>
      <c r="P388" s="194"/>
      <c r="Q388" s="194"/>
      <c r="R388" s="194"/>
      <c r="S388" s="194"/>
      <c r="T388" s="194"/>
      <c r="U388" s="194"/>
      <c r="V388" s="194"/>
      <c r="W388" s="194"/>
      <c r="X388" s="194"/>
      <c r="Y388" s="194"/>
      <c r="Z388" s="194"/>
    </row>
    <row r="389">
      <c r="A389" s="194"/>
      <c r="B389" s="194"/>
      <c r="C389" s="194"/>
      <c r="D389" s="194"/>
      <c r="E389" s="194"/>
      <c r="F389" s="194"/>
      <c r="G389" s="194"/>
      <c r="H389" s="194"/>
      <c r="I389" s="194"/>
      <c r="J389" s="194"/>
      <c r="K389" s="194"/>
      <c r="L389" s="194"/>
      <c r="M389" s="194"/>
      <c r="N389" s="194"/>
      <c r="O389" s="194"/>
      <c r="P389" s="194"/>
      <c r="Q389" s="194"/>
      <c r="R389" s="194"/>
      <c r="S389" s="194"/>
      <c r="T389" s="194"/>
      <c r="U389" s="194"/>
      <c r="V389" s="194"/>
      <c r="W389" s="194"/>
      <c r="X389" s="194"/>
      <c r="Y389" s="194"/>
      <c r="Z389" s="194"/>
    </row>
    <row r="390">
      <c r="A390" s="194"/>
      <c r="B390" s="194"/>
      <c r="C390" s="194"/>
      <c r="D390" s="194"/>
      <c r="E390" s="194"/>
      <c r="F390" s="194"/>
      <c r="G390" s="194"/>
      <c r="H390" s="194"/>
      <c r="I390" s="194"/>
      <c r="J390" s="194"/>
      <c r="K390" s="194"/>
      <c r="L390" s="194"/>
      <c r="M390" s="194"/>
      <c r="N390" s="194"/>
      <c r="O390" s="194"/>
      <c r="P390" s="194"/>
      <c r="Q390" s="194"/>
      <c r="R390" s="194"/>
      <c r="S390" s="194"/>
      <c r="T390" s="194"/>
      <c r="U390" s="194"/>
      <c r="V390" s="194"/>
      <c r="W390" s="194"/>
      <c r="X390" s="194"/>
      <c r="Y390" s="194"/>
      <c r="Z390" s="194"/>
    </row>
    <row r="391">
      <c r="A391" s="194"/>
      <c r="B391" s="194"/>
      <c r="C391" s="194"/>
      <c r="D391" s="194"/>
      <c r="E391" s="194"/>
      <c r="F391" s="194"/>
      <c r="G391" s="194"/>
      <c r="H391" s="194"/>
      <c r="I391" s="194"/>
      <c r="J391" s="194"/>
      <c r="K391" s="194"/>
      <c r="L391" s="194"/>
      <c r="M391" s="194"/>
      <c r="N391" s="194"/>
      <c r="O391" s="194"/>
      <c r="P391" s="194"/>
      <c r="Q391" s="194"/>
      <c r="R391" s="194"/>
      <c r="S391" s="194"/>
      <c r="T391" s="194"/>
      <c r="U391" s="194"/>
      <c r="V391" s="194"/>
      <c r="W391" s="194"/>
      <c r="X391" s="194"/>
      <c r="Y391" s="194"/>
      <c r="Z391" s="194"/>
    </row>
    <row r="392">
      <c r="A392" s="194"/>
      <c r="B392" s="194"/>
      <c r="C392" s="194"/>
      <c r="D392" s="194"/>
      <c r="E392" s="194"/>
      <c r="F392" s="194"/>
      <c r="G392" s="194"/>
      <c r="H392" s="194"/>
      <c r="I392" s="194"/>
      <c r="J392" s="194"/>
      <c r="K392" s="194"/>
      <c r="L392" s="194"/>
      <c r="M392" s="194"/>
      <c r="N392" s="194"/>
      <c r="O392" s="194"/>
      <c r="P392" s="194"/>
      <c r="Q392" s="194"/>
      <c r="R392" s="194"/>
      <c r="S392" s="194"/>
      <c r="T392" s="194"/>
      <c r="U392" s="194"/>
      <c r="V392" s="194"/>
      <c r="W392" s="194"/>
      <c r="X392" s="194"/>
      <c r="Y392" s="194"/>
      <c r="Z392" s="194"/>
    </row>
    <row r="393">
      <c r="A393" s="194"/>
      <c r="B393" s="194"/>
      <c r="C393" s="194"/>
      <c r="D393" s="194"/>
      <c r="E393" s="194"/>
      <c r="F393" s="194"/>
      <c r="G393" s="194"/>
      <c r="H393" s="194"/>
      <c r="I393" s="194"/>
      <c r="J393" s="194"/>
      <c r="K393" s="194"/>
      <c r="L393" s="194"/>
      <c r="M393" s="194"/>
      <c r="N393" s="194"/>
      <c r="O393" s="194"/>
      <c r="P393" s="194"/>
      <c r="Q393" s="194"/>
      <c r="R393" s="194"/>
      <c r="S393" s="194"/>
      <c r="T393" s="194"/>
      <c r="U393" s="194"/>
      <c r="V393" s="194"/>
      <c r="W393" s="194"/>
      <c r="X393" s="194"/>
      <c r="Y393" s="194"/>
      <c r="Z393" s="194"/>
    </row>
    <row r="394">
      <c r="A394" s="194"/>
      <c r="B394" s="194"/>
      <c r="C394" s="194"/>
      <c r="D394" s="194"/>
      <c r="E394" s="194"/>
      <c r="F394" s="194"/>
      <c r="G394" s="194"/>
      <c r="H394" s="194"/>
      <c r="I394" s="194"/>
      <c r="J394" s="194"/>
      <c r="K394" s="194"/>
      <c r="L394" s="194"/>
      <c r="M394" s="194"/>
      <c r="N394" s="194"/>
      <c r="O394" s="194"/>
      <c r="P394" s="194"/>
      <c r="Q394" s="194"/>
      <c r="R394" s="194"/>
      <c r="S394" s="194"/>
      <c r="T394" s="194"/>
      <c r="U394" s="194"/>
      <c r="V394" s="194"/>
      <c r="W394" s="194"/>
      <c r="X394" s="194"/>
      <c r="Y394" s="194"/>
      <c r="Z394" s="194"/>
    </row>
    <row r="395">
      <c r="A395" s="194"/>
      <c r="B395" s="194"/>
      <c r="C395" s="194"/>
      <c r="D395" s="194"/>
      <c r="E395" s="194"/>
      <c r="F395" s="194"/>
      <c r="G395" s="194"/>
      <c r="H395" s="194"/>
      <c r="I395" s="194"/>
      <c r="J395" s="194"/>
      <c r="K395" s="194"/>
      <c r="L395" s="194"/>
      <c r="M395" s="194"/>
      <c r="N395" s="194"/>
      <c r="O395" s="194"/>
      <c r="P395" s="194"/>
      <c r="Q395" s="194"/>
      <c r="R395" s="194"/>
      <c r="S395" s="194"/>
      <c r="T395" s="194"/>
      <c r="U395" s="194"/>
      <c r="V395" s="194"/>
      <c r="W395" s="194"/>
      <c r="X395" s="194"/>
      <c r="Y395" s="194"/>
      <c r="Z395" s="194"/>
    </row>
    <row r="396">
      <c r="A396" s="194"/>
      <c r="B396" s="194"/>
      <c r="C396" s="194"/>
      <c r="D396" s="194"/>
      <c r="E396" s="194"/>
      <c r="F396" s="194"/>
      <c r="G396" s="194"/>
      <c r="H396" s="194"/>
      <c r="I396" s="194"/>
      <c r="J396" s="194"/>
      <c r="K396" s="194"/>
      <c r="L396" s="194"/>
      <c r="M396" s="194"/>
      <c r="N396" s="194"/>
      <c r="O396" s="194"/>
      <c r="P396" s="194"/>
      <c r="Q396" s="194"/>
      <c r="R396" s="194"/>
      <c r="S396" s="194"/>
      <c r="T396" s="194"/>
      <c r="U396" s="194"/>
      <c r="V396" s="194"/>
      <c r="W396" s="194"/>
      <c r="X396" s="194"/>
      <c r="Y396" s="194"/>
      <c r="Z396" s="194"/>
    </row>
    <row r="397">
      <c r="A397" s="194"/>
      <c r="B397" s="194"/>
      <c r="C397" s="194"/>
      <c r="D397" s="194"/>
      <c r="E397" s="194"/>
      <c r="F397" s="194"/>
      <c r="G397" s="194"/>
      <c r="H397" s="194"/>
      <c r="I397" s="194"/>
      <c r="J397" s="194"/>
      <c r="K397" s="194"/>
      <c r="L397" s="194"/>
      <c r="M397" s="194"/>
      <c r="N397" s="194"/>
      <c r="O397" s="194"/>
      <c r="P397" s="194"/>
      <c r="Q397" s="194"/>
      <c r="R397" s="194"/>
      <c r="S397" s="194"/>
      <c r="T397" s="194"/>
      <c r="U397" s="194"/>
      <c r="V397" s="194"/>
      <c r="W397" s="194"/>
      <c r="X397" s="194"/>
      <c r="Y397" s="194"/>
      <c r="Z397" s="194"/>
    </row>
    <row r="398">
      <c r="A398" s="194"/>
      <c r="B398" s="194"/>
      <c r="C398" s="194"/>
      <c r="D398" s="194"/>
      <c r="E398" s="194"/>
      <c r="F398" s="194"/>
      <c r="G398" s="194"/>
      <c r="H398" s="194"/>
      <c r="I398" s="194"/>
      <c r="J398" s="194"/>
      <c r="K398" s="194"/>
      <c r="L398" s="194"/>
      <c r="M398" s="194"/>
      <c r="N398" s="194"/>
      <c r="O398" s="194"/>
      <c r="P398" s="194"/>
      <c r="Q398" s="194"/>
      <c r="R398" s="194"/>
      <c r="S398" s="194"/>
      <c r="T398" s="194"/>
      <c r="U398" s="194"/>
      <c r="V398" s="194"/>
      <c r="W398" s="194"/>
      <c r="X398" s="194"/>
      <c r="Y398" s="194"/>
      <c r="Z398" s="194"/>
    </row>
    <row r="399">
      <c r="A399" s="194"/>
      <c r="B399" s="194"/>
      <c r="C399" s="194"/>
      <c r="D399" s="194"/>
      <c r="E399" s="194"/>
      <c r="F399" s="194"/>
      <c r="G399" s="194"/>
      <c r="H399" s="194"/>
      <c r="I399" s="194"/>
      <c r="J399" s="194"/>
      <c r="K399" s="194"/>
      <c r="L399" s="194"/>
      <c r="M399" s="194"/>
      <c r="N399" s="194"/>
      <c r="O399" s="194"/>
      <c r="P399" s="194"/>
      <c r="Q399" s="194"/>
      <c r="R399" s="194"/>
      <c r="S399" s="194"/>
      <c r="T399" s="194"/>
      <c r="U399" s="194"/>
      <c r="V399" s="194"/>
      <c r="W399" s="194"/>
      <c r="X399" s="194"/>
      <c r="Y399" s="194"/>
      <c r="Z399" s="194"/>
    </row>
    <row r="400">
      <c r="A400" s="194"/>
      <c r="B400" s="194"/>
      <c r="C400" s="194"/>
      <c r="D400" s="194"/>
      <c r="E400" s="194"/>
      <c r="F400" s="194"/>
      <c r="G400" s="194"/>
      <c r="H400" s="194"/>
      <c r="I400" s="194"/>
      <c r="J400" s="194"/>
      <c r="K400" s="194"/>
      <c r="L400" s="194"/>
      <c r="M400" s="194"/>
      <c r="N400" s="194"/>
      <c r="O400" s="194"/>
      <c r="P400" s="194"/>
      <c r="Q400" s="194"/>
      <c r="R400" s="194"/>
      <c r="S400" s="194"/>
      <c r="T400" s="194"/>
      <c r="U400" s="194"/>
      <c r="V400" s="194"/>
      <c r="W400" s="194"/>
      <c r="X400" s="194"/>
      <c r="Y400" s="194"/>
      <c r="Z400" s="194"/>
    </row>
    <row r="401">
      <c r="A401" s="194"/>
      <c r="B401" s="194"/>
      <c r="C401" s="194"/>
      <c r="D401" s="194"/>
      <c r="E401" s="194"/>
      <c r="F401" s="194"/>
      <c r="G401" s="194"/>
      <c r="H401" s="194"/>
      <c r="I401" s="194"/>
      <c r="J401" s="194"/>
      <c r="K401" s="194"/>
      <c r="L401" s="194"/>
      <c r="M401" s="194"/>
      <c r="N401" s="194"/>
      <c r="O401" s="194"/>
      <c r="P401" s="194"/>
      <c r="Q401" s="194"/>
      <c r="R401" s="194"/>
      <c r="S401" s="194"/>
      <c r="T401" s="194"/>
      <c r="U401" s="194"/>
      <c r="V401" s="194"/>
      <c r="W401" s="194"/>
      <c r="X401" s="194"/>
      <c r="Y401" s="194"/>
      <c r="Z401" s="194"/>
    </row>
    <row r="402">
      <c r="A402" s="194"/>
      <c r="B402" s="194"/>
      <c r="C402" s="194"/>
      <c r="D402" s="194"/>
      <c r="E402" s="194"/>
      <c r="F402" s="194"/>
      <c r="G402" s="194"/>
      <c r="H402" s="194"/>
      <c r="I402" s="194"/>
      <c r="J402" s="194"/>
      <c r="K402" s="194"/>
      <c r="L402" s="194"/>
      <c r="M402" s="194"/>
      <c r="N402" s="194"/>
      <c r="O402" s="194"/>
      <c r="P402" s="194"/>
      <c r="Q402" s="194"/>
      <c r="R402" s="194"/>
      <c r="S402" s="194"/>
      <c r="T402" s="194"/>
      <c r="U402" s="194"/>
      <c r="V402" s="194"/>
      <c r="W402" s="194"/>
      <c r="X402" s="194"/>
      <c r="Y402" s="194"/>
      <c r="Z402" s="194"/>
    </row>
    <row r="403">
      <c r="A403" s="194"/>
      <c r="B403" s="194"/>
      <c r="C403" s="194"/>
      <c r="D403" s="194"/>
      <c r="E403" s="194"/>
      <c r="F403" s="194"/>
      <c r="G403" s="194"/>
      <c r="H403" s="194"/>
      <c r="I403" s="194"/>
      <c r="J403" s="194"/>
      <c r="K403" s="194"/>
      <c r="L403" s="194"/>
      <c r="M403" s="194"/>
      <c r="N403" s="194"/>
      <c r="O403" s="194"/>
      <c r="P403" s="194"/>
      <c r="Q403" s="194"/>
      <c r="R403" s="194"/>
      <c r="S403" s="194"/>
      <c r="T403" s="194"/>
      <c r="U403" s="194"/>
      <c r="V403" s="194"/>
      <c r="W403" s="194"/>
      <c r="X403" s="194"/>
      <c r="Y403" s="194"/>
      <c r="Z403" s="194"/>
    </row>
    <row r="404">
      <c r="A404" s="194"/>
      <c r="B404" s="194"/>
      <c r="C404" s="194"/>
      <c r="D404" s="194"/>
      <c r="E404" s="194"/>
      <c r="F404" s="194"/>
      <c r="G404" s="194"/>
      <c r="H404" s="194"/>
      <c r="I404" s="194"/>
      <c r="J404" s="194"/>
      <c r="K404" s="194"/>
      <c r="L404" s="194"/>
      <c r="M404" s="194"/>
      <c r="N404" s="194"/>
      <c r="O404" s="194"/>
      <c r="P404" s="194"/>
      <c r="Q404" s="194"/>
      <c r="R404" s="194"/>
      <c r="S404" s="194"/>
      <c r="T404" s="194"/>
      <c r="U404" s="194"/>
      <c r="V404" s="194"/>
      <c r="W404" s="194"/>
      <c r="X404" s="194"/>
      <c r="Y404" s="194"/>
      <c r="Z404" s="194"/>
    </row>
    <row r="405">
      <c r="A405" s="194"/>
      <c r="B405" s="194"/>
      <c r="C405" s="194"/>
      <c r="D405" s="194"/>
      <c r="E405" s="194"/>
      <c r="F405" s="194"/>
      <c r="G405" s="194"/>
      <c r="H405" s="194"/>
      <c r="I405" s="194"/>
      <c r="J405" s="194"/>
      <c r="K405" s="194"/>
      <c r="L405" s="194"/>
      <c r="M405" s="194"/>
      <c r="N405" s="194"/>
      <c r="O405" s="194"/>
      <c r="P405" s="194"/>
      <c r="Q405" s="194"/>
      <c r="R405" s="194"/>
      <c r="S405" s="194"/>
      <c r="T405" s="194"/>
      <c r="U405" s="194"/>
      <c r="V405" s="194"/>
      <c r="W405" s="194"/>
      <c r="X405" s="194"/>
      <c r="Y405" s="194"/>
      <c r="Z405" s="194"/>
    </row>
    <row r="406">
      <c r="A406" s="194"/>
      <c r="B406" s="194"/>
      <c r="C406" s="194"/>
      <c r="D406" s="194"/>
      <c r="E406" s="194"/>
      <c r="F406" s="194"/>
      <c r="G406" s="194"/>
      <c r="H406" s="194"/>
      <c r="I406" s="194"/>
      <c r="J406" s="194"/>
      <c r="K406" s="194"/>
      <c r="L406" s="194"/>
      <c r="M406" s="194"/>
      <c r="N406" s="194"/>
      <c r="O406" s="194"/>
      <c r="P406" s="194"/>
      <c r="Q406" s="194"/>
      <c r="R406" s="194"/>
      <c r="S406" s="194"/>
      <c r="T406" s="194"/>
      <c r="U406" s="194"/>
      <c r="V406" s="194"/>
      <c r="W406" s="194"/>
      <c r="X406" s="194"/>
      <c r="Y406" s="194"/>
      <c r="Z406" s="194"/>
    </row>
    <row r="407">
      <c r="A407" s="194"/>
      <c r="B407" s="194"/>
      <c r="C407" s="194"/>
      <c r="D407" s="194"/>
      <c r="E407" s="194"/>
      <c r="F407" s="194"/>
      <c r="G407" s="194"/>
      <c r="H407" s="194"/>
      <c r="I407" s="194"/>
      <c r="J407" s="194"/>
      <c r="K407" s="194"/>
      <c r="L407" s="194"/>
      <c r="M407" s="194"/>
      <c r="N407" s="194"/>
      <c r="O407" s="194"/>
      <c r="P407" s="194"/>
      <c r="Q407" s="194"/>
      <c r="R407" s="194"/>
      <c r="S407" s="194"/>
      <c r="T407" s="194"/>
      <c r="U407" s="194"/>
      <c r="V407" s="194"/>
      <c r="W407" s="194"/>
      <c r="X407" s="194"/>
      <c r="Y407" s="194"/>
      <c r="Z407" s="194"/>
    </row>
    <row r="408">
      <c r="A408" s="194"/>
      <c r="B408" s="194"/>
      <c r="C408" s="194"/>
      <c r="D408" s="194"/>
      <c r="E408" s="194"/>
      <c r="F408" s="194"/>
      <c r="G408" s="194"/>
      <c r="H408" s="194"/>
      <c r="I408" s="194"/>
      <c r="J408" s="194"/>
      <c r="K408" s="194"/>
      <c r="L408" s="194"/>
      <c r="M408" s="194"/>
      <c r="N408" s="194"/>
      <c r="O408" s="194"/>
      <c r="P408" s="194"/>
      <c r="Q408" s="194"/>
      <c r="R408" s="194"/>
      <c r="S408" s="194"/>
      <c r="T408" s="194"/>
      <c r="U408" s="194"/>
      <c r="V408" s="194"/>
      <c r="W408" s="194"/>
      <c r="X408" s="194"/>
      <c r="Y408" s="194"/>
      <c r="Z408" s="194"/>
    </row>
    <row r="409">
      <c r="A409" s="194"/>
      <c r="B409" s="194"/>
      <c r="C409" s="194"/>
      <c r="D409" s="194"/>
      <c r="E409" s="194"/>
      <c r="F409" s="194"/>
      <c r="G409" s="194"/>
      <c r="H409" s="194"/>
      <c r="I409" s="194"/>
      <c r="J409" s="194"/>
      <c r="K409" s="194"/>
      <c r="L409" s="194"/>
      <c r="M409" s="194"/>
      <c r="N409" s="194"/>
      <c r="O409" s="194"/>
      <c r="P409" s="194"/>
      <c r="Q409" s="194"/>
      <c r="R409" s="194"/>
      <c r="S409" s="194"/>
      <c r="T409" s="194"/>
      <c r="U409" s="194"/>
      <c r="V409" s="194"/>
      <c r="W409" s="194"/>
      <c r="X409" s="194"/>
      <c r="Y409" s="194"/>
      <c r="Z409" s="194"/>
    </row>
    <row r="410">
      <c r="A410" s="194"/>
      <c r="B410" s="194"/>
      <c r="C410" s="194"/>
      <c r="D410" s="194"/>
      <c r="E410" s="194"/>
      <c r="F410" s="194"/>
      <c r="G410" s="194"/>
      <c r="H410" s="194"/>
      <c r="I410" s="194"/>
      <c r="J410" s="194"/>
      <c r="K410" s="194"/>
      <c r="L410" s="194"/>
      <c r="M410" s="194"/>
      <c r="N410" s="194"/>
      <c r="O410" s="194"/>
      <c r="P410" s="194"/>
      <c r="Q410" s="194"/>
      <c r="R410" s="194"/>
      <c r="S410" s="194"/>
      <c r="T410" s="194"/>
      <c r="U410" s="194"/>
      <c r="V410" s="194"/>
      <c r="W410" s="194"/>
      <c r="X410" s="194"/>
      <c r="Y410" s="194"/>
      <c r="Z410" s="194"/>
    </row>
    <row r="411">
      <c r="A411" s="194"/>
      <c r="B411" s="194"/>
      <c r="C411" s="194"/>
      <c r="D411" s="194"/>
      <c r="E411" s="194"/>
      <c r="F411" s="194"/>
      <c r="G411" s="194"/>
      <c r="H411" s="194"/>
      <c r="I411" s="194"/>
      <c r="J411" s="194"/>
      <c r="K411" s="194"/>
      <c r="L411" s="194"/>
      <c r="M411" s="194"/>
      <c r="N411" s="194"/>
      <c r="O411" s="194"/>
      <c r="P411" s="194"/>
      <c r="Q411" s="194"/>
      <c r="R411" s="194"/>
      <c r="S411" s="194"/>
      <c r="T411" s="194"/>
      <c r="U411" s="194"/>
      <c r="V411" s="194"/>
      <c r="W411" s="194"/>
      <c r="X411" s="194"/>
      <c r="Y411" s="194"/>
      <c r="Z411" s="194"/>
    </row>
    <row r="412">
      <c r="A412" s="194"/>
      <c r="B412" s="194"/>
      <c r="C412" s="194"/>
      <c r="D412" s="194"/>
      <c r="E412" s="194"/>
      <c r="F412" s="194"/>
      <c r="G412" s="194"/>
      <c r="H412" s="194"/>
      <c r="I412" s="194"/>
      <c r="J412" s="194"/>
      <c r="K412" s="194"/>
      <c r="L412" s="194"/>
      <c r="M412" s="194"/>
      <c r="N412" s="194"/>
      <c r="O412" s="194"/>
      <c r="P412" s="194"/>
      <c r="Q412" s="194"/>
      <c r="R412" s="194"/>
      <c r="S412" s="194"/>
      <c r="T412" s="194"/>
      <c r="U412" s="194"/>
      <c r="V412" s="194"/>
      <c r="W412" s="194"/>
      <c r="X412" s="194"/>
      <c r="Y412" s="194"/>
      <c r="Z412" s="194"/>
    </row>
    <row r="413">
      <c r="A413" s="194"/>
      <c r="B413" s="194"/>
      <c r="C413" s="194"/>
      <c r="D413" s="194"/>
      <c r="E413" s="194"/>
      <c r="F413" s="194"/>
      <c r="G413" s="194"/>
      <c r="H413" s="194"/>
      <c r="I413" s="194"/>
      <c r="J413" s="194"/>
      <c r="K413" s="194"/>
      <c r="L413" s="194"/>
      <c r="M413" s="194"/>
      <c r="N413" s="194"/>
      <c r="O413" s="194"/>
      <c r="P413" s="194"/>
      <c r="Q413" s="194"/>
      <c r="R413" s="194"/>
      <c r="S413" s="194"/>
      <c r="T413" s="194"/>
      <c r="U413" s="194"/>
      <c r="V413" s="194"/>
      <c r="W413" s="194"/>
      <c r="X413" s="194"/>
      <c r="Y413" s="194"/>
      <c r="Z413" s="194"/>
    </row>
    <row r="414">
      <c r="A414" s="194"/>
      <c r="B414" s="194"/>
      <c r="C414" s="194"/>
      <c r="D414" s="194"/>
      <c r="E414" s="194"/>
      <c r="F414" s="194"/>
      <c r="G414" s="194"/>
      <c r="H414" s="194"/>
      <c r="I414" s="194"/>
      <c r="J414" s="194"/>
      <c r="K414" s="194"/>
      <c r="L414" s="194"/>
      <c r="M414" s="194"/>
      <c r="N414" s="194"/>
      <c r="O414" s="194"/>
      <c r="P414" s="194"/>
      <c r="Q414" s="194"/>
      <c r="R414" s="194"/>
      <c r="S414" s="194"/>
      <c r="T414" s="194"/>
      <c r="U414" s="194"/>
      <c r="V414" s="194"/>
      <c r="W414" s="194"/>
      <c r="X414" s="194"/>
      <c r="Y414" s="194"/>
      <c r="Z414" s="194"/>
    </row>
    <row r="415">
      <c r="A415" s="194"/>
      <c r="B415" s="194"/>
      <c r="C415" s="194"/>
      <c r="D415" s="194"/>
      <c r="E415" s="194"/>
      <c r="F415" s="194"/>
      <c r="G415" s="194"/>
      <c r="H415" s="194"/>
      <c r="I415" s="194"/>
      <c r="J415" s="194"/>
      <c r="K415" s="194"/>
      <c r="L415" s="194"/>
      <c r="M415" s="194"/>
      <c r="N415" s="194"/>
      <c r="O415" s="194"/>
      <c r="P415" s="194"/>
      <c r="Q415" s="194"/>
      <c r="R415" s="194"/>
      <c r="S415" s="194"/>
      <c r="T415" s="194"/>
      <c r="U415" s="194"/>
      <c r="V415" s="194"/>
      <c r="W415" s="194"/>
      <c r="X415" s="194"/>
      <c r="Y415" s="194"/>
      <c r="Z415" s="194"/>
    </row>
    <row r="416">
      <c r="A416" s="194"/>
      <c r="B416" s="194"/>
      <c r="C416" s="194"/>
      <c r="D416" s="194"/>
      <c r="E416" s="194"/>
      <c r="F416" s="194"/>
      <c r="G416" s="194"/>
      <c r="H416" s="194"/>
      <c r="I416" s="194"/>
      <c r="J416" s="194"/>
      <c r="K416" s="194"/>
      <c r="L416" s="194"/>
      <c r="M416" s="194"/>
      <c r="N416" s="194"/>
      <c r="O416" s="194"/>
      <c r="P416" s="194"/>
      <c r="Q416" s="194"/>
      <c r="R416" s="194"/>
      <c r="S416" s="194"/>
      <c r="T416" s="194"/>
      <c r="U416" s="194"/>
      <c r="V416" s="194"/>
      <c r="W416" s="194"/>
      <c r="X416" s="194"/>
      <c r="Y416" s="194"/>
      <c r="Z416" s="194"/>
    </row>
    <row r="417">
      <c r="A417" s="194"/>
      <c r="B417" s="194"/>
      <c r="C417" s="194"/>
      <c r="D417" s="194"/>
      <c r="E417" s="194"/>
      <c r="F417" s="194"/>
      <c r="G417" s="194"/>
      <c r="H417" s="194"/>
      <c r="I417" s="194"/>
      <c r="J417" s="194"/>
      <c r="K417" s="194"/>
      <c r="L417" s="194"/>
      <c r="M417" s="194"/>
      <c r="N417" s="194"/>
      <c r="O417" s="194"/>
      <c r="P417" s="194"/>
      <c r="Q417" s="194"/>
      <c r="R417" s="194"/>
      <c r="S417" s="194"/>
      <c r="T417" s="194"/>
      <c r="U417" s="194"/>
      <c r="V417" s="194"/>
      <c r="W417" s="194"/>
      <c r="X417" s="194"/>
      <c r="Y417" s="194"/>
      <c r="Z417" s="194"/>
    </row>
    <row r="418">
      <c r="A418" s="194"/>
      <c r="B418" s="194"/>
      <c r="C418" s="194"/>
      <c r="D418" s="194"/>
      <c r="E418" s="194"/>
      <c r="F418" s="194"/>
      <c r="G418" s="194"/>
      <c r="H418" s="194"/>
      <c r="I418" s="194"/>
      <c r="J418" s="194"/>
      <c r="K418" s="194"/>
      <c r="L418" s="194"/>
      <c r="M418" s="194"/>
      <c r="N418" s="194"/>
      <c r="O418" s="194"/>
      <c r="P418" s="194"/>
      <c r="Q418" s="194"/>
      <c r="R418" s="194"/>
      <c r="S418" s="194"/>
      <c r="T418" s="194"/>
      <c r="U418" s="194"/>
      <c r="V418" s="194"/>
      <c r="W418" s="194"/>
      <c r="X418" s="194"/>
      <c r="Y418" s="194"/>
      <c r="Z418" s="194"/>
    </row>
    <row r="419">
      <c r="A419" s="194"/>
      <c r="B419" s="194"/>
      <c r="C419" s="194"/>
      <c r="D419" s="194"/>
      <c r="E419" s="194"/>
      <c r="F419" s="194"/>
      <c r="G419" s="194"/>
      <c r="H419" s="194"/>
      <c r="I419" s="194"/>
      <c r="J419" s="194"/>
      <c r="K419" s="194"/>
      <c r="L419" s="194"/>
      <c r="M419" s="194"/>
      <c r="N419" s="194"/>
      <c r="O419" s="194"/>
      <c r="P419" s="194"/>
      <c r="Q419" s="194"/>
      <c r="R419" s="194"/>
      <c r="S419" s="194"/>
      <c r="T419" s="194"/>
      <c r="U419" s="194"/>
      <c r="V419" s="194"/>
      <c r="W419" s="194"/>
      <c r="X419" s="194"/>
      <c r="Y419" s="194"/>
      <c r="Z419" s="194"/>
    </row>
    <row r="420">
      <c r="A420" s="194"/>
      <c r="B420" s="194"/>
      <c r="C420" s="194"/>
      <c r="D420" s="194"/>
      <c r="E420" s="194"/>
      <c r="F420" s="194"/>
      <c r="G420" s="194"/>
      <c r="H420" s="194"/>
      <c r="I420" s="194"/>
      <c r="J420" s="194"/>
      <c r="K420" s="194"/>
      <c r="L420" s="194"/>
      <c r="M420" s="194"/>
      <c r="N420" s="194"/>
      <c r="O420" s="194"/>
      <c r="P420" s="194"/>
      <c r="Q420" s="194"/>
      <c r="R420" s="194"/>
      <c r="S420" s="194"/>
      <c r="T420" s="194"/>
      <c r="U420" s="194"/>
      <c r="V420" s="194"/>
      <c r="W420" s="194"/>
      <c r="X420" s="194"/>
      <c r="Y420" s="194"/>
      <c r="Z420" s="194"/>
    </row>
    <row r="421">
      <c r="A421" s="194"/>
      <c r="B421" s="194"/>
      <c r="C421" s="194"/>
      <c r="D421" s="194"/>
      <c r="E421" s="194"/>
      <c r="F421" s="194"/>
      <c r="G421" s="194"/>
      <c r="H421" s="194"/>
      <c r="I421" s="194"/>
      <c r="J421" s="194"/>
      <c r="K421" s="194"/>
      <c r="L421" s="194"/>
      <c r="M421" s="194"/>
      <c r="N421" s="194"/>
      <c r="O421" s="194"/>
      <c r="P421" s="194"/>
      <c r="Q421" s="194"/>
      <c r="R421" s="194"/>
      <c r="S421" s="194"/>
      <c r="T421" s="194"/>
      <c r="U421" s="194"/>
      <c r="V421" s="194"/>
      <c r="W421" s="194"/>
      <c r="X421" s="194"/>
      <c r="Y421" s="194"/>
      <c r="Z421" s="194"/>
    </row>
    <row r="422">
      <c r="A422" s="194"/>
      <c r="B422" s="194"/>
      <c r="C422" s="194"/>
      <c r="D422" s="194"/>
      <c r="E422" s="194"/>
      <c r="F422" s="194"/>
      <c r="G422" s="194"/>
      <c r="H422" s="194"/>
      <c r="I422" s="194"/>
      <c r="J422" s="194"/>
      <c r="K422" s="194"/>
      <c r="L422" s="194"/>
      <c r="M422" s="194"/>
      <c r="N422" s="194"/>
      <c r="O422" s="194"/>
      <c r="P422" s="194"/>
      <c r="Q422" s="194"/>
      <c r="R422" s="194"/>
      <c r="S422" s="194"/>
      <c r="T422" s="194"/>
      <c r="U422" s="194"/>
      <c r="V422" s="194"/>
      <c r="W422" s="194"/>
      <c r="X422" s="194"/>
      <c r="Y422" s="194"/>
      <c r="Z422" s="194"/>
    </row>
    <row r="423">
      <c r="A423" s="194"/>
      <c r="B423" s="194"/>
      <c r="C423" s="194"/>
      <c r="D423" s="194"/>
      <c r="E423" s="194"/>
      <c r="F423" s="194"/>
      <c r="G423" s="194"/>
      <c r="H423" s="194"/>
      <c r="I423" s="194"/>
      <c r="J423" s="194"/>
      <c r="K423" s="194"/>
      <c r="L423" s="194"/>
      <c r="M423" s="194"/>
      <c r="N423" s="194"/>
      <c r="O423" s="194"/>
      <c r="P423" s="194"/>
      <c r="Q423" s="194"/>
      <c r="R423" s="194"/>
      <c r="S423" s="194"/>
      <c r="T423" s="194"/>
      <c r="U423" s="194"/>
      <c r="V423" s="194"/>
      <c r="W423" s="194"/>
      <c r="X423" s="194"/>
      <c r="Y423" s="194"/>
      <c r="Z423" s="194"/>
    </row>
    <row r="424">
      <c r="A424" s="194"/>
      <c r="B424" s="194"/>
      <c r="C424" s="194"/>
      <c r="D424" s="194"/>
      <c r="E424" s="194"/>
      <c r="F424" s="194"/>
      <c r="G424" s="194"/>
      <c r="H424" s="194"/>
      <c r="I424" s="194"/>
      <c r="J424" s="194"/>
      <c r="K424" s="194"/>
      <c r="L424" s="194"/>
      <c r="M424" s="194"/>
      <c r="N424" s="194"/>
      <c r="O424" s="194"/>
      <c r="P424" s="194"/>
      <c r="Q424" s="194"/>
      <c r="R424" s="194"/>
      <c r="S424" s="194"/>
      <c r="T424" s="194"/>
      <c r="U424" s="194"/>
      <c r="V424" s="194"/>
      <c r="W424" s="194"/>
      <c r="X424" s="194"/>
      <c r="Y424" s="194"/>
      <c r="Z424" s="194"/>
    </row>
    <row r="425">
      <c r="A425" s="194"/>
      <c r="B425" s="194"/>
      <c r="C425" s="194"/>
      <c r="D425" s="194"/>
      <c r="E425" s="194"/>
      <c r="F425" s="194"/>
      <c r="G425" s="194"/>
      <c r="H425" s="194"/>
      <c r="I425" s="194"/>
      <c r="J425" s="194"/>
      <c r="K425" s="194"/>
      <c r="L425" s="194"/>
      <c r="M425" s="194"/>
      <c r="N425" s="194"/>
      <c r="O425" s="194"/>
      <c r="P425" s="194"/>
      <c r="Q425" s="194"/>
      <c r="R425" s="194"/>
      <c r="S425" s="194"/>
      <c r="T425" s="194"/>
      <c r="U425" s="194"/>
      <c r="V425" s="194"/>
      <c r="W425" s="194"/>
      <c r="X425" s="194"/>
      <c r="Y425" s="194"/>
      <c r="Z425" s="194"/>
    </row>
    <row r="426">
      <c r="A426" s="194"/>
      <c r="B426" s="194"/>
      <c r="C426" s="194"/>
      <c r="D426" s="194"/>
      <c r="E426" s="194"/>
      <c r="F426" s="194"/>
      <c r="G426" s="194"/>
      <c r="H426" s="194"/>
      <c r="I426" s="194"/>
      <c r="J426" s="194"/>
      <c r="K426" s="194"/>
      <c r="L426" s="194"/>
      <c r="M426" s="194"/>
      <c r="N426" s="194"/>
      <c r="O426" s="194"/>
      <c r="P426" s="194"/>
      <c r="Q426" s="194"/>
      <c r="R426" s="194"/>
      <c r="S426" s="194"/>
      <c r="T426" s="194"/>
      <c r="U426" s="194"/>
      <c r="V426" s="194"/>
      <c r="W426" s="194"/>
      <c r="X426" s="194"/>
      <c r="Y426" s="194"/>
      <c r="Z426" s="194"/>
    </row>
    <row r="427">
      <c r="A427" s="194"/>
      <c r="B427" s="194"/>
      <c r="C427" s="194"/>
      <c r="D427" s="194"/>
      <c r="E427" s="194"/>
      <c r="F427" s="194"/>
      <c r="G427" s="194"/>
      <c r="H427" s="194"/>
      <c r="I427" s="194"/>
      <c r="J427" s="194"/>
      <c r="K427" s="194"/>
      <c r="L427" s="194"/>
      <c r="M427" s="194"/>
      <c r="N427" s="194"/>
      <c r="O427" s="194"/>
      <c r="P427" s="194"/>
      <c r="Q427" s="194"/>
      <c r="R427" s="194"/>
      <c r="S427" s="194"/>
      <c r="T427" s="194"/>
      <c r="U427" s="194"/>
      <c r="V427" s="194"/>
      <c r="W427" s="194"/>
      <c r="X427" s="194"/>
      <c r="Y427" s="194"/>
      <c r="Z427" s="194"/>
    </row>
    <row r="428">
      <c r="A428" s="194"/>
      <c r="B428" s="194"/>
      <c r="C428" s="194"/>
      <c r="D428" s="194"/>
      <c r="E428" s="194"/>
      <c r="F428" s="194"/>
      <c r="G428" s="194"/>
      <c r="H428" s="194"/>
      <c r="I428" s="194"/>
      <c r="J428" s="194"/>
      <c r="K428" s="194"/>
      <c r="L428" s="194"/>
      <c r="M428" s="194"/>
      <c r="N428" s="194"/>
      <c r="O428" s="194"/>
      <c r="P428" s="194"/>
      <c r="Q428" s="194"/>
      <c r="R428" s="194"/>
      <c r="S428" s="194"/>
      <c r="T428" s="194"/>
      <c r="U428" s="194"/>
      <c r="V428" s="194"/>
      <c r="W428" s="194"/>
      <c r="X428" s="194"/>
      <c r="Y428" s="194"/>
      <c r="Z428" s="194"/>
    </row>
    <row r="429">
      <c r="A429" s="194"/>
      <c r="B429" s="194"/>
      <c r="C429" s="194"/>
      <c r="D429" s="194"/>
      <c r="E429" s="194"/>
      <c r="F429" s="194"/>
      <c r="G429" s="194"/>
      <c r="H429" s="194"/>
      <c r="I429" s="194"/>
      <c r="J429" s="194"/>
      <c r="K429" s="194"/>
      <c r="L429" s="194"/>
      <c r="M429" s="194"/>
      <c r="N429" s="194"/>
      <c r="O429" s="194"/>
      <c r="P429" s="194"/>
      <c r="Q429" s="194"/>
      <c r="R429" s="194"/>
      <c r="S429" s="194"/>
      <c r="T429" s="194"/>
      <c r="U429" s="194"/>
      <c r="V429" s="194"/>
      <c r="W429" s="194"/>
      <c r="X429" s="194"/>
      <c r="Y429" s="194"/>
      <c r="Z429" s="194"/>
    </row>
    <row r="430">
      <c r="A430" s="194"/>
      <c r="B430" s="194"/>
      <c r="C430" s="194"/>
      <c r="D430" s="194"/>
      <c r="E430" s="194"/>
      <c r="F430" s="194"/>
      <c r="G430" s="194"/>
      <c r="H430" s="194"/>
      <c r="I430" s="194"/>
      <c r="J430" s="194"/>
      <c r="K430" s="194"/>
      <c r="L430" s="194"/>
      <c r="M430" s="194"/>
      <c r="N430" s="194"/>
      <c r="O430" s="194"/>
      <c r="P430" s="194"/>
      <c r="Q430" s="194"/>
      <c r="R430" s="194"/>
      <c r="S430" s="194"/>
      <c r="T430" s="194"/>
      <c r="U430" s="194"/>
      <c r="V430" s="194"/>
      <c r="W430" s="194"/>
      <c r="X430" s="194"/>
      <c r="Y430" s="194"/>
      <c r="Z430" s="194"/>
    </row>
    <row r="431">
      <c r="A431" s="194"/>
      <c r="B431" s="194"/>
      <c r="C431" s="194"/>
      <c r="D431" s="194"/>
      <c r="E431" s="194"/>
      <c r="F431" s="194"/>
      <c r="G431" s="194"/>
      <c r="H431" s="194"/>
      <c r="I431" s="194"/>
      <c r="J431" s="194"/>
      <c r="K431" s="194"/>
      <c r="L431" s="194"/>
      <c r="M431" s="194"/>
      <c r="N431" s="194"/>
      <c r="O431" s="194"/>
      <c r="P431" s="194"/>
      <c r="Q431" s="194"/>
      <c r="R431" s="194"/>
      <c r="S431" s="194"/>
      <c r="T431" s="194"/>
      <c r="U431" s="194"/>
      <c r="V431" s="194"/>
      <c r="W431" s="194"/>
      <c r="X431" s="194"/>
      <c r="Y431" s="194"/>
      <c r="Z431" s="194"/>
    </row>
    <row r="432">
      <c r="A432" s="194"/>
      <c r="B432" s="194"/>
      <c r="C432" s="194"/>
      <c r="D432" s="194"/>
      <c r="E432" s="194"/>
      <c r="F432" s="194"/>
      <c r="G432" s="194"/>
      <c r="H432" s="194"/>
      <c r="I432" s="194"/>
      <c r="J432" s="194"/>
      <c r="K432" s="194"/>
      <c r="L432" s="194"/>
      <c r="M432" s="194"/>
      <c r="N432" s="194"/>
      <c r="O432" s="194"/>
      <c r="P432" s="194"/>
      <c r="Q432" s="194"/>
      <c r="R432" s="194"/>
      <c r="S432" s="194"/>
      <c r="T432" s="194"/>
      <c r="U432" s="194"/>
      <c r="V432" s="194"/>
      <c r="W432" s="194"/>
      <c r="X432" s="194"/>
      <c r="Y432" s="194"/>
      <c r="Z432" s="194"/>
    </row>
    <row r="433">
      <c r="A433" s="194"/>
      <c r="B433" s="194"/>
      <c r="C433" s="194"/>
      <c r="D433" s="194"/>
      <c r="E433" s="194"/>
      <c r="F433" s="194"/>
      <c r="G433" s="194"/>
      <c r="H433" s="194"/>
      <c r="I433" s="194"/>
      <c r="J433" s="194"/>
      <c r="K433" s="194"/>
      <c r="L433" s="194"/>
      <c r="M433" s="194"/>
      <c r="N433" s="194"/>
      <c r="O433" s="194"/>
      <c r="P433" s="194"/>
      <c r="Q433" s="194"/>
      <c r="R433" s="194"/>
      <c r="S433" s="194"/>
      <c r="T433" s="194"/>
      <c r="U433" s="194"/>
      <c r="V433" s="194"/>
      <c r="W433" s="194"/>
      <c r="X433" s="194"/>
      <c r="Y433" s="194"/>
      <c r="Z433" s="194"/>
    </row>
    <row r="434">
      <c r="A434" s="194"/>
      <c r="B434" s="194"/>
      <c r="C434" s="194"/>
      <c r="D434" s="194"/>
      <c r="E434" s="194"/>
      <c r="F434" s="194"/>
      <c r="G434" s="194"/>
      <c r="H434" s="194"/>
      <c r="I434" s="194"/>
      <c r="J434" s="194"/>
      <c r="K434" s="194"/>
      <c r="L434" s="194"/>
      <c r="M434" s="194"/>
      <c r="N434" s="194"/>
      <c r="O434" s="194"/>
      <c r="P434" s="194"/>
      <c r="Q434" s="194"/>
      <c r="R434" s="194"/>
      <c r="S434" s="194"/>
      <c r="T434" s="194"/>
      <c r="U434" s="194"/>
      <c r="V434" s="194"/>
      <c r="W434" s="194"/>
      <c r="X434" s="194"/>
      <c r="Y434" s="194"/>
      <c r="Z434" s="194"/>
    </row>
    <row r="435">
      <c r="A435" s="194"/>
      <c r="B435" s="194"/>
      <c r="C435" s="194"/>
      <c r="D435" s="194"/>
      <c r="E435" s="194"/>
      <c r="F435" s="194"/>
      <c r="G435" s="194"/>
      <c r="H435" s="194"/>
      <c r="I435" s="194"/>
      <c r="J435" s="194"/>
      <c r="K435" s="194"/>
      <c r="L435" s="194"/>
      <c r="M435" s="194"/>
      <c r="N435" s="194"/>
      <c r="O435" s="194"/>
      <c r="P435" s="194"/>
      <c r="Q435" s="194"/>
      <c r="R435" s="194"/>
      <c r="S435" s="194"/>
      <c r="T435" s="194"/>
      <c r="U435" s="194"/>
      <c r="V435" s="194"/>
      <c r="W435" s="194"/>
      <c r="X435" s="194"/>
      <c r="Y435" s="194"/>
      <c r="Z435" s="194"/>
    </row>
    <row r="436">
      <c r="A436" s="194"/>
      <c r="B436" s="194"/>
      <c r="C436" s="194"/>
      <c r="D436" s="194"/>
      <c r="E436" s="194"/>
      <c r="F436" s="194"/>
      <c r="G436" s="194"/>
      <c r="H436" s="194"/>
      <c r="I436" s="194"/>
      <c r="J436" s="194"/>
      <c r="K436" s="194"/>
      <c r="L436" s="194"/>
      <c r="M436" s="194"/>
      <c r="N436" s="194"/>
      <c r="O436" s="194"/>
      <c r="P436" s="194"/>
      <c r="Q436" s="194"/>
      <c r="R436" s="194"/>
      <c r="S436" s="194"/>
      <c r="T436" s="194"/>
      <c r="U436" s="194"/>
      <c r="V436" s="194"/>
      <c r="W436" s="194"/>
      <c r="X436" s="194"/>
      <c r="Y436" s="194"/>
      <c r="Z436" s="194"/>
    </row>
    <row r="437">
      <c r="A437" s="194"/>
      <c r="B437" s="194"/>
      <c r="C437" s="194"/>
      <c r="D437" s="194"/>
      <c r="E437" s="194"/>
      <c r="F437" s="194"/>
      <c r="G437" s="194"/>
      <c r="H437" s="194"/>
      <c r="I437" s="194"/>
      <c r="J437" s="194"/>
      <c r="K437" s="194"/>
      <c r="L437" s="194"/>
      <c r="M437" s="194"/>
      <c r="N437" s="194"/>
      <c r="O437" s="194"/>
      <c r="P437" s="194"/>
      <c r="Q437" s="194"/>
      <c r="R437" s="194"/>
      <c r="S437" s="194"/>
      <c r="T437" s="194"/>
      <c r="U437" s="194"/>
      <c r="V437" s="194"/>
      <c r="W437" s="194"/>
      <c r="X437" s="194"/>
      <c r="Y437" s="194"/>
      <c r="Z437" s="194"/>
    </row>
    <row r="438">
      <c r="A438" s="194"/>
      <c r="B438" s="194"/>
      <c r="C438" s="194"/>
      <c r="D438" s="194"/>
      <c r="E438" s="194"/>
      <c r="F438" s="194"/>
      <c r="G438" s="194"/>
      <c r="H438" s="194"/>
      <c r="I438" s="194"/>
      <c r="J438" s="194"/>
      <c r="K438" s="194"/>
      <c r="L438" s="194"/>
      <c r="M438" s="194"/>
      <c r="N438" s="194"/>
      <c r="O438" s="194"/>
      <c r="P438" s="194"/>
      <c r="Q438" s="194"/>
      <c r="R438" s="194"/>
      <c r="S438" s="194"/>
      <c r="T438" s="194"/>
      <c r="U438" s="194"/>
      <c r="V438" s="194"/>
      <c r="W438" s="194"/>
      <c r="X438" s="194"/>
      <c r="Y438" s="194"/>
      <c r="Z438" s="194"/>
    </row>
    <row r="439">
      <c r="A439" s="194"/>
      <c r="B439" s="194"/>
      <c r="C439" s="194"/>
      <c r="D439" s="194"/>
      <c r="E439" s="194"/>
      <c r="F439" s="194"/>
      <c r="G439" s="194"/>
      <c r="H439" s="194"/>
      <c r="I439" s="194"/>
      <c r="J439" s="194"/>
      <c r="K439" s="194"/>
      <c r="L439" s="194"/>
      <c r="M439" s="194"/>
      <c r="N439" s="194"/>
      <c r="O439" s="194"/>
      <c r="P439" s="194"/>
      <c r="Q439" s="194"/>
      <c r="R439" s="194"/>
      <c r="S439" s="194"/>
      <c r="T439" s="194"/>
      <c r="U439" s="194"/>
      <c r="V439" s="194"/>
      <c r="W439" s="194"/>
      <c r="X439" s="194"/>
      <c r="Y439" s="194"/>
      <c r="Z439" s="194"/>
    </row>
    <row r="440">
      <c r="A440" s="194"/>
      <c r="B440" s="194"/>
      <c r="C440" s="194"/>
      <c r="D440" s="194"/>
      <c r="E440" s="194"/>
      <c r="F440" s="194"/>
      <c r="G440" s="194"/>
      <c r="H440" s="194"/>
      <c r="I440" s="194"/>
      <c r="J440" s="194"/>
      <c r="K440" s="194"/>
      <c r="L440" s="194"/>
      <c r="M440" s="194"/>
      <c r="N440" s="194"/>
      <c r="O440" s="194"/>
      <c r="P440" s="194"/>
      <c r="Q440" s="194"/>
      <c r="R440" s="194"/>
      <c r="S440" s="194"/>
      <c r="T440" s="194"/>
      <c r="U440" s="194"/>
      <c r="V440" s="194"/>
      <c r="W440" s="194"/>
      <c r="X440" s="194"/>
      <c r="Y440" s="194"/>
      <c r="Z440" s="194"/>
    </row>
    <row r="441">
      <c r="A441" s="194"/>
      <c r="B441" s="194"/>
      <c r="C441" s="194"/>
      <c r="D441" s="194"/>
      <c r="E441" s="194"/>
      <c r="F441" s="194"/>
      <c r="G441" s="194"/>
      <c r="H441" s="194"/>
      <c r="I441" s="194"/>
      <c r="J441" s="194"/>
      <c r="K441" s="194"/>
      <c r="L441" s="194"/>
      <c r="M441" s="194"/>
      <c r="N441" s="194"/>
      <c r="O441" s="194"/>
      <c r="P441" s="194"/>
      <c r="Q441" s="194"/>
      <c r="R441" s="194"/>
      <c r="S441" s="194"/>
      <c r="T441" s="194"/>
      <c r="U441" s="194"/>
      <c r="V441" s="194"/>
      <c r="W441" s="194"/>
      <c r="X441" s="194"/>
      <c r="Y441" s="194"/>
      <c r="Z441" s="194"/>
    </row>
    <row r="442">
      <c r="A442" s="194"/>
      <c r="B442" s="194"/>
      <c r="C442" s="194"/>
      <c r="D442" s="194"/>
      <c r="E442" s="194"/>
      <c r="F442" s="194"/>
      <c r="G442" s="194"/>
      <c r="H442" s="194"/>
      <c r="I442" s="194"/>
      <c r="J442" s="194"/>
      <c r="K442" s="194"/>
      <c r="L442" s="194"/>
      <c r="M442" s="194"/>
      <c r="N442" s="194"/>
      <c r="O442" s="194"/>
      <c r="P442" s="194"/>
      <c r="Q442" s="194"/>
      <c r="R442" s="194"/>
      <c r="S442" s="194"/>
      <c r="T442" s="194"/>
      <c r="U442" s="194"/>
      <c r="V442" s="194"/>
      <c r="W442" s="194"/>
      <c r="X442" s="194"/>
      <c r="Y442" s="194"/>
      <c r="Z442" s="194"/>
    </row>
    <row r="443">
      <c r="A443" s="194"/>
      <c r="B443" s="194"/>
      <c r="C443" s="194"/>
      <c r="D443" s="194"/>
      <c r="E443" s="194"/>
      <c r="F443" s="194"/>
      <c r="G443" s="194"/>
      <c r="H443" s="194"/>
      <c r="I443" s="194"/>
      <c r="J443" s="194"/>
      <c r="K443" s="194"/>
      <c r="L443" s="194"/>
      <c r="M443" s="194"/>
      <c r="N443" s="194"/>
      <c r="O443" s="194"/>
      <c r="P443" s="194"/>
      <c r="Q443" s="194"/>
      <c r="R443" s="194"/>
      <c r="S443" s="194"/>
      <c r="T443" s="194"/>
      <c r="U443" s="194"/>
      <c r="V443" s="194"/>
      <c r="W443" s="194"/>
      <c r="X443" s="194"/>
      <c r="Y443" s="194"/>
      <c r="Z443" s="194"/>
    </row>
    <row r="444">
      <c r="A444" s="194"/>
      <c r="B444" s="194"/>
      <c r="C444" s="194"/>
      <c r="D444" s="194"/>
      <c r="E444" s="194"/>
      <c r="F444" s="194"/>
      <c r="G444" s="194"/>
      <c r="H444" s="194"/>
      <c r="I444" s="194"/>
      <c r="J444" s="194"/>
      <c r="K444" s="194"/>
      <c r="L444" s="194"/>
      <c r="M444" s="194"/>
      <c r="N444" s="194"/>
      <c r="O444" s="194"/>
      <c r="P444" s="194"/>
      <c r="Q444" s="194"/>
      <c r="R444" s="194"/>
      <c r="S444" s="194"/>
      <c r="T444" s="194"/>
      <c r="U444" s="194"/>
      <c r="V444" s="194"/>
      <c r="W444" s="194"/>
      <c r="X444" s="194"/>
      <c r="Y444" s="194"/>
      <c r="Z444" s="194"/>
    </row>
    <row r="445">
      <c r="A445" s="194"/>
      <c r="B445" s="194"/>
      <c r="C445" s="194"/>
      <c r="D445" s="194"/>
      <c r="E445" s="194"/>
      <c r="F445" s="194"/>
      <c r="G445" s="194"/>
      <c r="H445" s="194"/>
      <c r="I445" s="194"/>
      <c r="J445" s="194"/>
      <c r="K445" s="194"/>
      <c r="L445" s="194"/>
      <c r="M445" s="194"/>
      <c r="N445" s="194"/>
      <c r="O445" s="194"/>
      <c r="P445" s="194"/>
      <c r="Q445" s="194"/>
      <c r="R445" s="194"/>
      <c r="S445" s="194"/>
      <c r="T445" s="194"/>
      <c r="U445" s="194"/>
      <c r="V445" s="194"/>
      <c r="W445" s="194"/>
      <c r="X445" s="194"/>
      <c r="Y445" s="194"/>
      <c r="Z445" s="194"/>
    </row>
    <row r="446">
      <c r="A446" s="194"/>
      <c r="B446" s="194"/>
      <c r="C446" s="194"/>
      <c r="D446" s="194"/>
      <c r="E446" s="194"/>
      <c r="F446" s="194"/>
      <c r="G446" s="194"/>
      <c r="H446" s="194"/>
      <c r="I446" s="194"/>
      <c r="J446" s="194"/>
      <c r="K446" s="194"/>
      <c r="L446" s="194"/>
      <c r="M446" s="194"/>
      <c r="N446" s="194"/>
      <c r="O446" s="194"/>
      <c r="P446" s="194"/>
      <c r="Q446" s="194"/>
      <c r="R446" s="194"/>
      <c r="S446" s="194"/>
      <c r="T446" s="194"/>
      <c r="U446" s="194"/>
      <c r="V446" s="194"/>
      <c r="W446" s="194"/>
      <c r="X446" s="194"/>
      <c r="Y446" s="194"/>
      <c r="Z446" s="194"/>
    </row>
    <row r="447">
      <c r="A447" s="194"/>
      <c r="B447" s="194"/>
      <c r="C447" s="194"/>
      <c r="D447" s="194"/>
      <c r="E447" s="194"/>
      <c r="F447" s="194"/>
      <c r="G447" s="194"/>
      <c r="H447" s="194"/>
      <c r="I447" s="194"/>
      <c r="J447" s="194"/>
      <c r="K447" s="194"/>
      <c r="L447" s="194"/>
      <c r="M447" s="194"/>
      <c r="N447" s="194"/>
      <c r="O447" s="194"/>
      <c r="P447" s="194"/>
      <c r="Q447" s="194"/>
      <c r="R447" s="194"/>
      <c r="S447" s="194"/>
      <c r="T447" s="194"/>
      <c r="U447" s="194"/>
      <c r="V447" s="194"/>
      <c r="W447" s="194"/>
      <c r="X447" s="194"/>
      <c r="Y447" s="194"/>
      <c r="Z447" s="194"/>
    </row>
    <row r="448">
      <c r="A448" s="194"/>
      <c r="B448" s="194"/>
      <c r="C448" s="194"/>
      <c r="D448" s="194"/>
      <c r="E448" s="194"/>
      <c r="F448" s="194"/>
      <c r="G448" s="194"/>
      <c r="H448" s="194"/>
      <c r="I448" s="194"/>
      <c r="J448" s="194"/>
      <c r="K448" s="194"/>
      <c r="L448" s="194"/>
      <c r="M448" s="194"/>
      <c r="N448" s="194"/>
      <c r="O448" s="194"/>
      <c r="P448" s="194"/>
      <c r="Q448" s="194"/>
      <c r="R448" s="194"/>
      <c r="S448" s="194"/>
      <c r="T448" s="194"/>
      <c r="U448" s="194"/>
      <c r="V448" s="194"/>
      <c r="W448" s="194"/>
      <c r="X448" s="194"/>
      <c r="Y448" s="194"/>
      <c r="Z448" s="194"/>
    </row>
    <row r="449">
      <c r="A449" s="194"/>
      <c r="B449" s="194"/>
      <c r="C449" s="194"/>
      <c r="D449" s="194"/>
      <c r="E449" s="194"/>
      <c r="F449" s="194"/>
      <c r="G449" s="194"/>
      <c r="H449" s="194"/>
      <c r="I449" s="194"/>
      <c r="J449" s="194"/>
      <c r="K449" s="194"/>
      <c r="L449" s="194"/>
      <c r="M449" s="194"/>
      <c r="N449" s="194"/>
      <c r="O449" s="194"/>
      <c r="P449" s="194"/>
      <c r="Q449" s="194"/>
      <c r="R449" s="194"/>
      <c r="S449" s="194"/>
      <c r="T449" s="194"/>
      <c r="U449" s="194"/>
      <c r="V449" s="194"/>
      <c r="W449" s="194"/>
      <c r="X449" s="194"/>
      <c r="Y449" s="194"/>
      <c r="Z449" s="194"/>
    </row>
    <row r="450">
      <c r="A450" s="194"/>
      <c r="B450" s="194"/>
      <c r="C450" s="194"/>
      <c r="D450" s="194"/>
      <c r="E450" s="194"/>
      <c r="F450" s="194"/>
      <c r="G450" s="194"/>
      <c r="H450" s="194"/>
      <c r="I450" s="194"/>
      <c r="J450" s="194"/>
      <c r="K450" s="194"/>
      <c r="L450" s="194"/>
      <c r="M450" s="194"/>
      <c r="N450" s="194"/>
      <c r="O450" s="194"/>
      <c r="P450" s="194"/>
      <c r="Q450" s="194"/>
      <c r="R450" s="194"/>
      <c r="S450" s="194"/>
      <c r="T450" s="194"/>
      <c r="U450" s="194"/>
      <c r="V450" s="194"/>
      <c r="W450" s="194"/>
      <c r="X450" s="194"/>
      <c r="Y450" s="194"/>
      <c r="Z450" s="194"/>
    </row>
    <row r="451">
      <c r="A451" s="194"/>
      <c r="B451" s="194"/>
      <c r="C451" s="194"/>
      <c r="D451" s="194"/>
      <c r="E451" s="194"/>
      <c r="F451" s="194"/>
      <c r="G451" s="194"/>
      <c r="H451" s="194"/>
      <c r="I451" s="194"/>
      <c r="J451" s="194"/>
      <c r="K451" s="194"/>
      <c r="L451" s="194"/>
      <c r="M451" s="194"/>
      <c r="N451" s="194"/>
      <c r="O451" s="194"/>
      <c r="P451" s="194"/>
      <c r="Q451" s="194"/>
      <c r="R451" s="194"/>
      <c r="S451" s="194"/>
      <c r="T451" s="194"/>
      <c r="U451" s="194"/>
      <c r="V451" s="194"/>
      <c r="W451" s="194"/>
      <c r="X451" s="194"/>
      <c r="Y451" s="194"/>
      <c r="Z451" s="194"/>
    </row>
    <row r="452">
      <c r="A452" s="194"/>
      <c r="B452" s="194"/>
      <c r="C452" s="194"/>
      <c r="D452" s="194"/>
      <c r="E452" s="194"/>
      <c r="F452" s="194"/>
      <c r="G452" s="194"/>
      <c r="H452" s="194"/>
      <c r="I452" s="194"/>
      <c r="J452" s="194"/>
      <c r="K452" s="194"/>
      <c r="L452" s="194"/>
      <c r="M452" s="194"/>
      <c r="N452" s="194"/>
      <c r="O452" s="194"/>
      <c r="P452" s="194"/>
      <c r="Q452" s="194"/>
      <c r="R452" s="194"/>
      <c r="S452" s="194"/>
      <c r="T452" s="194"/>
      <c r="U452" s="194"/>
      <c r="V452" s="194"/>
      <c r="W452" s="194"/>
      <c r="X452" s="194"/>
      <c r="Y452" s="194"/>
      <c r="Z452" s="194"/>
    </row>
    <row r="453">
      <c r="A453" s="194"/>
      <c r="B453" s="194"/>
      <c r="C453" s="194"/>
      <c r="D453" s="194"/>
      <c r="E453" s="194"/>
      <c r="F453" s="194"/>
      <c r="G453" s="194"/>
      <c r="H453" s="194"/>
      <c r="I453" s="194"/>
      <c r="J453" s="194"/>
      <c r="K453" s="194"/>
      <c r="L453" s="194"/>
      <c r="M453" s="194"/>
      <c r="N453" s="194"/>
      <c r="O453" s="194"/>
      <c r="P453" s="194"/>
      <c r="Q453" s="194"/>
      <c r="R453" s="194"/>
      <c r="S453" s="194"/>
      <c r="T453" s="194"/>
      <c r="U453" s="194"/>
      <c r="V453" s="194"/>
      <c r="W453" s="194"/>
      <c r="X453" s="194"/>
      <c r="Y453" s="194"/>
      <c r="Z453" s="194"/>
    </row>
    <row r="454">
      <c r="A454" s="194"/>
      <c r="B454" s="194"/>
      <c r="C454" s="194"/>
      <c r="D454" s="194"/>
      <c r="E454" s="194"/>
      <c r="F454" s="194"/>
      <c r="G454" s="194"/>
      <c r="H454" s="194"/>
      <c r="I454" s="194"/>
      <c r="J454" s="194"/>
      <c r="K454" s="194"/>
      <c r="L454" s="194"/>
      <c r="M454" s="194"/>
      <c r="N454" s="194"/>
      <c r="O454" s="194"/>
      <c r="P454" s="194"/>
      <c r="Q454" s="194"/>
      <c r="R454" s="194"/>
      <c r="S454" s="194"/>
      <c r="T454" s="194"/>
      <c r="U454" s="194"/>
      <c r="V454" s="194"/>
      <c r="W454" s="194"/>
      <c r="X454" s="194"/>
      <c r="Y454" s="194"/>
      <c r="Z454" s="194"/>
    </row>
    <row r="455">
      <c r="A455" s="194"/>
      <c r="B455" s="194"/>
      <c r="C455" s="194"/>
      <c r="D455" s="194"/>
      <c r="E455" s="194"/>
      <c r="F455" s="194"/>
      <c r="G455" s="194"/>
      <c r="H455" s="194"/>
      <c r="I455" s="194"/>
      <c r="J455" s="194"/>
      <c r="K455" s="194"/>
      <c r="L455" s="194"/>
      <c r="M455" s="194"/>
      <c r="N455" s="194"/>
      <c r="O455" s="194"/>
      <c r="P455" s="194"/>
      <c r="Q455" s="194"/>
      <c r="R455" s="194"/>
      <c r="S455" s="194"/>
      <c r="T455" s="194"/>
      <c r="U455" s="194"/>
      <c r="V455" s="194"/>
      <c r="W455" s="194"/>
      <c r="X455" s="194"/>
      <c r="Y455" s="194"/>
      <c r="Z455" s="194"/>
    </row>
    <row r="456">
      <c r="A456" s="194"/>
      <c r="B456" s="194"/>
      <c r="C456" s="194"/>
      <c r="D456" s="194"/>
      <c r="E456" s="194"/>
      <c r="F456" s="194"/>
      <c r="G456" s="194"/>
      <c r="H456" s="194"/>
      <c r="I456" s="194"/>
      <c r="J456" s="194"/>
      <c r="K456" s="194"/>
      <c r="L456" s="194"/>
      <c r="M456" s="194"/>
      <c r="N456" s="194"/>
      <c r="O456" s="194"/>
      <c r="P456" s="194"/>
      <c r="Q456" s="194"/>
      <c r="R456" s="194"/>
      <c r="S456" s="194"/>
      <c r="T456" s="194"/>
      <c r="U456" s="194"/>
      <c r="V456" s="194"/>
      <c r="W456" s="194"/>
      <c r="X456" s="194"/>
      <c r="Y456" s="194"/>
      <c r="Z456" s="194"/>
    </row>
    <row r="457">
      <c r="A457" s="194"/>
      <c r="B457" s="194"/>
      <c r="C457" s="194"/>
      <c r="D457" s="194"/>
      <c r="E457" s="194"/>
      <c r="F457" s="194"/>
      <c r="G457" s="194"/>
      <c r="H457" s="194"/>
      <c r="I457" s="194"/>
      <c r="J457" s="194"/>
      <c r="K457" s="194"/>
      <c r="L457" s="194"/>
      <c r="M457" s="194"/>
      <c r="N457" s="194"/>
      <c r="O457" s="194"/>
      <c r="P457" s="194"/>
      <c r="Q457" s="194"/>
      <c r="R457" s="194"/>
      <c r="S457" s="194"/>
      <c r="T457" s="194"/>
      <c r="U457" s="194"/>
      <c r="V457" s="194"/>
      <c r="W457" s="194"/>
      <c r="X457" s="194"/>
      <c r="Y457" s="194"/>
      <c r="Z457" s="194"/>
    </row>
    <row r="458">
      <c r="A458" s="194"/>
      <c r="B458" s="194"/>
      <c r="C458" s="194"/>
      <c r="D458" s="194"/>
      <c r="E458" s="194"/>
      <c r="F458" s="194"/>
      <c r="G458" s="194"/>
      <c r="H458" s="194"/>
      <c r="I458" s="194"/>
      <c r="J458" s="194"/>
      <c r="K458" s="194"/>
      <c r="L458" s="194"/>
      <c r="M458" s="194"/>
      <c r="N458" s="194"/>
      <c r="O458" s="194"/>
      <c r="P458" s="194"/>
      <c r="Q458" s="194"/>
      <c r="R458" s="194"/>
      <c r="S458" s="194"/>
      <c r="T458" s="194"/>
      <c r="U458" s="194"/>
      <c r="V458" s="194"/>
      <c r="W458" s="194"/>
      <c r="X458" s="194"/>
      <c r="Y458" s="194"/>
      <c r="Z458" s="194"/>
    </row>
    <row r="459">
      <c r="A459" s="194"/>
      <c r="B459" s="194"/>
      <c r="C459" s="194"/>
      <c r="D459" s="194"/>
      <c r="E459" s="194"/>
      <c r="F459" s="194"/>
      <c r="G459" s="194"/>
      <c r="H459" s="194"/>
      <c r="I459" s="194"/>
      <c r="J459" s="194"/>
      <c r="K459" s="194"/>
      <c r="L459" s="194"/>
      <c r="M459" s="194"/>
      <c r="N459" s="194"/>
      <c r="O459" s="194"/>
      <c r="P459" s="194"/>
      <c r="Q459" s="194"/>
      <c r="R459" s="194"/>
      <c r="S459" s="194"/>
      <c r="T459" s="194"/>
      <c r="U459" s="194"/>
      <c r="V459" s="194"/>
      <c r="W459" s="194"/>
      <c r="X459" s="194"/>
      <c r="Y459" s="194"/>
      <c r="Z459" s="194"/>
    </row>
    <row r="460">
      <c r="A460" s="194"/>
      <c r="B460" s="194"/>
      <c r="C460" s="194"/>
      <c r="D460" s="194"/>
      <c r="E460" s="194"/>
      <c r="F460" s="194"/>
      <c r="G460" s="194"/>
      <c r="H460" s="194"/>
      <c r="I460" s="194"/>
      <c r="J460" s="194"/>
      <c r="K460" s="194"/>
      <c r="L460" s="194"/>
      <c r="M460" s="194"/>
      <c r="N460" s="194"/>
      <c r="O460" s="194"/>
      <c r="P460" s="194"/>
      <c r="Q460" s="194"/>
      <c r="R460" s="194"/>
      <c r="S460" s="194"/>
      <c r="T460" s="194"/>
      <c r="U460" s="194"/>
      <c r="V460" s="194"/>
      <c r="W460" s="194"/>
      <c r="X460" s="194"/>
      <c r="Y460" s="194"/>
      <c r="Z460" s="194"/>
    </row>
    <row r="461">
      <c r="A461" s="194"/>
      <c r="B461" s="194"/>
      <c r="C461" s="194"/>
      <c r="D461" s="194"/>
      <c r="E461" s="194"/>
      <c r="F461" s="194"/>
      <c r="G461" s="194"/>
      <c r="H461" s="194"/>
      <c r="I461" s="194"/>
      <c r="J461" s="194"/>
      <c r="K461" s="194"/>
      <c r="L461" s="194"/>
      <c r="M461" s="194"/>
      <c r="N461" s="194"/>
      <c r="O461" s="194"/>
      <c r="P461" s="194"/>
      <c r="Q461" s="194"/>
      <c r="R461" s="194"/>
      <c r="S461" s="194"/>
      <c r="T461" s="194"/>
      <c r="U461" s="194"/>
      <c r="V461" s="194"/>
      <c r="W461" s="194"/>
      <c r="X461" s="194"/>
      <c r="Y461" s="194"/>
      <c r="Z461" s="194"/>
    </row>
    <row r="462">
      <c r="A462" s="194"/>
      <c r="B462" s="194"/>
      <c r="C462" s="194"/>
      <c r="D462" s="194"/>
      <c r="E462" s="194"/>
      <c r="F462" s="194"/>
      <c r="G462" s="194"/>
      <c r="H462" s="194"/>
      <c r="I462" s="194"/>
      <c r="J462" s="194"/>
      <c r="K462" s="194"/>
      <c r="L462" s="194"/>
      <c r="M462" s="194"/>
      <c r="N462" s="194"/>
      <c r="O462" s="194"/>
      <c r="P462" s="194"/>
      <c r="Q462" s="194"/>
      <c r="R462" s="194"/>
      <c r="S462" s="194"/>
      <c r="T462" s="194"/>
      <c r="U462" s="194"/>
      <c r="V462" s="194"/>
      <c r="W462" s="194"/>
      <c r="X462" s="194"/>
      <c r="Y462" s="194"/>
      <c r="Z462" s="194"/>
    </row>
    <row r="463">
      <c r="A463" s="194"/>
      <c r="B463" s="194"/>
      <c r="C463" s="194"/>
      <c r="D463" s="194"/>
      <c r="E463" s="194"/>
      <c r="F463" s="194"/>
      <c r="G463" s="194"/>
      <c r="H463" s="194"/>
      <c r="I463" s="194"/>
      <c r="J463" s="194"/>
      <c r="K463" s="194"/>
      <c r="L463" s="194"/>
      <c r="M463" s="194"/>
      <c r="N463" s="194"/>
      <c r="O463" s="194"/>
      <c r="P463" s="194"/>
      <c r="Q463" s="194"/>
      <c r="R463" s="194"/>
      <c r="S463" s="194"/>
      <c r="T463" s="194"/>
      <c r="U463" s="194"/>
      <c r="V463" s="194"/>
      <c r="W463" s="194"/>
      <c r="X463" s="194"/>
      <c r="Y463" s="194"/>
      <c r="Z463" s="194"/>
    </row>
    <row r="464">
      <c r="A464" s="194"/>
      <c r="B464" s="194"/>
      <c r="C464" s="194"/>
      <c r="D464" s="194"/>
      <c r="E464" s="194"/>
      <c r="F464" s="194"/>
      <c r="G464" s="194"/>
      <c r="H464" s="194"/>
      <c r="I464" s="194"/>
      <c r="J464" s="194"/>
      <c r="K464" s="194"/>
      <c r="L464" s="194"/>
      <c r="M464" s="194"/>
      <c r="N464" s="194"/>
      <c r="O464" s="194"/>
      <c r="P464" s="194"/>
      <c r="Q464" s="194"/>
      <c r="R464" s="194"/>
      <c r="S464" s="194"/>
      <c r="T464" s="194"/>
      <c r="U464" s="194"/>
      <c r="V464" s="194"/>
      <c r="W464" s="194"/>
      <c r="X464" s="194"/>
      <c r="Y464" s="194"/>
      <c r="Z464" s="194"/>
    </row>
    <row r="465">
      <c r="A465" s="194"/>
      <c r="B465" s="194"/>
      <c r="C465" s="194"/>
      <c r="D465" s="194"/>
      <c r="E465" s="194"/>
      <c r="F465" s="194"/>
      <c r="G465" s="194"/>
      <c r="H465" s="194"/>
      <c r="I465" s="194"/>
      <c r="J465" s="194"/>
      <c r="K465" s="194"/>
      <c r="L465" s="194"/>
      <c r="M465" s="194"/>
      <c r="N465" s="194"/>
      <c r="O465" s="194"/>
      <c r="P465" s="194"/>
      <c r="Q465" s="194"/>
      <c r="R465" s="194"/>
      <c r="S465" s="194"/>
      <c r="T465" s="194"/>
      <c r="U465" s="194"/>
      <c r="V465" s="194"/>
      <c r="W465" s="194"/>
      <c r="X465" s="194"/>
      <c r="Y465" s="194"/>
      <c r="Z465" s="194"/>
    </row>
    <row r="466">
      <c r="A466" s="194"/>
      <c r="B466" s="194"/>
      <c r="C466" s="194"/>
      <c r="D466" s="194"/>
      <c r="E466" s="194"/>
      <c r="F466" s="194"/>
      <c r="G466" s="194"/>
      <c r="H466" s="194"/>
      <c r="I466" s="194"/>
      <c r="J466" s="194"/>
      <c r="K466" s="194"/>
      <c r="L466" s="194"/>
      <c r="M466" s="194"/>
      <c r="N466" s="194"/>
      <c r="O466" s="194"/>
      <c r="P466" s="194"/>
      <c r="Q466" s="194"/>
      <c r="R466" s="194"/>
      <c r="S466" s="194"/>
      <c r="T466" s="194"/>
      <c r="U466" s="194"/>
      <c r="V466" s="194"/>
      <c r="W466" s="194"/>
      <c r="X466" s="194"/>
      <c r="Y466" s="194"/>
      <c r="Z466" s="194"/>
    </row>
    <row r="467">
      <c r="A467" s="194"/>
      <c r="B467" s="194"/>
      <c r="C467" s="194"/>
      <c r="D467" s="194"/>
      <c r="E467" s="194"/>
      <c r="F467" s="194"/>
      <c r="G467" s="194"/>
      <c r="H467" s="194"/>
      <c r="I467" s="194"/>
      <c r="J467" s="194"/>
      <c r="K467" s="194"/>
      <c r="L467" s="194"/>
      <c r="M467" s="194"/>
      <c r="N467" s="194"/>
      <c r="O467" s="194"/>
      <c r="P467" s="194"/>
      <c r="Q467" s="194"/>
      <c r="R467" s="194"/>
      <c r="S467" s="194"/>
      <c r="T467" s="194"/>
      <c r="U467" s="194"/>
      <c r="V467" s="194"/>
      <c r="W467" s="194"/>
      <c r="X467" s="194"/>
      <c r="Y467" s="194"/>
      <c r="Z467" s="194"/>
    </row>
    <row r="468">
      <c r="A468" s="194"/>
      <c r="B468" s="194"/>
      <c r="C468" s="194"/>
      <c r="D468" s="194"/>
      <c r="E468" s="194"/>
      <c r="F468" s="194"/>
      <c r="G468" s="194"/>
      <c r="H468" s="194"/>
      <c r="I468" s="194"/>
      <c r="J468" s="194"/>
      <c r="K468" s="194"/>
      <c r="L468" s="194"/>
      <c r="M468" s="194"/>
      <c r="N468" s="194"/>
      <c r="O468" s="194"/>
      <c r="P468" s="194"/>
      <c r="Q468" s="194"/>
      <c r="R468" s="194"/>
      <c r="S468" s="194"/>
      <c r="T468" s="194"/>
      <c r="U468" s="194"/>
      <c r="V468" s="194"/>
      <c r="W468" s="194"/>
      <c r="X468" s="194"/>
      <c r="Y468" s="194"/>
      <c r="Z468" s="194"/>
    </row>
    <row r="469">
      <c r="A469" s="194"/>
      <c r="B469" s="194"/>
      <c r="C469" s="194"/>
      <c r="D469" s="194"/>
      <c r="E469" s="194"/>
      <c r="F469" s="194"/>
      <c r="G469" s="194"/>
      <c r="H469" s="194"/>
      <c r="I469" s="194"/>
      <c r="J469" s="194"/>
      <c r="K469" s="194"/>
      <c r="L469" s="194"/>
      <c r="M469" s="194"/>
      <c r="N469" s="194"/>
      <c r="O469" s="194"/>
      <c r="P469" s="194"/>
      <c r="Q469" s="194"/>
      <c r="R469" s="194"/>
      <c r="S469" s="194"/>
      <c r="T469" s="194"/>
      <c r="U469" s="194"/>
      <c r="V469" s="194"/>
      <c r="W469" s="194"/>
      <c r="X469" s="194"/>
      <c r="Y469" s="194"/>
      <c r="Z469" s="194"/>
    </row>
    <row r="470">
      <c r="A470" s="194"/>
      <c r="B470" s="194"/>
      <c r="C470" s="194"/>
      <c r="D470" s="194"/>
      <c r="E470" s="194"/>
      <c r="F470" s="194"/>
      <c r="G470" s="194"/>
      <c r="H470" s="194"/>
      <c r="I470" s="194"/>
      <c r="J470" s="194"/>
      <c r="K470" s="194"/>
      <c r="L470" s="194"/>
      <c r="M470" s="194"/>
      <c r="N470" s="194"/>
      <c r="O470" s="194"/>
      <c r="P470" s="194"/>
      <c r="Q470" s="194"/>
      <c r="R470" s="194"/>
      <c r="S470" s="194"/>
      <c r="T470" s="194"/>
      <c r="U470" s="194"/>
      <c r="V470" s="194"/>
      <c r="W470" s="194"/>
      <c r="X470" s="194"/>
      <c r="Y470" s="194"/>
      <c r="Z470" s="194"/>
    </row>
    <row r="471">
      <c r="A471" s="194"/>
      <c r="B471" s="194"/>
      <c r="C471" s="194"/>
      <c r="D471" s="194"/>
      <c r="E471" s="194"/>
      <c r="F471" s="194"/>
      <c r="G471" s="194"/>
      <c r="H471" s="194"/>
      <c r="I471" s="194"/>
      <c r="J471" s="194"/>
      <c r="K471" s="194"/>
      <c r="L471" s="194"/>
      <c r="M471" s="194"/>
      <c r="N471" s="194"/>
      <c r="O471" s="194"/>
      <c r="P471" s="194"/>
      <c r="Q471" s="194"/>
      <c r="R471" s="194"/>
      <c r="S471" s="194"/>
      <c r="T471" s="194"/>
      <c r="U471" s="194"/>
      <c r="V471" s="194"/>
      <c r="W471" s="194"/>
      <c r="X471" s="194"/>
      <c r="Y471" s="194"/>
      <c r="Z471" s="194"/>
    </row>
    <row r="472">
      <c r="A472" s="194"/>
      <c r="B472" s="194"/>
      <c r="C472" s="194"/>
      <c r="D472" s="194"/>
      <c r="E472" s="194"/>
      <c r="F472" s="194"/>
      <c r="G472" s="194"/>
      <c r="H472" s="194"/>
      <c r="I472" s="194"/>
      <c r="J472" s="194"/>
      <c r="K472" s="194"/>
      <c r="L472" s="194"/>
      <c r="M472" s="194"/>
      <c r="N472" s="194"/>
      <c r="O472" s="194"/>
      <c r="P472" s="194"/>
      <c r="Q472" s="194"/>
      <c r="R472" s="194"/>
      <c r="S472" s="194"/>
      <c r="T472" s="194"/>
      <c r="U472" s="194"/>
      <c r="V472" s="194"/>
      <c r="W472" s="194"/>
      <c r="X472" s="194"/>
      <c r="Y472" s="194"/>
      <c r="Z472" s="194"/>
    </row>
    <row r="473">
      <c r="A473" s="194"/>
      <c r="B473" s="194"/>
      <c r="C473" s="194"/>
      <c r="D473" s="194"/>
      <c r="E473" s="194"/>
      <c r="F473" s="194"/>
      <c r="G473" s="194"/>
      <c r="H473" s="194"/>
      <c r="I473" s="194"/>
      <c r="J473" s="194"/>
      <c r="K473" s="194"/>
      <c r="L473" s="194"/>
      <c r="M473" s="194"/>
      <c r="N473" s="194"/>
      <c r="O473" s="194"/>
      <c r="P473" s="194"/>
      <c r="Q473" s="194"/>
      <c r="R473" s="194"/>
      <c r="S473" s="194"/>
      <c r="T473" s="194"/>
      <c r="U473" s="194"/>
      <c r="V473" s="194"/>
      <c r="W473" s="194"/>
      <c r="X473" s="194"/>
      <c r="Y473" s="194"/>
      <c r="Z473" s="194"/>
    </row>
    <row r="474">
      <c r="A474" s="194"/>
      <c r="B474" s="194"/>
      <c r="C474" s="194"/>
      <c r="D474" s="194"/>
      <c r="E474" s="194"/>
      <c r="F474" s="194"/>
      <c r="G474" s="194"/>
      <c r="H474" s="194"/>
      <c r="I474" s="194"/>
      <c r="J474" s="194"/>
      <c r="K474" s="194"/>
      <c r="L474" s="194"/>
      <c r="M474" s="194"/>
      <c r="N474" s="194"/>
      <c r="O474" s="194"/>
      <c r="P474" s="194"/>
      <c r="Q474" s="194"/>
      <c r="R474" s="194"/>
      <c r="S474" s="194"/>
      <c r="T474" s="194"/>
      <c r="U474" s="194"/>
      <c r="V474" s="194"/>
      <c r="W474" s="194"/>
      <c r="X474" s="194"/>
      <c r="Y474" s="194"/>
      <c r="Z474" s="194"/>
    </row>
    <row r="475">
      <c r="A475" s="194"/>
      <c r="B475" s="194"/>
      <c r="C475" s="194"/>
      <c r="D475" s="194"/>
      <c r="E475" s="194"/>
      <c r="F475" s="194"/>
      <c r="G475" s="194"/>
      <c r="H475" s="194"/>
      <c r="I475" s="194"/>
      <c r="J475" s="194"/>
      <c r="K475" s="194"/>
      <c r="L475" s="194"/>
      <c r="M475" s="194"/>
      <c r="N475" s="194"/>
      <c r="O475" s="194"/>
      <c r="P475" s="194"/>
      <c r="Q475" s="194"/>
      <c r="R475" s="194"/>
      <c r="S475" s="194"/>
      <c r="T475" s="194"/>
      <c r="U475" s="194"/>
      <c r="V475" s="194"/>
      <c r="W475" s="194"/>
      <c r="X475" s="194"/>
      <c r="Y475" s="194"/>
      <c r="Z475" s="194"/>
    </row>
    <row r="476">
      <c r="A476" s="194"/>
      <c r="B476" s="194"/>
      <c r="C476" s="194"/>
      <c r="D476" s="194"/>
      <c r="E476" s="194"/>
      <c r="F476" s="194"/>
      <c r="G476" s="194"/>
      <c r="H476" s="194"/>
      <c r="I476" s="194"/>
      <c r="J476" s="194"/>
      <c r="K476" s="194"/>
      <c r="L476" s="194"/>
      <c r="M476" s="194"/>
      <c r="N476" s="194"/>
      <c r="O476" s="194"/>
      <c r="P476" s="194"/>
      <c r="Q476" s="194"/>
      <c r="R476" s="194"/>
      <c r="S476" s="194"/>
      <c r="T476" s="194"/>
      <c r="U476" s="194"/>
      <c r="V476" s="194"/>
      <c r="W476" s="194"/>
      <c r="X476" s="194"/>
      <c r="Y476" s="194"/>
      <c r="Z476" s="194"/>
    </row>
    <row r="477">
      <c r="A477" s="194"/>
      <c r="B477" s="194"/>
      <c r="C477" s="194"/>
      <c r="D477" s="194"/>
      <c r="E477" s="194"/>
      <c r="F477" s="194"/>
      <c r="G477" s="194"/>
      <c r="H477" s="194"/>
      <c r="I477" s="194"/>
      <c r="J477" s="194"/>
      <c r="K477" s="194"/>
      <c r="L477" s="194"/>
      <c r="M477" s="194"/>
      <c r="N477" s="194"/>
      <c r="O477" s="194"/>
      <c r="P477" s="194"/>
      <c r="Q477" s="194"/>
      <c r="R477" s="194"/>
      <c r="S477" s="194"/>
      <c r="T477" s="194"/>
      <c r="U477" s="194"/>
      <c r="V477" s="194"/>
      <c r="W477" s="194"/>
      <c r="X477" s="194"/>
      <c r="Y477" s="194"/>
      <c r="Z477" s="194"/>
    </row>
    <row r="478">
      <c r="A478" s="194"/>
      <c r="B478" s="194"/>
      <c r="C478" s="194"/>
      <c r="D478" s="194"/>
      <c r="E478" s="194"/>
      <c r="F478" s="194"/>
      <c r="G478" s="194"/>
      <c r="H478" s="194"/>
      <c r="I478" s="194"/>
      <c r="J478" s="194"/>
      <c r="K478" s="194"/>
      <c r="L478" s="194"/>
      <c r="M478" s="194"/>
      <c r="N478" s="194"/>
      <c r="O478" s="194"/>
      <c r="P478" s="194"/>
      <c r="Q478" s="194"/>
      <c r="R478" s="194"/>
      <c r="S478" s="194"/>
      <c r="T478" s="194"/>
      <c r="U478" s="194"/>
      <c r="V478" s="194"/>
      <c r="W478" s="194"/>
      <c r="X478" s="194"/>
      <c r="Y478" s="194"/>
      <c r="Z478" s="194"/>
    </row>
    <row r="479">
      <c r="A479" s="194"/>
      <c r="B479" s="194"/>
      <c r="C479" s="194"/>
      <c r="D479" s="194"/>
      <c r="E479" s="194"/>
      <c r="F479" s="194"/>
      <c r="G479" s="194"/>
      <c r="H479" s="194"/>
      <c r="I479" s="194"/>
      <c r="J479" s="194"/>
      <c r="K479" s="194"/>
      <c r="L479" s="194"/>
      <c r="M479" s="194"/>
      <c r="N479" s="194"/>
      <c r="O479" s="194"/>
      <c r="P479" s="194"/>
      <c r="Q479" s="194"/>
      <c r="R479" s="194"/>
      <c r="S479" s="194"/>
      <c r="T479" s="194"/>
      <c r="U479" s="194"/>
      <c r="V479" s="194"/>
      <c r="W479" s="194"/>
      <c r="X479" s="194"/>
      <c r="Y479" s="194"/>
      <c r="Z479" s="194"/>
    </row>
    <row r="480">
      <c r="A480" s="194"/>
      <c r="B480" s="194"/>
      <c r="C480" s="194"/>
      <c r="D480" s="194"/>
      <c r="E480" s="194"/>
      <c r="F480" s="194"/>
      <c r="G480" s="194"/>
      <c r="H480" s="194"/>
      <c r="I480" s="194"/>
      <c r="J480" s="194"/>
      <c r="K480" s="194"/>
      <c r="L480" s="194"/>
      <c r="M480" s="194"/>
      <c r="N480" s="194"/>
      <c r="O480" s="194"/>
      <c r="P480" s="194"/>
      <c r="Q480" s="194"/>
      <c r="R480" s="194"/>
      <c r="S480" s="194"/>
      <c r="T480" s="194"/>
      <c r="U480" s="194"/>
      <c r="V480" s="194"/>
      <c r="W480" s="194"/>
      <c r="X480" s="194"/>
      <c r="Y480" s="194"/>
      <c r="Z480" s="194"/>
    </row>
    <row r="481">
      <c r="A481" s="194"/>
      <c r="B481" s="194"/>
      <c r="C481" s="194"/>
      <c r="D481" s="194"/>
      <c r="E481" s="194"/>
      <c r="F481" s="194"/>
      <c r="G481" s="194"/>
      <c r="H481" s="194"/>
      <c r="I481" s="194"/>
      <c r="J481" s="194"/>
      <c r="K481" s="194"/>
      <c r="L481" s="194"/>
      <c r="M481" s="194"/>
      <c r="N481" s="194"/>
      <c r="O481" s="194"/>
      <c r="P481" s="194"/>
      <c r="Q481" s="194"/>
      <c r="R481" s="194"/>
      <c r="S481" s="194"/>
      <c r="T481" s="194"/>
      <c r="U481" s="194"/>
      <c r="V481" s="194"/>
      <c r="W481" s="194"/>
      <c r="X481" s="194"/>
      <c r="Y481" s="194"/>
      <c r="Z481" s="194"/>
    </row>
    <row r="482">
      <c r="A482" s="194"/>
      <c r="B482" s="194"/>
      <c r="C482" s="194"/>
      <c r="D482" s="194"/>
      <c r="E482" s="194"/>
      <c r="F482" s="194"/>
      <c r="G482" s="194"/>
      <c r="H482" s="194"/>
      <c r="I482" s="194"/>
      <c r="J482" s="194"/>
      <c r="K482" s="194"/>
      <c r="L482" s="194"/>
      <c r="M482" s="194"/>
      <c r="N482" s="194"/>
      <c r="O482" s="194"/>
      <c r="P482" s="194"/>
      <c r="Q482" s="194"/>
      <c r="R482" s="194"/>
      <c r="S482" s="194"/>
      <c r="T482" s="194"/>
      <c r="U482" s="194"/>
      <c r="V482" s="194"/>
      <c r="W482" s="194"/>
      <c r="X482" s="194"/>
      <c r="Y482" s="194"/>
      <c r="Z482" s="194"/>
    </row>
    <row r="483">
      <c r="A483" s="194"/>
      <c r="B483" s="194"/>
      <c r="C483" s="194"/>
      <c r="D483" s="194"/>
      <c r="E483" s="194"/>
      <c r="F483" s="194"/>
      <c r="G483" s="194"/>
      <c r="H483" s="194"/>
      <c r="I483" s="194"/>
      <c r="J483" s="194"/>
      <c r="K483" s="194"/>
      <c r="L483" s="194"/>
      <c r="M483" s="194"/>
      <c r="N483" s="194"/>
      <c r="O483" s="194"/>
      <c r="P483" s="194"/>
      <c r="Q483" s="194"/>
      <c r="R483" s="194"/>
      <c r="S483" s="194"/>
      <c r="T483" s="194"/>
      <c r="U483" s="194"/>
      <c r="V483" s="194"/>
      <c r="W483" s="194"/>
      <c r="X483" s="194"/>
      <c r="Y483" s="194"/>
      <c r="Z483" s="194"/>
    </row>
    <row r="484">
      <c r="A484" s="194"/>
      <c r="B484" s="194"/>
      <c r="C484" s="194"/>
      <c r="D484" s="194"/>
      <c r="E484" s="194"/>
      <c r="F484" s="194"/>
      <c r="G484" s="194"/>
      <c r="H484" s="194"/>
      <c r="I484" s="194"/>
      <c r="J484" s="194"/>
      <c r="K484" s="194"/>
      <c r="L484" s="194"/>
      <c r="M484" s="194"/>
      <c r="N484" s="194"/>
      <c r="O484" s="194"/>
      <c r="P484" s="194"/>
      <c r="Q484" s="194"/>
      <c r="R484" s="194"/>
      <c r="S484" s="194"/>
      <c r="T484" s="194"/>
      <c r="U484" s="194"/>
      <c r="V484" s="194"/>
      <c r="W484" s="194"/>
      <c r="X484" s="194"/>
      <c r="Y484" s="194"/>
      <c r="Z484" s="194"/>
    </row>
    <row r="485">
      <c r="A485" s="194"/>
      <c r="B485" s="194"/>
      <c r="C485" s="194"/>
      <c r="D485" s="194"/>
      <c r="E485" s="194"/>
      <c r="F485" s="194"/>
      <c r="G485" s="194"/>
      <c r="H485" s="194"/>
      <c r="I485" s="194"/>
      <c r="J485" s="194"/>
      <c r="K485" s="194"/>
      <c r="L485" s="194"/>
      <c r="M485" s="194"/>
      <c r="N485" s="194"/>
      <c r="O485" s="194"/>
      <c r="P485" s="194"/>
      <c r="Q485" s="194"/>
      <c r="R485" s="194"/>
      <c r="S485" s="194"/>
      <c r="T485" s="194"/>
      <c r="U485" s="194"/>
      <c r="V485" s="194"/>
      <c r="W485" s="194"/>
      <c r="X485" s="194"/>
      <c r="Y485" s="194"/>
      <c r="Z485" s="194"/>
    </row>
    <row r="486">
      <c r="A486" s="194"/>
      <c r="B486" s="194"/>
      <c r="C486" s="194"/>
      <c r="D486" s="194"/>
      <c r="E486" s="194"/>
      <c r="F486" s="194"/>
      <c r="G486" s="194"/>
      <c r="H486" s="194"/>
      <c r="I486" s="194"/>
      <c r="J486" s="194"/>
      <c r="K486" s="194"/>
      <c r="L486" s="194"/>
      <c r="M486" s="194"/>
      <c r="N486" s="194"/>
      <c r="O486" s="194"/>
      <c r="P486" s="194"/>
      <c r="Q486" s="194"/>
      <c r="R486" s="194"/>
      <c r="S486" s="194"/>
      <c r="T486" s="194"/>
      <c r="U486" s="194"/>
      <c r="V486" s="194"/>
      <c r="W486" s="194"/>
      <c r="X486" s="194"/>
      <c r="Y486" s="194"/>
      <c r="Z486" s="194"/>
    </row>
    <row r="487">
      <c r="A487" s="194"/>
      <c r="B487" s="194"/>
      <c r="C487" s="194"/>
      <c r="D487" s="194"/>
      <c r="E487" s="194"/>
      <c r="F487" s="194"/>
      <c r="G487" s="194"/>
      <c r="H487" s="194"/>
      <c r="I487" s="194"/>
      <c r="J487" s="194"/>
      <c r="K487" s="194"/>
      <c r="L487" s="194"/>
      <c r="M487" s="194"/>
      <c r="N487" s="194"/>
      <c r="O487" s="194"/>
      <c r="P487" s="194"/>
      <c r="Q487" s="194"/>
      <c r="R487" s="194"/>
      <c r="S487" s="194"/>
      <c r="T487" s="194"/>
      <c r="U487" s="194"/>
      <c r="V487" s="194"/>
      <c r="W487" s="194"/>
      <c r="X487" s="194"/>
      <c r="Y487" s="194"/>
      <c r="Z487" s="194"/>
    </row>
    <row r="488">
      <c r="A488" s="194"/>
      <c r="B488" s="194"/>
      <c r="C488" s="194"/>
      <c r="D488" s="194"/>
      <c r="E488" s="194"/>
      <c r="F488" s="194"/>
      <c r="G488" s="194"/>
      <c r="H488" s="194"/>
      <c r="I488" s="194"/>
      <c r="J488" s="194"/>
      <c r="K488" s="194"/>
      <c r="L488" s="194"/>
      <c r="M488" s="194"/>
      <c r="N488" s="194"/>
      <c r="O488" s="194"/>
      <c r="P488" s="194"/>
      <c r="Q488" s="194"/>
      <c r="R488" s="194"/>
      <c r="S488" s="194"/>
      <c r="T488" s="194"/>
      <c r="U488" s="194"/>
      <c r="V488" s="194"/>
      <c r="W488" s="194"/>
      <c r="X488" s="194"/>
      <c r="Y488" s="194"/>
      <c r="Z488" s="194"/>
    </row>
    <row r="489">
      <c r="A489" s="194"/>
      <c r="B489" s="194"/>
      <c r="C489" s="194"/>
      <c r="D489" s="194"/>
      <c r="E489" s="194"/>
      <c r="F489" s="194"/>
      <c r="G489" s="194"/>
      <c r="H489" s="194"/>
      <c r="I489" s="194"/>
      <c r="J489" s="194"/>
      <c r="K489" s="194"/>
      <c r="L489" s="194"/>
      <c r="M489" s="194"/>
      <c r="N489" s="194"/>
      <c r="O489" s="194"/>
      <c r="P489" s="194"/>
      <c r="Q489" s="194"/>
      <c r="R489" s="194"/>
      <c r="S489" s="194"/>
      <c r="T489" s="194"/>
      <c r="U489" s="194"/>
      <c r="V489" s="194"/>
      <c r="W489" s="194"/>
      <c r="X489" s="194"/>
      <c r="Y489" s="194"/>
      <c r="Z489" s="194"/>
    </row>
    <row r="490">
      <c r="A490" s="194"/>
      <c r="B490" s="194"/>
      <c r="C490" s="194"/>
      <c r="D490" s="194"/>
      <c r="E490" s="194"/>
      <c r="F490" s="194"/>
      <c r="G490" s="194"/>
      <c r="H490" s="194"/>
      <c r="I490" s="194"/>
      <c r="J490" s="194"/>
      <c r="K490" s="194"/>
      <c r="L490" s="194"/>
      <c r="M490" s="194"/>
      <c r="N490" s="194"/>
      <c r="O490" s="194"/>
      <c r="P490" s="194"/>
      <c r="Q490" s="194"/>
      <c r="R490" s="194"/>
      <c r="S490" s="194"/>
      <c r="T490" s="194"/>
      <c r="U490" s="194"/>
      <c r="V490" s="194"/>
      <c r="W490" s="194"/>
      <c r="X490" s="194"/>
      <c r="Y490" s="194"/>
      <c r="Z490" s="194"/>
    </row>
    <row r="491">
      <c r="A491" s="194"/>
      <c r="B491" s="194"/>
      <c r="C491" s="194"/>
      <c r="D491" s="194"/>
      <c r="E491" s="194"/>
      <c r="F491" s="194"/>
      <c r="G491" s="194"/>
      <c r="H491" s="194"/>
      <c r="I491" s="194"/>
      <c r="J491" s="194"/>
      <c r="K491" s="194"/>
      <c r="L491" s="194"/>
      <c r="M491" s="194"/>
      <c r="N491" s="194"/>
      <c r="O491" s="194"/>
      <c r="P491" s="194"/>
      <c r="Q491" s="194"/>
      <c r="R491" s="194"/>
      <c r="S491" s="194"/>
      <c r="T491" s="194"/>
      <c r="U491" s="194"/>
      <c r="V491" s="194"/>
      <c r="W491" s="194"/>
      <c r="X491" s="194"/>
      <c r="Y491" s="194"/>
      <c r="Z491" s="194"/>
    </row>
    <row r="492">
      <c r="A492" s="194"/>
      <c r="B492" s="194"/>
      <c r="C492" s="194"/>
      <c r="D492" s="194"/>
      <c r="E492" s="194"/>
      <c r="F492" s="194"/>
      <c r="G492" s="194"/>
      <c r="H492" s="194"/>
      <c r="I492" s="194"/>
      <c r="J492" s="194"/>
      <c r="K492" s="194"/>
      <c r="L492" s="194"/>
      <c r="M492" s="194"/>
      <c r="N492" s="194"/>
      <c r="O492" s="194"/>
      <c r="P492" s="194"/>
      <c r="Q492" s="194"/>
      <c r="R492" s="194"/>
      <c r="S492" s="194"/>
      <c r="T492" s="194"/>
      <c r="U492" s="194"/>
      <c r="V492" s="194"/>
      <c r="W492" s="194"/>
      <c r="X492" s="194"/>
      <c r="Y492" s="194"/>
      <c r="Z492" s="194"/>
    </row>
    <row r="493">
      <c r="A493" s="194"/>
      <c r="B493" s="194"/>
      <c r="C493" s="194"/>
      <c r="D493" s="194"/>
      <c r="E493" s="194"/>
      <c r="F493" s="194"/>
      <c r="G493" s="194"/>
      <c r="H493" s="194"/>
      <c r="I493" s="194"/>
      <c r="J493" s="194"/>
      <c r="K493" s="194"/>
      <c r="L493" s="194"/>
      <c r="M493" s="194"/>
      <c r="N493" s="194"/>
      <c r="O493" s="194"/>
      <c r="P493" s="194"/>
      <c r="Q493" s="194"/>
      <c r="R493" s="194"/>
      <c r="S493" s="194"/>
      <c r="T493" s="194"/>
      <c r="U493" s="194"/>
      <c r="V493" s="194"/>
      <c r="W493" s="194"/>
      <c r="X493" s="194"/>
      <c r="Y493" s="194"/>
      <c r="Z493" s="194"/>
    </row>
    <row r="494">
      <c r="A494" s="194"/>
      <c r="B494" s="194"/>
      <c r="C494" s="194"/>
      <c r="D494" s="194"/>
      <c r="E494" s="194"/>
      <c r="F494" s="194"/>
      <c r="G494" s="194"/>
      <c r="H494" s="194"/>
      <c r="I494" s="194"/>
      <c r="J494" s="194"/>
      <c r="K494" s="194"/>
      <c r="L494" s="194"/>
      <c r="M494" s="194"/>
      <c r="N494" s="194"/>
      <c r="O494" s="194"/>
      <c r="P494" s="194"/>
      <c r="Q494" s="194"/>
      <c r="R494" s="194"/>
      <c r="S494" s="194"/>
      <c r="T494" s="194"/>
      <c r="U494" s="194"/>
      <c r="V494" s="194"/>
      <c r="W494" s="194"/>
      <c r="X494" s="194"/>
      <c r="Y494" s="194"/>
      <c r="Z494" s="194"/>
    </row>
    <row r="495">
      <c r="A495" s="194"/>
      <c r="B495" s="194"/>
      <c r="C495" s="194"/>
      <c r="D495" s="194"/>
      <c r="E495" s="194"/>
      <c r="F495" s="194"/>
      <c r="G495" s="194"/>
      <c r="H495" s="194"/>
      <c r="I495" s="194"/>
      <c r="J495" s="194"/>
      <c r="K495" s="194"/>
      <c r="L495" s="194"/>
      <c r="M495" s="194"/>
      <c r="N495" s="194"/>
      <c r="O495" s="194"/>
      <c r="P495" s="194"/>
      <c r="Q495" s="194"/>
      <c r="R495" s="194"/>
      <c r="S495" s="194"/>
      <c r="T495" s="194"/>
      <c r="U495" s="194"/>
      <c r="V495" s="194"/>
      <c r="W495" s="194"/>
      <c r="X495" s="194"/>
      <c r="Y495" s="194"/>
      <c r="Z495" s="194"/>
    </row>
    <row r="496">
      <c r="A496" s="194"/>
      <c r="B496" s="194"/>
      <c r="C496" s="194"/>
      <c r="D496" s="194"/>
      <c r="E496" s="194"/>
      <c r="F496" s="194"/>
      <c r="G496" s="194"/>
      <c r="H496" s="194"/>
      <c r="I496" s="194"/>
      <c r="J496" s="194"/>
      <c r="K496" s="194"/>
      <c r="L496" s="194"/>
      <c r="M496" s="194"/>
      <c r="N496" s="194"/>
      <c r="O496" s="194"/>
      <c r="P496" s="194"/>
      <c r="Q496" s="194"/>
      <c r="R496" s="194"/>
      <c r="S496" s="194"/>
      <c r="T496" s="194"/>
      <c r="U496" s="194"/>
      <c r="V496" s="194"/>
      <c r="W496" s="194"/>
      <c r="X496" s="194"/>
      <c r="Y496" s="194"/>
      <c r="Z496" s="194"/>
    </row>
    <row r="497">
      <c r="A497" s="194"/>
      <c r="B497" s="194"/>
      <c r="C497" s="194"/>
      <c r="D497" s="194"/>
      <c r="E497" s="194"/>
      <c r="F497" s="194"/>
      <c r="G497" s="194"/>
      <c r="H497" s="194"/>
      <c r="I497" s="194"/>
      <c r="J497" s="194"/>
      <c r="K497" s="194"/>
      <c r="L497" s="194"/>
      <c r="M497" s="194"/>
      <c r="N497" s="194"/>
      <c r="O497" s="194"/>
      <c r="P497" s="194"/>
      <c r="Q497" s="194"/>
      <c r="R497" s="194"/>
      <c r="S497" s="194"/>
      <c r="T497" s="194"/>
      <c r="U497" s="194"/>
      <c r="V497" s="194"/>
      <c r="W497" s="194"/>
      <c r="X497" s="194"/>
      <c r="Y497" s="194"/>
      <c r="Z497" s="194"/>
    </row>
    <row r="498">
      <c r="A498" s="194"/>
      <c r="B498" s="194"/>
      <c r="C498" s="194"/>
      <c r="D498" s="194"/>
      <c r="E498" s="194"/>
      <c r="F498" s="194"/>
      <c r="G498" s="194"/>
      <c r="H498" s="194"/>
      <c r="I498" s="194"/>
      <c r="J498" s="194"/>
      <c r="K498" s="194"/>
      <c r="L498" s="194"/>
      <c r="M498" s="194"/>
      <c r="N498" s="194"/>
      <c r="O498" s="194"/>
      <c r="P498" s="194"/>
      <c r="Q498" s="194"/>
      <c r="R498" s="194"/>
      <c r="S498" s="194"/>
      <c r="T498" s="194"/>
      <c r="U498" s="194"/>
      <c r="V498" s="194"/>
      <c r="W498" s="194"/>
      <c r="X498" s="194"/>
      <c r="Y498" s="194"/>
      <c r="Z498" s="194"/>
    </row>
    <row r="499">
      <c r="A499" s="194"/>
      <c r="B499" s="194"/>
      <c r="C499" s="194"/>
      <c r="D499" s="194"/>
      <c r="E499" s="194"/>
      <c r="F499" s="194"/>
      <c r="G499" s="194"/>
      <c r="H499" s="194"/>
      <c r="I499" s="194"/>
      <c r="J499" s="194"/>
      <c r="K499" s="194"/>
      <c r="L499" s="194"/>
      <c r="M499" s="194"/>
      <c r="N499" s="194"/>
      <c r="O499" s="194"/>
      <c r="P499" s="194"/>
      <c r="Q499" s="194"/>
      <c r="R499" s="194"/>
      <c r="S499" s="194"/>
      <c r="T499" s="194"/>
      <c r="U499" s="194"/>
      <c r="V499" s="194"/>
      <c r="W499" s="194"/>
      <c r="X499" s="194"/>
      <c r="Y499" s="194"/>
      <c r="Z499" s="194"/>
    </row>
    <row r="500">
      <c r="A500" s="194"/>
      <c r="B500" s="194"/>
      <c r="C500" s="194"/>
      <c r="D500" s="194"/>
      <c r="E500" s="194"/>
      <c r="F500" s="194"/>
      <c r="G500" s="194"/>
      <c r="H500" s="194"/>
      <c r="I500" s="194"/>
      <c r="J500" s="194"/>
      <c r="K500" s="194"/>
      <c r="L500" s="194"/>
      <c r="M500" s="194"/>
      <c r="N500" s="194"/>
      <c r="O500" s="194"/>
      <c r="P500" s="194"/>
      <c r="Q500" s="194"/>
      <c r="R500" s="194"/>
      <c r="S500" s="194"/>
      <c r="T500" s="194"/>
      <c r="U500" s="194"/>
      <c r="V500" s="194"/>
      <c r="W500" s="194"/>
      <c r="X500" s="194"/>
      <c r="Y500" s="194"/>
      <c r="Z500" s="194"/>
    </row>
    <row r="501">
      <c r="A501" s="194"/>
      <c r="B501" s="194"/>
      <c r="C501" s="194"/>
      <c r="D501" s="194"/>
      <c r="E501" s="194"/>
      <c r="F501" s="194"/>
      <c r="G501" s="194"/>
      <c r="H501" s="194"/>
      <c r="I501" s="194"/>
      <c r="J501" s="194"/>
      <c r="K501" s="194"/>
      <c r="L501" s="194"/>
      <c r="M501" s="194"/>
      <c r="N501" s="194"/>
      <c r="O501" s="194"/>
      <c r="P501" s="194"/>
      <c r="Q501" s="194"/>
      <c r="R501" s="194"/>
      <c r="S501" s="194"/>
      <c r="T501" s="194"/>
      <c r="U501" s="194"/>
      <c r="V501" s="194"/>
      <c r="W501" s="194"/>
      <c r="X501" s="194"/>
      <c r="Y501" s="194"/>
      <c r="Z501" s="194"/>
    </row>
    <row r="502">
      <c r="A502" s="194"/>
      <c r="B502" s="194"/>
      <c r="C502" s="194"/>
      <c r="D502" s="194"/>
      <c r="E502" s="194"/>
      <c r="F502" s="194"/>
      <c r="G502" s="194"/>
      <c r="H502" s="194"/>
      <c r="I502" s="194"/>
      <c r="J502" s="194"/>
      <c r="K502" s="194"/>
      <c r="L502" s="194"/>
      <c r="M502" s="194"/>
      <c r="N502" s="194"/>
      <c r="O502" s="194"/>
      <c r="P502" s="194"/>
      <c r="Q502" s="194"/>
      <c r="R502" s="194"/>
      <c r="S502" s="194"/>
      <c r="T502" s="194"/>
      <c r="U502" s="194"/>
      <c r="V502" s="194"/>
      <c r="W502" s="194"/>
      <c r="X502" s="194"/>
      <c r="Y502" s="194"/>
      <c r="Z502" s="194"/>
    </row>
    <row r="503">
      <c r="A503" s="194"/>
      <c r="B503" s="194"/>
      <c r="C503" s="194"/>
      <c r="D503" s="194"/>
      <c r="E503" s="194"/>
      <c r="F503" s="194"/>
      <c r="G503" s="194"/>
      <c r="H503" s="194"/>
      <c r="I503" s="194"/>
      <c r="J503" s="194"/>
      <c r="K503" s="194"/>
      <c r="L503" s="194"/>
      <c r="M503" s="194"/>
      <c r="N503" s="194"/>
      <c r="O503" s="194"/>
      <c r="P503" s="194"/>
      <c r="Q503" s="194"/>
      <c r="R503" s="194"/>
      <c r="S503" s="194"/>
      <c r="T503" s="194"/>
      <c r="U503" s="194"/>
      <c r="V503" s="194"/>
      <c r="W503" s="194"/>
      <c r="X503" s="194"/>
      <c r="Y503" s="194"/>
      <c r="Z503" s="194"/>
    </row>
    <row r="504">
      <c r="A504" s="194"/>
      <c r="B504" s="194"/>
      <c r="C504" s="194"/>
      <c r="D504" s="194"/>
      <c r="E504" s="194"/>
      <c r="F504" s="194"/>
      <c r="G504" s="194"/>
      <c r="H504" s="194"/>
      <c r="I504" s="194"/>
      <c r="J504" s="194"/>
      <c r="K504" s="194"/>
      <c r="L504" s="194"/>
      <c r="M504" s="194"/>
      <c r="N504" s="194"/>
      <c r="O504" s="194"/>
      <c r="P504" s="194"/>
      <c r="Q504" s="194"/>
      <c r="R504" s="194"/>
      <c r="S504" s="194"/>
      <c r="T504" s="194"/>
      <c r="U504" s="194"/>
      <c r="V504" s="194"/>
      <c r="W504" s="194"/>
      <c r="X504" s="194"/>
      <c r="Y504" s="194"/>
      <c r="Z504" s="194"/>
    </row>
    <row r="505">
      <c r="A505" s="194"/>
      <c r="B505" s="194"/>
      <c r="C505" s="194"/>
      <c r="D505" s="194"/>
      <c r="E505" s="194"/>
      <c r="F505" s="194"/>
      <c r="G505" s="194"/>
      <c r="H505" s="194"/>
      <c r="I505" s="194"/>
      <c r="J505" s="194"/>
      <c r="K505" s="194"/>
      <c r="L505" s="194"/>
      <c r="M505" s="194"/>
      <c r="N505" s="194"/>
      <c r="O505" s="194"/>
      <c r="P505" s="194"/>
      <c r="Q505" s="194"/>
      <c r="R505" s="194"/>
      <c r="S505" s="194"/>
      <c r="T505" s="194"/>
      <c r="U505" s="194"/>
      <c r="V505" s="194"/>
      <c r="W505" s="194"/>
      <c r="X505" s="194"/>
      <c r="Y505" s="194"/>
      <c r="Z505" s="194"/>
    </row>
    <row r="506">
      <c r="A506" s="194"/>
      <c r="B506" s="194"/>
      <c r="C506" s="194"/>
      <c r="D506" s="194"/>
      <c r="E506" s="194"/>
      <c r="F506" s="194"/>
      <c r="G506" s="194"/>
      <c r="H506" s="194"/>
      <c r="I506" s="194"/>
      <c r="J506" s="194"/>
      <c r="K506" s="194"/>
      <c r="L506" s="194"/>
      <c r="M506" s="194"/>
      <c r="N506" s="194"/>
      <c r="O506" s="194"/>
      <c r="P506" s="194"/>
      <c r="Q506" s="194"/>
      <c r="R506" s="194"/>
      <c r="S506" s="194"/>
      <c r="T506" s="194"/>
      <c r="U506" s="194"/>
      <c r="V506" s="194"/>
      <c r="W506" s="194"/>
      <c r="X506" s="194"/>
      <c r="Y506" s="194"/>
      <c r="Z506" s="194"/>
    </row>
    <row r="507">
      <c r="A507" s="194"/>
      <c r="B507" s="194"/>
      <c r="C507" s="194"/>
      <c r="D507" s="194"/>
      <c r="E507" s="194"/>
      <c r="F507" s="194"/>
      <c r="G507" s="194"/>
      <c r="H507" s="194"/>
      <c r="I507" s="194"/>
      <c r="J507" s="194"/>
      <c r="K507" s="194"/>
      <c r="L507" s="194"/>
      <c r="M507" s="194"/>
      <c r="N507" s="194"/>
      <c r="O507" s="194"/>
      <c r="P507" s="194"/>
      <c r="Q507" s="194"/>
      <c r="R507" s="194"/>
      <c r="S507" s="194"/>
      <c r="T507" s="194"/>
      <c r="U507" s="194"/>
      <c r="V507" s="194"/>
      <c r="W507" s="194"/>
      <c r="X507" s="194"/>
      <c r="Y507" s="194"/>
      <c r="Z507" s="194"/>
    </row>
    <row r="508">
      <c r="A508" s="194"/>
      <c r="B508" s="194"/>
      <c r="C508" s="194"/>
      <c r="D508" s="194"/>
      <c r="E508" s="194"/>
      <c r="F508" s="194"/>
      <c r="G508" s="194"/>
      <c r="H508" s="194"/>
      <c r="I508" s="194"/>
      <c r="J508" s="194"/>
      <c r="K508" s="194"/>
      <c r="L508" s="194"/>
      <c r="M508" s="194"/>
      <c r="N508" s="194"/>
      <c r="O508" s="194"/>
      <c r="P508" s="194"/>
      <c r="Q508" s="194"/>
      <c r="R508" s="194"/>
      <c r="S508" s="194"/>
      <c r="T508" s="194"/>
      <c r="U508" s="194"/>
      <c r="V508" s="194"/>
      <c r="W508" s="194"/>
      <c r="X508" s="194"/>
      <c r="Y508" s="194"/>
      <c r="Z508" s="194"/>
    </row>
    <row r="509">
      <c r="A509" s="194"/>
      <c r="B509" s="194"/>
      <c r="C509" s="194"/>
      <c r="D509" s="194"/>
      <c r="E509" s="194"/>
      <c r="F509" s="194"/>
      <c r="G509" s="194"/>
      <c r="H509" s="194"/>
      <c r="I509" s="194"/>
      <c r="J509" s="194"/>
      <c r="K509" s="194"/>
      <c r="L509" s="194"/>
      <c r="M509" s="194"/>
      <c r="N509" s="194"/>
      <c r="O509" s="194"/>
      <c r="P509" s="194"/>
      <c r="Q509" s="194"/>
      <c r="R509" s="194"/>
      <c r="S509" s="194"/>
      <c r="T509" s="194"/>
      <c r="U509" s="194"/>
      <c r="V509" s="194"/>
      <c r="W509" s="194"/>
      <c r="X509" s="194"/>
      <c r="Y509" s="194"/>
      <c r="Z509" s="194"/>
    </row>
    <row r="510">
      <c r="A510" s="194"/>
      <c r="B510" s="194"/>
      <c r="C510" s="194"/>
      <c r="D510" s="194"/>
      <c r="E510" s="194"/>
      <c r="F510" s="194"/>
      <c r="G510" s="194"/>
      <c r="H510" s="194"/>
      <c r="I510" s="194"/>
      <c r="J510" s="194"/>
      <c r="K510" s="194"/>
      <c r="L510" s="194"/>
      <c r="M510" s="194"/>
      <c r="N510" s="194"/>
      <c r="O510" s="194"/>
      <c r="P510" s="194"/>
      <c r="Q510" s="194"/>
      <c r="R510" s="194"/>
      <c r="S510" s="194"/>
      <c r="T510" s="194"/>
      <c r="U510" s="194"/>
      <c r="V510" s="194"/>
      <c r="W510" s="194"/>
      <c r="X510" s="194"/>
      <c r="Y510" s="194"/>
      <c r="Z510" s="194"/>
    </row>
    <row r="511">
      <c r="A511" s="194"/>
      <c r="B511" s="194"/>
      <c r="C511" s="194"/>
      <c r="D511" s="194"/>
      <c r="E511" s="194"/>
      <c r="F511" s="194"/>
      <c r="G511" s="194"/>
      <c r="H511" s="194"/>
      <c r="I511" s="194"/>
      <c r="J511" s="194"/>
      <c r="K511" s="194"/>
      <c r="L511" s="194"/>
      <c r="M511" s="194"/>
      <c r="N511" s="194"/>
      <c r="O511" s="194"/>
      <c r="P511" s="194"/>
      <c r="Q511" s="194"/>
      <c r="R511" s="194"/>
      <c r="S511" s="194"/>
      <c r="T511" s="194"/>
      <c r="U511" s="194"/>
      <c r="V511" s="194"/>
      <c r="W511" s="194"/>
      <c r="X511" s="194"/>
      <c r="Y511" s="194"/>
      <c r="Z511" s="194"/>
    </row>
    <row r="512">
      <c r="A512" s="194"/>
      <c r="B512" s="194"/>
      <c r="C512" s="194"/>
      <c r="D512" s="194"/>
      <c r="E512" s="194"/>
      <c r="F512" s="194"/>
      <c r="G512" s="194"/>
      <c r="H512" s="194"/>
      <c r="I512" s="194"/>
      <c r="J512" s="194"/>
      <c r="K512" s="194"/>
      <c r="L512" s="194"/>
      <c r="M512" s="194"/>
      <c r="N512" s="194"/>
      <c r="O512" s="194"/>
      <c r="P512" s="194"/>
      <c r="Q512" s="194"/>
      <c r="R512" s="194"/>
      <c r="S512" s="194"/>
      <c r="T512" s="194"/>
      <c r="U512" s="194"/>
      <c r="V512" s="194"/>
      <c r="W512" s="194"/>
      <c r="X512" s="194"/>
      <c r="Y512" s="194"/>
      <c r="Z512" s="194"/>
    </row>
    <row r="513">
      <c r="A513" s="194"/>
      <c r="B513" s="194"/>
      <c r="C513" s="194"/>
      <c r="D513" s="194"/>
      <c r="E513" s="194"/>
      <c r="F513" s="194"/>
      <c r="G513" s="194"/>
      <c r="H513" s="194"/>
      <c r="I513" s="194"/>
      <c r="J513" s="194"/>
      <c r="K513" s="194"/>
      <c r="L513" s="194"/>
      <c r="M513" s="194"/>
      <c r="N513" s="194"/>
      <c r="O513" s="194"/>
      <c r="P513" s="194"/>
      <c r="Q513" s="194"/>
      <c r="R513" s="194"/>
      <c r="S513" s="194"/>
      <c r="T513" s="194"/>
      <c r="U513" s="194"/>
      <c r="V513" s="194"/>
      <c r="W513" s="194"/>
      <c r="X513" s="194"/>
      <c r="Y513" s="194"/>
      <c r="Z513" s="194"/>
    </row>
    <row r="514">
      <c r="A514" s="194"/>
      <c r="B514" s="194"/>
      <c r="C514" s="194"/>
      <c r="D514" s="194"/>
      <c r="E514" s="194"/>
      <c r="F514" s="194"/>
      <c r="G514" s="194"/>
      <c r="H514" s="194"/>
      <c r="I514" s="194"/>
      <c r="J514" s="194"/>
      <c r="K514" s="194"/>
      <c r="L514" s="194"/>
      <c r="M514" s="194"/>
      <c r="N514" s="194"/>
      <c r="O514" s="194"/>
      <c r="P514" s="194"/>
      <c r="Q514" s="194"/>
      <c r="R514" s="194"/>
      <c r="S514" s="194"/>
      <c r="T514" s="194"/>
      <c r="U514" s="194"/>
      <c r="V514" s="194"/>
      <c r="W514" s="194"/>
      <c r="X514" s="194"/>
      <c r="Y514" s="194"/>
      <c r="Z514" s="194"/>
    </row>
    <row r="515">
      <c r="A515" s="194"/>
      <c r="B515" s="194"/>
      <c r="C515" s="194"/>
      <c r="D515" s="194"/>
      <c r="E515" s="194"/>
      <c r="F515" s="194"/>
      <c r="G515" s="194"/>
      <c r="H515" s="194"/>
      <c r="I515" s="194"/>
      <c r="J515" s="194"/>
      <c r="K515" s="194"/>
      <c r="L515" s="194"/>
      <c r="M515" s="194"/>
      <c r="N515" s="194"/>
      <c r="O515" s="194"/>
      <c r="P515" s="194"/>
      <c r="Q515" s="194"/>
      <c r="R515" s="194"/>
      <c r="S515" s="194"/>
      <c r="T515" s="194"/>
      <c r="U515" s="194"/>
      <c r="V515" s="194"/>
      <c r="W515" s="194"/>
      <c r="X515" s="194"/>
      <c r="Y515" s="194"/>
      <c r="Z515" s="194"/>
    </row>
    <row r="516">
      <c r="A516" s="194"/>
      <c r="B516" s="194"/>
      <c r="C516" s="194"/>
      <c r="D516" s="194"/>
      <c r="E516" s="194"/>
      <c r="F516" s="194"/>
      <c r="G516" s="194"/>
      <c r="H516" s="194"/>
      <c r="I516" s="194"/>
      <c r="J516" s="194"/>
      <c r="K516" s="194"/>
      <c r="L516" s="194"/>
      <c r="M516" s="194"/>
      <c r="N516" s="194"/>
      <c r="O516" s="194"/>
      <c r="P516" s="194"/>
      <c r="Q516" s="194"/>
      <c r="R516" s="194"/>
      <c r="S516" s="194"/>
      <c r="T516" s="194"/>
      <c r="U516" s="194"/>
      <c r="V516" s="194"/>
      <c r="W516" s="194"/>
      <c r="X516" s="194"/>
      <c r="Y516" s="194"/>
      <c r="Z516" s="194"/>
    </row>
    <row r="517">
      <c r="A517" s="194"/>
      <c r="B517" s="194"/>
      <c r="C517" s="194"/>
      <c r="D517" s="194"/>
      <c r="E517" s="194"/>
      <c r="F517" s="194"/>
      <c r="G517" s="194"/>
      <c r="H517" s="194"/>
      <c r="I517" s="194"/>
      <c r="J517" s="194"/>
      <c r="K517" s="194"/>
      <c r="L517" s="194"/>
      <c r="M517" s="194"/>
      <c r="N517" s="194"/>
      <c r="O517" s="194"/>
      <c r="P517" s="194"/>
      <c r="Q517" s="194"/>
      <c r="R517" s="194"/>
      <c r="S517" s="194"/>
      <c r="T517" s="194"/>
      <c r="U517" s="194"/>
      <c r="V517" s="194"/>
      <c r="W517" s="194"/>
      <c r="X517" s="194"/>
      <c r="Y517" s="194"/>
      <c r="Z517" s="194"/>
    </row>
    <row r="518">
      <c r="A518" s="194"/>
      <c r="B518" s="194"/>
      <c r="C518" s="194"/>
      <c r="D518" s="194"/>
      <c r="E518" s="194"/>
      <c r="F518" s="194"/>
      <c r="G518" s="194"/>
      <c r="H518" s="194"/>
      <c r="I518" s="194"/>
      <c r="J518" s="194"/>
      <c r="K518" s="194"/>
      <c r="L518" s="194"/>
      <c r="M518" s="194"/>
      <c r="N518" s="194"/>
      <c r="O518" s="194"/>
      <c r="P518" s="194"/>
      <c r="Q518" s="194"/>
      <c r="R518" s="194"/>
      <c r="S518" s="194"/>
      <c r="T518" s="194"/>
      <c r="U518" s="194"/>
      <c r="V518" s="194"/>
      <c r="W518" s="194"/>
      <c r="X518" s="194"/>
      <c r="Y518" s="194"/>
      <c r="Z518" s="194"/>
    </row>
    <row r="519">
      <c r="A519" s="194"/>
      <c r="B519" s="194"/>
      <c r="C519" s="194"/>
      <c r="D519" s="194"/>
      <c r="E519" s="194"/>
      <c r="F519" s="194"/>
      <c r="G519" s="194"/>
      <c r="H519" s="194"/>
      <c r="I519" s="194"/>
      <c r="J519" s="194"/>
      <c r="K519" s="194"/>
      <c r="L519" s="194"/>
      <c r="M519" s="194"/>
      <c r="N519" s="194"/>
      <c r="O519" s="194"/>
      <c r="P519" s="194"/>
      <c r="Q519" s="194"/>
      <c r="R519" s="194"/>
      <c r="S519" s="194"/>
      <c r="T519" s="194"/>
      <c r="U519" s="194"/>
      <c r="V519" s="194"/>
      <c r="W519" s="194"/>
      <c r="X519" s="194"/>
      <c r="Y519" s="194"/>
      <c r="Z519" s="194"/>
    </row>
    <row r="520">
      <c r="A520" s="194"/>
      <c r="B520" s="194"/>
      <c r="C520" s="194"/>
      <c r="D520" s="194"/>
      <c r="E520" s="194"/>
      <c r="F520" s="194"/>
      <c r="G520" s="194"/>
      <c r="H520" s="194"/>
      <c r="I520" s="194"/>
      <c r="J520" s="194"/>
      <c r="K520" s="194"/>
      <c r="L520" s="194"/>
      <c r="M520" s="194"/>
      <c r="N520" s="194"/>
      <c r="O520" s="194"/>
      <c r="P520" s="194"/>
      <c r="Q520" s="194"/>
      <c r="R520" s="194"/>
      <c r="S520" s="194"/>
      <c r="T520" s="194"/>
      <c r="U520" s="194"/>
      <c r="V520" s="194"/>
      <c r="W520" s="194"/>
      <c r="X520" s="194"/>
      <c r="Y520" s="194"/>
      <c r="Z520" s="194"/>
    </row>
    <row r="521">
      <c r="A521" s="194"/>
      <c r="B521" s="194"/>
      <c r="C521" s="194"/>
      <c r="D521" s="194"/>
      <c r="E521" s="194"/>
      <c r="F521" s="194"/>
      <c r="G521" s="194"/>
      <c r="H521" s="194"/>
      <c r="I521" s="194"/>
      <c r="J521" s="194"/>
      <c r="K521" s="194"/>
      <c r="L521" s="194"/>
      <c r="M521" s="194"/>
      <c r="N521" s="194"/>
      <c r="O521" s="194"/>
      <c r="P521" s="194"/>
      <c r="Q521" s="194"/>
      <c r="R521" s="194"/>
      <c r="S521" s="194"/>
      <c r="T521" s="194"/>
      <c r="U521" s="194"/>
      <c r="V521" s="194"/>
      <c r="W521" s="194"/>
      <c r="X521" s="194"/>
      <c r="Y521" s="194"/>
      <c r="Z521" s="194"/>
    </row>
    <row r="522">
      <c r="A522" s="194"/>
      <c r="B522" s="194"/>
      <c r="C522" s="194"/>
      <c r="D522" s="194"/>
      <c r="E522" s="194"/>
      <c r="F522" s="194"/>
      <c r="G522" s="194"/>
      <c r="H522" s="194"/>
      <c r="I522" s="194"/>
      <c r="J522" s="194"/>
      <c r="K522" s="194"/>
      <c r="L522" s="194"/>
      <c r="M522" s="194"/>
      <c r="N522" s="194"/>
      <c r="O522" s="194"/>
      <c r="P522" s="194"/>
      <c r="Q522" s="194"/>
      <c r="R522" s="194"/>
      <c r="S522" s="194"/>
      <c r="T522" s="194"/>
      <c r="U522" s="194"/>
      <c r="V522" s="194"/>
      <c r="W522" s="194"/>
      <c r="X522" s="194"/>
      <c r="Y522" s="194"/>
      <c r="Z522" s="194"/>
    </row>
    <row r="523">
      <c r="A523" s="194"/>
      <c r="B523" s="194"/>
      <c r="C523" s="194"/>
      <c r="D523" s="194"/>
      <c r="E523" s="194"/>
      <c r="F523" s="194"/>
      <c r="G523" s="194"/>
      <c r="H523" s="194"/>
      <c r="I523" s="194"/>
      <c r="J523" s="194"/>
      <c r="K523" s="194"/>
      <c r="L523" s="194"/>
      <c r="M523" s="194"/>
      <c r="N523" s="194"/>
      <c r="O523" s="194"/>
      <c r="P523" s="194"/>
      <c r="Q523" s="194"/>
      <c r="R523" s="194"/>
      <c r="S523" s="194"/>
      <c r="T523" s="194"/>
      <c r="U523" s="194"/>
      <c r="V523" s="194"/>
      <c r="W523" s="194"/>
      <c r="X523" s="194"/>
      <c r="Y523" s="194"/>
      <c r="Z523" s="194"/>
    </row>
    <row r="524">
      <c r="A524" s="194"/>
      <c r="B524" s="194"/>
      <c r="C524" s="194"/>
      <c r="D524" s="194"/>
      <c r="E524" s="194"/>
      <c r="F524" s="194"/>
      <c r="G524" s="194"/>
      <c r="H524" s="194"/>
      <c r="I524" s="194"/>
      <c r="J524" s="194"/>
      <c r="K524" s="194"/>
      <c r="L524" s="194"/>
      <c r="M524" s="194"/>
      <c r="N524" s="194"/>
      <c r="O524" s="194"/>
      <c r="P524" s="194"/>
      <c r="Q524" s="194"/>
      <c r="R524" s="194"/>
      <c r="S524" s="194"/>
      <c r="T524" s="194"/>
      <c r="U524" s="194"/>
      <c r="V524" s="194"/>
      <c r="W524" s="194"/>
      <c r="X524" s="194"/>
      <c r="Y524" s="194"/>
      <c r="Z524" s="194"/>
    </row>
    <row r="525">
      <c r="A525" s="194"/>
      <c r="B525" s="194"/>
      <c r="C525" s="194"/>
      <c r="D525" s="194"/>
      <c r="E525" s="194"/>
      <c r="F525" s="194"/>
      <c r="G525" s="194"/>
      <c r="H525" s="194"/>
      <c r="I525" s="194"/>
      <c r="J525" s="194"/>
      <c r="K525" s="194"/>
      <c r="L525" s="194"/>
      <c r="M525" s="194"/>
      <c r="N525" s="194"/>
      <c r="O525" s="194"/>
      <c r="P525" s="194"/>
      <c r="Q525" s="194"/>
      <c r="R525" s="194"/>
      <c r="S525" s="194"/>
      <c r="T525" s="194"/>
      <c r="U525" s="194"/>
      <c r="V525" s="194"/>
      <c r="W525" s="194"/>
      <c r="X525" s="194"/>
      <c r="Y525" s="194"/>
      <c r="Z525" s="194"/>
    </row>
    <row r="526">
      <c r="A526" s="194"/>
      <c r="B526" s="194"/>
      <c r="C526" s="194"/>
      <c r="D526" s="194"/>
      <c r="E526" s="194"/>
      <c r="F526" s="194"/>
      <c r="G526" s="194"/>
      <c r="H526" s="194"/>
      <c r="I526" s="194"/>
      <c r="J526" s="194"/>
      <c r="K526" s="194"/>
      <c r="L526" s="194"/>
      <c r="M526" s="194"/>
      <c r="N526" s="194"/>
      <c r="O526" s="194"/>
      <c r="P526" s="194"/>
      <c r="Q526" s="194"/>
      <c r="R526" s="194"/>
      <c r="S526" s="194"/>
      <c r="T526" s="194"/>
      <c r="U526" s="194"/>
      <c r="V526" s="194"/>
      <c r="W526" s="194"/>
      <c r="X526" s="194"/>
      <c r="Y526" s="194"/>
      <c r="Z526" s="194"/>
    </row>
    <row r="527">
      <c r="A527" s="194"/>
      <c r="B527" s="194"/>
      <c r="C527" s="194"/>
      <c r="D527" s="194"/>
      <c r="E527" s="194"/>
      <c r="F527" s="194"/>
      <c r="G527" s="194"/>
      <c r="H527" s="194"/>
      <c r="I527" s="194"/>
      <c r="J527" s="194"/>
      <c r="K527" s="194"/>
      <c r="L527" s="194"/>
      <c r="M527" s="194"/>
      <c r="N527" s="194"/>
      <c r="O527" s="194"/>
      <c r="P527" s="194"/>
      <c r="Q527" s="194"/>
      <c r="R527" s="194"/>
      <c r="S527" s="194"/>
      <c r="T527" s="194"/>
      <c r="U527" s="194"/>
      <c r="V527" s="194"/>
      <c r="W527" s="194"/>
      <c r="X527" s="194"/>
      <c r="Y527" s="194"/>
      <c r="Z527" s="194"/>
    </row>
    <row r="528">
      <c r="A528" s="194"/>
      <c r="B528" s="194"/>
      <c r="C528" s="194"/>
      <c r="D528" s="194"/>
      <c r="E528" s="194"/>
      <c r="F528" s="194"/>
      <c r="G528" s="194"/>
      <c r="H528" s="194"/>
      <c r="I528" s="194"/>
      <c r="J528" s="194"/>
      <c r="K528" s="194"/>
      <c r="L528" s="194"/>
      <c r="M528" s="194"/>
      <c r="N528" s="194"/>
      <c r="O528" s="194"/>
      <c r="P528" s="194"/>
      <c r="Q528" s="194"/>
      <c r="R528" s="194"/>
      <c r="S528" s="194"/>
      <c r="T528" s="194"/>
      <c r="U528" s="194"/>
      <c r="V528" s="194"/>
      <c r="W528" s="194"/>
      <c r="X528" s="194"/>
      <c r="Y528" s="194"/>
      <c r="Z528" s="194"/>
    </row>
    <row r="529">
      <c r="A529" s="194"/>
      <c r="B529" s="194"/>
      <c r="C529" s="194"/>
      <c r="D529" s="194"/>
      <c r="E529" s="194"/>
      <c r="F529" s="194"/>
      <c r="G529" s="194"/>
      <c r="H529" s="194"/>
      <c r="I529" s="194"/>
      <c r="J529" s="194"/>
      <c r="K529" s="194"/>
      <c r="L529" s="194"/>
      <c r="M529" s="194"/>
      <c r="N529" s="194"/>
      <c r="O529" s="194"/>
      <c r="P529" s="194"/>
      <c r="Q529" s="194"/>
      <c r="R529" s="194"/>
      <c r="S529" s="194"/>
      <c r="T529" s="194"/>
      <c r="U529" s="194"/>
      <c r="V529" s="194"/>
      <c r="W529" s="194"/>
      <c r="X529" s="194"/>
      <c r="Y529" s="194"/>
      <c r="Z529" s="194"/>
    </row>
    <row r="530">
      <c r="A530" s="194"/>
      <c r="B530" s="194"/>
      <c r="C530" s="194"/>
      <c r="D530" s="194"/>
      <c r="E530" s="194"/>
      <c r="F530" s="194"/>
      <c r="G530" s="194"/>
      <c r="H530" s="194"/>
      <c r="I530" s="194"/>
      <c r="J530" s="194"/>
      <c r="K530" s="194"/>
      <c r="L530" s="194"/>
      <c r="M530" s="194"/>
      <c r="N530" s="194"/>
      <c r="O530" s="194"/>
      <c r="P530" s="194"/>
      <c r="Q530" s="194"/>
      <c r="R530" s="194"/>
      <c r="S530" s="194"/>
      <c r="T530" s="194"/>
      <c r="U530" s="194"/>
      <c r="V530" s="194"/>
      <c r="W530" s="194"/>
      <c r="X530" s="194"/>
      <c r="Y530" s="194"/>
      <c r="Z530" s="194"/>
    </row>
    <row r="531">
      <c r="A531" s="194"/>
      <c r="B531" s="194"/>
      <c r="C531" s="194"/>
      <c r="D531" s="194"/>
      <c r="E531" s="194"/>
      <c r="F531" s="194"/>
      <c r="G531" s="194"/>
      <c r="H531" s="194"/>
      <c r="I531" s="194"/>
      <c r="J531" s="194"/>
      <c r="K531" s="194"/>
      <c r="L531" s="194"/>
      <c r="M531" s="194"/>
      <c r="N531" s="194"/>
      <c r="O531" s="194"/>
      <c r="P531" s="194"/>
      <c r="Q531" s="194"/>
      <c r="R531" s="194"/>
      <c r="S531" s="194"/>
      <c r="T531" s="194"/>
      <c r="U531" s="194"/>
      <c r="V531" s="194"/>
      <c r="W531" s="194"/>
      <c r="X531" s="194"/>
      <c r="Y531" s="194"/>
      <c r="Z531" s="194"/>
    </row>
    <row r="532">
      <c r="A532" s="194"/>
      <c r="B532" s="194"/>
      <c r="C532" s="194"/>
      <c r="D532" s="194"/>
      <c r="E532" s="194"/>
      <c r="F532" s="194"/>
      <c r="G532" s="194"/>
      <c r="H532" s="194"/>
      <c r="I532" s="194"/>
      <c r="J532" s="194"/>
      <c r="K532" s="194"/>
      <c r="L532" s="194"/>
      <c r="M532" s="194"/>
      <c r="N532" s="194"/>
      <c r="O532" s="194"/>
      <c r="P532" s="194"/>
      <c r="Q532" s="194"/>
      <c r="R532" s="194"/>
      <c r="S532" s="194"/>
      <c r="T532" s="194"/>
      <c r="U532" s="194"/>
      <c r="V532" s="194"/>
      <c r="W532" s="194"/>
      <c r="X532" s="194"/>
      <c r="Y532" s="194"/>
      <c r="Z532" s="194"/>
    </row>
    <row r="533">
      <c r="A533" s="194"/>
      <c r="B533" s="194"/>
      <c r="C533" s="194"/>
      <c r="D533" s="194"/>
      <c r="E533" s="194"/>
      <c r="F533" s="194"/>
      <c r="G533" s="194"/>
      <c r="H533" s="194"/>
      <c r="I533" s="194"/>
      <c r="J533" s="194"/>
      <c r="K533" s="194"/>
      <c r="L533" s="194"/>
      <c r="M533" s="194"/>
      <c r="N533" s="194"/>
      <c r="O533" s="194"/>
      <c r="P533" s="194"/>
      <c r="Q533" s="194"/>
      <c r="R533" s="194"/>
      <c r="S533" s="194"/>
      <c r="T533" s="194"/>
      <c r="U533" s="194"/>
      <c r="V533" s="194"/>
      <c r="W533" s="194"/>
      <c r="X533" s="194"/>
      <c r="Y533" s="194"/>
      <c r="Z533" s="194"/>
    </row>
    <row r="534">
      <c r="A534" s="194"/>
      <c r="B534" s="194"/>
      <c r="C534" s="194"/>
      <c r="D534" s="194"/>
      <c r="E534" s="194"/>
      <c r="F534" s="194"/>
      <c r="G534" s="194"/>
      <c r="H534" s="194"/>
      <c r="I534" s="194"/>
      <c r="J534" s="194"/>
      <c r="K534" s="194"/>
      <c r="L534" s="194"/>
      <c r="M534" s="194"/>
      <c r="N534" s="194"/>
      <c r="O534" s="194"/>
      <c r="P534" s="194"/>
      <c r="Q534" s="194"/>
      <c r="R534" s="194"/>
      <c r="S534" s="194"/>
      <c r="T534" s="194"/>
      <c r="U534" s="194"/>
      <c r="V534" s="194"/>
      <c r="W534" s="194"/>
      <c r="X534" s="194"/>
      <c r="Y534" s="194"/>
      <c r="Z534" s="194"/>
    </row>
    <row r="535">
      <c r="A535" s="194"/>
      <c r="B535" s="194"/>
      <c r="C535" s="194"/>
      <c r="D535" s="194"/>
      <c r="E535" s="194"/>
      <c r="F535" s="194"/>
      <c r="G535" s="194"/>
      <c r="H535" s="194"/>
      <c r="I535" s="194"/>
      <c r="J535" s="194"/>
      <c r="K535" s="194"/>
      <c r="L535" s="194"/>
      <c r="M535" s="194"/>
      <c r="N535" s="194"/>
      <c r="O535" s="194"/>
      <c r="P535" s="194"/>
      <c r="Q535" s="194"/>
      <c r="R535" s="194"/>
      <c r="S535" s="194"/>
      <c r="T535" s="194"/>
      <c r="U535" s="194"/>
      <c r="V535" s="194"/>
      <c r="W535" s="194"/>
      <c r="X535" s="194"/>
      <c r="Y535" s="194"/>
      <c r="Z535" s="194"/>
    </row>
    <row r="536">
      <c r="A536" s="194"/>
      <c r="B536" s="194"/>
      <c r="C536" s="194"/>
      <c r="D536" s="194"/>
      <c r="E536" s="194"/>
      <c r="F536" s="194"/>
      <c r="G536" s="194"/>
      <c r="H536" s="194"/>
      <c r="I536" s="194"/>
      <c r="J536" s="194"/>
      <c r="K536" s="194"/>
      <c r="L536" s="194"/>
      <c r="M536" s="194"/>
      <c r="N536" s="194"/>
      <c r="O536" s="194"/>
      <c r="P536" s="194"/>
      <c r="Q536" s="194"/>
      <c r="R536" s="194"/>
      <c r="S536" s="194"/>
      <c r="T536" s="194"/>
      <c r="U536" s="194"/>
      <c r="V536" s="194"/>
      <c r="W536" s="194"/>
      <c r="X536" s="194"/>
      <c r="Y536" s="194"/>
      <c r="Z536" s="194"/>
    </row>
    <row r="537">
      <c r="A537" s="194"/>
      <c r="B537" s="194"/>
      <c r="C537" s="194"/>
      <c r="D537" s="194"/>
      <c r="E537" s="194"/>
      <c r="F537" s="194"/>
      <c r="G537" s="194"/>
      <c r="H537" s="194"/>
      <c r="I537" s="194"/>
      <c r="J537" s="194"/>
      <c r="K537" s="194"/>
      <c r="L537" s="194"/>
      <c r="M537" s="194"/>
      <c r="N537" s="194"/>
      <c r="O537" s="194"/>
      <c r="P537" s="194"/>
      <c r="Q537" s="194"/>
      <c r="R537" s="194"/>
      <c r="S537" s="194"/>
      <c r="T537" s="194"/>
      <c r="U537" s="194"/>
      <c r="V537" s="194"/>
      <c r="W537" s="194"/>
      <c r="X537" s="194"/>
      <c r="Y537" s="194"/>
      <c r="Z537" s="194"/>
    </row>
    <row r="538">
      <c r="A538" s="194"/>
      <c r="B538" s="194"/>
      <c r="C538" s="194"/>
      <c r="D538" s="194"/>
      <c r="E538" s="194"/>
      <c r="F538" s="194"/>
      <c r="G538" s="194"/>
      <c r="H538" s="194"/>
      <c r="I538" s="194"/>
      <c r="J538" s="194"/>
      <c r="K538" s="194"/>
      <c r="L538" s="194"/>
      <c r="M538" s="194"/>
      <c r="N538" s="194"/>
      <c r="O538" s="194"/>
      <c r="P538" s="194"/>
      <c r="Q538" s="194"/>
      <c r="R538" s="194"/>
      <c r="S538" s="194"/>
      <c r="T538" s="194"/>
      <c r="U538" s="194"/>
      <c r="V538" s="194"/>
      <c r="W538" s="194"/>
      <c r="X538" s="194"/>
      <c r="Y538" s="194"/>
      <c r="Z538" s="194"/>
    </row>
    <row r="539">
      <c r="A539" s="194"/>
      <c r="B539" s="194"/>
      <c r="C539" s="194"/>
      <c r="D539" s="194"/>
      <c r="E539" s="194"/>
      <c r="F539" s="194"/>
      <c r="G539" s="194"/>
      <c r="H539" s="194"/>
      <c r="I539" s="194"/>
      <c r="J539" s="194"/>
      <c r="K539" s="194"/>
      <c r="L539" s="194"/>
      <c r="M539" s="194"/>
      <c r="N539" s="194"/>
      <c r="O539" s="194"/>
      <c r="P539" s="194"/>
      <c r="Q539" s="194"/>
      <c r="R539" s="194"/>
      <c r="S539" s="194"/>
      <c r="T539" s="194"/>
      <c r="U539" s="194"/>
      <c r="V539" s="194"/>
      <c r="W539" s="194"/>
      <c r="X539" s="194"/>
      <c r="Y539" s="194"/>
      <c r="Z539" s="194"/>
    </row>
    <row r="540">
      <c r="A540" s="194"/>
      <c r="B540" s="194"/>
      <c r="C540" s="194"/>
      <c r="D540" s="194"/>
      <c r="E540" s="194"/>
      <c r="F540" s="194"/>
      <c r="G540" s="194"/>
      <c r="H540" s="194"/>
      <c r="I540" s="194"/>
      <c r="J540" s="194"/>
      <c r="K540" s="194"/>
      <c r="L540" s="194"/>
      <c r="M540" s="194"/>
      <c r="N540" s="194"/>
      <c r="O540" s="194"/>
      <c r="P540" s="194"/>
      <c r="Q540" s="194"/>
      <c r="R540" s="194"/>
      <c r="S540" s="194"/>
      <c r="T540" s="194"/>
      <c r="U540" s="194"/>
      <c r="V540" s="194"/>
      <c r="W540" s="194"/>
      <c r="X540" s="194"/>
      <c r="Y540" s="194"/>
      <c r="Z540" s="194"/>
    </row>
    <row r="541">
      <c r="A541" s="194"/>
      <c r="B541" s="194"/>
      <c r="C541" s="194"/>
      <c r="D541" s="194"/>
      <c r="E541" s="194"/>
      <c r="F541" s="194"/>
      <c r="G541" s="194"/>
      <c r="H541" s="194"/>
      <c r="I541" s="194"/>
      <c r="J541" s="194"/>
      <c r="K541" s="194"/>
      <c r="L541" s="194"/>
      <c r="M541" s="194"/>
      <c r="N541" s="194"/>
      <c r="O541" s="194"/>
      <c r="P541" s="194"/>
      <c r="Q541" s="194"/>
      <c r="R541" s="194"/>
      <c r="S541" s="194"/>
      <c r="T541" s="194"/>
      <c r="U541" s="194"/>
      <c r="V541" s="194"/>
      <c r="W541" s="194"/>
      <c r="X541" s="194"/>
      <c r="Y541" s="194"/>
      <c r="Z541" s="194"/>
    </row>
    <row r="542">
      <c r="A542" s="194"/>
      <c r="B542" s="194"/>
      <c r="C542" s="194"/>
      <c r="D542" s="194"/>
      <c r="E542" s="194"/>
      <c r="F542" s="194"/>
      <c r="G542" s="194"/>
      <c r="H542" s="194"/>
      <c r="I542" s="194"/>
      <c r="J542" s="194"/>
      <c r="K542" s="194"/>
      <c r="L542" s="194"/>
      <c r="M542" s="194"/>
      <c r="N542" s="194"/>
      <c r="O542" s="194"/>
      <c r="P542" s="194"/>
      <c r="Q542" s="194"/>
      <c r="R542" s="194"/>
      <c r="S542" s="194"/>
      <c r="T542" s="194"/>
      <c r="U542" s="194"/>
      <c r="V542" s="194"/>
      <c r="W542" s="194"/>
      <c r="X542" s="194"/>
      <c r="Y542" s="194"/>
      <c r="Z542" s="194"/>
    </row>
    <row r="543">
      <c r="A543" s="194"/>
      <c r="B543" s="194"/>
      <c r="C543" s="194"/>
      <c r="D543" s="194"/>
      <c r="E543" s="194"/>
      <c r="F543" s="194"/>
      <c r="G543" s="194"/>
      <c r="H543" s="194"/>
      <c r="I543" s="194"/>
      <c r="J543" s="194"/>
      <c r="K543" s="194"/>
      <c r="L543" s="194"/>
      <c r="M543" s="194"/>
      <c r="N543" s="194"/>
      <c r="O543" s="194"/>
      <c r="P543" s="194"/>
      <c r="Q543" s="194"/>
      <c r="R543" s="194"/>
      <c r="S543" s="194"/>
      <c r="T543" s="194"/>
      <c r="U543" s="194"/>
      <c r="V543" s="194"/>
      <c r="W543" s="194"/>
      <c r="X543" s="194"/>
      <c r="Y543" s="194"/>
      <c r="Z543" s="194"/>
    </row>
    <row r="544">
      <c r="A544" s="194"/>
      <c r="B544" s="194"/>
      <c r="C544" s="194"/>
      <c r="D544" s="194"/>
      <c r="E544" s="194"/>
      <c r="F544" s="194"/>
      <c r="G544" s="194"/>
      <c r="H544" s="194"/>
      <c r="I544" s="194"/>
      <c r="J544" s="194"/>
      <c r="K544" s="194"/>
      <c r="L544" s="194"/>
      <c r="M544" s="194"/>
      <c r="N544" s="194"/>
      <c r="O544" s="194"/>
      <c r="P544" s="194"/>
      <c r="Q544" s="194"/>
      <c r="R544" s="194"/>
      <c r="S544" s="194"/>
      <c r="T544" s="194"/>
      <c r="U544" s="194"/>
      <c r="V544" s="194"/>
      <c r="W544" s="194"/>
      <c r="X544" s="194"/>
      <c r="Y544" s="194"/>
      <c r="Z544" s="194"/>
    </row>
    <row r="545">
      <c r="A545" s="194"/>
      <c r="B545" s="194"/>
      <c r="C545" s="194"/>
      <c r="D545" s="194"/>
      <c r="E545" s="194"/>
      <c r="F545" s="194"/>
      <c r="G545" s="194"/>
      <c r="H545" s="194"/>
      <c r="I545" s="194"/>
      <c r="J545" s="194"/>
      <c r="K545" s="194"/>
      <c r="L545" s="194"/>
      <c r="M545" s="194"/>
      <c r="N545" s="194"/>
      <c r="O545" s="194"/>
      <c r="P545" s="194"/>
      <c r="Q545" s="194"/>
      <c r="R545" s="194"/>
      <c r="S545" s="194"/>
      <c r="T545" s="194"/>
      <c r="U545" s="194"/>
      <c r="V545" s="194"/>
      <c r="W545" s="194"/>
      <c r="X545" s="194"/>
      <c r="Y545" s="194"/>
      <c r="Z545" s="194"/>
    </row>
    <row r="546">
      <c r="A546" s="194"/>
      <c r="B546" s="194"/>
      <c r="C546" s="194"/>
      <c r="D546" s="194"/>
      <c r="E546" s="194"/>
      <c r="F546" s="194"/>
      <c r="G546" s="194"/>
      <c r="H546" s="194"/>
      <c r="I546" s="194"/>
      <c r="J546" s="194"/>
      <c r="K546" s="194"/>
      <c r="L546" s="194"/>
      <c r="M546" s="194"/>
      <c r="N546" s="194"/>
      <c r="O546" s="194"/>
      <c r="P546" s="194"/>
      <c r="Q546" s="194"/>
      <c r="R546" s="194"/>
      <c r="S546" s="194"/>
      <c r="T546" s="194"/>
      <c r="U546" s="194"/>
      <c r="V546" s="194"/>
      <c r="W546" s="194"/>
      <c r="X546" s="194"/>
      <c r="Y546" s="194"/>
      <c r="Z546" s="194"/>
    </row>
    <row r="547">
      <c r="A547" s="194"/>
      <c r="B547" s="194"/>
      <c r="C547" s="194"/>
      <c r="D547" s="194"/>
      <c r="E547" s="194"/>
      <c r="F547" s="194"/>
      <c r="G547" s="194"/>
      <c r="H547" s="194"/>
      <c r="I547" s="194"/>
      <c r="J547" s="194"/>
      <c r="K547" s="194"/>
      <c r="L547" s="194"/>
      <c r="M547" s="194"/>
      <c r="N547" s="194"/>
      <c r="O547" s="194"/>
      <c r="P547" s="194"/>
      <c r="Q547" s="194"/>
      <c r="R547" s="194"/>
      <c r="S547" s="194"/>
      <c r="T547" s="194"/>
      <c r="U547" s="194"/>
      <c r="V547" s="194"/>
      <c r="W547" s="194"/>
      <c r="X547" s="194"/>
      <c r="Y547" s="194"/>
      <c r="Z547" s="194"/>
    </row>
    <row r="548">
      <c r="A548" s="194"/>
      <c r="B548" s="194"/>
      <c r="C548" s="194"/>
      <c r="D548" s="194"/>
      <c r="E548" s="194"/>
      <c r="F548" s="194"/>
      <c r="G548" s="194"/>
      <c r="H548" s="194"/>
      <c r="I548" s="194"/>
      <c r="J548" s="194"/>
      <c r="K548" s="194"/>
      <c r="L548" s="194"/>
      <c r="M548" s="194"/>
      <c r="N548" s="194"/>
      <c r="O548" s="194"/>
      <c r="P548" s="194"/>
      <c r="Q548" s="194"/>
      <c r="R548" s="194"/>
      <c r="S548" s="194"/>
      <c r="T548" s="194"/>
      <c r="U548" s="194"/>
      <c r="V548" s="194"/>
      <c r="W548" s="194"/>
      <c r="X548" s="194"/>
      <c r="Y548" s="194"/>
      <c r="Z548" s="194"/>
    </row>
    <row r="549">
      <c r="A549" s="194"/>
      <c r="B549" s="194"/>
      <c r="C549" s="194"/>
      <c r="D549" s="194"/>
      <c r="E549" s="194"/>
      <c r="F549" s="194"/>
      <c r="G549" s="194"/>
      <c r="H549" s="194"/>
      <c r="I549" s="194"/>
      <c r="J549" s="194"/>
      <c r="K549" s="194"/>
      <c r="L549" s="194"/>
      <c r="M549" s="194"/>
      <c r="N549" s="194"/>
      <c r="O549" s="194"/>
      <c r="P549" s="194"/>
      <c r="Q549" s="194"/>
      <c r="R549" s="194"/>
      <c r="S549" s="194"/>
      <c r="T549" s="194"/>
      <c r="U549" s="194"/>
      <c r="V549" s="194"/>
      <c r="W549" s="194"/>
      <c r="X549" s="194"/>
      <c r="Y549" s="194"/>
      <c r="Z549" s="194"/>
    </row>
    <row r="550">
      <c r="A550" s="194"/>
      <c r="B550" s="194"/>
      <c r="C550" s="194"/>
      <c r="D550" s="194"/>
      <c r="E550" s="194"/>
      <c r="F550" s="194"/>
      <c r="G550" s="194"/>
      <c r="H550" s="194"/>
      <c r="I550" s="194"/>
      <c r="J550" s="194"/>
      <c r="K550" s="194"/>
      <c r="L550" s="194"/>
      <c r="M550" s="194"/>
      <c r="N550" s="194"/>
      <c r="O550" s="194"/>
      <c r="P550" s="194"/>
      <c r="Q550" s="194"/>
      <c r="R550" s="194"/>
      <c r="S550" s="194"/>
      <c r="T550" s="194"/>
      <c r="U550" s="194"/>
      <c r="V550" s="194"/>
      <c r="W550" s="194"/>
      <c r="X550" s="194"/>
      <c r="Y550" s="194"/>
      <c r="Z550" s="194"/>
    </row>
    <row r="551">
      <c r="A551" s="194"/>
      <c r="B551" s="194"/>
      <c r="C551" s="194"/>
      <c r="D551" s="194"/>
      <c r="E551" s="194"/>
      <c r="F551" s="194"/>
      <c r="G551" s="194"/>
      <c r="H551" s="194"/>
      <c r="I551" s="194"/>
      <c r="J551" s="194"/>
      <c r="K551" s="194"/>
      <c r="L551" s="194"/>
      <c r="M551" s="194"/>
      <c r="N551" s="194"/>
      <c r="O551" s="194"/>
      <c r="P551" s="194"/>
      <c r="Q551" s="194"/>
      <c r="R551" s="194"/>
      <c r="S551" s="194"/>
      <c r="T551" s="194"/>
      <c r="U551" s="194"/>
      <c r="V551" s="194"/>
      <c r="W551" s="194"/>
      <c r="X551" s="194"/>
      <c r="Y551" s="194"/>
      <c r="Z551" s="194"/>
    </row>
    <row r="552">
      <c r="A552" s="194"/>
      <c r="B552" s="194"/>
      <c r="C552" s="194"/>
      <c r="D552" s="194"/>
      <c r="E552" s="194"/>
      <c r="F552" s="194"/>
      <c r="G552" s="194"/>
      <c r="H552" s="194"/>
      <c r="I552" s="194"/>
      <c r="J552" s="194"/>
      <c r="K552" s="194"/>
      <c r="L552" s="194"/>
      <c r="M552" s="194"/>
      <c r="N552" s="194"/>
      <c r="O552" s="194"/>
      <c r="P552" s="194"/>
      <c r="Q552" s="194"/>
      <c r="R552" s="194"/>
      <c r="S552" s="194"/>
      <c r="T552" s="194"/>
      <c r="U552" s="194"/>
      <c r="V552" s="194"/>
      <c r="W552" s="194"/>
      <c r="X552" s="194"/>
      <c r="Y552" s="194"/>
      <c r="Z552" s="194"/>
    </row>
    <row r="553">
      <c r="A553" s="194"/>
      <c r="B553" s="194"/>
      <c r="C553" s="194"/>
      <c r="D553" s="194"/>
      <c r="E553" s="194"/>
      <c r="F553" s="194"/>
      <c r="G553" s="194"/>
      <c r="H553" s="194"/>
      <c r="I553" s="194"/>
      <c r="J553" s="194"/>
      <c r="K553" s="194"/>
      <c r="L553" s="194"/>
      <c r="M553" s="194"/>
      <c r="N553" s="194"/>
      <c r="O553" s="194"/>
      <c r="P553" s="194"/>
      <c r="Q553" s="194"/>
      <c r="R553" s="194"/>
      <c r="S553" s="194"/>
      <c r="T553" s="194"/>
      <c r="U553" s="194"/>
      <c r="V553" s="194"/>
      <c r="W553" s="194"/>
      <c r="X553" s="194"/>
      <c r="Y553" s="194"/>
      <c r="Z553" s="194"/>
    </row>
    <row r="554">
      <c r="A554" s="194"/>
      <c r="B554" s="194"/>
      <c r="C554" s="194"/>
      <c r="D554" s="194"/>
      <c r="E554" s="194"/>
      <c r="F554" s="194"/>
      <c r="G554" s="194"/>
      <c r="H554" s="194"/>
      <c r="I554" s="194"/>
      <c r="J554" s="194"/>
      <c r="K554" s="194"/>
      <c r="L554" s="194"/>
      <c r="M554" s="194"/>
      <c r="N554" s="194"/>
      <c r="O554" s="194"/>
      <c r="P554" s="194"/>
      <c r="Q554" s="194"/>
      <c r="R554" s="194"/>
      <c r="S554" s="194"/>
      <c r="T554" s="194"/>
      <c r="U554" s="194"/>
      <c r="V554" s="194"/>
      <c r="W554" s="194"/>
      <c r="X554" s="194"/>
      <c r="Y554" s="194"/>
      <c r="Z554" s="194"/>
    </row>
    <row r="555">
      <c r="A555" s="194"/>
      <c r="B555" s="194"/>
      <c r="C555" s="194"/>
      <c r="D555" s="194"/>
      <c r="E555" s="194"/>
      <c r="F555" s="194"/>
      <c r="G555" s="194"/>
      <c r="H555" s="194"/>
      <c r="I555" s="194"/>
      <c r="J555" s="194"/>
      <c r="K555" s="194"/>
      <c r="L555" s="194"/>
      <c r="M555" s="194"/>
      <c r="N555" s="194"/>
      <c r="O555" s="194"/>
      <c r="P555" s="194"/>
      <c r="Q555" s="194"/>
      <c r="R555" s="194"/>
      <c r="S555" s="194"/>
      <c r="T555" s="194"/>
      <c r="U555" s="194"/>
      <c r="V555" s="194"/>
      <c r="W555" s="194"/>
      <c r="X555" s="194"/>
      <c r="Y555" s="194"/>
      <c r="Z555" s="194"/>
    </row>
    <row r="556">
      <c r="A556" s="194"/>
      <c r="B556" s="194"/>
      <c r="C556" s="194"/>
      <c r="D556" s="194"/>
      <c r="E556" s="194"/>
      <c r="F556" s="194"/>
      <c r="G556" s="194"/>
      <c r="H556" s="194"/>
      <c r="I556" s="194"/>
      <c r="J556" s="194"/>
      <c r="K556" s="194"/>
      <c r="L556" s="194"/>
      <c r="M556" s="194"/>
      <c r="N556" s="194"/>
      <c r="O556" s="194"/>
      <c r="P556" s="194"/>
      <c r="Q556" s="194"/>
      <c r="R556" s="194"/>
      <c r="S556" s="194"/>
      <c r="T556" s="194"/>
      <c r="U556" s="194"/>
      <c r="V556" s="194"/>
      <c r="W556" s="194"/>
      <c r="X556" s="194"/>
      <c r="Y556" s="194"/>
      <c r="Z556" s="194"/>
    </row>
    <row r="557">
      <c r="A557" s="194"/>
      <c r="B557" s="194"/>
      <c r="C557" s="194"/>
      <c r="D557" s="194"/>
      <c r="E557" s="194"/>
      <c r="F557" s="194"/>
      <c r="G557" s="194"/>
      <c r="H557" s="194"/>
      <c r="I557" s="194"/>
      <c r="J557" s="194"/>
      <c r="K557" s="194"/>
      <c r="L557" s="194"/>
      <c r="M557" s="194"/>
      <c r="N557" s="194"/>
      <c r="O557" s="194"/>
      <c r="P557" s="194"/>
      <c r="Q557" s="194"/>
      <c r="R557" s="194"/>
      <c r="S557" s="194"/>
      <c r="T557" s="194"/>
      <c r="U557" s="194"/>
      <c r="V557" s="194"/>
      <c r="W557" s="194"/>
      <c r="X557" s="194"/>
      <c r="Y557" s="194"/>
      <c r="Z557" s="194"/>
    </row>
    <row r="558">
      <c r="A558" s="194"/>
      <c r="B558" s="194"/>
      <c r="C558" s="194"/>
      <c r="D558" s="194"/>
      <c r="E558" s="194"/>
      <c r="F558" s="194"/>
      <c r="G558" s="194"/>
      <c r="H558" s="194"/>
      <c r="I558" s="194"/>
      <c r="J558" s="194"/>
      <c r="K558" s="194"/>
      <c r="L558" s="194"/>
      <c r="M558" s="194"/>
      <c r="N558" s="194"/>
      <c r="O558" s="194"/>
      <c r="P558" s="194"/>
      <c r="Q558" s="194"/>
      <c r="R558" s="194"/>
      <c r="S558" s="194"/>
      <c r="T558" s="194"/>
      <c r="U558" s="194"/>
      <c r="V558" s="194"/>
      <c r="W558" s="194"/>
      <c r="X558" s="194"/>
      <c r="Y558" s="194"/>
      <c r="Z558" s="194"/>
    </row>
    <row r="559">
      <c r="A559" s="194"/>
      <c r="B559" s="194"/>
      <c r="C559" s="194"/>
      <c r="D559" s="194"/>
      <c r="E559" s="194"/>
      <c r="F559" s="194"/>
      <c r="G559" s="194"/>
      <c r="H559" s="194"/>
      <c r="I559" s="194"/>
      <c r="J559" s="194"/>
      <c r="K559" s="194"/>
      <c r="L559" s="194"/>
      <c r="M559" s="194"/>
      <c r="N559" s="194"/>
      <c r="O559" s="194"/>
      <c r="P559" s="194"/>
      <c r="Q559" s="194"/>
      <c r="R559" s="194"/>
      <c r="S559" s="194"/>
      <c r="T559" s="194"/>
      <c r="U559" s="194"/>
      <c r="V559" s="194"/>
      <c r="W559" s="194"/>
      <c r="X559" s="194"/>
      <c r="Y559" s="194"/>
      <c r="Z559" s="194"/>
    </row>
    <row r="560">
      <c r="A560" s="194"/>
      <c r="B560" s="194"/>
      <c r="C560" s="194"/>
      <c r="D560" s="194"/>
      <c r="E560" s="194"/>
      <c r="F560" s="194"/>
      <c r="G560" s="194"/>
      <c r="H560" s="194"/>
      <c r="I560" s="194"/>
      <c r="J560" s="194"/>
      <c r="K560" s="194"/>
      <c r="L560" s="194"/>
      <c r="M560" s="194"/>
      <c r="N560" s="194"/>
      <c r="O560" s="194"/>
      <c r="P560" s="194"/>
      <c r="Q560" s="194"/>
      <c r="R560" s="194"/>
      <c r="S560" s="194"/>
      <c r="T560" s="194"/>
      <c r="U560" s="194"/>
      <c r="V560" s="194"/>
      <c r="W560" s="194"/>
      <c r="X560" s="194"/>
      <c r="Y560" s="194"/>
      <c r="Z560" s="194"/>
    </row>
    <row r="561">
      <c r="A561" s="194"/>
      <c r="B561" s="194"/>
      <c r="C561" s="194"/>
      <c r="D561" s="194"/>
      <c r="E561" s="194"/>
      <c r="F561" s="194"/>
      <c r="G561" s="194"/>
      <c r="H561" s="194"/>
      <c r="I561" s="194"/>
      <c r="J561" s="194"/>
      <c r="K561" s="194"/>
      <c r="L561" s="194"/>
      <c r="M561" s="194"/>
      <c r="N561" s="194"/>
      <c r="O561" s="194"/>
      <c r="P561" s="194"/>
      <c r="Q561" s="194"/>
      <c r="R561" s="194"/>
      <c r="S561" s="194"/>
      <c r="T561" s="194"/>
      <c r="U561" s="194"/>
      <c r="V561" s="194"/>
      <c r="W561" s="194"/>
      <c r="X561" s="194"/>
      <c r="Y561" s="194"/>
      <c r="Z561" s="194"/>
    </row>
    <row r="562">
      <c r="A562" s="194"/>
      <c r="B562" s="194"/>
      <c r="C562" s="194"/>
      <c r="D562" s="194"/>
      <c r="E562" s="194"/>
      <c r="F562" s="194"/>
      <c r="G562" s="194"/>
      <c r="H562" s="194"/>
      <c r="I562" s="194"/>
      <c r="J562" s="194"/>
      <c r="K562" s="194"/>
      <c r="L562" s="194"/>
      <c r="M562" s="194"/>
      <c r="N562" s="194"/>
      <c r="O562" s="194"/>
      <c r="P562" s="194"/>
      <c r="Q562" s="194"/>
      <c r="R562" s="194"/>
      <c r="S562" s="194"/>
      <c r="T562" s="194"/>
      <c r="U562" s="194"/>
      <c r="V562" s="194"/>
      <c r="W562" s="194"/>
      <c r="X562" s="194"/>
      <c r="Y562" s="194"/>
      <c r="Z562" s="194"/>
    </row>
    <row r="563">
      <c r="A563" s="194"/>
      <c r="B563" s="194"/>
      <c r="C563" s="194"/>
      <c r="D563" s="194"/>
      <c r="E563" s="194"/>
      <c r="F563" s="194"/>
      <c r="G563" s="194"/>
      <c r="H563" s="194"/>
      <c r="I563" s="194"/>
      <c r="J563" s="194"/>
      <c r="K563" s="194"/>
      <c r="L563" s="194"/>
      <c r="M563" s="194"/>
      <c r="N563" s="194"/>
      <c r="O563" s="194"/>
      <c r="P563" s="194"/>
      <c r="Q563" s="194"/>
      <c r="R563" s="194"/>
      <c r="S563" s="194"/>
      <c r="T563" s="194"/>
      <c r="U563" s="194"/>
      <c r="V563" s="194"/>
      <c r="W563" s="194"/>
      <c r="X563" s="194"/>
      <c r="Y563" s="194"/>
      <c r="Z563" s="194"/>
    </row>
    <row r="564">
      <c r="A564" s="194"/>
      <c r="B564" s="194"/>
      <c r="C564" s="194"/>
      <c r="D564" s="194"/>
      <c r="E564" s="194"/>
      <c r="F564" s="194"/>
      <c r="G564" s="194"/>
      <c r="H564" s="194"/>
      <c r="I564" s="194"/>
      <c r="J564" s="194"/>
      <c r="K564" s="194"/>
      <c r="L564" s="194"/>
      <c r="M564" s="194"/>
      <c r="N564" s="194"/>
      <c r="O564" s="194"/>
      <c r="P564" s="194"/>
      <c r="Q564" s="194"/>
      <c r="R564" s="194"/>
      <c r="S564" s="194"/>
      <c r="T564" s="194"/>
      <c r="U564" s="194"/>
      <c r="V564" s="194"/>
      <c r="W564" s="194"/>
      <c r="X564" s="194"/>
      <c r="Y564" s="194"/>
      <c r="Z564" s="194"/>
    </row>
    <row r="565">
      <c r="A565" s="194"/>
      <c r="B565" s="194"/>
      <c r="C565" s="194"/>
      <c r="D565" s="194"/>
      <c r="E565" s="194"/>
      <c r="F565" s="194"/>
      <c r="G565" s="194"/>
      <c r="H565" s="194"/>
      <c r="I565" s="194"/>
      <c r="J565" s="194"/>
      <c r="K565" s="194"/>
      <c r="L565" s="194"/>
      <c r="M565" s="194"/>
      <c r="N565" s="194"/>
      <c r="O565" s="194"/>
      <c r="P565" s="194"/>
      <c r="Q565" s="194"/>
      <c r="R565" s="194"/>
      <c r="S565" s="194"/>
      <c r="T565" s="194"/>
      <c r="U565" s="194"/>
      <c r="V565" s="194"/>
      <c r="W565" s="194"/>
      <c r="X565" s="194"/>
      <c r="Y565" s="194"/>
      <c r="Z565" s="194"/>
    </row>
    <row r="566">
      <c r="A566" s="194"/>
      <c r="B566" s="194"/>
      <c r="C566" s="194"/>
      <c r="D566" s="194"/>
      <c r="E566" s="194"/>
      <c r="F566" s="194"/>
      <c r="G566" s="194"/>
      <c r="H566" s="194"/>
      <c r="I566" s="194"/>
      <c r="J566" s="194"/>
      <c r="K566" s="194"/>
      <c r="L566" s="194"/>
      <c r="M566" s="194"/>
      <c r="N566" s="194"/>
      <c r="O566" s="194"/>
      <c r="P566" s="194"/>
      <c r="Q566" s="194"/>
      <c r="R566" s="194"/>
      <c r="S566" s="194"/>
      <c r="T566" s="194"/>
      <c r="U566" s="194"/>
      <c r="V566" s="194"/>
      <c r="W566" s="194"/>
      <c r="X566" s="194"/>
      <c r="Y566" s="194"/>
      <c r="Z566" s="194"/>
    </row>
    <row r="567">
      <c r="A567" s="194"/>
      <c r="B567" s="194"/>
      <c r="C567" s="194"/>
      <c r="D567" s="194"/>
      <c r="E567" s="194"/>
      <c r="F567" s="194"/>
      <c r="G567" s="194"/>
      <c r="H567" s="194"/>
      <c r="I567" s="194"/>
      <c r="J567" s="194"/>
      <c r="K567" s="194"/>
      <c r="L567" s="194"/>
      <c r="M567" s="194"/>
      <c r="N567" s="194"/>
      <c r="O567" s="194"/>
      <c r="P567" s="194"/>
      <c r="Q567" s="194"/>
      <c r="R567" s="194"/>
      <c r="S567" s="194"/>
      <c r="T567" s="194"/>
      <c r="U567" s="194"/>
      <c r="V567" s="194"/>
      <c r="W567" s="194"/>
      <c r="X567" s="194"/>
      <c r="Y567" s="194"/>
      <c r="Z567" s="194"/>
    </row>
    <row r="568">
      <c r="A568" s="194"/>
      <c r="B568" s="194"/>
      <c r="C568" s="194"/>
      <c r="D568" s="194"/>
      <c r="E568" s="194"/>
      <c r="F568" s="194"/>
      <c r="G568" s="194"/>
      <c r="H568" s="194"/>
      <c r="I568" s="194"/>
      <c r="J568" s="194"/>
      <c r="K568" s="194"/>
      <c r="L568" s="194"/>
      <c r="M568" s="194"/>
      <c r="N568" s="194"/>
      <c r="O568" s="194"/>
      <c r="P568" s="194"/>
      <c r="Q568" s="194"/>
      <c r="R568" s="194"/>
      <c r="S568" s="194"/>
      <c r="T568" s="194"/>
      <c r="U568" s="194"/>
      <c r="V568" s="194"/>
      <c r="W568" s="194"/>
      <c r="X568" s="194"/>
      <c r="Y568" s="194"/>
      <c r="Z568" s="194"/>
    </row>
    <row r="569">
      <c r="A569" s="194"/>
      <c r="B569" s="194"/>
      <c r="C569" s="194"/>
      <c r="D569" s="194"/>
      <c r="E569" s="194"/>
      <c r="F569" s="194"/>
      <c r="G569" s="194"/>
      <c r="H569" s="194"/>
      <c r="I569" s="194"/>
      <c r="J569" s="194"/>
      <c r="K569" s="194"/>
      <c r="L569" s="194"/>
      <c r="M569" s="194"/>
      <c r="N569" s="194"/>
      <c r="O569" s="194"/>
      <c r="P569" s="194"/>
      <c r="Q569" s="194"/>
      <c r="R569" s="194"/>
      <c r="S569" s="194"/>
      <c r="T569" s="194"/>
      <c r="U569" s="194"/>
      <c r="V569" s="194"/>
      <c r="W569" s="194"/>
      <c r="X569" s="194"/>
      <c r="Y569" s="194"/>
      <c r="Z569" s="194"/>
    </row>
    <row r="570">
      <c r="A570" s="194"/>
      <c r="B570" s="194"/>
      <c r="C570" s="194"/>
      <c r="D570" s="194"/>
      <c r="E570" s="194"/>
      <c r="F570" s="194"/>
      <c r="G570" s="194"/>
      <c r="H570" s="194"/>
      <c r="I570" s="194"/>
      <c r="J570" s="194"/>
      <c r="K570" s="194"/>
      <c r="L570" s="194"/>
      <c r="M570" s="194"/>
      <c r="N570" s="194"/>
      <c r="O570" s="194"/>
      <c r="P570" s="194"/>
      <c r="Q570" s="194"/>
      <c r="R570" s="194"/>
      <c r="S570" s="194"/>
      <c r="T570" s="194"/>
      <c r="U570" s="194"/>
      <c r="V570" s="194"/>
      <c r="W570" s="194"/>
      <c r="X570" s="194"/>
      <c r="Y570" s="194"/>
      <c r="Z570" s="194"/>
    </row>
    <row r="571">
      <c r="A571" s="194"/>
      <c r="B571" s="194"/>
      <c r="C571" s="194"/>
      <c r="D571" s="194"/>
      <c r="E571" s="194"/>
      <c r="F571" s="194"/>
      <c r="G571" s="194"/>
      <c r="H571" s="194"/>
      <c r="I571" s="194"/>
      <c r="J571" s="194"/>
      <c r="K571" s="194"/>
      <c r="L571" s="194"/>
      <c r="M571" s="194"/>
      <c r="N571" s="194"/>
      <c r="O571" s="194"/>
      <c r="P571" s="194"/>
      <c r="Q571" s="194"/>
      <c r="R571" s="194"/>
      <c r="S571" s="194"/>
      <c r="T571" s="194"/>
      <c r="U571" s="194"/>
      <c r="V571" s="194"/>
      <c r="W571" s="194"/>
      <c r="X571" s="194"/>
      <c r="Y571" s="194"/>
      <c r="Z571" s="194"/>
    </row>
    <row r="572">
      <c r="A572" s="194"/>
      <c r="B572" s="194"/>
      <c r="C572" s="194"/>
      <c r="D572" s="194"/>
      <c r="E572" s="194"/>
      <c r="F572" s="194"/>
      <c r="G572" s="194"/>
      <c r="H572" s="194"/>
      <c r="I572" s="194"/>
      <c r="J572" s="194"/>
      <c r="K572" s="194"/>
      <c r="L572" s="194"/>
      <c r="M572" s="194"/>
      <c r="N572" s="194"/>
      <c r="O572" s="194"/>
      <c r="P572" s="194"/>
      <c r="Q572" s="194"/>
      <c r="R572" s="194"/>
      <c r="S572" s="194"/>
      <c r="T572" s="194"/>
      <c r="U572" s="194"/>
      <c r="V572" s="194"/>
      <c r="W572" s="194"/>
      <c r="X572" s="194"/>
      <c r="Y572" s="194"/>
      <c r="Z572" s="194"/>
    </row>
    <row r="573">
      <c r="A573" s="194"/>
      <c r="B573" s="194"/>
      <c r="C573" s="194"/>
      <c r="D573" s="194"/>
      <c r="E573" s="194"/>
      <c r="F573" s="194"/>
      <c r="G573" s="194"/>
      <c r="H573" s="194"/>
      <c r="I573" s="194"/>
      <c r="J573" s="194"/>
      <c r="K573" s="194"/>
      <c r="L573" s="194"/>
      <c r="M573" s="194"/>
      <c r="N573" s="194"/>
      <c r="O573" s="194"/>
      <c r="P573" s="194"/>
      <c r="Q573" s="194"/>
      <c r="R573" s="194"/>
      <c r="S573" s="194"/>
      <c r="T573" s="194"/>
      <c r="U573" s="194"/>
      <c r="V573" s="194"/>
      <c r="W573" s="194"/>
      <c r="X573" s="194"/>
      <c r="Y573" s="194"/>
      <c r="Z573" s="194"/>
    </row>
    <row r="574">
      <c r="A574" s="194"/>
      <c r="B574" s="194"/>
      <c r="C574" s="194"/>
      <c r="D574" s="194"/>
      <c r="E574" s="194"/>
      <c r="F574" s="194"/>
      <c r="G574" s="194"/>
      <c r="H574" s="194"/>
      <c r="I574" s="194"/>
      <c r="J574" s="194"/>
      <c r="K574" s="194"/>
      <c r="L574" s="194"/>
      <c r="M574" s="194"/>
      <c r="N574" s="194"/>
      <c r="O574" s="194"/>
      <c r="P574" s="194"/>
      <c r="Q574" s="194"/>
      <c r="R574" s="194"/>
      <c r="S574" s="194"/>
      <c r="T574" s="194"/>
      <c r="U574" s="194"/>
      <c r="V574" s="194"/>
      <c r="W574" s="194"/>
      <c r="X574" s="194"/>
      <c r="Y574" s="194"/>
      <c r="Z574" s="194"/>
    </row>
    <row r="575">
      <c r="A575" s="194"/>
      <c r="B575" s="194"/>
      <c r="C575" s="194"/>
      <c r="D575" s="194"/>
      <c r="E575" s="194"/>
      <c r="F575" s="194"/>
      <c r="G575" s="194"/>
      <c r="H575" s="194"/>
      <c r="I575" s="194"/>
      <c r="J575" s="194"/>
      <c r="K575" s="194"/>
      <c r="L575" s="194"/>
      <c r="M575" s="194"/>
      <c r="N575" s="194"/>
      <c r="O575" s="194"/>
      <c r="P575" s="194"/>
      <c r="Q575" s="194"/>
      <c r="R575" s="194"/>
      <c r="S575" s="194"/>
      <c r="T575" s="194"/>
      <c r="U575" s="194"/>
      <c r="V575" s="194"/>
      <c r="W575" s="194"/>
      <c r="X575" s="194"/>
      <c r="Y575" s="194"/>
      <c r="Z575" s="194"/>
    </row>
    <row r="576">
      <c r="A576" s="194"/>
      <c r="B576" s="194"/>
      <c r="C576" s="194"/>
      <c r="D576" s="194"/>
      <c r="E576" s="194"/>
      <c r="F576" s="194"/>
      <c r="G576" s="194"/>
      <c r="H576" s="194"/>
      <c r="I576" s="194"/>
      <c r="J576" s="194"/>
      <c r="K576" s="194"/>
      <c r="L576" s="194"/>
      <c r="M576" s="194"/>
      <c r="N576" s="194"/>
      <c r="O576" s="194"/>
      <c r="P576" s="194"/>
      <c r="Q576" s="194"/>
      <c r="R576" s="194"/>
      <c r="S576" s="194"/>
      <c r="T576" s="194"/>
      <c r="U576" s="194"/>
      <c r="V576" s="194"/>
      <c r="W576" s="194"/>
      <c r="X576" s="194"/>
      <c r="Y576" s="194"/>
      <c r="Z576" s="194"/>
    </row>
    <row r="577">
      <c r="A577" s="194"/>
      <c r="B577" s="194"/>
      <c r="C577" s="194"/>
      <c r="D577" s="194"/>
      <c r="E577" s="194"/>
      <c r="F577" s="194"/>
      <c r="G577" s="194"/>
      <c r="H577" s="194"/>
      <c r="I577" s="194"/>
      <c r="J577" s="194"/>
      <c r="K577" s="194"/>
      <c r="L577" s="194"/>
      <c r="M577" s="194"/>
      <c r="N577" s="194"/>
      <c r="O577" s="194"/>
      <c r="P577" s="194"/>
      <c r="Q577" s="194"/>
      <c r="R577" s="194"/>
      <c r="S577" s="194"/>
      <c r="T577" s="194"/>
      <c r="U577" s="194"/>
      <c r="V577" s="194"/>
      <c r="W577" s="194"/>
      <c r="X577" s="194"/>
      <c r="Y577" s="194"/>
      <c r="Z577" s="194"/>
    </row>
    <row r="578">
      <c r="A578" s="194"/>
      <c r="B578" s="194"/>
      <c r="C578" s="194"/>
      <c r="D578" s="194"/>
      <c r="E578" s="194"/>
      <c r="F578" s="194"/>
      <c r="G578" s="194"/>
      <c r="H578" s="194"/>
      <c r="I578" s="194"/>
      <c r="J578" s="194"/>
      <c r="K578" s="194"/>
      <c r="L578" s="194"/>
      <c r="M578" s="194"/>
      <c r="N578" s="194"/>
      <c r="O578" s="194"/>
      <c r="P578" s="194"/>
      <c r="Q578" s="194"/>
      <c r="R578" s="194"/>
      <c r="S578" s="194"/>
      <c r="T578" s="194"/>
      <c r="U578" s="194"/>
      <c r="V578" s="194"/>
      <c r="W578" s="194"/>
      <c r="X578" s="194"/>
      <c r="Y578" s="194"/>
      <c r="Z578" s="194"/>
    </row>
    <row r="579">
      <c r="A579" s="194"/>
      <c r="B579" s="194"/>
      <c r="C579" s="194"/>
      <c r="D579" s="194"/>
      <c r="E579" s="194"/>
      <c r="F579" s="194"/>
      <c r="G579" s="194"/>
      <c r="H579" s="194"/>
      <c r="I579" s="194"/>
      <c r="J579" s="194"/>
      <c r="K579" s="194"/>
      <c r="L579" s="194"/>
      <c r="M579" s="194"/>
      <c r="N579" s="194"/>
      <c r="O579" s="194"/>
      <c r="P579" s="194"/>
      <c r="Q579" s="194"/>
      <c r="R579" s="194"/>
      <c r="S579" s="194"/>
      <c r="T579" s="194"/>
      <c r="U579" s="194"/>
      <c r="V579" s="194"/>
      <c r="W579" s="194"/>
      <c r="X579" s="194"/>
      <c r="Y579" s="194"/>
      <c r="Z579" s="194"/>
    </row>
    <row r="580">
      <c r="A580" s="194"/>
      <c r="B580" s="194"/>
      <c r="C580" s="194"/>
      <c r="D580" s="194"/>
      <c r="E580" s="194"/>
      <c r="F580" s="194"/>
      <c r="G580" s="194"/>
      <c r="H580" s="194"/>
      <c r="I580" s="194"/>
      <c r="J580" s="194"/>
      <c r="K580" s="194"/>
      <c r="L580" s="194"/>
      <c r="M580" s="194"/>
      <c r="N580" s="194"/>
      <c r="O580" s="194"/>
      <c r="P580" s="194"/>
      <c r="Q580" s="194"/>
      <c r="R580" s="194"/>
      <c r="S580" s="194"/>
      <c r="T580" s="194"/>
      <c r="U580" s="194"/>
      <c r="V580" s="194"/>
      <c r="W580" s="194"/>
      <c r="X580" s="194"/>
      <c r="Y580" s="194"/>
      <c r="Z580" s="194"/>
    </row>
    <row r="581">
      <c r="A581" s="194"/>
      <c r="B581" s="194"/>
      <c r="C581" s="194"/>
      <c r="D581" s="194"/>
      <c r="E581" s="194"/>
      <c r="F581" s="194"/>
      <c r="G581" s="194"/>
      <c r="H581" s="194"/>
      <c r="I581" s="194"/>
      <c r="J581" s="194"/>
      <c r="K581" s="194"/>
      <c r="L581" s="194"/>
      <c r="M581" s="194"/>
      <c r="N581" s="194"/>
      <c r="O581" s="194"/>
      <c r="P581" s="194"/>
      <c r="Q581" s="194"/>
      <c r="R581" s="194"/>
      <c r="S581" s="194"/>
      <c r="T581" s="194"/>
      <c r="U581" s="194"/>
      <c r="V581" s="194"/>
      <c r="W581" s="194"/>
      <c r="X581" s="194"/>
      <c r="Y581" s="194"/>
      <c r="Z581" s="194"/>
    </row>
    <row r="582">
      <c r="A582" s="194"/>
      <c r="B582" s="194"/>
      <c r="C582" s="194"/>
      <c r="D582" s="194"/>
      <c r="E582" s="194"/>
      <c r="F582" s="194"/>
      <c r="G582" s="194"/>
      <c r="H582" s="194"/>
      <c r="I582" s="194"/>
      <c r="J582" s="194"/>
      <c r="K582" s="194"/>
      <c r="L582" s="194"/>
      <c r="M582" s="194"/>
      <c r="N582" s="194"/>
      <c r="O582" s="194"/>
      <c r="P582" s="194"/>
      <c r="Q582" s="194"/>
      <c r="R582" s="194"/>
      <c r="S582" s="194"/>
      <c r="T582" s="194"/>
      <c r="U582" s="194"/>
      <c r="V582" s="194"/>
      <c r="W582" s="194"/>
      <c r="X582" s="194"/>
      <c r="Y582" s="194"/>
      <c r="Z582" s="194"/>
    </row>
    <row r="583">
      <c r="A583" s="194"/>
      <c r="B583" s="194"/>
      <c r="C583" s="194"/>
      <c r="D583" s="194"/>
      <c r="E583" s="194"/>
      <c r="F583" s="194"/>
      <c r="G583" s="194"/>
      <c r="H583" s="194"/>
      <c r="I583" s="194"/>
      <c r="J583" s="194"/>
      <c r="K583" s="194"/>
      <c r="L583" s="194"/>
      <c r="M583" s="194"/>
      <c r="N583" s="194"/>
      <c r="O583" s="194"/>
      <c r="P583" s="194"/>
      <c r="Q583" s="194"/>
      <c r="R583" s="194"/>
      <c r="S583" s="194"/>
      <c r="T583" s="194"/>
      <c r="U583" s="194"/>
      <c r="V583" s="194"/>
      <c r="W583" s="194"/>
      <c r="X583" s="194"/>
      <c r="Y583" s="194"/>
      <c r="Z583" s="194"/>
    </row>
    <row r="584">
      <c r="A584" s="194"/>
      <c r="B584" s="194"/>
      <c r="C584" s="194"/>
      <c r="D584" s="194"/>
      <c r="E584" s="194"/>
      <c r="F584" s="194"/>
      <c r="G584" s="194"/>
      <c r="H584" s="194"/>
      <c r="I584" s="194"/>
      <c r="J584" s="194"/>
      <c r="K584" s="194"/>
      <c r="L584" s="194"/>
      <c r="M584" s="194"/>
      <c r="N584" s="194"/>
      <c r="O584" s="194"/>
      <c r="P584" s="194"/>
      <c r="Q584" s="194"/>
      <c r="R584" s="194"/>
      <c r="S584" s="194"/>
      <c r="T584" s="194"/>
      <c r="U584" s="194"/>
      <c r="V584" s="194"/>
      <c r="W584" s="194"/>
      <c r="X584" s="194"/>
      <c r="Y584" s="194"/>
      <c r="Z584" s="194"/>
    </row>
    <row r="585">
      <c r="A585" s="194"/>
      <c r="B585" s="194"/>
      <c r="C585" s="194"/>
      <c r="D585" s="194"/>
      <c r="E585" s="194"/>
      <c r="F585" s="194"/>
      <c r="G585" s="194"/>
      <c r="H585" s="194"/>
      <c r="I585" s="194"/>
      <c r="J585" s="194"/>
      <c r="K585" s="194"/>
      <c r="L585" s="194"/>
      <c r="M585" s="194"/>
      <c r="N585" s="194"/>
      <c r="O585" s="194"/>
      <c r="P585" s="194"/>
      <c r="Q585" s="194"/>
      <c r="R585" s="194"/>
      <c r="S585" s="194"/>
      <c r="T585" s="194"/>
      <c r="U585" s="194"/>
      <c r="V585" s="194"/>
      <c r="W585" s="194"/>
      <c r="X585" s="194"/>
      <c r="Y585" s="194"/>
      <c r="Z585" s="194"/>
    </row>
    <row r="586">
      <c r="A586" s="194"/>
      <c r="B586" s="194"/>
      <c r="C586" s="194"/>
      <c r="D586" s="194"/>
      <c r="E586" s="194"/>
      <c r="F586" s="194"/>
      <c r="G586" s="194"/>
      <c r="H586" s="194"/>
      <c r="I586" s="194"/>
      <c r="J586" s="194"/>
      <c r="K586" s="194"/>
      <c r="L586" s="194"/>
      <c r="M586" s="194"/>
      <c r="N586" s="194"/>
      <c r="O586" s="194"/>
      <c r="P586" s="194"/>
      <c r="Q586" s="194"/>
      <c r="R586" s="194"/>
      <c r="S586" s="194"/>
      <c r="T586" s="194"/>
      <c r="U586" s="194"/>
      <c r="V586" s="194"/>
      <c r="W586" s="194"/>
      <c r="X586" s="194"/>
      <c r="Y586" s="194"/>
      <c r="Z586" s="194"/>
    </row>
    <row r="587">
      <c r="A587" s="194"/>
      <c r="B587" s="194"/>
      <c r="C587" s="194"/>
      <c r="D587" s="194"/>
      <c r="E587" s="194"/>
      <c r="F587" s="194"/>
      <c r="G587" s="194"/>
      <c r="H587" s="194"/>
      <c r="I587" s="194"/>
      <c r="J587" s="194"/>
      <c r="K587" s="194"/>
      <c r="L587" s="194"/>
      <c r="M587" s="194"/>
      <c r="N587" s="194"/>
      <c r="O587" s="194"/>
      <c r="P587" s="194"/>
      <c r="Q587" s="194"/>
      <c r="R587" s="194"/>
      <c r="S587" s="194"/>
      <c r="T587" s="194"/>
      <c r="U587" s="194"/>
      <c r="V587" s="194"/>
      <c r="W587" s="194"/>
      <c r="X587" s="194"/>
      <c r="Y587" s="194"/>
      <c r="Z587" s="194"/>
    </row>
    <row r="588">
      <c r="A588" s="194"/>
      <c r="B588" s="194"/>
      <c r="C588" s="194"/>
      <c r="D588" s="194"/>
      <c r="E588" s="194"/>
      <c r="F588" s="194"/>
      <c r="G588" s="194"/>
      <c r="H588" s="194"/>
      <c r="I588" s="194"/>
      <c r="J588" s="194"/>
      <c r="K588" s="194"/>
      <c r="L588" s="194"/>
      <c r="M588" s="194"/>
      <c r="N588" s="194"/>
      <c r="O588" s="194"/>
      <c r="P588" s="194"/>
      <c r="Q588" s="194"/>
      <c r="R588" s="194"/>
      <c r="S588" s="194"/>
      <c r="T588" s="194"/>
      <c r="U588" s="194"/>
      <c r="V588" s="194"/>
      <c r="W588" s="194"/>
      <c r="X588" s="194"/>
      <c r="Y588" s="194"/>
      <c r="Z588" s="194"/>
    </row>
    <row r="589">
      <c r="A589" s="194"/>
      <c r="B589" s="194"/>
      <c r="C589" s="194"/>
      <c r="D589" s="194"/>
      <c r="E589" s="194"/>
      <c r="F589" s="194"/>
      <c r="G589" s="194"/>
      <c r="H589" s="194"/>
      <c r="I589" s="194"/>
      <c r="J589" s="194"/>
      <c r="K589" s="194"/>
      <c r="L589" s="194"/>
      <c r="M589" s="194"/>
      <c r="N589" s="194"/>
      <c r="O589" s="194"/>
      <c r="P589" s="194"/>
      <c r="Q589" s="194"/>
      <c r="R589" s="194"/>
      <c r="S589" s="194"/>
      <c r="T589" s="194"/>
      <c r="U589" s="194"/>
      <c r="V589" s="194"/>
      <c r="W589" s="194"/>
      <c r="X589" s="194"/>
      <c r="Y589" s="194"/>
      <c r="Z589" s="194"/>
    </row>
    <row r="590">
      <c r="A590" s="194"/>
      <c r="B590" s="194"/>
      <c r="C590" s="194"/>
      <c r="D590" s="194"/>
      <c r="E590" s="194"/>
      <c r="F590" s="194"/>
      <c r="G590" s="194"/>
      <c r="H590" s="194"/>
      <c r="I590" s="194"/>
      <c r="J590" s="194"/>
      <c r="K590" s="194"/>
      <c r="L590" s="194"/>
      <c r="M590" s="194"/>
      <c r="N590" s="194"/>
      <c r="O590" s="194"/>
      <c r="P590" s="194"/>
      <c r="Q590" s="194"/>
      <c r="R590" s="194"/>
      <c r="S590" s="194"/>
      <c r="T590" s="194"/>
      <c r="U590" s="194"/>
      <c r="V590" s="194"/>
      <c r="W590" s="194"/>
      <c r="X590" s="194"/>
      <c r="Y590" s="194"/>
      <c r="Z590" s="194"/>
    </row>
    <row r="591">
      <c r="A591" s="194"/>
      <c r="B591" s="194"/>
      <c r="C591" s="194"/>
      <c r="D591" s="194"/>
      <c r="E591" s="194"/>
      <c r="F591" s="194"/>
      <c r="G591" s="194"/>
      <c r="H591" s="194"/>
      <c r="I591" s="194"/>
      <c r="J591" s="194"/>
      <c r="K591" s="194"/>
      <c r="L591" s="194"/>
      <c r="M591" s="194"/>
      <c r="N591" s="194"/>
      <c r="O591" s="194"/>
      <c r="P591" s="194"/>
      <c r="Q591" s="194"/>
      <c r="R591" s="194"/>
      <c r="S591" s="194"/>
      <c r="T591" s="194"/>
      <c r="U591" s="194"/>
      <c r="V591" s="194"/>
      <c r="W591" s="194"/>
      <c r="X591" s="194"/>
      <c r="Y591" s="194"/>
      <c r="Z591" s="194"/>
    </row>
    <row r="592">
      <c r="A592" s="194"/>
      <c r="B592" s="194"/>
      <c r="C592" s="194"/>
      <c r="D592" s="194"/>
      <c r="E592" s="194"/>
      <c r="F592" s="194"/>
      <c r="G592" s="194"/>
      <c r="H592" s="194"/>
      <c r="I592" s="194"/>
      <c r="J592" s="194"/>
      <c r="K592" s="194"/>
      <c r="L592" s="194"/>
      <c r="M592" s="194"/>
      <c r="N592" s="194"/>
      <c r="O592" s="194"/>
      <c r="P592" s="194"/>
      <c r="Q592" s="194"/>
      <c r="R592" s="194"/>
      <c r="S592" s="194"/>
      <c r="T592" s="194"/>
      <c r="U592" s="194"/>
      <c r="V592" s="194"/>
      <c r="W592" s="194"/>
      <c r="X592" s="194"/>
      <c r="Y592" s="194"/>
      <c r="Z592" s="194"/>
    </row>
    <row r="593">
      <c r="A593" s="194"/>
      <c r="B593" s="194"/>
      <c r="C593" s="194"/>
      <c r="D593" s="194"/>
      <c r="E593" s="194"/>
      <c r="F593" s="194"/>
      <c r="G593" s="194"/>
      <c r="H593" s="194"/>
      <c r="I593" s="194"/>
      <c r="J593" s="194"/>
      <c r="K593" s="194"/>
      <c r="L593" s="194"/>
      <c r="M593" s="194"/>
      <c r="N593" s="194"/>
      <c r="O593" s="194"/>
      <c r="P593" s="194"/>
      <c r="Q593" s="194"/>
      <c r="R593" s="194"/>
      <c r="S593" s="194"/>
      <c r="T593" s="194"/>
      <c r="U593" s="194"/>
      <c r="V593" s="194"/>
      <c r="W593" s="194"/>
      <c r="X593" s="194"/>
      <c r="Y593" s="194"/>
      <c r="Z593" s="194"/>
    </row>
    <row r="594">
      <c r="A594" s="194"/>
      <c r="B594" s="194"/>
      <c r="C594" s="194"/>
      <c r="D594" s="194"/>
      <c r="E594" s="194"/>
      <c r="F594" s="194"/>
      <c r="G594" s="194"/>
      <c r="H594" s="194"/>
      <c r="I594" s="194"/>
      <c r="J594" s="194"/>
      <c r="K594" s="194"/>
      <c r="L594" s="194"/>
      <c r="M594" s="194"/>
      <c r="N594" s="194"/>
      <c r="O594" s="194"/>
      <c r="P594" s="194"/>
      <c r="Q594" s="194"/>
      <c r="R594" s="194"/>
      <c r="S594" s="194"/>
      <c r="T594" s="194"/>
      <c r="U594" s="194"/>
      <c r="V594" s="194"/>
      <c r="W594" s="194"/>
      <c r="X594" s="194"/>
      <c r="Y594" s="194"/>
      <c r="Z594" s="194"/>
    </row>
    <row r="595">
      <c r="A595" s="194"/>
      <c r="B595" s="194"/>
      <c r="C595" s="194"/>
      <c r="D595" s="194"/>
      <c r="E595" s="194"/>
      <c r="F595" s="194"/>
      <c r="G595" s="194"/>
      <c r="H595" s="194"/>
      <c r="I595" s="194"/>
      <c r="J595" s="194"/>
      <c r="K595" s="194"/>
      <c r="L595" s="194"/>
      <c r="M595" s="194"/>
      <c r="N595" s="194"/>
      <c r="O595" s="194"/>
      <c r="P595" s="194"/>
      <c r="Q595" s="194"/>
      <c r="R595" s="194"/>
      <c r="S595" s="194"/>
      <c r="T595" s="194"/>
      <c r="U595" s="194"/>
      <c r="V595" s="194"/>
      <c r="W595" s="194"/>
      <c r="X595" s="194"/>
      <c r="Y595" s="194"/>
      <c r="Z595" s="194"/>
    </row>
    <row r="596">
      <c r="A596" s="194"/>
      <c r="B596" s="194"/>
      <c r="C596" s="194"/>
      <c r="D596" s="194"/>
      <c r="E596" s="194"/>
      <c r="F596" s="194"/>
      <c r="G596" s="194"/>
      <c r="H596" s="194"/>
      <c r="I596" s="194"/>
      <c r="J596" s="194"/>
      <c r="K596" s="194"/>
      <c r="L596" s="194"/>
      <c r="M596" s="194"/>
      <c r="N596" s="194"/>
      <c r="O596" s="194"/>
      <c r="P596" s="194"/>
      <c r="Q596" s="194"/>
      <c r="R596" s="194"/>
      <c r="S596" s="194"/>
      <c r="T596" s="194"/>
      <c r="U596" s="194"/>
      <c r="V596" s="194"/>
      <c r="W596" s="194"/>
      <c r="X596" s="194"/>
      <c r="Y596" s="194"/>
      <c r="Z596" s="194"/>
    </row>
    <row r="597">
      <c r="A597" s="194"/>
      <c r="B597" s="194"/>
      <c r="C597" s="194"/>
      <c r="D597" s="194"/>
      <c r="E597" s="194"/>
      <c r="F597" s="194"/>
      <c r="G597" s="194"/>
      <c r="H597" s="194"/>
      <c r="I597" s="194"/>
      <c r="J597" s="194"/>
      <c r="K597" s="194"/>
      <c r="L597" s="194"/>
      <c r="M597" s="194"/>
      <c r="N597" s="194"/>
      <c r="O597" s="194"/>
      <c r="P597" s="194"/>
      <c r="Q597" s="194"/>
      <c r="R597" s="194"/>
      <c r="S597" s="194"/>
      <c r="T597" s="194"/>
      <c r="U597" s="194"/>
      <c r="V597" s="194"/>
      <c r="W597" s="194"/>
      <c r="X597" s="194"/>
      <c r="Y597" s="194"/>
      <c r="Z597" s="194"/>
    </row>
    <row r="598">
      <c r="A598" s="194"/>
      <c r="B598" s="194"/>
      <c r="C598" s="194"/>
      <c r="D598" s="194"/>
      <c r="E598" s="194"/>
      <c r="F598" s="194"/>
      <c r="G598" s="194"/>
      <c r="H598" s="194"/>
      <c r="I598" s="194"/>
      <c r="J598" s="194"/>
      <c r="K598" s="194"/>
      <c r="L598" s="194"/>
      <c r="M598" s="194"/>
      <c r="N598" s="194"/>
      <c r="O598" s="194"/>
      <c r="P598" s="194"/>
      <c r="Q598" s="194"/>
      <c r="R598" s="194"/>
      <c r="S598" s="194"/>
      <c r="T598" s="194"/>
      <c r="U598" s="194"/>
      <c r="V598" s="194"/>
      <c r="W598" s="194"/>
      <c r="X598" s="194"/>
      <c r="Y598" s="194"/>
      <c r="Z598" s="194"/>
    </row>
    <row r="599">
      <c r="A599" s="194"/>
      <c r="B599" s="194"/>
      <c r="C599" s="194"/>
      <c r="D599" s="194"/>
      <c r="E599" s="194"/>
      <c r="F599" s="194"/>
      <c r="G599" s="194"/>
      <c r="H599" s="194"/>
      <c r="I599" s="194"/>
      <c r="J599" s="194"/>
      <c r="K599" s="194"/>
      <c r="L599" s="194"/>
      <c r="M599" s="194"/>
      <c r="N599" s="194"/>
      <c r="O599" s="194"/>
      <c r="P599" s="194"/>
      <c r="Q599" s="194"/>
      <c r="R599" s="194"/>
      <c r="S599" s="194"/>
      <c r="T599" s="194"/>
      <c r="U599" s="194"/>
      <c r="V599" s="194"/>
      <c r="W599" s="194"/>
      <c r="X599" s="194"/>
      <c r="Y599" s="194"/>
      <c r="Z599" s="194"/>
    </row>
    <row r="600">
      <c r="A600" s="194"/>
      <c r="B600" s="194"/>
      <c r="C600" s="194"/>
      <c r="D600" s="194"/>
      <c r="E600" s="194"/>
      <c r="F600" s="194"/>
      <c r="G600" s="194"/>
      <c r="H600" s="194"/>
      <c r="I600" s="194"/>
      <c r="J600" s="194"/>
      <c r="K600" s="194"/>
      <c r="L600" s="194"/>
      <c r="M600" s="194"/>
      <c r="N600" s="194"/>
      <c r="O600" s="194"/>
      <c r="P600" s="194"/>
      <c r="Q600" s="194"/>
      <c r="R600" s="194"/>
      <c r="S600" s="194"/>
      <c r="T600" s="194"/>
      <c r="U600" s="194"/>
      <c r="V600" s="194"/>
      <c r="W600" s="194"/>
      <c r="X600" s="194"/>
      <c r="Y600" s="194"/>
      <c r="Z600" s="194"/>
    </row>
    <row r="601">
      <c r="A601" s="194"/>
      <c r="B601" s="194"/>
      <c r="C601" s="194"/>
      <c r="D601" s="194"/>
      <c r="E601" s="194"/>
      <c r="F601" s="194"/>
      <c r="G601" s="194"/>
      <c r="H601" s="194"/>
      <c r="I601" s="194"/>
      <c r="J601" s="194"/>
      <c r="K601" s="194"/>
      <c r="L601" s="194"/>
      <c r="M601" s="194"/>
      <c r="N601" s="194"/>
      <c r="O601" s="194"/>
      <c r="P601" s="194"/>
      <c r="Q601" s="194"/>
      <c r="R601" s="194"/>
      <c r="S601" s="194"/>
      <c r="T601" s="194"/>
      <c r="U601" s="194"/>
      <c r="V601" s="194"/>
      <c r="W601" s="194"/>
      <c r="X601" s="194"/>
      <c r="Y601" s="194"/>
      <c r="Z601" s="194"/>
    </row>
    <row r="602">
      <c r="A602" s="194"/>
      <c r="B602" s="194"/>
      <c r="C602" s="194"/>
      <c r="D602" s="194"/>
      <c r="E602" s="194"/>
      <c r="F602" s="194"/>
      <c r="G602" s="194"/>
      <c r="H602" s="194"/>
      <c r="I602" s="194"/>
      <c r="J602" s="194"/>
      <c r="K602" s="194"/>
      <c r="L602" s="194"/>
      <c r="M602" s="194"/>
      <c r="N602" s="194"/>
      <c r="O602" s="194"/>
      <c r="P602" s="194"/>
      <c r="Q602" s="194"/>
      <c r="R602" s="194"/>
      <c r="S602" s="194"/>
      <c r="T602" s="194"/>
      <c r="U602" s="194"/>
      <c r="V602" s="194"/>
      <c r="W602" s="194"/>
      <c r="X602" s="194"/>
      <c r="Y602" s="194"/>
      <c r="Z602" s="194"/>
    </row>
    <row r="603">
      <c r="A603" s="194"/>
      <c r="B603" s="194"/>
      <c r="C603" s="194"/>
      <c r="D603" s="194"/>
      <c r="E603" s="194"/>
      <c r="F603" s="194"/>
      <c r="G603" s="194"/>
      <c r="H603" s="194"/>
      <c r="I603" s="194"/>
      <c r="J603" s="194"/>
      <c r="K603" s="194"/>
      <c r="L603" s="194"/>
      <c r="M603" s="194"/>
      <c r="N603" s="194"/>
      <c r="O603" s="194"/>
      <c r="P603" s="194"/>
      <c r="Q603" s="194"/>
      <c r="R603" s="194"/>
      <c r="S603" s="194"/>
      <c r="T603" s="194"/>
      <c r="U603" s="194"/>
      <c r="V603" s="194"/>
      <c r="W603" s="194"/>
      <c r="X603" s="194"/>
      <c r="Y603" s="194"/>
      <c r="Z603" s="194"/>
    </row>
    <row r="604">
      <c r="A604" s="194"/>
      <c r="B604" s="194"/>
      <c r="C604" s="194"/>
      <c r="D604" s="194"/>
      <c r="E604" s="194"/>
      <c r="F604" s="194"/>
      <c r="G604" s="194"/>
      <c r="H604" s="194"/>
      <c r="I604" s="194"/>
      <c r="J604" s="194"/>
      <c r="K604" s="194"/>
      <c r="L604" s="194"/>
      <c r="M604" s="194"/>
      <c r="N604" s="194"/>
      <c r="O604" s="194"/>
      <c r="P604" s="194"/>
      <c r="Q604" s="194"/>
      <c r="R604" s="194"/>
      <c r="S604" s="194"/>
      <c r="T604" s="194"/>
      <c r="U604" s="194"/>
      <c r="V604" s="194"/>
      <c r="W604" s="194"/>
      <c r="X604" s="194"/>
      <c r="Y604" s="194"/>
      <c r="Z604" s="194"/>
    </row>
    <row r="605">
      <c r="A605" s="194"/>
      <c r="B605" s="194"/>
      <c r="C605" s="194"/>
      <c r="D605" s="194"/>
      <c r="E605" s="194"/>
      <c r="F605" s="194"/>
      <c r="G605" s="194"/>
      <c r="H605" s="194"/>
      <c r="I605" s="194"/>
      <c r="J605" s="194"/>
      <c r="K605" s="194"/>
      <c r="L605" s="194"/>
      <c r="M605" s="194"/>
      <c r="N605" s="194"/>
      <c r="O605" s="194"/>
      <c r="P605" s="194"/>
      <c r="Q605" s="194"/>
      <c r="R605" s="194"/>
      <c r="S605" s="194"/>
      <c r="T605" s="194"/>
      <c r="U605" s="194"/>
      <c r="V605" s="194"/>
      <c r="W605" s="194"/>
      <c r="X605" s="194"/>
      <c r="Y605" s="194"/>
      <c r="Z605" s="194"/>
    </row>
    <row r="606">
      <c r="A606" s="194"/>
      <c r="B606" s="194"/>
      <c r="C606" s="194"/>
      <c r="D606" s="194"/>
      <c r="E606" s="194"/>
      <c r="F606" s="194"/>
      <c r="G606" s="194"/>
      <c r="H606" s="194"/>
      <c r="I606" s="194"/>
      <c r="J606" s="194"/>
      <c r="K606" s="194"/>
      <c r="L606" s="194"/>
      <c r="M606" s="194"/>
      <c r="N606" s="194"/>
      <c r="O606" s="194"/>
      <c r="P606" s="194"/>
      <c r="Q606" s="194"/>
      <c r="R606" s="194"/>
      <c r="S606" s="194"/>
      <c r="T606" s="194"/>
      <c r="U606" s="194"/>
      <c r="V606" s="194"/>
      <c r="W606" s="194"/>
      <c r="X606" s="194"/>
      <c r="Y606" s="194"/>
      <c r="Z606" s="194"/>
    </row>
    <row r="607">
      <c r="A607" s="194"/>
      <c r="B607" s="194"/>
      <c r="C607" s="194"/>
      <c r="D607" s="194"/>
      <c r="E607" s="194"/>
      <c r="F607" s="194"/>
      <c r="G607" s="194"/>
      <c r="H607" s="194"/>
      <c r="I607" s="194"/>
      <c r="J607" s="194"/>
      <c r="K607" s="194"/>
      <c r="L607" s="194"/>
      <c r="M607" s="194"/>
      <c r="N607" s="194"/>
      <c r="O607" s="194"/>
      <c r="P607" s="194"/>
      <c r="Q607" s="194"/>
      <c r="R607" s="194"/>
      <c r="S607" s="194"/>
      <c r="T607" s="194"/>
      <c r="U607" s="194"/>
      <c r="V607" s="194"/>
      <c r="W607" s="194"/>
      <c r="X607" s="194"/>
      <c r="Y607" s="194"/>
      <c r="Z607" s="194"/>
    </row>
    <row r="608">
      <c r="A608" s="194"/>
      <c r="B608" s="194"/>
      <c r="C608" s="194"/>
      <c r="D608" s="194"/>
      <c r="E608" s="194"/>
      <c r="F608" s="194"/>
      <c r="G608" s="194"/>
      <c r="H608" s="194"/>
      <c r="I608" s="194"/>
      <c r="J608" s="194"/>
      <c r="K608" s="194"/>
      <c r="L608" s="194"/>
      <c r="M608" s="194"/>
      <c r="N608" s="194"/>
      <c r="O608" s="194"/>
      <c r="P608" s="194"/>
      <c r="Q608" s="194"/>
      <c r="R608" s="194"/>
      <c r="S608" s="194"/>
      <c r="T608" s="194"/>
      <c r="U608" s="194"/>
      <c r="V608" s="194"/>
      <c r="W608" s="194"/>
      <c r="X608" s="194"/>
      <c r="Y608" s="194"/>
      <c r="Z608" s="194"/>
    </row>
    <row r="609">
      <c r="A609" s="194"/>
      <c r="B609" s="194"/>
      <c r="C609" s="194"/>
      <c r="D609" s="194"/>
      <c r="E609" s="194"/>
      <c r="F609" s="194"/>
      <c r="G609" s="194"/>
      <c r="H609" s="194"/>
      <c r="I609" s="194"/>
      <c r="J609" s="194"/>
      <c r="K609" s="194"/>
      <c r="L609" s="194"/>
      <c r="M609" s="194"/>
      <c r="N609" s="194"/>
      <c r="O609" s="194"/>
      <c r="P609" s="194"/>
      <c r="Q609" s="194"/>
      <c r="R609" s="194"/>
      <c r="S609" s="194"/>
      <c r="T609" s="194"/>
      <c r="U609" s="194"/>
      <c r="V609" s="194"/>
      <c r="W609" s="194"/>
      <c r="X609" s="194"/>
      <c r="Y609" s="194"/>
      <c r="Z609" s="194"/>
    </row>
    <row r="610">
      <c r="A610" s="194"/>
      <c r="B610" s="194"/>
      <c r="C610" s="194"/>
      <c r="D610" s="194"/>
      <c r="E610" s="194"/>
      <c r="F610" s="194"/>
      <c r="G610" s="194"/>
      <c r="H610" s="194"/>
      <c r="I610" s="194"/>
      <c r="J610" s="194"/>
      <c r="K610" s="194"/>
      <c r="L610" s="194"/>
      <c r="M610" s="194"/>
      <c r="N610" s="194"/>
      <c r="O610" s="194"/>
      <c r="P610" s="194"/>
      <c r="Q610" s="194"/>
      <c r="R610" s="194"/>
      <c r="S610" s="194"/>
      <c r="T610" s="194"/>
      <c r="U610" s="194"/>
      <c r="V610" s="194"/>
      <c r="W610" s="194"/>
      <c r="X610" s="194"/>
      <c r="Y610" s="194"/>
      <c r="Z610" s="194"/>
    </row>
    <row r="611">
      <c r="A611" s="194"/>
      <c r="B611" s="194"/>
      <c r="C611" s="194"/>
      <c r="D611" s="194"/>
      <c r="E611" s="194"/>
      <c r="F611" s="194"/>
      <c r="G611" s="194"/>
      <c r="H611" s="194"/>
      <c r="I611" s="194"/>
      <c r="J611" s="194"/>
      <c r="K611" s="194"/>
      <c r="L611" s="194"/>
      <c r="M611" s="194"/>
      <c r="N611" s="194"/>
      <c r="O611" s="194"/>
      <c r="P611" s="194"/>
      <c r="Q611" s="194"/>
      <c r="R611" s="194"/>
      <c r="S611" s="194"/>
      <c r="T611" s="194"/>
      <c r="U611" s="194"/>
      <c r="V611" s="194"/>
      <c r="W611" s="194"/>
      <c r="X611" s="194"/>
      <c r="Y611" s="194"/>
      <c r="Z611" s="194"/>
    </row>
    <row r="612">
      <c r="A612" s="194"/>
      <c r="B612" s="194"/>
      <c r="C612" s="194"/>
      <c r="D612" s="194"/>
      <c r="E612" s="194"/>
      <c r="F612" s="194"/>
      <c r="G612" s="194"/>
      <c r="H612" s="194"/>
      <c r="I612" s="194"/>
      <c r="J612" s="194"/>
      <c r="K612" s="194"/>
      <c r="L612" s="194"/>
      <c r="M612" s="194"/>
      <c r="N612" s="194"/>
      <c r="O612" s="194"/>
      <c r="P612" s="194"/>
      <c r="Q612" s="194"/>
      <c r="R612" s="194"/>
      <c r="S612" s="194"/>
      <c r="T612" s="194"/>
      <c r="U612" s="194"/>
      <c r="V612" s="194"/>
      <c r="W612" s="194"/>
      <c r="X612" s="194"/>
      <c r="Y612" s="194"/>
      <c r="Z612" s="194"/>
    </row>
    <row r="613">
      <c r="A613" s="194"/>
      <c r="B613" s="194"/>
      <c r="C613" s="194"/>
      <c r="D613" s="194"/>
      <c r="E613" s="194"/>
      <c r="F613" s="194"/>
      <c r="G613" s="194"/>
      <c r="H613" s="194"/>
      <c r="I613" s="194"/>
      <c r="J613" s="194"/>
      <c r="K613" s="194"/>
      <c r="L613" s="194"/>
      <c r="M613" s="194"/>
      <c r="N613" s="194"/>
      <c r="O613" s="194"/>
      <c r="P613" s="194"/>
      <c r="Q613" s="194"/>
      <c r="R613" s="194"/>
      <c r="S613" s="194"/>
      <c r="T613" s="194"/>
      <c r="U613" s="194"/>
      <c r="V613" s="194"/>
      <c r="W613" s="194"/>
      <c r="X613" s="194"/>
      <c r="Y613" s="194"/>
      <c r="Z613" s="194"/>
    </row>
    <row r="614">
      <c r="A614" s="194"/>
      <c r="B614" s="194"/>
      <c r="C614" s="194"/>
      <c r="D614" s="194"/>
      <c r="E614" s="194"/>
      <c r="F614" s="194"/>
      <c r="G614" s="194"/>
      <c r="H614" s="194"/>
      <c r="I614" s="194"/>
      <c r="J614" s="194"/>
      <c r="K614" s="194"/>
      <c r="L614" s="194"/>
      <c r="M614" s="194"/>
      <c r="N614" s="194"/>
      <c r="O614" s="194"/>
      <c r="P614" s="194"/>
      <c r="Q614" s="194"/>
      <c r="R614" s="194"/>
      <c r="S614" s="194"/>
      <c r="T614" s="194"/>
      <c r="U614" s="194"/>
      <c r="V614" s="194"/>
      <c r="W614" s="194"/>
      <c r="X614" s="194"/>
      <c r="Y614" s="194"/>
      <c r="Z614" s="194"/>
    </row>
    <row r="615">
      <c r="A615" s="194"/>
      <c r="B615" s="194"/>
      <c r="C615" s="194"/>
      <c r="D615" s="194"/>
      <c r="E615" s="194"/>
      <c r="F615" s="194"/>
      <c r="G615" s="194"/>
      <c r="H615" s="194"/>
      <c r="I615" s="194"/>
      <c r="J615" s="194"/>
      <c r="K615" s="194"/>
      <c r="L615" s="194"/>
      <c r="M615" s="194"/>
      <c r="N615" s="194"/>
      <c r="O615" s="194"/>
      <c r="P615" s="194"/>
      <c r="Q615" s="194"/>
      <c r="R615" s="194"/>
      <c r="S615" s="194"/>
      <c r="T615" s="194"/>
      <c r="U615" s="194"/>
      <c r="V615" s="194"/>
      <c r="W615" s="194"/>
      <c r="X615" s="194"/>
      <c r="Y615" s="194"/>
      <c r="Z615" s="194"/>
    </row>
    <row r="616">
      <c r="A616" s="194"/>
      <c r="B616" s="194"/>
      <c r="C616" s="194"/>
      <c r="D616" s="194"/>
      <c r="E616" s="194"/>
      <c r="F616" s="194"/>
      <c r="G616" s="194"/>
      <c r="H616" s="194"/>
      <c r="I616" s="194"/>
      <c r="J616" s="194"/>
      <c r="K616" s="194"/>
      <c r="L616" s="194"/>
      <c r="M616" s="194"/>
      <c r="N616" s="194"/>
      <c r="O616" s="194"/>
      <c r="P616" s="194"/>
      <c r="Q616" s="194"/>
      <c r="R616" s="194"/>
      <c r="S616" s="194"/>
      <c r="T616" s="194"/>
      <c r="U616" s="194"/>
      <c r="V616" s="194"/>
      <c r="W616" s="194"/>
      <c r="X616" s="194"/>
      <c r="Y616" s="194"/>
      <c r="Z616" s="194"/>
    </row>
    <row r="617">
      <c r="A617" s="194"/>
      <c r="B617" s="194"/>
      <c r="C617" s="194"/>
      <c r="D617" s="194"/>
      <c r="E617" s="194"/>
      <c r="F617" s="194"/>
      <c r="G617" s="194"/>
      <c r="H617" s="194"/>
      <c r="I617" s="194"/>
      <c r="J617" s="194"/>
      <c r="K617" s="194"/>
      <c r="L617" s="194"/>
      <c r="M617" s="194"/>
      <c r="N617" s="194"/>
      <c r="O617" s="194"/>
      <c r="P617" s="194"/>
      <c r="Q617" s="194"/>
      <c r="R617" s="194"/>
      <c r="S617" s="194"/>
      <c r="T617" s="194"/>
      <c r="U617" s="194"/>
      <c r="V617" s="194"/>
      <c r="W617" s="194"/>
      <c r="X617" s="194"/>
      <c r="Y617" s="194"/>
      <c r="Z617" s="194"/>
    </row>
    <row r="618">
      <c r="A618" s="194"/>
      <c r="B618" s="194"/>
      <c r="C618" s="194"/>
      <c r="D618" s="194"/>
      <c r="E618" s="194"/>
      <c r="F618" s="194"/>
      <c r="G618" s="194"/>
      <c r="H618" s="194"/>
      <c r="I618" s="194"/>
      <c r="J618" s="194"/>
      <c r="K618" s="194"/>
      <c r="L618" s="194"/>
      <c r="M618" s="194"/>
      <c r="N618" s="194"/>
      <c r="O618" s="194"/>
      <c r="P618" s="194"/>
      <c r="Q618" s="194"/>
      <c r="R618" s="194"/>
      <c r="S618" s="194"/>
      <c r="T618" s="194"/>
      <c r="U618" s="194"/>
      <c r="V618" s="194"/>
      <c r="W618" s="194"/>
      <c r="X618" s="194"/>
      <c r="Y618" s="194"/>
      <c r="Z618" s="194"/>
    </row>
    <row r="619">
      <c r="A619" s="194"/>
      <c r="B619" s="194"/>
      <c r="C619" s="194"/>
      <c r="D619" s="194"/>
      <c r="E619" s="194"/>
      <c r="F619" s="194"/>
      <c r="G619" s="194"/>
      <c r="H619" s="194"/>
      <c r="I619" s="194"/>
      <c r="J619" s="194"/>
      <c r="K619" s="194"/>
      <c r="L619" s="194"/>
      <c r="M619" s="194"/>
      <c r="N619" s="194"/>
      <c r="O619" s="194"/>
      <c r="P619" s="194"/>
      <c r="Q619" s="194"/>
      <c r="R619" s="194"/>
      <c r="S619" s="194"/>
      <c r="T619" s="194"/>
      <c r="U619" s="194"/>
      <c r="V619" s="194"/>
      <c r="W619" s="194"/>
      <c r="X619" s="194"/>
      <c r="Y619" s="194"/>
      <c r="Z619" s="194"/>
    </row>
    <row r="620">
      <c r="A620" s="194"/>
      <c r="B620" s="194"/>
      <c r="C620" s="194"/>
      <c r="D620" s="194"/>
      <c r="E620" s="194"/>
      <c r="F620" s="194"/>
      <c r="G620" s="194"/>
      <c r="H620" s="194"/>
      <c r="I620" s="194"/>
      <c r="J620" s="194"/>
      <c r="K620" s="194"/>
      <c r="L620" s="194"/>
      <c r="M620" s="194"/>
      <c r="N620" s="194"/>
      <c r="O620" s="194"/>
      <c r="P620" s="194"/>
      <c r="Q620" s="194"/>
      <c r="R620" s="194"/>
      <c r="S620" s="194"/>
      <c r="T620" s="194"/>
      <c r="U620" s="194"/>
      <c r="V620" s="194"/>
      <c r="W620" s="194"/>
      <c r="X620" s="194"/>
      <c r="Y620" s="194"/>
      <c r="Z620" s="194"/>
    </row>
    <row r="621">
      <c r="A621" s="194"/>
      <c r="B621" s="194"/>
      <c r="C621" s="194"/>
      <c r="D621" s="194"/>
      <c r="E621" s="194"/>
      <c r="F621" s="194"/>
      <c r="G621" s="194"/>
      <c r="H621" s="194"/>
      <c r="I621" s="194"/>
      <c r="J621" s="194"/>
      <c r="K621" s="194"/>
      <c r="L621" s="194"/>
      <c r="M621" s="194"/>
      <c r="N621" s="194"/>
      <c r="O621" s="194"/>
      <c r="P621" s="194"/>
      <c r="Q621" s="194"/>
      <c r="R621" s="194"/>
      <c r="S621" s="194"/>
      <c r="T621" s="194"/>
      <c r="U621" s="194"/>
      <c r="V621" s="194"/>
      <c r="W621" s="194"/>
      <c r="X621" s="194"/>
      <c r="Y621" s="194"/>
      <c r="Z621" s="194"/>
    </row>
    <row r="622">
      <c r="A622" s="194"/>
      <c r="B622" s="194"/>
      <c r="C622" s="194"/>
      <c r="D622" s="194"/>
      <c r="E622" s="194"/>
      <c r="F622" s="194"/>
      <c r="G622" s="194"/>
      <c r="H622" s="194"/>
      <c r="I622" s="194"/>
      <c r="J622" s="194"/>
      <c r="K622" s="194"/>
      <c r="L622" s="194"/>
      <c r="M622" s="194"/>
      <c r="N622" s="194"/>
      <c r="O622" s="194"/>
      <c r="P622" s="194"/>
      <c r="Q622" s="194"/>
      <c r="R622" s="194"/>
      <c r="S622" s="194"/>
      <c r="T622" s="194"/>
      <c r="U622" s="194"/>
      <c r="V622" s="194"/>
      <c r="W622" s="194"/>
      <c r="X622" s="194"/>
      <c r="Y622" s="194"/>
      <c r="Z622" s="194"/>
    </row>
    <row r="623">
      <c r="A623" s="194"/>
      <c r="B623" s="194"/>
      <c r="C623" s="194"/>
      <c r="D623" s="194"/>
      <c r="E623" s="194"/>
      <c r="F623" s="194"/>
      <c r="G623" s="194"/>
      <c r="H623" s="194"/>
      <c r="I623" s="194"/>
      <c r="J623" s="194"/>
      <c r="K623" s="194"/>
      <c r="L623" s="194"/>
      <c r="M623" s="194"/>
      <c r="N623" s="194"/>
      <c r="O623" s="194"/>
      <c r="P623" s="194"/>
      <c r="Q623" s="194"/>
      <c r="R623" s="194"/>
      <c r="S623" s="194"/>
      <c r="T623" s="194"/>
      <c r="U623" s="194"/>
      <c r="V623" s="194"/>
      <c r="W623" s="194"/>
      <c r="X623" s="194"/>
      <c r="Y623" s="194"/>
      <c r="Z623" s="194"/>
    </row>
    <row r="624">
      <c r="A624" s="194"/>
      <c r="B624" s="194"/>
      <c r="C624" s="194"/>
      <c r="D624" s="194"/>
      <c r="E624" s="194"/>
      <c r="F624" s="194"/>
      <c r="G624" s="194"/>
      <c r="H624" s="194"/>
      <c r="I624" s="194"/>
      <c r="J624" s="194"/>
      <c r="K624" s="194"/>
      <c r="L624" s="194"/>
      <c r="M624" s="194"/>
      <c r="N624" s="194"/>
      <c r="O624" s="194"/>
      <c r="P624" s="194"/>
      <c r="Q624" s="194"/>
      <c r="R624" s="194"/>
      <c r="S624" s="194"/>
      <c r="T624" s="194"/>
      <c r="U624" s="194"/>
      <c r="V624" s="194"/>
      <c r="W624" s="194"/>
      <c r="X624" s="194"/>
      <c r="Y624" s="194"/>
      <c r="Z624" s="194"/>
    </row>
    <row r="625">
      <c r="A625" s="194"/>
      <c r="B625" s="194"/>
      <c r="C625" s="194"/>
      <c r="D625" s="194"/>
      <c r="E625" s="194"/>
      <c r="F625" s="194"/>
      <c r="G625" s="194"/>
      <c r="H625" s="194"/>
      <c r="I625" s="194"/>
      <c r="J625" s="194"/>
      <c r="K625" s="194"/>
      <c r="L625" s="194"/>
      <c r="M625" s="194"/>
      <c r="N625" s="194"/>
      <c r="O625" s="194"/>
      <c r="P625" s="194"/>
      <c r="Q625" s="194"/>
      <c r="R625" s="194"/>
      <c r="S625" s="194"/>
      <c r="T625" s="194"/>
      <c r="U625" s="194"/>
      <c r="V625" s="194"/>
      <c r="W625" s="194"/>
      <c r="X625" s="194"/>
      <c r="Y625" s="194"/>
      <c r="Z625" s="194"/>
    </row>
    <row r="626">
      <c r="A626" s="194"/>
      <c r="B626" s="194"/>
      <c r="C626" s="194"/>
      <c r="D626" s="194"/>
      <c r="E626" s="194"/>
      <c r="F626" s="194"/>
      <c r="G626" s="194"/>
      <c r="H626" s="194"/>
      <c r="I626" s="194"/>
      <c r="J626" s="194"/>
      <c r="K626" s="194"/>
      <c r="L626" s="194"/>
      <c r="M626" s="194"/>
      <c r="N626" s="194"/>
      <c r="O626" s="194"/>
      <c r="P626" s="194"/>
      <c r="Q626" s="194"/>
      <c r="R626" s="194"/>
      <c r="S626" s="194"/>
      <c r="T626" s="194"/>
      <c r="U626" s="194"/>
      <c r="V626" s="194"/>
      <c r="W626" s="194"/>
      <c r="X626" s="194"/>
      <c r="Y626" s="194"/>
      <c r="Z626" s="194"/>
    </row>
    <row r="627">
      <c r="A627" s="194"/>
      <c r="B627" s="194"/>
      <c r="C627" s="194"/>
      <c r="D627" s="194"/>
      <c r="E627" s="194"/>
      <c r="F627" s="194"/>
      <c r="G627" s="194"/>
      <c r="H627" s="194"/>
      <c r="I627" s="194"/>
      <c r="J627" s="194"/>
      <c r="K627" s="194"/>
      <c r="L627" s="194"/>
      <c r="M627" s="194"/>
      <c r="N627" s="194"/>
      <c r="O627" s="194"/>
      <c r="P627" s="194"/>
      <c r="Q627" s="194"/>
      <c r="R627" s="194"/>
      <c r="S627" s="194"/>
      <c r="T627" s="194"/>
      <c r="U627" s="194"/>
      <c r="V627" s="194"/>
      <c r="W627" s="194"/>
      <c r="X627" s="194"/>
      <c r="Y627" s="194"/>
      <c r="Z627" s="194"/>
    </row>
    <row r="628">
      <c r="A628" s="194"/>
      <c r="B628" s="194"/>
      <c r="C628" s="194"/>
      <c r="D628" s="194"/>
      <c r="E628" s="194"/>
      <c r="F628" s="194"/>
      <c r="G628" s="194"/>
      <c r="H628" s="194"/>
      <c r="I628" s="194"/>
      <c r="J628" s="194"/>
      <c r="K628" s="194"/>
      <c r="L628" s="194"/>
      <c r="M628" s="194"/>
      <c r="N628" s="194"/>
      <c r="O628" s="194"/>
      <c r="P628" s="194"/>
      <c r="Q628" s="194"/>
      <c r="R628" s="194"/>
      <c r="S628" s="194"/>
      <c r="T628" s="194"/>
      <c r="U628" s="194"/>
      <c r="V628" s="194"/>
      <c r="W628" s="194"/>
      <c r="X628" s="194"/>
      <c r="Y628" s="194"/>
      <c r="Z628" s="194"/>
    </row>
    <row r="629">
      <c r="A629" s="194"/>
      <c r="B629" s="194"/>
      <c r="C629" s="194"/>
      <c r="D629" s="194"/>
      <c r="E629" s="194"/>
      <c r="F629" s="194"/>
      <c r="G629" s="194"/>
      <c r="H629" s="194"/>
      <c r="I629" s="194"/>
      <c r="J629" s="194"/>
      <c r="K629" s="194"/>
      <c r="L629" s="194"/>
      <c r="M629" s="194"/>
      <c r="N629" s="194"/>
      <c r="O629" s="194"/>
      <c r="P629" s="194"/>
      <c r="Q629" s="194"/>
      <c r="R629" s="194"/>
      <c r="S629" s="194"/>
      <c r="T629" s="194"/>
      <c r="U629" s="194"/>
      <c r="V629" s="194"/>
      <c r="W629" s="194"/>
      <c r="X629" s="194"/>
      <c r="Y629" s="194"/>
      <c r="Z629" s="194"/>
    </row>
    <row r="630">
      <c r="A630" s="194"/>
      <c r="B630" s="194"/>
      <c r="C630" s="194"/>
      <c r="D630" s="194"/>
      <c r="E630" s="194"/>
      <c r="F630" s="194"/>
      <c r="G630" s="194"/>
      <c r="H630" s="194"/>
      <c r="I630" s="194"/>
      <c r="J630" s="194"/>
      <c r="K630" s="194"/>
      <c r="L630" s="194"/>
      <c r="M630" s="194"/>
      <c r="N630" s="194"/>
      <c r="O630" s="194"/>
      <c r="P630" s="194"/>
      <c r="Q630" s="194"/>
      <c r="R630" s="194"/>
      <c r="S630" s="194"/>
      <c r="T630" s="194"/>
      <c r="U630" s="194"/>
      <c r="V630" s="194"/>
      <c r="W630" s="194"/>
      <c r="X630" s="194"/>
      <c r="Y630" s="194"/>
      <c r="Z630" s="194"/>
    </row>
    <row r="631">
      <c r="A631" s="194"/>
      <c r="B631" s="194"/>
      <c r="C631" s="194"/>
      <c r="D631" s="194"/>
      <c r="E631" s="194"/>
      <c r="F631" s="194"/>
      <c r="G631" s="194"/>
      <c r="H631" s="194"/>
      <c r="I631" s="194"/>
      <c r="J631" s="194"/>
      <c r="K631" s="194"/>
      <c r="L631" s="194"/>
      <c r="M631" s="194"/>
      <c r="N631" s="194"/>
      <c r="O631" s="194"/>
      <c r="P631" s="194"/>
      <c r="Q631" s="194"/>
      <c r="R631" s="194"/>
      <c r="S631" s="194"/>
      <c r="T631" s="194"/>
      <c r="U631" s="194"/>
      <c r="V631" s="194"/>
      <c r="W631" s="194"/>
      <c r="X631" s="194"/>
      <c r="Y631" s="194"/>
      <c r="Z631" s="194"/>
    </row>
    <row r="632">
      <c r="A632" s="194"/>
      <c r="B632" s="194"/>
      <c r="C632" s="194"/>
      <c r="D632" s="194"/>
      <c r="E632" s="194"/>
      <c r="F632" s="194"/>
      <c r="G632" s="194"/>
      <c r="H632" s="194"/>
      <c r="I632" s="194"/>
      <c r="J632" s="194"/>
      <c r="K632" s="194"/>
      <c r="L632" s="194"/>
      <c r="M632" s="194"/>
      <c r="N632" s="194"/>
      <c r="O632" s="194"/>
      <c r="P632" s="194"/>
      <c r="Q632" s="194"/>
      <c r="R632" s="194"/>
      <c r="S632" s="194"/>
      <c r="T632" s="194"/>
      <c r="U632" s="194"/>
      <c r="V632" s="194"/>
      <c r="W632" s="194"/>
      <c r="X632" s="194"/>
      <c r="Y632" s="194"/>
      <c r="Z632" s="194"/>
    </row>
    <row r="633">
      <c r="A633" s="194"/>
      <c r="B633" s="194"/>
      <c r="C633" s="194"/>
      <c r="D633" s="194"/>
      <c r="E633" s="194"/>
      <c r="F633" s="194"/>
      <c r="G633" s="194"/>
      <c r="H633" s="194"/>
      <c r="I633" s="194"/>
      <c r="J633" s="194"/>
      <c r="K633" s="194"/>
      <c r="L633" s="194"/>
      <c r="M633" s="194"/>
      <c r="N633" s="194"/>
      <c r="O633" s="194"/>
      <c r="P633" s="194"/>
      <c r="Q633" s="194"/>
      <c r="R633" s="194"/>
      <c r="S633" s="194"/>
      <c r="T633" s="194"/>
      <c r="U633" s="194"/>
      <c r="V633" s="194"/>
      <c r="W633" s="194"/>
      <c r="X633" s="194"/>
      <c r="Y633" s="194"/>
      <c r="Z633" s="194"/>
    </row>
    <row r="634">
      <c r="A634" s="194"/>
      <c r="B634" s="194"/>
      <c r="C634" s="194"/>
      <c r="D634" s="194"/>
      <c r="E634" s="194"/>
      <c r="F634" s="194"/>
      <c r="G634" s="194"/>
      <c r="H634" s="194"/>
      <c r="I634" s="194"/>
      <c r="J634" s="194"/>
      <c r="K634" s="194"/>
      <c r="L634" s="194"/>
      <c r="M634" s="194"/>
      <c r="N634" s="194"/>
      <c r="O634" s="194"/>
      <c r="P634" s="194"/>
      <c r="Q634" s="194"/>
      <c r="R634" s="194"/>
      <c r="S634" s="194"/>
      <c r="T634" s="194"/>
      <c r="U634" s="194"/>
      <c r="V634" s="194"/>
      <c r="W634" s="194"/>
      <c r="X634" s="194"/>
      <c r="Y634" s="194"/>
      <c r="Z634" s="194"/>
    </row>
    <row r="635">
      <c r="A635" s="194"/>
      <c r="B635" s="194"/>
      <c r="C635" s="194"/>
      <c r="D635" s="194"/>
      <c r="E635" s="194"/>
      <c r="F635" s="194"/>
      <c r="G635" s="194"/>
      <c r="H635" s="194"/>
      <c r="I635" s="194"/>
      <c r="J635" s="194"/>
      <c r="K635" s="194"/>
      <c r="L635" s="194"/>
      <c r="M635" s="194"/>
      <c r="N635" s="194"/>
      <c r="O635" s="194"/>
      <c r="P635" s="194"/>
      <c r="Q635" s="194"/>
      <c r="R635" s="194"/>
      <c r="S635" s="194"/>
      <c r="T635" s="194"/>
      <c r="U635" s="194"/>
      <c r="V635" s="194"/>
      <c r="W635" s="194"/>
      <c r="X635" s="194"/>
      <c r="Y635" s="194"/>
      <c r="Z635" s="194"/>
    </row>
    <row r="636">
      <c r="A636" s="194"/>
      <c r="B636" s="194"/>
      <c r="C636" s="194"/>
      <c r="D636" s="194"/>
      <c r="E636" s="194"/>
      <c r="F636" s="194"/>
      <c r="G636" s="194"/>
      <c r="H636" s="194"/>
      <c r="I636" s="194"/>
      <c r="J636" s="194"/>
      <c r="K636" s="194"/>
      <c r="L636" s="194"/>
      <c r="M636" s="194"/>
      <c r="N636" s="194"/>
      <c r="O636" s="194"/>
      <c r="P636" s="194"/>
      <c r="Q636" s="194"/>
      <c r="R636" s="194"/>
      <c r="S636" s="194"/>
      <c r="T636" s="194"/>
      <c r="U636" s="194"/>
      <c r="V636" s="194"/>
      <c r="W636" s="194"/>
      <c r="X636" s="194"/>
      <c r="Y636" s="194"/>
      <c r="Z636" s="194"/>
    </row>
    <row r="637">
      <c r="A637" s="194"/>
      <c r="B637" s="194"/>
      <c r="C637" s="194"/>
      <c r="D637" s="194"/>
      <c r="E637" s="194"/>
      <c r="F637" s="194"/>
      <c r="G637" s="194"/>
      <c r="H637" s="194"/>
      <c r="I637" s="194"/>
      <c r="J637" s="194"/>
      <c r="K637" s="194"/>
      <c r="L637" s="194"/>
      <c r="M637" s="194"/>
      <c r="N637" s="194"/>
      <c r="O637" s="194"/>
      <c r="P637" s="194"/>
      <c r="Q637" s="194"/>
      <c r="R637" s="194"/>
      <c r="S637" s="194"/>
      <c r="T637" s="194"/>
      <c r="U637" s="194"/>
      <c r="V637" s="194"/>
      <c r="W637" s="194"/>
      <c r="X637" s="194"/>
      <c r="Y637" s="194"/>
      <c r="Z637" s="194"/>
    </row>
    <row r="638">
      <c r="A638" s="194"/>
      <c r="B638" s="194"/>
      <c r="C638" s="194"/>
      <c r="D638" s="194"/>
      <c r="E638" s="194"/>
      <c r="F638" s="194"/>
      <c r="G638" s="194"/>
      <c r="H638" s="194"/>
      <c r="I638" s="194"/>
      <c r="J638" s="194"/>
      <c r="K638" s="194"/>
      <c r="L638" s="194"/>
      <c r="M638" s="194"/>
      <c r="N638" s="194"/>
      <c r="O638" s="194"/>
      <c r="P638" s="194"/>
      <c r="Q638" s="194"/>
      <c r="R638" s="194"/>
      <c r="S638" s="194"/>
      <c r="T638" s="194"/>
      <c r="U638" s="194"/>
      <c r="V638" s="194"/>
      <c r="W638" s="194"/>
      <c r="X638" s="194"/>
      <c r="Y638" s="194"/>
      <c r="Z638" s="194"/>
    </row>
    <row r="639">
      <c r="A639" s="194"/>
      <c r="B639" s="194"/>
      <c r="C639" s="194"/>
      <c r="D639" s="194"/>
      <c r="E639" s="194"/>
      <c r="F639" s="194"/>
      <c r="G639" s="194"/>
      <c r="H639" s="194"/>
      <c r="I639" s="194"/>
      <c r="J639" s="194"/>
      <c r="K639" s="194"/>
      <c r="L639" s="194"/>
      <c r="M639" s="194"/>
      <c r="N639" s="194"/>
      <c r="O639" s="194"/>
      <c r="P639" s="194"/>
      <c r="Q639" s="194"/>
      <c r="R639" s="194"/>
      <c r="S639" s="194"/>
      <c r="T639" s="194"/>
      <c r="U639" s="194"/>
      <c r="V639" s="194"/>
      <c r="W639" s="194"/>
      <c r="X639" s="194"/>
      <c r="Y639" s="194"/>
      <c r="Z639" s="194"/>
    </row>
    <row r="640">
      <c r="A640" s="194"/>
      <c r="B640" s="194"/>
      <c r="C640" s="194"/>
      <c r="D640" s="194"/>
      <c r="E640" s="194"/>
      <c r="F640" s="194"/>
      <c r="G640" s="194"/>
      <c r="H640" s="194"/>
      <c r="I640" s="194"/>
      <c r="J640" s="194"/>
      <c r="K640" s="194"/>
      <c r="L640" s="194"/>
      <c r="M640" s="194"/>
      <c r="N640" s="194"/>
      <c r="O640" s="194"/>
      <c r="P640" s="194"/>
      <c r="Q640" s="194"/>
      <c r="R640" s="194"/>
      <c r="S640" s="194"/>
      <c r="T640" s="194"/>
      <c r="U640" s="194"/>
      <c r="V640" s="194"/>
      <c r="W640" s="194"/>
      <c r="X640" s="194"/>
      <c r="Y640" s="194"/>
      <c r="Z640" s="194"/>
    </row>
    <row r="641">
      <c r="A641" s="194"/>
      <c r="B641" s="194"/>
      <c r="C641" s="194"/>
      <c r="D641" s="194"/>
      <c r="E641" s="194"/>
      <c r="F641" s="194"/>
      <c r="G641" s="194"/>
      <c r="H641" s="194"/>
      <c r="I641" s="194"/>
      <c r="J641" s="194"/>
      <c r="K641" s="194"/>
      <c r="L641" s="194"/>
      <c r="M641" s="194"/>
      <c r="N641" s="194"/>
      <c r="O641" s="194"/>
      <c r="P641" s="194"/>
      <c r="Q641" s="194"/>
      <c r="R641" s="194"/>
      <c r="S641" s="194"/>
      <c r="T641" s="194"/>
      <c r="U641" s="194"/>
      <c r="V641" s="194"/>
      <c r="W641" s="194"/>
      <c r="X641" s="194"/>
      <c r="Y641" s="194"/>
      <c r="Z641" s="194"/>
    </row>
    <row r="642">
      <c r="A642" s="194"/>
      <c r="B642" s="194"/>
      <c r="C642" s="194"/>
      <c r="D642" s="194"/>
      <c r="E642" s="194"/>
      <c r="F642" s="194"/>
      <c r="G642" s="194"/>
      <c r="H642" s="194"/>
      <c r="I642" s="194"/>
      <c r="J642" s="194"/>
      <c r="K642" s="194"/>
      <c r="L642" s="194"/>
      <c r="M642" s="194"/>
      <c r="N642" s="194"/>
      <c r="O642" s="194"/>
      <c r="P642" s="194"/>
      <c r="Q642" s="194"/>
      <c r="R642" s="194"/>
      <c r="S642" s="194"/>
      <c r="T642" s="194"/>
      <c r="U642" s="194"/>
      <c r="V642" s="194"/>
      <c r="W642" s="194"/>
      <c r="X642" s="194"/>
      <c r="Y642" s="194"/>
      <c r="Z642" s="194"/>
    </row>
    <row r="643">
      <c r="A643" s="194"/>
      <c r="B643" s="194"/>
      <c r="C643" s="194"/>
      <c r="D643" s="194"/>
      <c r="E643" s="194"/>
      <c r="F643" s="194"/>
      <c r="G643" s="194"/>
      <c r="H643" s="194"/>
      <c r="I643" s="194"/>
      <c r="J643" s="194"/>
      <c r="K643" s="194"/>
      <c r="L643" s="194"/>
      <c r="M643" s="194"/>
      <c r="N643" s="194"/>
      <c r="O643" s="194"/>
      <c r="P643" s="194"/>
      <c r="Q643" s="194"/>
      <c r="R643" s="194"/>
      <c r="S643" s="194"/>
      <c r="T643" s="194"/>
      <c r="U643" s="194"/>
      <c r="V643" s="194"/>
      <c r="W643" s="194"/>
      <c r="X643" s="194"/>
      <c r="Y643" s="194"/>
      <c r="Z643" s="194"/>
    </row>
    <row r="644">
      <c r="A644" s="194"/>
      <c r="B644" s="194"/>
      <c r="C644" s="194"/>
      <c r="D644" s="194"/>
      <c r="E644" s="194"/>
      <c r="F644" s="194"/>
      <c r="G644" s="194"/>
      <c r="H644" s="194"/>
      <c r="I644" s="194"/>
      <c r="J644" s="194"/>
      <c r="K644" s="194"/>
      <c r="L644" s="194"/>
      <c r="M644" s="194"/>
      <c r="N644" s="194"/>
      <c r="O644" s="194"/>
      <c r="P644" s="194"/>
      <c r="Q644" s="194"/>
      <c r="R644" s="194"/>
      <c r="S644" s="194"/>
      <c r="T644" s="194"/>
      <c r="U644" s="194"/>
      <c r="V644" s="194"/>
      <c r="W644" s="194"/>
      <c r="X644" s="194"/>
      <c r="Y644" s="194"/>
      <c r="Z644" s="194"/>
    </row>
    <row r="645">
      <c r="A645" s="194"/>
      <c r="B645" s="194"/>
      <c r="C645" s="194"/>
      <c r="D645" s="194"/>
      <c r="E645" s="194"/>
      <c r="F645" s="194"/>
      <c r="G645" s="194"/>
      <c r="H645" s="194"/>
      <c r="I645" s="194"/>
      <c r="J645" s="194"/>
      <c r="K645" s="194"/>
      <c r="L645" s="194"/>
      <c r="M645" s="194"/>
      <c r="N645" s="194"/>
      <c r="O645" s="194"/>
      <c r="P645" s="194"/>
      <c r="Q645" s="194"/>
      <c r="R645" s="194"/>
      <c r="S645" s="194"/>
      <c r="T645" s="194"/>
      <c r="U645" s="194"/>
      <c r="V645" s="194"/>
      <c r="W645" s="194"/>
      <c r="X645" s="194"/>
      <c r="Y645" s="194"/>
      <c r="Z645" s="194"/>
    </row>
    <row r="646">
      <c r="A646" s="194"/>
      <c r="B646" s="194"/>
      <c r="C646" s="194"/>
      <c r="D646" s="194"/>
      <c r="E646" s="194"/>
      <c r="F646" s="194"/>
      <c r="G646" s="194"/>
      <c r="H646" s="194"/>
      <c r="I646" s="194"/>
      <c r="J646" s="194"/>
      <c r="K646" s="194"/>
      <c r="L646" s="194"/>
      <c r="M646" s="194"/>
      <c r="N646" s="194"/>
      <c r="O646" s="194"/>
      <c r="P646" s="194"/>
      <c r="Q646" s="194"/>
      <c r="R646" s="194"/>
      <c r="S646" s="194"/>
      <c r="T646" s="194"/>
      <c r="U646" s="194"/>
      <c r="V646" s="194"/>
      <c r="W646" s="194"/>
      <c r="X646" s="194"/>
      <c r="Y646" s="194"/>
      <c r="Z646" s="194"/>
    </row>
    <row r="647">
      <c r="A647" s="194"/>
      <c r="B647" s="194"/>
      <c r="C647" s="194"/>
      <c r="D647" s="194"/>
      <c r="E647" s="194"/>
      <c r="F647" s="194"/>
      <c r="G647" s="194"/>
      <c r="H647" s="194"/>
      <c r="I647" s="194"/>
      <c r="J647" s="194"/>
      <c r="K647" s="194"/>
      <c r="L647" s="194"/>
      <c r="M647" s="194"/>
      <c r="N647" s="194"/>
      <c r="O647" s="194"/>
      <c r="P647" s="194"/>
      <c r="Q647" s="194"/>
      <c r="R647" s="194"/>
      <c r="S647" s="194"/>
      <c r="T647" s="194"/>
      <c r="U647" s="194"/>
      <c r="V647" s="194"/>
      <c r="W647" s="194"/>
      <c r="X647" s="194"/>
      <c r="Y647" s="194"/>
      <c r="Z647" s="194"/>
    </row>
    <row r="648">
      <c r="A648" s="194"/>
      <c r="B648" s="194"/>
      <c r="C648" s="194"/>
      <c r="D648" s="194"/>
      <c r="E648" s="194"/>
      <c r="F648" s="194"/>
      <c r="G648" s="194"/>
      <c r="H648" s="194"/>
      <c r="I648" s="194"/>
      <c r="J648" s="194"/>
      <c r="K648" s="194"/>
      <c r="L648" s="194"/>
      <c r="M648" s="194"/>
      <c r="N648" s="194"/>
      <c r="O648" s="194"/>
      <c r="P648" s="194"/>
      <c r="Q648" s="194"/>
      <c r="R648" s="194"/>
      <c r="S648" s="194"/>
      <c r="T648" s="194"/>
      <c r="U648" s="194"/>
      <c r="V648" s="194"/>
      <c r="W648" s="194"/>
      <c r="X648" s="194"/>
      <c r="Y648" s="194"/>
      <c r="Z648" s="194"/>
    </row>
    <row r="649">
      <c r="A649" s="194"/>
      <c r="B649" s="194"/>
      <c r="C649" s="194"/>
      <c r="D649" s="194"/>
      <c r="E649" s="194"/>
      <c r="F649" s="194"/>
      <c r="G649" s="194"/>
      <c r="H649" s="194"/>
      <c r="I649" s="194"/>
      <c r="J649" s="194"/>
      <c r="K649" s="194"/>
      <c r="L649" s="194"/>
      <c r="M649" s="194"/>
      <c r="N649" s="194"/>
      <c r="O649" s="194"/>
      <c r="P649" s="194"/>
      <c r="Q649" s="194"/>
      <c r="R649" s="194"/>
      <c r="S649" s="194"/>
      <c r="T649" s="194"/>
      <c r="U649" s="194"/>
      <c r="V649" s="194"/>
      <c r="W649" s="194"/>
      <c r="X649" s="194"/>
      <c r="Y649" s="194"/>
      <c r="Z649" s="194"/>
    </row>
    <row r="650">
      <c r="A650" s="194"/>
      <c r="B650" s="194"/>
      <c r="C650" s="194"/>
      <c r="D650" s="194"/>
      <c r="E650" s="194"/>
      <c r="F650" s="194"/>
      <c r="G650" s="194"/>
      <c r="H650" s="194"/>
      <c r="I650" s="194"/>
      <c r="J650" s="194"/>
      <c r="K650" s="194"/>
      <c r="L650" s="194"/>
      <c r="M650" s="194"/>
      <c r="N650" s="194"/>
      <c r="O650" s="194"/>
      <c r="P650" s="194"/>
      <c r="Q650" s="194"/>
      <c r="R650" s="194"/>
      <c r="S650" s="194"/>
      <c r="T650" s="194"/>
      <c r="U650" s="194"/>
      <c r="V650" s="194"/>
      <c r="W650" s="194"/>
      <c r="X650" s="194"/>
      <c r="Y650" s="194"/>
      <c r="Z650" s="194"/>
    </row>
    <row r="651">
      <c r="A651" s="194"/>
      <c r="B651" s="194"/>
      <c r="C651" s="194"/>
      <c r="D651" s="194"/>
      <c r="E651" s="194"/>
      <c r="F651" s="194"/>
      <c r="G651" s="194"/>
      <c r="H651" s="194"/>
      <c r="I651" s="194"/>
      <c r="J651" s="194"/>
      <c r="K651" s="194"/>
      <c r="L651" s="194"/>
      <c r="M651" s="194"/>
      <c r="N651" s="194"/>
      <c r="O651" s="194"/>
      <c r="P651" s="194"/>
      <c r="Q651" s="194"/>
      <c r="R651" s="194"/>
      <c r="S651" s="194"/>
      <c r="T651" s="194"/>
      <c r="U651" s="194"/>
      <c r="V651" s="194"/>
      <c r="W651" s="194"/>
      <c r="X651" s="194"/>
      <c r="Y651" s="194"/>
      <c r="Z651" s="194"/>
    </row>
    <row r="652">
      <c r="A652" s="194"/>
      <c r="B652" s="194"/>
      <c r="C652" s="194"/>
      <c r="D652" s="194"/>
      <c r="E652" s="194"/>
      <c r="F652" s="194"/>
      <c r="G652" s="194"/>
      <c r="H652" s="194"/>
      <c r="I652" s="194"/>
      <c r="J652" s="194"/>
      <c r="K652" s="194"/>
      <c r="L652" s="194"/>
      <c r="M652" s="194"/>
      <c r="N652" s="194"/>
      <c r="O652" s="194"/>
      <c r="P652" s="194"/>
      <c r="Q652" s="194"/>
      <c r="R652" s="194"/>
      <c r="S652" s="194"/>
      <c r="T652" s="194"/>
      <c r="U652" s="194"/>
      <c r="V652" s="194"/>
      <c r="W652" s="194"/>
      <c r="X652" s="194"/>
      <c r="Y652" s="194"/>
      <c r="Z652" s="194"/>
    </row>
    <row r="653">
      <c r="A653" s="194"/>
      <c r="B653" s="194"/>
      <c r="C653" s="194"/>
      <c r="D653" s="194"/>
      <c r="E653" s="194"/>
      <c r="F653" s="194"/>
      <c r="G653" s="194"/>
      <c r="H653" s="194"/>
      <c r="I653" s="194"/>
      <c r="J653" s="194"/>
      <c r="K653" s="194"/>
      <c r="L653" s="194"/>
      <c r="M653" s="194"/>
      <c r="N653" s="194"/>
      <c r="O653" s="194"/>
      <c r="P653" s="194"/>
      <c r="Q653" s="194"/>
      <c r="R653" s="194"/>
      <c r="S653" s="194"/>
      <c r="T653" s="194"/>
      <c r="U653" s="194"/>
      <c r="V653" s="194"/>
      <c r="W653" s="194"/>
      <c r="X653" s="194"/>
      <c r="Y653" s="194"/>
      <c r="Z653" s="194"/>
    </row>
    <row r="654">
      <c r="A654" s="194"/>
      <c r="B654" s="194"/>
      <c r="C654" s="194"/>
      <c r="D654" s="194"/>
      <c r="E654" s="194"/>
      <c r="F654" s="194"/>
      <c r="G654" s="194"/>
      <c r="H654" s="194"/>
      <c r="I654" s="194"/>
      <c r="J654" s="194"/>
      <c r="K654" s="194"/>
      <c r="L654" s="194"/>
      <c r="M654" s="194"/>
      <c r="N654" s="194"/>
      <c r="O654" s="194"/>
      <c r="P654" s="194"/>
      <c r="Q654" s="194"/>
      <c r="R654" s="194"/>
      <c r="S654" s="194"/>
      <c r="T654" s="194"/>
      <c r="U654" s="194"/>
      <c r="V654" s="194"/>
      <c r="W654" s="194"/>
      <c r="X654" s="194"/>
      <c r="Y654" s="194"/>
      <c r="Z654" s="194"/>
    </row>
    <row r="655">
      <c r="A655" s="194"/>
      <c r="B655" s="194"/>
      <c r="C655" s="194"/>
      <c r="D655" s="194"/>
      <c r="E655" s="194"/>
      <c r="F655" s="194"/>
      <c r="G655" s="194"/>
      <c r="H655" s="194"/>
      <c r="I655" s="194"/>
      <c r="J655" s="194"/>
      <c r="K655" s="194"/>
      <c r="L655" s="194"/>
      <c r="M655" s="194"/>
      <c r="N655" s="194"/>
      <c r="O655" s="194"/>
      <c r="P655" s="194"/>
      <c r="Q655" s="194"/>
      <c r="R655" s="194"/>
      <c r="S655" s="194"/>
      <c r="T655" s="194"/>
      <c r="U655" s="194"/>
      <c r="V655" s="194"/>
      <c r="W655" s="194"/>
      <c r="X655" s="194"/>
      <c r="Y655" s="194"/>
      <c r="Z655" s="194"/>
    </row>
    <row r="656">
      <c r="A656" s="194"/>
      <c r="B656" s="194"/>
      <c r="C656" s="194"/>
      <c r="D656" s="194"/>
      <c r="E656" s="194"/>
      <c r="F656" s="194"/>
      <c r="G656" s="194"/>
      <c r="H656" s="194"/>
      <c r="I656" s="194"/>
      <c r="J656" s="194"/>
      <c r="K656" s="194"/>
      <c r="L656" s="194"/>
      <c r="M656" s="194"/>
      <c r="N656" s="194"/>
      <c r="O656" s="194"/>
      <c r="P656" s="194"/>
      <c r="Q656" s="194"/>
      <c r="R656" s="194"/>
      <c r="S656" s="194"/>
      <c r="T656" s="194"/>
      <c r="U656" s="194"/>
      <c r="V656" s="194"/>
      <c r="W656" s="194"/>
      <c r="X656" s="194"/>
      <c r="Y656" s="194"/>
      <c r="Z656" s="194"/>
    </row>
    <row r="657">
      <c r="A657" s="194"/>
      <c r="B657" s="194"/>
      <c r="C657" s="194"/>
      <c r="D657" s="194"/>
      <c r="E657" s="194"/>
      <c r="F657" s="194"/>
      <c r="G657" s="194"/>
      <c r="H657" s="194"/>
      <c r="I657" s="194"/>
      <c r="J657" s="194"/>
      <c r="K657" s="194"/>
      <c r="L657" s="194"/>
      <c r="M657" s="194"/>
      <c r="N657" s="194"/>
      <c r="O657" s="194"/>
      <c r="P657" s="194"/>
      <c r="Q657" s="194"/>
      <c r="R657" s="194"/>
      <c r="S657" s="194"/>
      <c r="T657" s="194"/>
      <c r="U657" s="194"/>
      <c r="V657" s="194"/>
      <c r="W657" s="194"/>
      <c r="X657" s="194"/>
      <c r="Y657" s="194"/>
      <c r="Z657" s="194"/>
    </row>
    <row r="658">
      <c r="A658" s="194"/>
      <c r="B658" s="194"/>
      <c r="C658" s="194"/>
      <c r="D658" s="194"/>
      <c r="E658" s="194"/>
      <c r="F658" s="194"/>
      <c r="G658" s="194"/>
      <c r="H658" s="194"/>
      <c r="I658" s="194"/>
      <c r="J658" s="194"/>
      <c r="K658" s="194"/>
      <c r="L658" s="194"/>
      <c r="M658" s="194"/>
      <c r="N658" s="194"/>
      <c r="O658" s="194"/>
      <c r="P658" s="194"/>
      <c r="Q658" s="194"/>
      <c r="R658" s="194"/>
      <c r="S658" s="194"/>
      <c r="T658" s="194"/>
      <c r="U658" s="194"/>
      <c r="V658" s="194"/>
      <c r="W658" s="194"/>
      <c r="X658" s="194"/>
      <c r="Y658" s="194"/>
      <c r="Z658" s="194"/>
    </row>
    <row r="659">
      <c r="A659" s="194"/>
      <c r="B659" s="194"/>
      <c r="C659" s="194"/>
      <c r="D659" s="194"/>
      <c r="E659" s="194"/>
      <c r="F659" s="194"/>
      <c r="G659" s="194"/>
      <c r="H659" s="194"/>
      <c r="I659" s="194"/>
      <c r="J659" s="194"/>
      <c r="K659" s="194"/>
      <c r="L659" s="194"/>
      <c r="M659" s="194"/>
      <c r="N659" s="194"/>
      <c r="O659" s="194"/>
      <c r="P659" s="194"/>
      <c r="Q659" s="194"/>
      <c r="R659" s="194"/>
      <c r="S659" s="194"/>
      <c r="T659" s="194"/>
      <c r="U659" s="194"/>
      <c r="V659" s="194"/>
      <c r="W659" s="194"/>
      <c r="X659" s="194"/>
      <c r="Y659" s="194"/>
      <c r="Z659" s="194"/>
    </row>
    <row r="660">
      <c r="A660" s="194"/>
      <c r="B660" s="194"/>
      <c r="C660" s="194"/>
      <c r="D660" s="194"/>
      <c r="E660" s="194"/>
      <c r="F660" s="194"/>
      <c r="G660" s="194"/>
      <c r="H660" s="194"/>
      <c r="I660" s="194"/>
      <c r="J660" s="194"/>
      <c r="K660" s="194"/>
      <c r="L660" s="194"/>
      <c r="M660" s="194"/>
      <c r="N660" s="194"/>
      <c r="O660" s="194"/>
      <c r="P660" s="194"/>
      <c r="Q660" s="194"/>
      <c r="R660" s="194"/>
      <c r="S660" s="194"/>
      <c r="T660" s="194"/>
      <c r="U660" s="194"/>
      <c r="V660" s="194"/>
      <c r="W660" s="194"/>
      <c r="X660" s="194"/>
      <c r="Y660" s="194"/>
      <c r="Z660" s="194"/>
    </row>
    <row r="661">
      <c r="A661" s="194"/>
      <c r="B661" s="194"/>
      <c r="C661" s="194"/>
      <c r="D661" s="194"/>
      <c r="E661" s="194"/>
      <c r="F661" s="194"/>
      <c r="G661" s="194"/>
      <c r="H661" s="194"/>
      <c r="I661" s="194"/>
      <c r="J661" s="194"/>
      <c r="K661" s="194"/>
      <c r="L661" s="194"/>
      <c r="M661" s="194"/>
      <c r="N661" s="194"/>
      <c r="O661" s="194"/>
      <c r="P661" s="194"/>
      <c r="Q661" s="194"/>
      <c r="R661" s="194"/>
      <c r="S661" s="194"/>
      <c r="T661" s="194"/>
      <c r="U661" s="194"/>
      <c r="V661" s="194"/>
      <c r="W661" s="194"/>
      <c r="X661" s="194"/>
      <c r="Y661" s="194"/>
      <c r="Z661" s="194"/>
    </row>
    <row r="662">
      <c r="A662" s="194"/>
      <c r="B662" s="194"/>
      <c r="C662" s="194"/>
      <c r="D662" s="194"/>
      <c r="E662" s="194"/>
      <c r="F662" s="194"/>
      <c r="G662" s="194"/>
      <c r="H662" s="194"/>
      <c r="I662" s="194"/>
      <c r="J662" s="194"/>
      <c r="K662" s="194"/>
      <c r="L662" s="194"/>
      <c r="M662" s="194"/>
      <c r="N662" s="194"/>
      <c r="O662" s="194"/>
      <c r="P662" s="194"/>
      <c r="Q662" s="194"/>
      <c r="R662" s="194"/>
      <c r="S662" s="194"/>
      <c r="T662" s="194"/>
      <c r="U662" s="194"/>
      <c r="V662" s="194"/>
      <c r="W662" s="194"/>
      <c r="X662" s="194"/>
      <c r="Y662" s="194"/>
      <c r="Z662" s="194"/>
    </row>
    <row r="663">
      <c r="A663" s="194"/>
      <c r="B663" s="194"/>
      <c r="C663" s="194"/>
      <c r="D663" s="194"/>
      <c r="E663" s="194"/>
      <c r="F663" s="194"/>
      <c r="G663" s="194"/>
      <c r="H663" s="194"/>
      <c r="I663" s="194"/>
      <c r="J663" s="194"/>
      <c r="K663" s="194"/>
      <c r="L663" s="194"/>
      <c r="M663" s="194"/>
      <c r="N663" s="194"/>
      <c r="O663" s="194"/>
      <c r="P663" s="194"/>
      <c r="Q663" s="194"/>
      <c r="R663" s="194"/>
      <c r="S663" s="194"/>
      <c r="T663" s="194"/>
      <c r="U663" s="194"/>
      <c r="V663" s="194"/>
      <c r="W663" s="194"/>
      <c r="X663" s="194"/>
      <c r="Y663" s="194"/>
      <c r="Z663" s="194"/>
    </row>
    <row r="664">
      <c r="A664" s="194"/>
      <c r="B664" s="194"/>
      <c r="C664" s="194"/>
      <c r="D664" s="194"/>
      <c r="E664" s="194"/>
      <c r="F664" s="194"/>
      <c r="G664" s="194"/>
      <c r="H664" s="194"/>
      <c r="I664" s="194"/>
      <c r="J664" s="194"/>
      <c r="K664" s="194"/>
      <c r="L664" s="194"/>
      <c r="M664" s="194"/>
      <c r="N664" s="194"/>
      <c r="O664" s="194"/>
      <c r="P664" s="194"/>
      <c r="Q664" s="194"/>
      <c r="R664" s="194"/>
      <c r="S664" s="194"/>
      <c r="T664" s="194"/>
      <c r="U664" s="194"/>
      <c r="V664" s="194"/>
      <c r="W664" s="194"/>
      <c r="X664" s="194"/>
      <c r="Y664" s="194"/>
      <c r="Z664" s="194"/>
    </row>
    <row r="665">
      <c r="A665" s="194"/>
      <c r="B665" s="194"/>
      <c r="C665" s="194"/>
      <c r="D665" s="194"/>
      <c r="E665" s="194"/>
      <c r="F665" s="194"/>
      <c r="G665" s="194"/>
      <c r="H665" s="194"/>
      <c r="I665" s="194"/>
      <c r="J665" s="194"/>
      <c r="K665" s="194"/>
      <c r="L665" s="194"/>
      <c r="M665" s="194"/>
      <c r="N665" s="194"/>
      <c r="O665" s="194"/>
      <c r="P665" s="194"/>
      <c r="Q665" s="194"/>
      <c r="R665" s="194"/>
      <c r="S665" s="194"/>
      <c r="T665" s="194"/>
      <c r="U665" s="194"/>
      <c r="V665" s="194"/>
      <c r="W665" s="194"/>
      <c r="X665" s="194"/>
      <c r="Y665" s="194"/>
      <c r="Z665" s="194"/>
    </row>
    <row r="666">
      <c r="A666" s="194"/>
      <c r="B666" s="194"/>
      <c r="C666" s="194"/>
      <c r="D666" s="194"/>
      <c r="E666" s="194"/>
      <c r="F666" s="194"/>
      <c r="G666" s="194"/>
      <c r="H666" s="194"/>
      <c r="I666" s="194"/>
      <c r="J666" s="194"/>
      <c r="K666" s="194"/>
      <c r="L666" s="194"/>
      <c r="M666" s="194"/>
      <c r="N666" s="194"/>
      <c r="O666" s="194"/>
      <c r="P666" s="194"/>
      <c r="Q666" s="194"/>
      <c r="R666" s="194"/>
      <c r="S666" s="194"/>
      <c r="T666" s="194"/>
      <c r="U666" s="194"/>
      <c r="V666" s="194"/>
      <c r="W666" s="194"/>
      <c r="X666" s="194"/>
      <c r="Y666" s="194"/>
      <c r="Z666" s="194"/>
    </row>
    <row r="667">
      <c r="A667" s="194"/>
      <c r="B667" s="194"/>
      <c r="C667" s="194"/>
      <c r="D667" s="194"/>
      <c r="E667" s="194"/>
      <c r="F667" s="194"/>
      <c r="G667" s="194"/>
      <c r="H667" s="194"/>
      <c r="I667" s="194"/>
      <c r="J667" s="194"/>
      <c r="K667" s="194"/>
      <c r="L667" s="194"/>
      <c r="M667" s="194"/>
      <c r="N667" s="194"/>
      <c r="O667" s="194"/>
      <c r="P667" s="194"/>
      <c r="Q667" s="194"/>
      <c r="R667" s="194"/>
      <c r="S667" s="194"/>
      <c r="T667" s="194"/>
      <c r="U667" s="194"/>
      <c r="V667" s="194"/>
      <c r="W667" s="194"/>
      <c r="X667" s="194"/>
      <c r="Y667" s="194"/>
      <c r="Z667" s="194"/>
    </row>
    <row r="668">
      <c r="A668" s="194"/>
      <c r="B668" s="194"/>
      <c r="C668" s="194"/>
      <c r="D668" s="194"/>
      <c r="E668" s="194"/>
      <c r="F668" s="194"/>
      <c r="G668" s="194"/>
      <c r="H668" s="194"/>
      <c r="I668" s="194"/>
      <c r="J668" s="194"/>
      <c r="K668" s="194"/>
      <c r="L668" s="194"/>
      <c r="M668" s="194"/>
      <c r="N668" s="194"/>
      <c r="O668" s="194"/>
      <c r="P668" s="194"/>
      <c r="Q668" s="194"/>
      <c r="R668" s="194"/>
      <c r="S668" s="194"/>
      <c r="T668" s="194"/>
      <c r="U668" s="194"/>
      <c r="V668" s="194"/>
      <c r="W668" s="194"/>
      <c r="X668" s="194"/>
      <c r="Y668" s="194"/>
      <c r="Z668" s="194"/>
    </row>
    <row r="669">
      <c r="A669" s="194"/>
      <c r="B669" s="194"/>
      <c r="C669" s="194"/>
      <c r="D669" s="194"/>
      <c r="E669" s="194"/>
      <c r="F669" s="194"/>
      <c r="G669" s="194"/>
      <c r="H669" s="194"/>
      <c r="I669" s="194"/>
      <c r="J669" s="194"/>
      <c r="K669" s="194"/>
      <c r="L669" s="194"/>
      <c r="M669" s="194"/>
      <c r="N669" s="194"/>
      <c r="O669" s="194"/>
      <c r="P669" s="194"/>
      <c r="Q669" s="194"/>
      <c r="R669" s="194"/>
      <c r="S669" s="194"/>
      <c r="T669" s="194"/>
      <c r="U669" s="194"/>
      <c r="V669" s="194"/>
      <c r="W669" s="194"/>
      <c r="X669" s="194"/>
      <c r="Y669" s="194"/>
      <c r="Z669" s="194"/>
    </row>
    <row r="670">
      <c r="A670" s="194"/>
      <c r="B670" s="194"/>
      <c r="C670" s="194"/>
      <c r="D670" s="194"/>
      <c r="E670" s="194"/>
      <c r="F670" s="194"/>
      <c r="G670" s="194"/>
      <c r="H670" s="194"/>
      <c r="I670" s="194"/>
      <c r="J670" s="194"/>
      <c r="K670" s="194"/>
      <c r="L670" s="194"/>
      <c r="M670" s="194"/>
      <c r="N670" s="194"/>
      <c r="O670" s="194"/>
      <c r="P670" s="194"/>
      <c r="Q670" s="194"/>
      <c r="R670" s="194"/>
      <c r="S670" s="194"/>
      <c r="T670" s="194"/>
      <c r="U670" s="194"/>
      <c r="V670" s="194"/>
      <c r="W670" s="194"/>
      <c r="X670" s="194"/>
      <c r="Y670" s="194"/>
      <c r="Z670" s="194"/>
    </row>
    <row r="671">
      <c r="A671" s="194"/>
      <c r="B671" s="194"/>
      <c r="C671" s="194"/>
      <c r="D671" s="194"/>
      <c r="E671" s="194"/>
      <c r="F671" s="194"/>
      <c r="G671" s="194"/>
      <c r="H671" s="194"/>
      <c r="I671" s="194"/>
      <c r="J671" s="194"/>
      <c r="K671" s="194"/>
      <c r="L671" s="194"/>
      <c r="M671" s="194"/>
      <c r="N671" s="194"/>
      <c r="O671" s="194"/>
      <c r="P671" s="194"/>
      <c r="Q671" s="194"/>
      <c r="R671" s="194"/>
      <c r="S671" s="194"/>
      <c r="T671" s="194"/>
      <c r="U671" s="194"/>
      <c r="V671" s="194"/>
      <c r="W671" s="194"/>
      <c r="X671" s="194"/>
      <c r="Y671" s="194"/>
      <c r="Z671" s="194"/>
    </row>
    <row r="672">
      <c r="A672" s="194"/>
      <c r="B672" s="194"/>
      <c r="C672" s="194"/>
      <c r="D672" s="194"/>
      <c r="E672" s="194"/>
      <c r="F672" s="194"/>
      <c r="G672" s="194"/>
      <c r="H672" s="194"/>
      <c r="I672" s="194"/>
      <c r="J672" s="194"/>
      <c r="K672" s="194"/>
      <c r="L672" s="194"/>
      <c r="M672" s="194"/>
      <c r="N672" s="194"/>
      <c r="O672" s="194"/>
      <c r="P672" s="194"/>
      <c r="Q672" s="194"/>
      <c r="R672" s="194"/>
      <c r="S672" s="194"/>
      <c r="T672" s="194"/>
      <c r="U672" s="194"/>
      <c r="V672" s="194"/>
      <c r="W672" s="194"/>
      <c r="X672" s="194"/>
      <c r="Y672" s="194"/>
      <c r="Z672" s="194"/>
    </row>
    <row r="673">
      <c r="A673" s="194"/>
      <c r="B673" s="194"/>
      <c r="C673" s="194"/>
      <c r="D673" s="194"/>
      <c r="E673" s="194"/>
      <c r="F673" s="194"/>
      <c r="G673" s="194"/>
      <c r="H673" s="194"/>
      <c r="I673" s="194"/>
      <c r="J673" s="194"/>
      <c r="K673" s="194"/>
      <c r="L673" s="194"/>
      <c r="M673" s="194"/>
      <c r="N673" s="194"/>
      <c r="O673" s="194"/>
      <c r="P673" s="194"/>
      <c r="Q673" s="194"/>
      <c r="R673" s="194"/>
      <c r="S673" s="194"/>
      <c r="T673" s="194"/>
      <c r="U673" s="194"/>
      <c r="V673" s="194"/>
      <c r="W673" s="194"/>
      <c r="X673" s="194"/>
      <c r="Y673" s="194"/>
      <c r="Z673" s="194"/>
    </row>
    <row r="674">
      <c r="A674" s="194"/>
      <c r="B674" s="194"/>
      <c r="C674" s="194"/>
      <c r="D674" s="194"/>
      <c r="E674" s="194"/>
      <c r="F674" s="194"/>
      <c r="G674" s="194"/>
      <c r="H674" s="194"/>
      <c r="I674" s="194"/>
      <c r="J674" s="194"/>
      <c r="K674" s="194"/>
      <c r="L674" s="194"/>
      <c r="M674" s="194"/>
      <c r="N674" s="194"/>
      <c r="O674" s="194"/>
      <c r="P674" s="194"/>
      <c r="Q674" s="194"/>
      <c r="R674" s="194"/>
      <c r="S674" s="194"/>
      <c r="T674" s="194"/>
      <c r="U674" s="194"/>
      <c r="V674" s="194"/>
      <c r="W674" s="194"/>
      <c r="X674" s="194"/>
      <c r="Y674" s="194"/>
      <c r="Z674" s="194"/>
    </row>
    <row r="675">
      <c r="A675" s="194"/>
      <c r="B675" s="194"/>
      <c r="C675" s="194"/>
      <c r="D675" s="194"/>
      <c r="E675" s="194"/>
      <c r="F675" s="194"/>
      <c r="G675" s="194"/>
      <c r="H675" s="194"/>
      <c r="I675" s="194"/>
      <c r="J675" s="194"/>
      <c r="K675" s="194"/>
      <c r="L675" s="194"/>
      <c r="M675" s="194"/>
      <c r="N675" s="194"/>
      <c r="O675" s="194"/>
      <c r="P675" s="194"/>
      <c r="Q675" s="194"/>
      <c r="R675" s="194"/>
      <c r="S675" s="194"/>
      <c r="T675" s="194"/>
      <c r="U675" s="194"/>
      <c r="V675" s="194"/>
      <c r="W675" s="194"/>
      <c r="X675" s="194"/>
      <c r="Y675" s="194"/>
      <c r="Z675" s="194"/>
    </row>
    <row r="676">
      <c r="A676" s="194"/>
      <c r="B676" s="194"/>
      <c r="C676" s="194"/>
      <c r="D676" s="194"/>
      <c r="E676" s="194"/>
      <c r="F676" s="194"/>
      <c r="G676" s="194"/>
      <c r="H676" s="194"/>
      <c r="I676" s="194"/>
      <c r="J676" s="194"/>
      <c r="K676" s="194"/>
      <c r="L676" s="194"/>
      <c r="M676" s="194"/>
      <c r="N676" s="194"/>
      <c r="O676" s="194"/>
      <c r="P676" s="194"/>
      <c r="Q676" s="194"/>
      <c r="R676" s="194"/>
      <c r="S676" s="194"/>
      <c r="T676" s="194"/>
      <c r="U676" s="194"/>
      <c r="V676" s="194"/>
      <c r="W676" s="194"/>
      <c r="X676" s="194"/>
      <c r="Y676" s="194"/>
      <c r="Z676" s="194"/>
    </row>
    <row r="677">
      <c r="A677" s="194"/>
      <c r="B677" s="194"/>
      <c r="C677" s="194"/>
      <c r="D677" s="194"/>
      <c r="E677" s="194"/>
      <c r="F677" s="194"/>
      <c r="G677" s="194"/>
      <c r="H677" s="194"/>
      <c r="I677" s="194"/>
      <c r="J677" s="194"/>
      <c r="K677" s="194"/>
      <c r="L677" s="194"/>
      <c r="M677" s="194"/>
      <c r="N677" s="194"/>
      <c r="O677" s="194"/>
      <c r="P677" s="194"/>
      <c r="Q677" s="194"/>
      <c r="R677" s="194"/>
      <c r="S677" s="194"/>
      <c r="T677" s="194"/>
      <c r="U677" s="194"/>
      <c r="V677" s="194"/>
      <c r="W677" s="194"/>
      <c r="X677" s="194"/>
      <c r="Y677" s="194"/>
      <c r="Z677" s="194"/>
    </row>
    <row r="678">
      <c r="A678" s="194"/>
      <c r="B678" s="194"/>
      <c r="C678" s="194"/>
      <c r="D678" s="194"/>
      <c r="E678" s="194"/>
      <c r="F678" s="194"/>
      <c r="G678" s="194"/>
      <c r="H678" s="194"/>
      <c r="I678" s="194"/>
      <c r="J678" s="194"/>
      <c r="K678" s="194"/>
      <c r="L678" s="194"/>
      <c r="M678" s="194"/>
      <c r="N678" s="194"/>
      <c r="O678" s="194"/>
      <c r="P678" s="194"/>
      <c r="Q678" s="194"/>
      <c r="R678" s="194"/>
      <c r="S678" s="194"/>
      <c r="T678" s="194"/>
      <c r="U678" s="194"/>
      <c r="V678" s="194"/>
      <c r="W678" s="194"/>
      <c r="X678" s="194"/>
      <c r="Y678" s="194"/>
      <c r="Z678" s="194"/>
    </row>
    <row r="679">
      <c r="A679" s="194"/>
      <c r="B679" s="194"/>
      <c r="C679" s="194"/>
      <c r="D679" s="194"/>
      <c r="E679" s="194"/>
      <c r="F679" s="194"/>
      <c r="G679" s="194"/>
      <c r="H679" s="194"/>
      <c r="I679" s="194"/>
      <c r="J679" s="194"/>
      <c r="K679" s="194"/>
      <c r="L679" s="194"/>
      <c r="M679" s="194"/>
      <c r="N679" s="194"/>
      <c r="O679" s="194"/>
      <c r="P679" s="194"/>
      <c r="Q679" s="194"/>
      <c r="R679" s="194"/>
      <c r="S679" s="194"/>
      <c r="T679" s="194"/>
      <c r="U679" s="194"/>
      <c r="V679" s="194"/>
      <c r="W679" s="194"/>
      <c r="X679" s="194"/>
      <c r="Y679" s="194"/>
      <c r="Z679" s="194"/>
    </row>
    <row r="680">
      <c r="A680" s="194"/>
      <c r="B680" s="194"/>
      <c r="C680" s="194"/>
      <c r="D680" s="194"/>
      <c r="E680" s="194"/>
      <c r="F680" s="194"/>
      <c r="G680" s="194"/>
      <c r="H680" s="194"/>
      <c r="I680" s="194"/>
      <c r="J680" s="194"/>
      <c r="K680" s="194"/>
      <c r="L680" s="194"/>
      <c r="M680" s="194"/>
      <c r="N680" s="194"/>
      <c r="O680" s="194"/>
      <c r="P680" s="194"/>
      <c r="Q680" s="194"/>
      <c r="R680" s="194"/>
      <c r="S680" s="194"/>
      <c r="T680" s="194"/>
      <c r="U680" s="194"/>
      <c r="V680" s="194"/>
      <c r="W680" s="194"/>
      <c r="X680" s="194"/>
      <c r="Y680" s="194"/>
      <c r="Z680" s="194"/>
    </row>
    <row r="681">
      <c r="A681" s="194"/>
      <c r="B681" s="194"/>
      <c r="C681" s="194"/>
      <c r="D681" s="194"/>
      <c r="E681" s="194"/>
      <c r="F681" s="194"/>
      <c r="G681" s="194"/>
      <c r="H681" s="194"/>
      <c r="I681" s="194"/>
      <c r="J681" s="194"/>
      <c r="K681" s="194"/>
      <c r="L681" s="194"/>
      <c r="M681" s="194"/>
      <c r="N681" s="194"/>
      <c r="O681" s="194"/>
      <c r="P681" s="194"/>
      <c r="Q681" s="194"/>
      <c r="R681" s="194"/>
      <c r="S681" s="194"/>
      <c r="T681" s="194"/>
      <c r="U681" s="194"/>
      <c r="V681" s="194"/>
      <c r="W681" s="194"/>
      <c r="X681" s="194"/>
      <c r="Y681" s="194"/>
      <c r="Z681" s="194"/>
    </row>
    <row r="682">
      <c r="A682" s="194"/>
      <c r="B682" s="194"/>
      <c r="C682" s="194"/>
      <c r="D682" s="194"/>
      <c r="E682" s="194"/>
      <c r="F682" s="194"/>
      <c r="G682" s="194"/>
      <c r="H682" s="194"/>
      <c r="I682" s="194"/>
      <c r="J682" s="194"/>
      <c r="K682" s="194"/>
      <c r="L682" s="194"/>
      <c r="M682" s="194"/>
      <c r="N682" s="194"/>
      <c r="O682" s="194"/>
      <c r="P682" s="194"/>
      <c r="Q682" s="194"/>
      <c r="R682" s="194"/>
      <c r="S682" s="194"/>
      <c r="T682" s="194"/>
      <c r="U682" s="194"/>
      <c r="V682" s="194"/>
      <c r="W682" s="194"/>
      <c r="X682" s="194"/>
      <c r="Y682" s="194"/>
      <c r="Z682" s="194"/>
    </row>
    <row r="683">
      <c r="A683" s="194"/>
      <c r="B683" s="194"/>
      <c r="C683" s="194"/>
      <c r="D683" s="194"/>
      <c r="E683" s="194"/>
      <c r="F683" s="194"/>
      <c r="G683" s="194"/>
      <c r="H683" s="194"/>
      <c r="I683" s="194"/>
      <c r="J683" s="194"/>
      <c r="K683" s="194"/>
      <c r="L683" s="194"/>
      <c r="M683" s="194"/>
      <c r="N683" s="194"/>
      <c r="O683" s="194"/>
      <c r="P683" s="194"/>
      <c r="Q683" s="194"/>
      <c r="R683" s="194"/>
      <c r="S683" s="194"/>
      <c r="T683" s="194"/>
      <c r="U683" s="194"/>
      <c r="V683" s="194"/>
      <c r="W683" s="194"/>
      <c r="X683" s="194"/>
      <c r="Y683" s="194"/>
      <c r="Z683" s="194"/>
    </row>
    <row r="684">
      <c r="A684" s="194"/>
      <c r="B684" s="194"/>
      <c r="C684" s="194"/>
      <c r="D684" s="194"/>
      <c r="E684" s="194"/>
      <c r="F684" s="194"/>
      <c r="G684" s="194"/>
      <c r="H684" s="194"/>
      <c r="I684" s="194"/>
      <c r="J684" s="194"/>
      <c r="K684" s="194"/>
      <c r="L684" s="194"/>
      <c r="M684" s="194"/>
      <c r="N684" s="194"/>
      <c r="O684" s="194"/>
      <c r="P684" s="194"/>
      <c r="Q684" s="194"/>
      <c r="R684" s="194"/>
      <c r="S684" s="194"/>
      <c r="T684" s="194"/>
      <c r="U684" s="194"/>
      <c r="V684" s="194"/>
      <c r="W684" s="194"/>
      <c r="X684" s="194"/>
      <c r="Y684" s="194"/>
      <c r="Z684" s="194"/>
    </row>
    <row r="685">
      <c r="A685" s="194"/>
      <c r="B685" s="194"/>
      <c r="C685" s="194"/>
      <c r="D685" s="194"/>
      <c r="E685" s="194"/>
      <c r="F685" s="194"/>
      <c r="G685" s="194"/>
      <c r="H685" s="194"/>
      <c r="I685" s="194"/>
      <c r="J685" s="194"/>
      <c r="K685" s="194"/>
      <c r="L685" s="194"/>
      <c r="M685" s="194"/>
      <c r="N685" s="194"/>
      <c r="O685" s="194"/>
      <c r="P685" s="194"/>
      <c r="Q685" s="194"/>
      <c r="R685" s="194"/>
      <c r="S685" s="194"/>
      <c r="T685" s="194"/>
      <c r="U685" s="194"/>
      <c r="V685" s="194"/>
      <c r="W685" s="194"/>
      <c r="X685" s="194"/>
      <c r="Y685" s="194"/>
      <c r="Z685" s="194"/>
    </row>
    <row r="686">
      <c r="A686" s="194"/>
      <c r="B686" s="194"/>
      <c r="C686" s="194"/>
      <c r="D686" s="194"/>
      <c r="E686" s="194"/>
      <c r="F686" s="194"/>
      <c r="G686" s="194"/>
      <c r="H686" s="194"/>
      <c r="I686" s="194"/>
      <c r="J686" s="194"/>
      <c r="K686" s="194"/>
      <c r="L686" s="194"/>
      <c r="M686" s="194"/>
      <c r="N686" s="194"/>
      <c r="O686" s="194"/>
      <c r="P686" s="194"/>
      <c r="Q686" s="194"/>
      <c r="R686" s="194"/>
      <c r="S686" s="194"/>
      <c r="T686" s="194"/>
      <c r="U686" s="194"/>
      <c r="V686" s="194"/>
      <c r="W686" s="194"/>
      <c r="X686" s="194"/>
      <c r="Y686" s="194"/>
      <c r="Z686" s="194"/>
    </row>
    <row r="687">
      <c r="A687" s="194"/>
      <c r="B687" s="194"/>
      <c r="C687" s="194"/>
      <c r="D687" s="194"/>
      <c r="E687" s="194"/>
      <c r="F687" s="194"/>
      <c r="G687" s="194"/>
      <c r="H687" s="194"/>
      <c r="I687" s="194"/>
      <c r="J687" s="194"/>
      <c r="K687" s="194"/>
      <c r="L687" s="194"/>
      <c r="M687" s="194"/>
      <c r="N687" s="194"/>
      <c r="O687" s="194"/>
      <c r="P687" s="194"/>
      <c r="Q687" s="194"/>
      <c r="R687" s="194"/>
      <c r="S687" s="194"/>
      <c r="T687" s="194"/>
      <c r="U687" s="194"/>
      <c r="V687" s="194"/>
      <c r="W687" s="194"/>
      <c r="X687" s="194"/>
      <c r="Y687" s="194"/>
      <c r="Z687" s="194"/>
    </row>
    <row r="688">
      <c r="A688" s="194"/>
      <c r="B688" s="194"/>
      <c r="C688" s="194"/>
      <c r="D688" s="194"/>
      <c r="E688" s="194"/>
      <c r="F688" s="194"/>
      <c r="G688" s="194"/>
      <c r="H688" s="194"/>
      <c r="I688" s="194"/>
      <c r="J688" s="194"/>
      <c r="K688" s="194"/>
      <c r="L688" s="194"/>
      <c r="M688" s="194"/>
      <c r="N688" s="194"/>
      <c r="O688" s="194"/>
      <c r="P688" s="194"/>
      <c r="Q688" s="194"/>
      <c r="R688" s="194"/>
      <c r="S688" s="194"/>
      <c r="T688" s="194"/>
      <c r="U688" s="194"/>
      <c r="V688" s="194"/>
      <c r="W688" s="194"/>
      <c r="X688" s="194"/>
      <c r="Y688" s="194"/>
      <c r="Z688" s="194"/>
    </row>
    <row r="689">
      <c r="A689" s="194"/>
      <c r="B689" s="194"/>
      <c r="C689" s="194"/>
      <c r="D689" s="194"/>
      <c r="E689" s="194"/>
      <c r="F689" s="194"/>
      <c r="G689" s="194"/>
      <c r="H689" s="194"/>
      <c r="I689" s="194"/>
      <c r="J689" s="194"/>
      <c r="K689" s="194"/>
      <c r="L689" s="194"/>
      <c r="M689" s="194"/>
      <c r="N689" s="194"/>
      <c r="O689" s="194"/>
      <c r="P689" s="194"/>
      <c r="Q689" s="194"/>
      <c r="R689" s="194"/>
      <c r="S689" s="194"/>
      <c r="T689" s="194"/>
      <c r="U689" s="194"/>
      <c r="V689" s="194"/>
      <c r="W689" s="194"/>
      <c r="X689" s="194"/>
      <c r="Y689" s="194"/>
      <c r="Z689" s="194"/>
    </row>
    <row r="690">
      <c r="A690" s="194"/>
      <c r="B690" s="194"/>
      <c r="C690" s="194"/>
      <c r="D690" s="194"/>
      <c r="E690" s="194"/>
      <c r="F690" s="194"/>
      <c r="G690" s="194"/>
      <c r="H690" s="194"/>
      <c r="I690" s="194"/>
      <c r="J690" s="194"/>
      <c r="K690" s="194"/>
      <c r="L690" s="194"/>
      <c r="M690" s="194"/>
      <c r="N690" s="194"/>
      <c r="O690" s="194"/>
      <c r="P690" s="194"/>
      <c r="Q690" s="194"/>
      <c r="R690" s="194"/>
      <c r="S690" s="194"/>
      <c r="T690" s="194"/>
      <c r="U690" s="194"/>
      <c r="V690" s="194"/>
      <c r="W690" s="194"/>
      <c r="X690" s="194"/>
      <c r="Y690" s="194"/>
      <c r="Z690" s="194"/>
    </row>
    <row r="691">
      <c r="A691" s="194"/>
      <c r="B691" s="194"/>
      <c r="C691" s="194"/>
      <c r="D691" s="194"/>
      <c r="E691" s="194"/>
      <c r="F691" s="194"/>
      <c r="G691" s="194"/>
      <c r="H691" s="194"/>
      <c r="I691" s="194"/>
      <c r="J691" s="194"/>
      <c r="K691" s="194"/>
      <c r="L691" s="194"/>
      <c r="M691" s="194"/>
      <c r="N691" s="194"/>
      <c r="O691" s="194"/>
      <c r="P691" s="194"/>
      <c r="Q691" s="194"/>
      <c r="R691" s="194"/>
      <c r="S691" s="194"/>
      <c r="T691" s="194"/>
      <c r="U691" s="194"/>
      <c r="V691" s="194"/>
      <c r="W691" s="194"/>
      <c r="X691" s="194"/>
      <c r="Y691" s="194"/>
      <c r="Z691" s="194"/>
    </row>
    <row r="692">
      <c r="A692" s="194"/>
      <c r="B692" s="194"/>
      <c r="C692" s="194"/>
      <c r="D692" s="194"/>
      <c r="E692" s="194"/>
      <c r="F692" s="194"/>
      <c r="G692" s="194"/>
      <c r="H692" s="194"/>
      <c r="I692" s="194"/>
      <c r="J692" s="194"/>
      <c r="K692" s="194"/>
      <c r="L692" s="194"/>
      <c r="M692" s="194"/>
      <c r="N692" s="194"/>
      <c r="O692" s="194"/>
      <c r="P692" s="194"/>
      <c r="Q692" s="194"/>
      <c r="R692" s="194"/>
      <c r="S692" s="194"/>
      <c r="T692" s="194"/>
      <c r="U692" s="194"/>
      <c r="V692" s="194"/>
      <c r="W692" s="194"/>
      <c r="X692" s="194"/>
      <c r="Y692" s="194"/>
      <c r="Z692" s="194"/>
    </row>
    <row r="693">
      <c r="A693" s="194"/>
      <c r="B693" s="194"/>
      <c r="C693" s="194"/>
      <c r="D693" s="194"/>
      <c r="E693" s="194"/>
      <c r="F693" s="194"/>
      <c r="G693" s="194"/>
      <c r="H693" s="194"/>
      <c r="I693" s="194"/>
      <c r="J693" s="194"/>
      <c r="K693" s="194"/>
      <c r="L693" s="194"/>
      <c r="M693" s="194"/>
      <c r="N693" s="194"/>
      <c r="O693" s="194"/>
      <c r="P693" s="194"/>
      <c r="Q693" s="194"/>
      <c r="R693" s="194"/>
      <c r="S693" s="194"/>
      <c r="T693" s="194"/>
      <c r="U693" s="194"/>
      <c r="V693" s="194"/>
      <c r="W693" s="194"/>
      <c r="X693" s="194"/>
      <c r="Y693" s="194"/>
      <c r="Z693" s="194"/>
    </row>
    <row r="694">
      <c r="A694" s="194"/>
      <c r="B694" s="194"/>
      <c r="C694" s="194"/>
      <c r="D694" s="194"/>
      <c r="E694" s="194"/>
      <c r="F694" s="194"/>
      <c r="G694" s="194"/>
      <c r="H694" s="194"/>
      <c r="I694" s="194"/>
      <c r="J694" s="194"/>
      <c r="K694" s="194"/>
      <c r="L694" s="194"/>
      <c r="M694" s="194"/>
      <c r="N694" s="194"/>
      <c r="O694" s="194"/>
      <c r="P694" s="194"/>
      <c r="Q694" s="194"/>
      <c r="R694" s="194"/>
      <c r="S694" s="194"/>
      <c r="T694" s="194"/>
      <c r="U694" s="194"/>
      <c r="V694" s="194"/>
      <c r="W694" s="194"/>
      <c r="X694" s="194"/>
      <c r="Y694" s="194"/>
      <c r="Z694" s="194"/>
    </row>
    <row r="695">
      <c r="A695" s="194"/>
      <c r="B695" s="194"/>
      <c r="C695" s="194"/>
      <c r="D695" s="194"/>
      <c r="E695" s="194"/>
      <c r="F695" s="194"/>
      <c r="G695" s="194"/>
      <c r="H695" s="194"/>
      <c r="I695" s="194"/>
      <c r="J695" s="194"/>
      <c r="K695" s="194"/>
      <c r="L695" s="194"/>
      <c r="M695" s="194"/>
      <c r="N695" s="194"/>
      <c r="O695" s="194"/>
      <c r="P695" s="194"/>
      <c r="Q695" s="194"/>
      <c r="R695" s="194"/>
      <c r="S695" s="194"/>
      <c r="T695" s="194"/>
      <c r="U695" s="194"/>
      <c r="V695" s="194"/>
      <c r="W695" s="194"/>
      <c r="X695" s="194"/>
      <c r="Y695" s="194"/>
      <c r="Z695" s="194"/>
    </row>
    <row r="696">
      <c r="A696" s="194"/>
      <c r="B696" s="194"/>
      <c r="C696" s="194"/>
      <c r="D696" s="194"/>
      <c r="E696" s="194"/>
      <c r="F696" s="194"/>
      <c r="G696" s="194"/>
      <c r="H696" s="194"/>
      <c r="I696" s="194"/>
      <c r="J696" s="194"/>
      <c r="K696" s="194"/>
      <c r="L696" s="194"/>
      <c r="M696" s="194"/>
      <c r="N696" s="194"/>
      <c r="O696" s="194"/>
      <c r="P696" s="194"/>
      <c r="Q696" s="194"/>
      <c r="R696" s="194"/>
      <c r="S696" s="194"/>
      <c r="T696" s="194"/>
      <c r="U696" s="194"/>
      <c r="V696" s="194"/>
      <c r="W696" s="194"/>
      <c r="X696" s="194"/>
      <c r="Y696" s="194"/>
      <c r="Z696" s="194"/>
    </row>
    <row r="697">
      <c r="A697" s="194"/>
      <c r="B697" s="194"/>
      <c r="C697" s="194"/>
      <c r="D697" s="194"/>
      <c r="E697" s="194"/>
      <c r="F697" s="194"/>
      <c r="G697" s="194"/>
      <c r="H697" s="194"/>
      <c r="I697" s="194"/>
      <c r="J697" s="194"/>
      <c r="K697" s="194"/>
      <c r="L697" s="194"/>
      <c r="M697" s="194"/>
      <c r="N697" s="194"/>
      <c r="O697" s="194"/>
      <c r="P697" s="194"/>
      <c r="Q697" s="194"/>
      <c r="R697" s="194"/>
      <c r="S697" s="194"/>
      <c r="T697" s="194"/>
      <c r="U697" s="194"/>
      <c r="V697" s="194"/>
      <c r="W697" s="194"/>
      <c r="X697" s="194"/>
      <c r="Y697" s="194"/>
      <c r="Z697" s="194"/>
    </row>
    <row r="698">
      <c r="A698" s="194"/>
      <c r="B698" s="194"/>
      <c r="C698" s="194"/>
      <c r="D698" s="194"/>
      <c r="E698" s="194"/>
      <c r="F698" s="194"/>
      <c r="G698" s="194"/>
      <c r="H698" s="194"/>
      <c r="I698" s="194"/>
      <c r="J698" s="194"/>
      <c r="K698" s="194"/>
      <c r="L698" s="194"/>
      <c r="M698" s="194"/>
      <c r="N698" s="194"/>
      <c r="O698" s="194"/>
      <c r="P698" s="194"/>
      <c r="Q698" s="194"/>
      <c r="R698" s="194"/>
      <c r="S698" s="194"/>
      <c r="T698" s="194"/>
      <c r="U698" s="194"/>
      <c r="V698" s="194"/>
      <c r="W698" s="194"/>
      <c r="X698" s="194"/>
      <c r="Y698" s="194"/>
      <c r="Z698" s="194"/>
    </row>
    <row r="699">
      <c r="A699" s="194"/>
      <c r="B699" s="194"/>
      <c r="C699" s="194"/>
      <c r="D699" s="194"/>
      <c r="E699" s="194"/>
      <c r="F699" s="194"/>
      <c r="G699" s="194"/>
      <c r="H699" s="194"/>
      <c r="I699" s="194"/>
      <c r="J699" s="194"/>
      <c r="K699" s="194"/>
      <c r="L699" s="194"/>
      <c r="M699" s="194"/>
      <c r="N699" s="194"/>
      <c r="O699" s="194"/>
      <c r="P699" s="194"/>
      <c r="Q699" s="194"/>
      <c r="R699" s="194"/>
      <c r="S699" s="194"/>
      <c r="T699" s="194"/>
      <c r="U699" s="194"/>
      <c r="V699" s="194"/>
      <c r="W699" s="194"/>
      <c r="X699" s="194"/>
      <c r="Y699" s="194"/>
      <c r="Z699" s="194"/>
    </row>
    <row r="700">
      <c r="A700" s="194"/>
      <c r="B700" s="194"/>
      <c r="C700" s="194"/>
      <c r="D700" s="194"/>
      <c r="E700" s="194"/>
      <c r="F700" s="194"/>
      <c r="G700" s="194"/>
      <c r="H700" s="194"/>
      <c r="I700" s="194"/>
      <c r="J700" s="194"/>
      <c r="K700" s="194"/>
      <c r="L700" s="194"/>
      <c r="M700" s="194"/>
      <c r="N700" s="194"/>
      <c r="O700" s="194"/>
      <c r="P700" s="194"/>
      <c r="Q700" s="194"/>
      <c r="R700" s="194"/>
      <c r="S700" s="194"/>
      <c r="T700" s="194"/>
      <c r="U700" s="194"/>
      <c r="V700" s="194"/>
      <c r="W700" s="194"/>
      <c r="X700" s="194"/>
      <c r="Y700" s="194"/>
      <c r="Z700" s="194"/>
    </row>
    <row r="701">
      <c r="A701" s="194"/>
      <c r="B701" s="194"/>
      <c r="C701" s="194"/>
      <c r="D701" s="194"/>
      <c r="E701" s="194"/>
      <c r="F701" s="194"/>
      <c r="G701" s="194"/>
      <c r="H701" s="194"/>
      <c r="I701" s="194"/>
      <c r="J701" s="194"/>
      <c r="K701" s="194"/>
      <c r="L701" s="194"/>
      <c r="M701" s="194"/>
      <c r="N701" s="194"/>
      <c r="O701" s="194"/>
      <c r="P701" s="194"/>
      <c r="Q701" s="194"/>
      <c r="R701" s="194"/>
      <c r="S701" s="194"/>
      <c r="T701" s="194"/>
      <c r="U701" s="194"/>
      <c r="V701" s="194"/>
      <c r="W701" s="194"/>
      <c r="X701" s="194"/>
      <c r="Y701" s="194"/>
      <c r="Z701" s="194"/>
    </row>
    <row r="702">
      <c r="A702" s="194"/>
      <c r="B702" s="194"/>
      <c r="C702" s="194"/>
      <c r="D702" s="194"/>
      <c r="E702" s="194"/>
      <c r="F702" s="194"/>
      <c r="G702" s="194"/>
      <c r="H702" s="194"/>
      <c r="I702" s="194"/>
      <c r="J702" s="194"/>
      <c r="K702" s="194"/>
      <c r="L702" s="194"/>
      <c r="M702" s="194"/>
      <c r="N702" s="194"/>
      <c r="O702" s="194"/>
      <c r="P702" s="194"/>
      <c r="Q702" s="194"/>
      <c r="R702" s="194"/>
      <c r="S702" s="194"/>
      <c r="T702" s="194"/>
      <c r="U702" s="194"/>
      <c r="V702" s="194"/>
      <c r="W702" s="194"/>
      <c r="X702" s="194"/>
      <c r="Y702" s="194"/>
      <c r="Z702" s="194"/>
    </row>
    <row r="703">
      <c r="A703" s="194"/>
      <c r="B703" s="194"/>
      <c r="C703" s="194"/>
      <c r="D703" s="194"/>
      <c r="E703" s="194"/>
      <c r="F703" s="194"/>
      <c r="G703" s="194"/>
      <c r="H703" s="194"/>
      <c r="I703" s="194"/>
      <c r="J703" s="194"/>
      <c r="K703" s="194"/>
      <c r="L703" s="194"/>
      <c r="M703" s="194"/>
      <c r="N703" s="194"/>
      <c r="O703" s="194"/>
      <c r="P703" s="194"/>
      <c r="Q703" s="194"/>
      <c r="R703" s="194"/>
      <c r="S703" s="194"/>
      <c r="T703" s="194"/>
      <c r="U703" s="194"/>
      <c r="V703" s="194"/>
      <c r="W703" s="194"/>
      <c r="X703" s="194"/>
      <c r="Y703" s="194"/>
      <c r="Z703" s="194"/>
    </row>
    <row r="704">
      <c r="A704" s="194"/>
      <c r="B704" s="194"/>
      <c r="C704" s="194"/>
      <c r="D704" s="194"/>
      <c r="E704" s="194"/>
      <c r="F704" s="194"/>
      <c r="G704" s="194"/>
      <c r="H704" s="194"/>
      <c r="I704" s="194"/>
      <c r="J704" s="194"/>
      <c r="K704" s="194"/>
      <c r="L704" s="194"/>
      <c r="M704" s="194"/>
      <c r="N704" s="194"/>
      <c r="O704" s="194"/>
      <c r="P704" s="194"/>
      <c r="Q704" s="194"/>
      <c r="R704" s="194"/>
      <c r="S704" s="194"/>
      <c r="T704" s="194"/>
      <c r="U704" s="194"/>
      <c r="V704" s="194"/>
      <c r="W704" s="194"/>
      <c r="X704" s="194"/>
      <c r="Y704" s="194"/>
      <c r="Z704" s="194"/>
    </row>
    <row r="705">
      <c r="A705" s="194"/>
      <c r="B705" s="194"/>
      <c r="C705" s="194"/>
      <c r="D705" s="194"/>
      <c r="E705" s="194"/>
      <c r="F705" s="194"/>
      <c r="G705" s="194"/>
      <c r="H705" s="194"/>
      <c r="I705" s="194"/>
      <c r="J705" s="194"/>
      <c r="K705" s="194"/>
      <c r="L705" s="194"/>
      <c r="M705" s="194"/>
      <c r="N705" s="194"/>
      <c r="O705" s="194"/>
      <c r="P705" s="194"/>
      <c r="Q705" s="194"/>
      <c r="R705" s="194"/>
      <c r="S705" s="194"/>
      <c r="T705" s="194"/>
      <c r="U705" s="194"/>
      <c r="V705" s="194"/>
      <c r="W705" s="194"/>
      <c r="X705" s="194"/>
      <c r="Y705" s="194"/>
      <c r="Z705" s="194"/>
    </row>
    <row r="706">
      <c r="A706" s="194"/>
      <c r="B706" s="194"/>
      <c r="C706" s="194"/>
      <c r="D706" s="194"/>
      <c r="E706" s="194"/>
      <c r="F706" s="194"/>
      <c r="G706" s="194"/>
      <c r="H706" s="194"/>
      <c r="I706" s="194"/>
      <c r="J706" s="194"/>
      <c r="K706" s="194"/>
      <c r="L706" s="194"/>
      <c r="M706" s="194"/>
      <c r="N706" s="194"/>
      <c r="O706" s="194"/>
      <c r="P706" s="194"/>
      <c r="Q706" s="194"/>
      <c r="R706" s="194"/>
      <c r="S706" s="194"/>
      <c r="T706" s="194"/>
      <c r="U706" s="194"/>
      <c r="V706" s="194"/>
      <c r="W706" s="194"/>
      <c r="X706" s="194"/>
      <c r="Y706" s="194"/>
      <c r="Z706" s="194"/>
    </row>
    <row r="707">
      <c r="A707" s="194"/>
      <c r="B707" s="194"/>
      <c r="C707" s="194"/>
      <c r="D707" s="194"/>
      <c r="E707" s="194"/>
      <c r="F707" s="194"/>
      <c r="G707" s="194"/>
      <c r="H707" s="194"/>
      <c r="I707" s="194"/>
      <c r="J707" s="194"/>
      <c r="K707" s="194"/>
      <c r="L707" s="194"/>
      <c r="M707" s="194"/>
      <c r="N707" s="194"/>
      <c r="O707" s="194"/>
      <c r="P707" s="194"/>
      <c r="Q707" s="194"/>
      <c r="R707" s="194"/>
      <c r="S707" s="194"/>
      <c r="T707" s="194"/>
      <c r="U707" s="194"/>
      <c r="V707" s="194"/>
      <c r="W707" s="194"/>
      <c r="X707" s="194"/>
      <c r="Y707" s="194"/>
      <c r="Z707" s="194"/>
    </row>
    <row r="708">
      <c r="A708" s="194"/>
      <c r="B708" s="194"/>
      <c r="C708" s="194"/>
      <c r="D708" s="194"/>
      <c r="E708" s="194"/>
      <c r="F708" s="194"/>
      <c r="G708" s="194"/>
      <c r="H708" s="194"/>
      <c r="I708" s="194"/>
      <c r="J708" s="194"/>
      <c r="K708" s="194"/>
      <c r="L708" s="194"/>
      <c r="M708" s="194"/>
      <c r="N708" s="194"/>
      <c r="O708" s="194"/>
      <c r="P708" s="194"/>
      <c r="Q708" s="194"/>
      <c r="R708" s="194"/>
      <c r="S708" s="194"/>
      <c r="T708" s="194"/>
      <c r="U708" s="194"/>
      <c r="V708" s="194"/>
      <c r="W708" s="194"/>
      <c r="X708" s="194"/>
      <c r="Y708" s="194"/>
      <c r="Z708" s="194"/>
    </row>
    <row r="709">
      <c r="A709" s="194"/>
      <c r="B709" s="194"/>
      <c r="C709" s="194"/>
      <c r="D709" s="194"/>
      <c r="E709" s="194"/>
      <c r="F709" s="194"/>
      <c r="G709" s="194"/>
      <c r="H709" s="194"/>
      <c r="I709" s="194"/>
      <c r="J709" s="194"/>
      <c r="K709" s="194"/>
      <c r="L709" s="194"/>
      <c r="M709" s="194"/>
      <c r="N709" s="194"/>
      <c r="O709" s="194"/>
      <c r="P709" s="194"/>
      <c r="Q709" s="194"/>
      <c r="R709" s="194"/>
      <c r="S709" s="194"/>
      <c r="T709" s="194"/>
      <c r="U709" s="194"/>
      <c r="V709" s="194"/>
      <c r="W709" s="194"/>
      <c r="X709" s="194"/>
      <c r="Y709" s="194"/>
      <c r="Z709" s="194"/>
    </row>
    <row r="710">
      <c r="A710" s="194"/>
      <c r="B710" s="194"/>
      <c r="C710" s="194"/>
      <c r="D710" s="194"/>
      <c r="E710" s="194"/>
      <c r="F710" s="194"/>
      <c r="G710" s="194"/>
      <c r="H710" s="194"/>
      <c r="I710" s="194"/>
      <c r="J710" s="194"/>
      <c r="K710" s="194"/>
      <c r="L710" s="194"/>
      <c r="M710" s="194"/>
      <c r="N710" s="194"/>
      <c r="O710" s="194"/>
      <c r="P710" s="194"/>
      <c r="Q710" s="194"/>
      <c r="R710" s="194"/>
      <c r="S710" s="194"/>
      <c r="T710" s="194"/>
      <c r="U710" s="194"/>
      <c r="V710" s="194"/>
      <c r="W710" s="194"/>
      <c r="X710" s="194"/>
      <c r="Y710" s="194"/>
      <c r="Z710" s="194"/>
    </row>
    <row r="711">
      <c r="A711" s="194"/>
      <c r="B711" s="194"/>
      <c r="C711" s="194"/>
      <c r="D711" s="194"/>
      <c r="E711" s="194"/>
      <c r="F711" s="194"/>
      <c r="G711" s="194"/>
      <c r="H711" s="194"/>
      <c r="I711" s="194"/>
      <c r="J711" s="194"/>
      <c r="K711" s="194"/>
      <c r="L711" s="194"/>
      <c r="M711" s="194"/>
      <c r="N711" s="194"/>
      <c r="O711" s="194"/>
      <c r="P711" s="194"/>
      <c r="Q711" s="194"/>
      <c r="R711" s="194"/>
      <c r="S711" s="194"/>
      <c r="T711" s="194"/>
      <c r="U711" s="194"/>
      <c r="V711" s="194"/>
      <c r="W711" s="194"/>
      <c r="X711" s="194"/>
      <c r="Y711" s="194"/>
      <c r="Z711" s="194"/>
    </row>
    <row r="712">
      <c r="A712" s="194"/>
      <c r="B712" s="194"/>
      <c r="C712" s="194"/>
      <c r="D712" s="194"/>
      <c r="E712" s="194"/>
      <c r="F712" s="194"/>
      <c r="G712" s="194"/>
      <c r="H712" s="194"/>
      <c r="I712" s="194"/>
      <c r="J712" s="194"/>
      <c r="K712" s="194"/>
      <c r="L712" s="194"/>
      <c r="M712" s="194"/>
      <c r="N712" s="194"/>
      <c r="O712" s="194"/>
      <c r="P712" s="194"/>
      <c r="Q712" s="194"/>
      <c r="R712" s="194"/>
      <c r="S712" s="194"/>
      <c r="T712" s="194"/>
      <c r="U712" s="194"/>
      <c r="V712" s="194"/>
      <c r="W712" s="194"/>
      <c r="X712" s="194"/>
      <c r="Y712" s="194"/>
      <c r="Z712" s="194"/>
    </row>
    <row r="713">
      <c r="A713" s="194"/>
      <c r="B713" s="194"/>
      <c r="C713" s="194"/>
      <c r="D713" s="194"/>
      <c r="E713" s="194"/>
      <c r="F713" s="194"/>
      <c r="G713" s="194"/>
      <c r="H713" s="194"/>
      <c r="I713" s="194"/>
      <c r="J713" s="194"/>
      <c r="K713" s="194"/>
      <c r="L713" s="194"/>
      <c r="M713" s="194"/>
      <c r="N713" s="194"/>
      <c r="O713" s="194"/>
      <c r="P713" s="194"/>
      <c r="Q713" s="194"/>
      <c r="R713" s="194"/>
      <c r="S713" s="194"/>
      <c r="T713" s="194"/>
      <c r="U713" s="194"/>
      <c r="V713" s="194"/>
      <c r="W713" s="194"/>
      <c r="X713" s="194"/>
      <c r="Y713" s="194"/>
      <c r="Z713" s="194"/>
    </row>
    <row r="714">
      <c r="A714" s="194"/>
      <c r="B714" s="194"/>
      <c r="C714" s="194"/>
      <c r="D714" s="194"/>
      <c r="E714" s="194"/>
      <c r="F714" s="194"/>
      <c r="G714" s="194"/>
      <c r="H714" s="194"/>
      <c r="I714" s="194"/>
      <c r="J714" s="194"/>
      <c r="K714" s="194"/>
      <c r="L714" s="194"/>
      <c r="M714" s="194"/>
      <c r="N714" s="194"/>
      <c r="O714" s="194"/>
      <c r="P714" s="194"/>
      <c r="Q714" s="194"/>
      <c r="R714" s="194"/>
      <c r="S714" s="194"/>
      <c r="T714" s="194"/>
      <c r="U714" s="194"/>
      <c r="V714" s="194"/>
      <c r="W714" s="194"/>
      <c r="X714" s="194"/>
      <c r="Y714" s="194"/>
      <c r="Z714" s="194"/>
    </row>
    <row r="715">
      <c r="A715" s="194"/>
      <c r="B715" s="194"/>
      <c r="C715" s="194"/>
      <c r="D715" s="194"/>
      <c r="E715" s="194"/>
      <c r="F715" s="194"/>
      <c r="G715" s="194"/>
      <c r="H715" s="194"/>
      <c r="I715" s="194"/>
      <c r="J715" s="194"/>
      <c r="K715" s="194"/>
      <c r="L715" s="194"/>
      <c r="M715" s="194"/>
      <c r="N715" s="194"/>
      <c r="O715" s="194"/>
      <c r="P715" s="194"/>
      <c r="Q715" s="194"/>
      <c r="R715" s="194"/>
      <c r="S715" s="194"/>
      <c r="T715" s="194"/>
      <c r="U715" s="194"/>
      <c r="V715" s="194"/>
      <c r="W715" s="194"/>
      <c r="X715" s="194"/>
      <c r="Y715" s="194"/>
      <c r="Z715" s="194"/>
    </row>
    <row r="716">
      <c r="A716" s="194"/>
      <c r="B716" s="194"/>
      <c r="C716" s="194"/>
      <c r="D716" s="194"/>
      <c r="E716" s="194"/>
      <c r="F716" s="194"/>
      <c r="G716" s="194"/>
      <c r="H716" s="194"/>
      <c r="I716" s="194"/>
      <c r="J716" s="194"/>
      <c r="K716" s="194"/>
      <c r="L716" s="194"/>
      <c r="M716" s="194"/>
      <c r="N716" s="194"/>
      <c r="O716" s="194"/>
      <c r="P716" s="194"/>
      <c r="Q716" s="194"/>
      <c r="R716" s="194"/>
      <c r="S716" s="194"/>
      <c r="T716" s="194"/>
      <c r="U716" s="194"/>
      <c r="V716" s="194"/>
      <c r="W716" s="194"/>
      <c r="X716" s="194"/>
      <c r="Y716" s="194"/>
      <c r="Z716" s="194"/>
    </row>
    <row r="717">
      <c r="A717" s="194"/>
      <c r="B717" s="194"/>
      <c r="C717" s="194"/>
      <c r="D717" s="194"/>
      <c r="E717" s="194"/>
      <c r="F717" s="194"/>
      <c r="G717" s="194"/>
      <c r="H717" s="194"/>
      <c r="I717" s="194"/>
      <c r="J717" s="194"/>
      <c r="K717" s="194"/>
      <c r="L717" s="194"/>
      <c r="M717" s="194"/>
      <c r="N717" s="194"/>
      <c r="O717" s="194"/>
      <c r="P717" s="194"/>
      <c r="Q717" s="194"/>
      <c r="R717" s="194"/>
      <c r="S717" s="194"/>
      <c r="T717" s="194"/>
      <c r="U717" s="194"/>
      <c r="V717" s="194"/>
      <c r="W717" s="194"/>
      <c r="X717" s="194"/>
      <c r="Y717" s="194"/>
      <c r="Z717" s="194"/>
    </row>
    <row r="718">
      <c r="A718" s="194"/>
      <c r="B718" s="194"/>
      <c r="C718" s="194"/>
      <c r="D718" s="194"/>
      <c r="E718" s="194"/>
      <c r="F718" s="194"/>
      <c r="G718" s="194"/>
      <c r="H718" s="194"/>
      <c r="I718" s="194"/>
      <c r="J718" s="194"/>
      <c r="K718" s="194"/>
      <c r="L718" s="194"/>
      <c r="M718" s="194"/>
      <c r="N718" s="194"/>
      <c r="O718" s="194"/>
      <c r="P718" s="194"/>
      <c r="Q718" s="194"/>
      <c r="R718" s="194"/>
      <c r="S718" s="194"/>
      <c r="T718" s="194"/>
      <c r="U718" s="194"/>
      <c r="V718" s="194"/>
      <c r="W718" s="194"/>
      <c r="X718" s="194"/>
      <c r="Y718" s="194"/>
      <c r="Z718" s="194"/>
    </row>
    <row r="719">
      <c r="A719" s="194"/>
      <c r="B719" s="194"/>
      <c r="C719" s="194"/>
      <c r="D719" s="194"/>
      <c r="E719" s="194"/>
      <c r="F719" s="194"/>
      <c r="G719" s="194"/>
      <c r="H719" s="194"/>
      <c r="I719" s="194"/>
      <c r="J719" s="194"/>
      <c r="K719" s="194"/>
      <c r="L719" s="194"/>
      <c r="M719" s="194"/>
      <c r="N719" s="194"/>
      <c r="O719" s="194"/>
      <c r="P719" s="194"/>
      <c r="Q719" s="194"/>
      <c r="R719" s="194"/>
      <c r="S719" s="194"/>
      <c r="T719" s="194"/>
      <c r="U719" s="194"/>
      <c r="V719" s="194"/>
      <c r="W719" s="194"/>
      <c r="X719" s="194"/>
      <c r="Y719" s="194"/>
      <c r="Z719" s="194"/>
    </row>
    <row r="720">
      <c r="A720" s="194"/>
      <c r="B720" s="194"/>
      <c r="C720" s="194"/>
      <c r="D720" s="194"/>
      <c r="E720" s="194"/>
      <c r="F720" s="194"/>
      <c r="G720" s="194"/>
      <c r="H720" s="194"/>
      <c r="I720" s="194"/>
      <c r="J720" s="194"/>
      <c r="K720" s="194"/>
      <c r="L720" s="194"/>
      <c r="M720" s="194"/>
      <c r="N720" s="194"/>
      <c r="O720" s="194"/>
      <c r="P720" s="194"/>
      <c r="Q720" s="194"/>
      <c r="R720" s="194"/>
      <c r="S720" s="194"/>
      <c r="T720" s="194"/>
      <c r="U720" s="194"/>
      <c r="V720" s="194"/>
      <c r="W720" s="194"/>
      <c r="X720" s="194"/>
      <c r="Y720" s="194"/>
      <c r="Z720" s="194"/>
    </row>
    <row r="721">
      <c r="A721" s="194"/>
      <c r="B721" s="194"/>
      <c r="C721" s="194"/>
      <c r="D721" s="194"/>
      <c r="E721" s="194"/>
      <c r="F721" s="194"/>
      <c r="G721" s="194"/>
      <c r="H721" s="194"/>
      <c r="I721" s="194"/>
      <c r="J721" s="194"/>
      <c r="K721" s="194"/>
      <c r="L721" s="194"/>
      <c r="M721" s="194"/>
      <c r="N721" s="194"/>
      <c r="O721" s="194"/>
      <c r="P721" s="194"/>
      <c r="Q721" s="194"/>
      <c r="R721" s="194"/>
      <c r="S721" s="194"/>
      <c r="T721" s="194"/>
      <c r="U721" s="194"/>
      <c r="V721" s="194"/>
      <c r="W721" s="194"/>
      <c r="X721" s="194"/>
      <c r="Y721" s="194"/>
      <c r="Z721" s="194"/>
    </row>
    <row r="722">
      <c r="A722" s="194"/>
      <c r="B722" s="194"/>
      <c r="C722" s="194"/>
      <c r="D722" s="194"/>
      <c r="E722" s="194"/>
      <c r="F722" s="194"/>
      <c r="G722" s="194"/>
      <c r="H722" s="194"/>
      <c r="I722" s="194"/>
      <c r="J722" s="194"/>
      <c r="K722" s="194"/>
      <c r="L722" s="194"/>
      <c r="M722" s="194"/>
      <c r="N722" s="194"/>
      <c r="O722" s="194"/>
      <c r="P722" s="194"/>
      <c r="Q722" s="194"/>
      <c r="R722" s="194"/>
      <c r="S722" s="194"/>
      <c r="T722" s="194"/>
      <c r="U722" s="194"/>
      <c r="V722" s="194"/>
      <c r="W722" s="194"/>
      <c r="X722" s="194"/>
      <c r="Y722" s="194"/>
      <c r="Z722" s="194"/>
    </row>
    <row r="723">
      <c r="A723" s="194"/>
      <c r="B723" s="194"/>
      <c r="C723" s="194"/>
      <c r="D723" s="194"/>
      <c r="E723" s="194"/>
      <c r="F723" s="194"/>
      <c r="G723" s="194"/>
      <c r="H723" s="194"/>
      <c r="I723" s="194"/>
      <c r="J723" s="194"/>
      <c r="K723" s="194"/>
      <c r="L723" s="194"/>
      <c r="M723" s="194"/>
      <c r="N723" s="194"/>
      <c r="O723" s="194"/>
      <c r="P723" s="194"/>
      <c r="Q723" s="194"/>
      <c r="R723" s="194"/>
      <c r="S723" s="194"/>
      <c r="T723" s="194"/>
      <c r="U723" s="194"/>
      <c r="V723" s="194"/>
      <c r="W723" s="194"/>
      <c r="X723" s="194"/>
      <c r="Y723" s="194"/>
      <c r="Z723" s="194"/>
    </row>
    <row r="724">
      <c r="A724" s="194"/>
      <c r="B724" s="194"/>
      <c r="C724" s="194"/>
      <c r="D724" s="194"/>
      <c r="E724" s="194"/>
      <c r="F724" s="194"/>
      <c r="G724" s="194"/>
      <c r="H724" s="194"/>
      <c r="I724" s="194"/>
      <c r="J724" s="194"/>
      <c r="K724" s="194"/>
      <c r="L724" s="194"/>
      <c r="M724" s="194"/>
      <c r="N724" s="194"/>
      <c r="O724" s="194"/>
      <c r="P724" s="194"/>
      <c r="Q724" s="194"/>
      <c r="R724" s="194"/>
      <c r="S724" s="194"/>
      <c r="T724" s="194"/>
      <c r="U724" s="194"/>
      <c r="V724" s="194"/>
      <c r="W724" s="194"/>
      <c r="X724" s="194"/>
      <c r="Y724" s="194"/>
      <c r="Z724" s="194"/>
    </row>
    <row r="725">
      <c r="A725" s="194"/>
      <c r="B725" s="194"/>
      <c r="C725" s="194"/>
      <c r="D725" s="194"/>
      <c r="E725" s="194"/>
      <c r="F725" s="194"/>
      <c r="G725" s="194"/>
      <c r="H725" s="194"/>
      <c r="I725" s="194"/>
      <c r="J725" s="194"/>
      <c r="K725" s="194"/>
      <c r="L725" s="194"/>
      <c r="M725" s="194"/>
      <c r="N725" s="194"/>
      <c r="O725" s="194"/>
      <c r="P725" s="194"/>
      <c r="Q725" s="194"/>
      <c r="R725" s="194"/>
      <c r="S725" s="194"/>
      <c r="T725" s="194"/>
      <c r="U725" s="194"/>
      <c r="V725" s="194"/>
      <c r="W725" s="194"/>
      <c r="X725" s="194"/>
      <c r="Y725" s="194"/>
      <c r="Z725" s="194"/>
    </row>
    <row r="726">
      <c r="A726" s="194"/>
      <c r="B726" s="194"/>
      <c r="C726" s="194"/>
      <c r="D726" s="194"/>
      <c r="E726" s="194"/>
      <c r="F726" s="194"/>
      <c r="G726" s="194"/>
      <c r="H726" s="194"/>
      <c r="I726" s="194"/>
      <c r="J726" s="194"/>
      <c r="K726" s="194"/>
      <c r="L726" s="194"/>
      <c r="M726" s="194"/>
      <c r="N726" s="194"/>
      <c r="O726" s="194"/>
      <c r="P726" s="194"/>
      <c r="Q726" s="194"/>
      <c r="R726" s="194"/>
      <c r="S726" s="194"/>
      <c r="T726" s="194"/>
      <c r="U726" s="194"/>
      <c r="V726" s="194"/>
      <c r="W726" s="194"/>
      <c r="X726" s="194"/>
      <c r="Y726" s="194"/>
      <c r="Z726" s="194"/>
    </row>
    <row r="727">
      <c r="A727" s="194"/>
      <c r="B727" s="194"/>
      <c r="C727" s="194"/>
      <c r="D727" s="194"/>
      <c r="E727" s="194"/>
      <c r="F727" s="194"/>
      <c r="G727" s="194"/>
      <c r="H727" s="194"/>
      <c r="I727" s="194"/>
      <c r="J727" s="194"/>
      <c r="K727" s="194"/>
      <c r="L727" s="194"/>
      <c r="M727" s="194"/>
      <c r="N727" s="194"/>
      <c r="O727" s="194"/>
      <c r="P727" s="194"/>
      <c r="Q727" s="194"/>
      <c r="R727" s="194"/>
      <c r="S727" s="194"/>
      <c r="T727" s="194"/>
      <c r="U727" s="194"/>
      <c r="V727" s="194"/>
      <c r="W727" s="194"/>
      <c r="X727" s="194"/>
      <c r="Y727" s="194"/>
      <c r="Z727" s="194"/>
    </row>
    <row r="728">
      <c r="A728" s="194"/>
      <c r="B728" s="194"/>
      <c r="C728" s="194"/>
      <c r="D728" s="194"/>
      <c r="E728" s="194"/>
      <c r="F728" s="194"/>
      <c r="G728" s="194"/>
      <c r="H728" s="194"/>
      <c r="I728" s="194"/>
      <c r="J728" s="194"/>
      <c r="K728" s="194"/>
      <c r="L728" s="194"/>
      <c r="M728" s="194"/>
      <c r="N728" s="194"/>
      <c r="O728" s="194"/>
      <c r="P728" s="194"/>
      <c r="Q728" s="194"/>
      <c r="R728" s="194"/>
      <c r="S728" s="194"/>
      <c r="T728" s="194"/>
      <c r="U728" s="194"/>
      <c r="V728" s="194"/>
      <c r="W728" s="194"/>
      <c r="X728" s="194"/>
      <c r="Y728" s="194"/>
      <c r="Z728" s="194"/>
    </row>
    <row r="729">
      <c r="A729" s="194"/>
      <c r="B729" s="194"/>
      <c r="C729" s="194"/>
      <c r="D729" s="194"/>
      <c r="E729" s="194"/>
      <c r="F729" s="194"/>
      <c r="G729" s="194"/>
      <c r="H729" s="194"/>
      <c r="I729" s="194"/>
      <c r="J729" s="194"/>
      <c r="K729" s="194"/>
      <c r="L729" s="194"/>
      <c r="M729" s="194"/>
      <c r="N729" s="194"/>
      <c r="O729" s="194"/>
      <c r="P729" s="194"/>
      <c r="Q729" s="194"/>
      <c r="R729" s="194"/>
      <c r="S729" s="194"/>
      <c r="T729" s="194"/>
      <c r="U729" s="194"/>
      <c r="V729" s="194"/>
      <c r="W729" s="194"/>
      <c r="X729" s="194"/>
      <c r="Y729" s="194"/>
      <c r="Z729" s="194"/>
    </row>
    <row r="730">
      <c r="A730" s="194"/>
      <c r="B730" s="194"/>
      <c r="C730" s="194"/>
      <c r="D730" s="194"/>
      <c r="E730" s="194"/>
      <c r="F730" s="194"/>
      <c r="G730" s="194"/>
      <c r="H730" s="194"/>
      <c r="I730" s="194"/>
      <c r="J730" s="194"/>
      <c r="K730" s="194"/>
      <c r="L730" s="194"/>
      <c r="M730" s="194"/>
      <c r="N730" s="194"/>
      <c r="O730" s="194"/>
      <c r="P730" s="194"/>
      <c r="Q730" s="194"/>
      <c r="R730" s="194"/>
      <c r="S730" s="194"/>
      <c r="T730" s="194"/>
      <c r="U730" s="194"/>
      <c r="V730" s="194"/>
      <c r="W730" s="194"/>
      <c r="X730" s="194"/>
      <c r="Y730" s="194"/>
      <c r="Z730" s="194"/>
    </row>
    <row r="731">
      <c r="A731" s="194"/>
      <c r="B731" s="194"/>
      <c r="C731" s="194"/>
      <c r="D731" s="194"/>
      <c r="E731" s="194"/>
      <c r="F731" s="194"/>
      <c r="G731" s="194"/>
      <c r="H731" s="194"/>
      <c r="I731" s="194"/>
      <c r="J731" s="194"/>
      <c r="K731" s="194"/>
      <c r="L731" s="194"/>
      <c r="M731" s="194"/>
      <c r="N731" s="194"/>
      <c r="O731" s="194"/>
      <c r="P731" s="194"/>
      <c r="Q731" s="194"/>
      <c r="R731" s="194"/>
      <c r="S731" s="194"/>
      <c r="T731" s="194"/>
      <c r="U731" s="194"/>
      <c r="V731" s="194"/>
      <c r="W731" s="194"/>
      <c r="X731" s="194"/>
      <c r="Y731" s="194"/>
      <c r="Z731" s="194"/>
    </row>
    <row r="732">
      <c r="A732" s="194"/>
      <c r="B732" s="194"/>
      <c r="C732" s="194"/>
      <c r="D732" s="194"/>
      <c r="E732" s="194"/>
      <c r="F732" s="194"/>
      <c r="G732" s="194"/>
      <c r="H732" s="194"/>
      <c r="I732" s="194"/>
      <c r="J732" s="194"/>
      <c r="K732" s="194"/>
      <c r="L732" s="194"/>
      <c r="M732" s="194"/>
      <c r="N732" s="194"/>
      <c r="O732" s="194"/>
      <c r="P732" s="194"/>
      <c r="Q732" s="194"/>
      <c r="R732" s="194"/>
      <c r="S732" s="194"/>
      <c r="T732" s="194"/>
      <c r="U732" s="194"/>
      <c r="V732" s="194"/>
      <c r="W732" s="194"/>
      <c r="X732" s="194"/>
      <c r="Y732" s="194"/>
      <c r="Z732" s="194"/>
    </row>
    <row r="733">
      <c r="A733" s="194"/>
      <c r="B733" s="194"/>
      <c r="C733" s="194"/>
      <c r="D733" s="194"/>
      <c r="E733" s="194"/>
      <c r="F733" s="194"/>
      <c r="G733" s="194"/>
      <c r="H733" s="194"/>
      <c r="I733" s="194"/>
      <c r="J733" s="194"/>
      <c r="K733" s="194"/>
      <c r="L733" s="194"/>
      <c r="M733" s="194"/>
      <c r="N733" s="194"/>
      <c r="O733" s="194"/>
      <c r="P733" s="194"/>
      <c r="Q733" s="194"/>
      <c r="R733" s="194"/>
      <c r="S733" s="194"/>
      <c r="T733" s="194"/>
      <c r="U733" s="194"/>
      <c r="V733" s="194"/>
      <c r="W733" s="194"/>
      <c r="X733" s="194"/>
      <c r="Y733" s="194"/>
      <c r="Z733" s="194"/>
    </row>
    <row r="734">
      <c r="A734" s="194"/>
      <c r="B734" s="194"/>
      <c r="C734" s="194"/>
      <c r="D734" s="194"/>
      <c r="E734" s="194"/>
      <c r="F734" s="194"/>
      <c r="G734" s="194"/>
      <c r="H734" s="194"/>
      <c r="I734" s="194"/>
      <c r="J734" s="194"/>
      <c r="K734" s="194"/>
      <c r="L734" s="194"/>
      <c r="M734" s="194"/>
      <c r="N734" s="194"/>
      <c r="O734" s="194"/>
      <c r="P734" s="194"/>
      <c r="Q734" s="194"/>
      <c r="R734" s="194"/>
      <c r="S734" s="194"/>
      <c r="T734" s="194"/>
      <c r="U734" s="194"/>
      <c r="V734" s="194"/>
      <c r="W734" s="194"/>
      <c r="X734" s="194"/>
      <c r="Y734" s="194"/>
      <c r="Z734" s="194"/>
    </row>
    <row r="735">
      <c r="A735" s="194"/>
      <c r="B735" s="194"/>
      <c r="C735" s="194"/>
      <c r="D735" s="194"/>
      <c r="E735" s="194"/>
      <c r="F735" s="194"/>
      <c r="G735" s="194"/>
      <c r="H735" s="194"/>
      <c r="I735" s="194"/>
      <c r="J735" s="194"/>
      <c r="K735" s="194"/>
      <c r="L735" s="194"/>
      <c r="M735" s="194"/>
      <c r="N735" s="194"/>
      <c r="O735" s="194"/>
      <c r="P735" s="194"/>
      <c r="Q735" s="194"/>
      <c r="R735" s="194"/>
      <c r="S735" s="194"/>
      <c r="T735" s="194"/>
      <c r="U735" s="194"/>
      <c r="V735" s="194"/>
      <c r="W735" s="194"/>
      <c r="X735" s="194"/>
      <c r="Y735" s="194"/>
      <c r="Z735" s="194"/>
    </row>
    <row r="736">
      <c r="A736" s="194"/>
      <c r="B736" s="194"/>
      <c r="C736" s="194"/>
      <c r="D736" s="194"/>
      <c r="E736" s="194"/>
      <c r="F736" s="194"/>
      <c r="G736" s="194"/>
      <c r="H736" s="194"/>
      <c r="I736" s="194"/>
      <c r="J736" s="194"/>
      <c r="K736" s="194"/>
      <c r="L736" s="194"/>
      <c r="M736" s="194"/>
      <c r="N736" s="194"/>
      <c r="O736" s="194"/>
      <c r="P736" s="194"/>
      <c r="Q736" s="194"/>
      <c r="R736" s="194"/>
      <c r="S736" s="194"/>
      <c r="T736" s="194"/>
      <c r="U736" s="194"/>
      <c r="V736" s="194"/>
      <c r="W736" s="194"/>
      <c r="X736" s="194"/>
      <c r="Y736" s="194"/>
      <c r="Z736" s="194"/>
    </row>
    <row r="737">
      <c r="A737" s="194"/>
      <c r="B737" s="194"/>
      <c r="C737" s="194"/>
      <c r="D737" s="194"/>
      <c r="E737" s="194"/>
      <c r="F737" s="194"/>
      <c r="G737" s="194"/>
      <c r="H737" s="194"/>
      <c r="I737" s="194"/>
      <c r="J737" s="194"/>
      <c r="K737" s="194"/>
      <c r="L737" s="194"/>
      <c r="M737" s="194"/>
      <c r="N737" s="194"/>
      <c r="O737" s="194"/>
      <c r="P737" s="194"/>
      <c r="Q737" s="194"/>
      <c r="R737" s="194"/>
      <c r="S737" s="194"/>
      <c r="T737" s="194"/>
      <c r="U737" s="194"/>
      <c r="V737" s="194"/>
      <c r="W737" s="194"/>
      <c r="X737" s="194"/>
      <c r="Y737" s="194"/>
      <c r="Z737" s="194"/>
    </row>
    <row r="738">
      <c r="A738" s="194"/>
      <c r="B738" s="194"/>
      <c r="C738" s="194"/>
      <c r="D738" s="194"/>
      <c r="E738" s="194"/>
      <c r="F738" s="194"/>
      <c r="G738" s="194"/>
      <c r="H738" s="194"/>
      <c r="I738" s="194"/>
      <c r="J738" s="194"/>
      <c r="K738" s="194"/>
      <c r="L738" s="194"/>
      <c r="M738" s="194"/>
      <c r="N738" s="194"/>
      <c r="O738" s="194"/>
      <c r="P738" s="194"/>
      <c r="Q738" s="194"/>
      <c r="R738" s="194"/>
      <c r="S738" s="194"/>
      <c r="T738" s="194"/>
      <c r="U738" s="194"/>
      <c r="V738" s="194"/>
      <c r="W738" s="194"/>
      <c r="X738" s="194"/>
      <c r="Y738" s="194"/>
      <c r="Z738" s="194"/>
    </row>
    <row r="739">
      <c r="A739" s="194"/>
      <c r="B739" s="194"/>
      <c r="C739" s="194"/>
      <c r="D739" s="194"/>
      <c r="E739" s="194"/>
      <c r="F739" s="194"/>
      <c r="G739" s="194"/>
      <c r="H739" s="194"/>
      <c r="I739" s="194"/>
      <c r="J739" s="194"/>
      <c r="K739" s="194"/>
      <c r="L739" s="194"/>
      <c r="M739" s="194"/>
      <c r="N739" s="194"/>
      <c r="O739" s="194"/>
      <c r="P739" s="194"/>
      <c r="Q739" s="194"/>
      <c r="R739" s="194"/>
      <c r="S739" s="194"/>
      <c r="T739" s="194"/>
      <c r="U739" s="194"/>
      <c r="V739" s="194"/>
      <c r="W739" s="194"/>
      <c r="X739" s="194"/>
      <c r="Y739" s="194"/>
      <c r="Z739" s="194"/>
    </row>
    <row r="740">
      <c r="A740" s="194"/>
      <c r="B740" s="194"/>
      <c r="C740" s="194"/>
      <c r="D740" s="194"/>
      <c r="E740" s="194"/>
      <c r="F740" s="194"/>
      <c r="G740" s="194"/>
      <c r="H740" s="194"/>
      <c r="I740" s="194"/>
      <c r="J740" s="194"/>
      <c r="K740" s="194"/>
      <c r="L740" s="194"/>
      <c r="M740" s="194"/>
      <c r="N740" s="194"/>
      <c r="O740" s="194"/>
      <c r="P740" s="194"/>
      <c r="Q740" s="194"/>
      <c r="R740" s="194"/>
      <c r="S740" s="194"/>
      <c r="T740" s="194"/>
      <c r="U740" s="194"/>
      <c r="V740" s="194"/>
      <c r="W740" s="194"/>
      <c r="X740" s="194"/>
      <c r="Y740" s="194"/>
      <c r="Z740" s="194"/>
    </row>
    <row r="741">
      <c r="A741" s="194"/>
      <c r="B741" s="194"/>
      <c r="C741" s="194"/>
      <c r="D741" s="194"/>
      <c r="E741" s="194"/>
      <c r="F741" s="194"/>
      <c r="G741" s="194"/>
      <c r="H741" s="194"/>
      <c r="I741" s="194"/>
      <c r="J741" s="194"/>
      <c r="K741" s="194"/>
      <c r="L741" s="194"/>
      <c r="M741" s="194"/>
      <c r="N741" s="194"/>
      <c r="O741" s="194"/>
      <c r="P741" s="194"/>
      <c r="Q741" s="194"/>
      <c r="R741" s="194"/>
      <c r="S741" s="194"/>
      <c r="T741" s="194"/>
      <c r="U741" s="194"/>
      <c r="V741" s="194"/>
      <c r="W741" s="194"/>
      <c r="X741" s="194"/>
      <c r="Y741" s="194"/>
      <c r="Z741" s="194"/>
    </row>
    <row r="742">
      <c r="A742" s="194"/>
      <c r="B742" s="194"/>
      <c r="C742" s="194"/>
      <c r="D742" s="194"/>
      <c r="E742" s="194"/>
      <c r="F742" s="194"/>
      <c r="G742" s="194"/>
      <c r="H742" s="194"/>
      <c r="I742" s="194"/>
      <c r="J742" s="194"/>
      <c r="K742" s="194"/>
      <c r="L742" s="194"/>
      <c r="M742" s="194"/>
      <c r="N742" s="194"/>
      <c r="O742" s="194"/>
      <c r="P742" s="194"/>
      <c r="Q742" s="194"/>
      <c r="R742" s="194"/>
      <c r="S742" s="194"/>
      <c r="T742" s="194"/>
      <c r="U742" s="194"/>
      <c r="V742" s="194"/>
      <c r="W742" s="194"/>
      <c r="X742" s="194"/>
      <c r="Y742" s="194"/>
      <c r="Z742" s="194"/>
    </row>
    <row r="743">
      <c r="A743" s="194"/>
      <c r="B743" s="194"/>
      <c r="C743" s="194"/>
      <c r="D743" s="194"/>
      <c r="E743" s="194"/>
      <c r="F743" s="194"/>
      <c r="G743" s="194"/>
      <c r="H743" s="194"/>
      <c r="I743" s="194"/>
      <c r="J743" s="194"/>
      <c r="K743" s="194"/>
      <c r="L743" s="194"/>
      <c r="M743" s="194"/>
      <c r="N743" s="194"/>
      <c r="O743" s="194"/>
      <c r="P743" s="194"/>
      <c r="Q743" s="194"/>
      <c r="R743" s="194"/>
      <c r="S743" s="194"/>
      <c r="T743" s="194"/>
      <c r="U743" s="194"/>
      <c r="V743" s="194"/>
      <c r="W743" s="194"/>
      <c r="X743" s="194"/>
      <c r="Y743" s="194"/>
      <c r="Z743" s="194"/>
    </row>
    <row r="744">
      <c r="A744" s="194"/>
      <c r="B744" s="194"/>
      <c r="C744" s="194"/>
      <c r="D744" s="194"/>
      <c r="E744" s="194"/>
      <c r="F744" s="194"/>
      <c r="G744" s="194"/>
      <c r="H744" s="194"/>
      <c r="I744" s="194"/>
      <c r="J744" s="194"/>
      <c r="K744" s="194"/>
      <c r="L744" s="194"/>
      <c r="M744" s="194"/>
      <c r="N744" s="194"/>
      <c r="O744" s="194"/>
      <c r="P744" s="194"/>
      <c r="Q744" s="194"/>
      <c r="R744" s="194"/>
      <c r="S744" s="194"/>
      <c r="T744" s="194"/>
      <c r="U744" s="194"/>
      <c r="V744" s="194"/>
      <c r="W744" s="194"/>
      <c r="X744" s="194"/>
      <c r="Y744" s="194"/>
      <c r="Z744" s="194"/>
    </row>
    <row r="745">
      <c r="A745" s="194"/>
      <c r="B745" s="194"/>
      <c r="C745" s="194"/>
      <c r="D745" s="194"/>
      <c r="E745" s="194"/>
      <c r="F745" s="194"/>
      <c r="G745" s="194"/>
      <c r="H745" s="194"/>
      <c r="I745" s="194"/>
      <c r="J745" s="194"/>
      <c r="K745" s="194"/>
      <c r="L745" s="194"/>
      <c r="M745" s="194"/>
      <c r="N745" s="194"/>
      <c r="O745" s="194"/>
      <c r="P745" s="194"/>
      <c r="Q745" s="194"/>
      <c r="R745" s="194"/>
      <c r="S745" s="194"/>
      <c r="T745" s="194"/>
      <c r="U745" s="194"/>
      <c r="V745" s="194"/>
      <c r="W745" s="194"/>
      <c r="X745" s="194"/>
      <c r="Y745" s="194"/>
      <c r="Z745" s="194"/>
    </row>
    <row r="746">
      <c r="A746" s="194"/>
      <c r="B746" s="194"/>
      <c r="C746" s="194"/>
      <c r="D746" s="194"/>
      <c r="E746" s="194"/>
      <c r="F746" s="194"/>
      <c r="G746" s="194"/>
      <c r="H746" s="194"/>
      <c r="I746" s="194"/>
      <c r="J746" s="194"/>
      <c r="K746" s="194"/>
      <c r="L746" s="194"/>
      <c r="M746" s="194"/>
      <c r="N746" s="194"/>
      <c r="O746" s="194"/>
      <c r="P746" s="194"/>
      <c r="Q746" s="194"/>
      <c r="R746" s="194"/>
      <c r="S746" s="194"/>
      <c r="T746" s="194"/>
      <c r="U746" s="194"/>
      <c r="V746" s="194"/>
      <c r="W746" s="194"/>
      <c r="X746" s="194"/>
      <c r="Y746" s="194"/>
      <c r="Z746" s="194"/>
    </row>
    <row r="747">
      <c r="A747" s="194"/>
      <c r="B747" s="194"/>
      <c r="C747" s="194"/>
      <c r="D747" s="194"/>
      <c r="E747" s="194"/>
      <c r="F747" s="194"/>
      <c r="G747" s="194"/>
      <c r="H747" s="194"/>
      <c r="I747" s="194"/>
      <c r="J747" s="194"/>
      <c r="K747" s="194"/>
      <c r="L747" s="194"/>
      <c r="M747" s="194"/>
      <c r="N747" s="194"/>
      <c r="O747" s="194"/>
      <c r="P747" s="194"/>
      <c r="Q747" s="194"/>
      <c r="R747" s="194"/>
      <c r="S747" s="194"/>
      <c r="T747" s="194"/>
      <c r="U747" s="194"/>
      <c r="V747" s="194"/>
      <c r="W747" s="194"/>
      <c r="X747" s="194"/>
      <c r="Y747" s="194"/>
      <c r="Z747" s="194"/>
    </row>
    <row r="748">
      <c r="A748" s="194"/>
      <c r="B748" s="194"/>
      <c r="C748" s="194"/>
      <c r="D748" s="194"/>
      <c r="E748" s="194"/>
      <c r="F748" s="194"/>
      <c r="G748" s="194"/>
      <c r="H748" s="194"/>
      <c r="I748" s="194"/>
      <c r="J748" s="194"/>
      <c r="K748" s="194"/>
      <c r="L748" s="194"/>
      <c r="M748" s="194"/>
      <c r="N748" s="194"/>
      <c r="O748" s="194"/>
      <c r="P748" s="194"/>
      <c r="Q748" s="194"/>
      <c r="R748" s="194"/>
      <c r="S748" s="194"/>
      <c r="T748" s="194"/>
      <c r="U748" s="194"/>
      <c r="V748" s="194"/>
      <c r="W748" s="194"/>
      <c r="X748" s="194"/>
      <c r="Y748" s="194"/>
      <c r="Z748" s="194"/>
    </row>
    <row r="749">
      <c r="A749" s="194"/>
      <c r="B749" s="194"/>
      <c r="C749" s="194"/>
      <c r="D749" s="194"/>
      <c r="E749" s="194"/>
      <c r="F749" s="194"/>
      <c r="G749" s="194"/>
      <c r="H749" s="194"/>
      <c r="I749" s="194"/>
      <c r="J749" s="194"/>
      <c r="K749" s="194"/>
      <c r="L749" s="194"/>
      <c r="M749" s="194"/>
      <c r="N749" s="194"/>
      <c r="O749" s="194"/>
      <c r="P749" s="194"/>
      <c r="Q749" s="194"/>
      <c r="R749" s="194"/>
      <c r="S749" s="194"/>
      <c r="T749" s="194"/>
      <c r="U749" s="194"/>
      <c r="V749" s="194"/>
      <c r="W749" s="194"/>
      <c r="X749" s="194"/>
      <c r="Y749" s="194"/>
      <c r="Z749" s="194"/>
    </row>
    <row r="750">
      <c r="A750" s="194"/>
      <c r="B750" s="194"/>
      <c r="C750" s="194"/>
      <c r="D750" s="194"/>
      <c r="E750" s="194"/>
      <c r="F750" s="194"/>
      <c r="G750" s="194"/>
      <c r="H750" s="194"/>
      <c r="I750" s="194"/>
      <c r="J750" s="194"/>
      <c r="K750" s="194"/>
      <c r="L750" s="194"/>
      <c r="M750" s="194"/>
      <c r="N750" s="194"/>
      <c r="O750" s="194"/>
      <c r="P750" s="194"/>
      <c r="Q750" s="194"/>
      <c r="R750" s="194"/>
      <c r="S750" s="194"/>
      <c r="T750" s="194"/>
      <c r="U750" s="194"/>
      <c r="V750" s="194"/>
      <c r="W750" s="194"/>
      <c r="X750" s="194"/>
      <c r="Y750" s="194"/>
      <c r="Z750" s="194"/>
    </row>
    <row r="751">
      <c r="A751" s="194"/>
      <c r="B751" s="194"/>
      <c r="C751" s="194"/>
      <c r="D751" s="194"/>
      <c r="E751" s="194"/>
      <c r="F751" s="194"/>
      <c r="G751" s="194"/>
      <c r="H751" s="194"/>
      <c r="I751" s="194"/>
      <c r="J751" s="194"/>
      <c r="K751" s="194"/>
      <c r="L751" s="194"/>
      <c r="M751" s="194"/>
      <c r="N751" s="194"/>
      <c r="O751" s="194"/>
      <c r="P751" s="194"/>
      <c r="Q751" s="194"/>
      <c r="R751" s="194"/>
      <c r="S751" s="194"/>
      <c r="T751" s="194"/>
      <c r="U751" s="194"/>
      <c r="V751" s="194"/>
      <c r="W751" s="194"/>
      <c r="X751" s="194"/>
      <c r="Y751" s="194"/>
      <c r="Z751" s="194"/>
    </row>
    <row r="752">
      <c r="A752" s="194"/>
      <c r="B752" s="194"/>
      <c r="C752" s="194"/>
      <c r="D752" s="194"/>
      <c r="E752" s="194"/>
      <c r="F752" s="194"/>
      <c r="G752" s="194"/>
      <c r="H752" s="194"/>
      <c r="I752" s="194"/>
      <c r="J752" s="194"/>
      <c r="K752" s="194"/>
      <c r="L752" s="194"/>
      <c r="M752" s="194"/>
      <c r="N752" s="194"/>
      <c r="O752" s="194"/>
      <c r="P752" s="194"/>
      <c r="Q752" s="194"/>
      <c r="R752" s="194"/>
      <c r="S752" s="194"/>
      <c r="T752" s="194"/>
      <c r="U752" s="194"/>
      <c r="V752" s="194"/>
      <c r="W752" s="194"/>
      <c r="X752" s="194"/>
      <c r="Y752" s="194"/>
      <c r="Z752" s="194"/>
    </row>
    <row r="753">
      <c r="A753" s="194"/>
      <c r="B753" s="194"/>
      <c r="C753" s="194"/>
      <c r="D753" s="194"/>
      <c r="E753" s="194"/>
      <c r="F753" s="194"/>
      <c r="G753" s="194"/>
      <c r="H753" s="194"/>
      <c r="I753" s="194"/>
      <c r="J753" s="194"/>
      <c r="K753" s="194"/>
      <c r="L753" s="194"/>
      <c r="M753" s="194"/>
      <c r="N753" s="194"/>
      <c r="O753" s="194"/>
      <c r="P753" s="194"/>
      <c r="Q753" s="194"/>
      <c r="R753" s="194"/>
      <c r="S753" s="194"/>
      <c r="T753" s="194"/>
      <c r="U753" s="194"/>
      <c r="V753" s="194"/>
      <c r="W753" s="194"/>
      <c r="X753" s="194"/>
      <c r="Y753" s="194"/>
      <c r="Z753" s="194"/>
    </row>
    <row r="754">
      <c r="A754" s="194"/>
      <c r="B754" s="194"/>
      <c r="C754" s="194"/>
      <c r="D754" s="194"/>
      <c r="E754" s="194"/>
      <c r="F754" s="194"/>
      <c r="G754" s="194"/>
      <c r="H754" s="194"/>
      <c r="I754" s="194"/>
      <c r="J754" s="194"/>
      <c r="K754" s="194"/>
      <c r="L754" s="194"/>
      <c r="M754" s="194"/>
      <c r="N754" s="194"/>
      <c r="O754" s="194"/>
      <c r="P754" s="194"/>
      <c r="Q754" s="194"/>
      <c r="R754" s="194"/>
      <c r="S754" s="194"/>
      <c r="T754" s="194"/>
      <c r="U754" s="194"/>
      <c r="V754" s="194"/>
      <c r="W754" s="194"/>
      <c r="X754" s="194"/>
      <c r="Y754" s="194"/>
      <c r="Z754" s="194"/>
    </row>
    <row r="755">
      <c r="A755" s="194"/>
      <c r="B755" s="194"/>
      <c r="C755" s="194"/>
      <c r="D755" s="194"/>
      <c r="E755" s="194"/>
      <c r="F755" s="194"/>
      <c r="G755" s="194"/>
      <c r="H755" s="194"/>
      <c r="I755" s="194"/>
      <c r="J755" s="194"/>
      <c r="K755" s="194"/>
      <c r="L755" s="194"/>
      <c r="M755" s="194"/>
      <c r="N755" s="194"/>
      <c r="O755" s="194"/>
      <c r="P755" s="194"/>
      <c r="Q755" s="194"/>
      <c r="R755" s="194"/>
      <c r="S755" s="194"/>
      <c r="T755" s="194"/>
      <c r="U755" s="194"/>
      <c r="V755" s="194"/>
      <c r="W755" s="194"/>
      <c r="X755" s="194"/>
      <c r="Y755" s="194"/>
      <c r="Z755" s="194"/>
    </row>
    <row r="756">
      <c r="A756" s="194"/>
      <c r="B756" s="194"/>
      <c r="C756" s="194"/>
      <c r="D756" s="194"/>
      <c r="E756" s="194"/>
      <c r="F756" s="194"/>
      <c r="G756" s="194"/>
      <c r="H756" s="194"/>
      <c r="I756" s="194"/>
      <c r="J756" s="194"/>
      <c r="K756" s="194"/>
      <c r="L756" s="194"/>
      <c r="M756" s="194"/>
      <c r="N756" s="194"/>
      <c r="O756" s="194"/>
      <c r="P756" s="194"/>
      <c r="Q756" s="194"/>
      <c r="R756" s="194"/>
      <c r="S756" s="194"/>
      <c r="T756" s="194"/>
      <c r="U756" s="194"/>
      <c r="V756" s="194"/>
      <c r="W756" s="194"/>
      <c r="X756" s="194"/>
      <c r="Y756" s="194"/>
      <c r="Z756" s="194"/>
    </row>
    <row r="757">
      <c r="A757" s="194"/>
      <c r="B757" s="194"/>
      <c r="C757" s="194"/>
      <c r="D757" s="194"/>
      <c r="E757" s="194"/>
      <c r="F757" s="194"/>
      <c r="G757" s="194"/>
      <c r="H757" s="194"/>
      <c r="I757" s="194"/>
      <c r="J757" s="194"/>
      <c r="K757" s="194"/>
      <c r="L757" s="194"/>
      <c r="M757" s="194"/>
      <c r="N757" s="194"/>
      <c r="O757" s="194"/>
      <c r="P757" s="194"/>
      <c r="Q757" s="194"/>
      <c r="R757" s="194"/>
      <c r="S757" s="194"/>
      <c r="T757" s="194"/>
      <c r="U757" s="194"/>
      <c r="V757" s="194"/>
      <c r="W757" s="194"/>
      <c r="X757" s="194"/>
      <c r="Y757" s="194"/>
      <c r="Z757" s="194"/>
    </row>
    <row r="758">
      <c r="A758" s="194"/>
      <c r="B758" s="194"/>
      <c r="C758" s="194"/>
      <c r="D758" s="194"/>
      <c r="E758" s="194"/>
      <c r="F758" s="194"/>
      <c r="G758" s="194"/>
      <c r="H758" s="194"/>
      <c r="I758" s="194"/>
      <c r="J758" s="194"/>
      <c r="K758" s="194"/>
      <c r="L758" s="194"/>
      <c r="M758" s="194"/>
      <c r="N758" s="194"/>
      <c r="O758" s="194"/>
      <c r="P758" s="194"/>
      <c r="Q758" s="194"/>
      <c r="R758" s="194"/>
      <c r="S758" s="194"/>
      <c r="T758" s="194"/>
      <c r="U758" s="194"/>
      <c r="V758" s="194"/>
      <c r="W758" s="194"/>
      <c r="X758" s="194"/>
      <c r="Y758" s="194"/>
      <c r="Z758" s="194"/>
    </row>
    <row r="759">
      <c r="A759" s="194"/>
      <c r="B759" s="194"/>
      <c r="C759" s="194"/>
      <c r="D759" s="194"/>
      <c r="E759" s="194"/>
      <c r="F759" s="194"/>
      <c r="G759" s="194"/>
      <c r="H759" s="194"/>
      <c r="I759" s="194"/>
      <c r="J759" s="194"/>
      <c r="K759" s="194"/>
      <c r="L759" s="194"/>
      <c r="M759" s="194"/>
      <c r="N759" s="194"/>
      <c r="O759" s="194"/>
      <c r="P759" s="194"/>
      <c r="Q759" s="194"/>
      <c r="R759" s="194"/>
      <c r="S759" s="194"/>
      <c r="T759" s="194"/>
      <c r="U759" s="194"/>
      <c r="V759" s="194"/>
      <c r="W759" s="194"/>
      <c r="X759" s="194"/>
      <c r="Y759" s="194"/>
      <c r="Z759" s="194"/>
    </row>
    <row r="760">
      <c r="A760" s="194"/>
      <c r="B760" s="194"/>
      <c r="C760" s="194"/>
      <c r="D760" s="194"/>
      <c r="E760" s="194"/>
      <c r="F760" s="194"/>
      <c r="G760" s="194"/>
      <c r="H760" s="194"/>
      <c r="I760" s="194"/>
      <c r="J760" s="194"/>
      <c r="K760" s="194"/>
      <c r="L760" s="194"/>
      <c r="M760" s="194"/>
      <c r="N760" s="194"/>
      <c r="O760" s="194"/>
      <c r="P760" s="194"/>
      <c r="Q760" s="194"/>
      <c r="R760" s="194"/>
      <c r="S760" s="194"/>
      <c r="T760" s="194"/>
      <c r="U760" s="194"/>
      <c r="V760" s="194"/>
      <c r="W760" s="194"/>
      <c r="X760" s="194"/>
      <c r="Y760" s="194"/>
      <c r="Z760" s="194"/>
    </row>
    <row r="761">
      <c r="A761" s="194"/>
      <c r="B761" s="194"/>
      <c r="C761" s="194"/>
      <c r="D761" s="194"/>
      <c r="E761" s="194"/>
      <c r="F761" s="194"/>
      <c r="G761" s="194"/>
      <c r="H761" s="194"/>
      <c r="I761" s="194"/>
      <c r="J761" s="194"/>
      <c r="K761" s="194"/>
      <c r="L761" s="194"/>
      <c r="M761" s="194"/>
      <c r="N761" s="194"/>
      <c r="O761" s="194"/>
      <c r="P761" s="194"/>
      <c r="Q761" s="194"/>
      <c r="R761" s="194"/>
      <c r="S761" s="194"/>
      <c r="T761" s="194"/>
      <c r="U761" s="194"/>
      <c r="V761" s="194"/>
      <c r="W761" s="194"/>
      <c r="X761" s="194"/>
      <c r="Y761" s="194"/>
      <c r="Z761" s="194"/>
    </row>
    <row r="762">
      <c r="A762" s="194"/>
      <c r="B762" s="194"/>
      <c r="C762" s="194"/>
      <c r="D762" s="194"/>
      <c r="E762" s="194"/>
      <c r="F762" s="194"/>
      <c r="G762" s="194"/>
      <c r="H762" s="194"/>
      <c r="I762" s="194"/>
      <c r="J762" s="194"/>
      <c r="K762" s="194"/>
      <c r="L762" s="194"/>
      <c r="M762" s="194"/>
      <c r="N762" s="194"/>
      <c r="O762" s="194"/>
      <c r="P762" s="194"/>
      <c r="Q762" s="194"/>
      <c r="R762" s="194"/>
      <c r="S762" s="194"/>
      <c r="T762" s="194"/>
      <c r="U762" s="194"/>
      <c r="V762" s="194"/>
      <c r="W762" s="194"/>
      <c r="X762" s="194"/>
      <c r="Y762" s="194"/>
      <c r="Z762" s="194"/>
    </row>
    <row r="763">
      <c r="A763" s="194"/>
      <c r="B763" s="194"/>
      <c r="C763" s="194"/>
      <c r="D763" s="194"/>
      <c r="E763" s="194"/>
      <c r="F763" s="194"/>
      <c r="G763" s="194"/>
      <c r="H763" s="194"/>
      <c r="I763" s="194"/>
      <c r="J763" s="194"/>
      <c r="K763" s="194"/>
      <c r="L763" s="194"/>
      <c r="M763" s="194"/>
      <c r="N763" s="194"/>
      <c r="O763" s="194"/>
      <c r="P763" s="194"/>
      <c r="Q763" s="194"/>
      <c r="R763" s="194"/>
      <c r="S763" s="194"/>
      <c r="T763" s="194"/>
      <c r="U763" s="194"/>
      <c r="V763" s="194"/>
      <c r="W763" s="194"/>
      <c r="X763" s="194"/>
      <c r="Y763" s="194"/>
      <c r="Z763" s="194"/>
    </row>
    <row r="764">
      <c r="A764" s="194"/>
      <c r="B764" s="194"/>
      <c r="C764" s="194"/>
      <c r="D764" s="194"/>
      <c r="E764" s="194"/>
      <c r="F764" s="194"/>
      <c r="G764" s="194"/>
      <c r="H764" s="194"/>
      <c r="I764" s="194"/>
      <c r="J764" s="194"/>
      <c r="K764" s="194"/>
      <c r="L764" s="194"/>
      <c r="M764" s="194"/>
      <c r="N764" s="194"/>
      <c r="O764" s="194"/>
      <c r="P764" s="194"/>
      <c r="Q764" s="194"/>
      <c r="R764" s="194"/>
      <c r="S764" s="194"/>
      <c r="T764" s="194"/>
      <c r="U764" s="194"/>
      <c r="V764" s="194"/>
      <c r="W764" s="194"/>
      <c r="X764" s="194"/>
      <c r="Y764" s="194"/>
      <c r="Z764" s="194"/>
    </row>
    <row r="765">
      <c r="A765" s="194"/>
      <c r="B765" s="194"/>
      <c r="C765" s="194"/>
      <c r="D765" s="194"/>
      <c r="E765" s="194"/>
      <c r="F765" s="194"/>
      <c r="G765" s="194"/>
      <c r="H765" s="194"/>
      <c r="I765" s="194"/>
      <c r="J765" s="194"/>
      <c r="K765" s="194"/>
      <c r="L765" s="194"/>
      <c r="M765" s="194"/>
      <c r="N765" s="194"/>
      <c r="O765" s="194"/>
      <c r="P765" s="194"/>
      <c r="Q765" s="194"/>
      <c r="R765" s="194"/>
      <c r="S765" s="194"/>
      <c r="T765" s="194"/>
      <c r="U765" s="194"/>
      <c r="V765" s="194"/>
      <c r="W765" s="194"/>
      <c r="X765" s="194"/>
      <c r="Y765" s="194"/>
      <c r="Z765" s="194"/>
    </row>
    <row r="766">
      <c r="A766" s="194"/>
      <c r="B766" s="194"/>
      <c r="C766" s="194"/>
      <c r="D766" s="194"/>
      <c r="E766" s="194"/>
      <c r="F766" s="194"/>
      <c r="G766" s="194"/>
      <c r="H766" s="194"/>
      <c r="I766" s="194"/>
      <c r="J766" s="194"/>
      <c r="K766" s="194"/>
      <c r="L766" s="194"/>
      <c r="M766" s="194"/>
      <c r="N766" s="194"/>
      <c r="O766" s="194"/>
      <c r="P766" s="194"/>
      <c r="Q766" s="194"/>
      <c r="R766" s="194"/>
      <c r="S766" s="194"/>
      <c r="T766" s="194"/>
      <c r="U766" s="194"/>
      <c r="V766" s="194"/>
      <c r="W766" s="194"/>
      <c r="X766" s="194"/>
      <c r="Y766" s="194"/>
      <c r="Z766" s="194"/>
    </row>
    <row r="767">
      <c r="A767" s="194"/>
      <c r="B767" s="194"/>
      <c r="C767" s="194"/>
      <c r="D767" s="194"/>
      <c r="E767" s="194"/>
      <c r="F767" s="194"/>
      <c r="G767" s="194"/>
      <c r="H767" s="194"/>
      <c r="I767" s="194"/>
      <c r="J767" s="194"/>
      <c r="K767" s="194"/>
      <c r="L767" s="194"/>
      <c r="M767" s="194"/>
      <c r="N767" s="194"/>
      <c r="O767" s="194"/>
      <c r="P767" s="194"/>
      <c r="Q767" s="194"/>
      <c r="R767" s="194"/>
      <c r="S767" s="194"/>
      <c r="T767" s="194"/>
      <c r="U767" s="194"/>
      <c r="V767" s="194"/>
      <c r="W767" s="194"/>
      <c r="X767" s="194"/>
      <c r="Y767" s="194"/>
      <c r="Z767" s="194"/>
    </row>
    <row r="768">
      <c r="A768" s="194"/>
      <c r="B768" s="194"/>
      <c r="C768" s="194"/>
      <c r="D768" s="194"/>
      <c r="E768" s="194"/>
      <c r="F768" s="194"/>
      <c r="G768" s="194"/>
      <c r="H768" s="194"/>
      <c r="I768" s="194"/>
      <c r="J768" s="194"/>
      <c r="K768" s="194"/>
      <c r="L768" s="194"/>
      <c r="M768" s="194"/>
      <c r="N768" s="194"/>
      <c r="O768" s="194"/>
      <c r="P768" s="194"/>
      <c r="Q768" s="194"/>
      <c r="R768" s="194"/>
      <c r="S768" s="194"/>
      <c r="T768" s="194"/>
      <c r="U768" s="194"/>
      <c r="V768" s="194"/>
      <c r="W768" s="194"/>
      <c r="X768" s="194"/>
      <c r="Y768" s="194"/>
      <c r="Z768" s="194"/>
    </row>
    <row r="769">
      <c r="A769" s="194"/>
      <c r="B769" s="194"/>
      <c r="C769" s="194"/>
      <c r="D769" s="194"/>
      <c r="E769" s="194"/>
      <c r="F769" s="194"/>
      <c r="G769" s="194"/>
      <c r="H769" s="194"/>
      <c r="I769" s="194"/>
      <c r="J769" s="194"/>
      <c r="K769" s="194"/>
      <c r="L769" s="194"/>
      <c r="M769" s="194"/>
      <c r="N769" s="194"/>
      <c r="O769" s="194"/>
      <c r="P769" s="194"/>
      <c r="Q769" s="194"/>
      <c r="R769" s="194"/>
      <c r="S769" s="194"/>
      <c r="T769" s="194"/>
      <c r="U769" s="194"/>
      <c r="V769" s="194"/>
      <c r="W769" s="194"/>
      <c r="X769" s="194"/>
      <c r="Y769" s="194"/>
      <c r="Z769" s="194"/>
    </row>
    <row r="770">
      <c r="A770" s="194"/>
      <c r="B770" s="194"/>
      <c r="C770" s="194"/>
      <c r="D770" s="194"/>
      <c r="E770" s="194"/>
      <c r="F770" s="194"/>
      <c r="G770" s="194"/>
      <c r="H770" s="194"/>
      <c r="I770" s="194"/>
      <c r="J770" s="194"/>
      <c r="K770" s="194"/>
      <c r="L770" s="194"/>
      <c r="M770" s="194"/>
      <c r="N770" s="194"/>
      <c r="O770" s="194"/>
      <c r="P770" s="194"/>
      <c r="Q770" s="194"/>
      <c r="R770" s="194"/>
      <c r="S770" s="194"/>
      <c r="T770" s="194"/>
      <c r="U770" s="194"/>
      <c r="V770" s="194"/>
      <c r="W770" s="194"/>
      <c r="X770" s="194"/>
      <c r="Y770" s="194"/>
      <c r="Z770" s="194"/>
    </row>
    <row r="771">
      <c r="A771" s="194"/>
      <c r="B771" s="194"/>
      <c r="C771" s="194"/>
      <c r="D771" s="194"/>
      <c r="E771" s="194"/>
      <c r="F771" s="194"/>
      <c r="G771" s="194"/>
      <c r="H771" s="194"/>
      <c r="I771" s="194"/>
      <c r="J771" s="194"/>
      <c r="K771" s="194"/>
      <c r="L771" s="194"/>
      <c r="M771" s="194"/>
      <c r="N771" s="194"/>
      <c r="O771" s="194"/>
      <c r="P771" s="194"/>
      <c r="Q771" s="194"/>
      <c r="R771" s="194"/>
      <c r="S771" s="194"/>
      <c r="T771" s="194"/>
      <c r="U771" s="194"/>
      <c r="V771" s="194"/>
      <c r="W771" s="194"/>
      <c r="X771" s="194"/>
      <c r="Y771" s="194"/>
      <c r="Z771" s="194"/>
    </row>
    <row r="772">
      <c r="A772" s="194"/>
      <c r="B772" s="194"/>
      <c r="C772" s="194"/>
      <c r="D772" s="194"/>
      <c r="E772" s="194"/>
      <c r="F772" s="194"/>
      <c r="G772" s="194"/>
      <c r="H772" s="194"/>
      <c r="I772" s="194"/>
      <c r="J772" s="194"/>
      <c r="K772" s="194"/>
      <c r="L772" s="194"/>
      <c r="M772" s="194"/>
      <c r="N772" s="194"/>
      <c r="O772" s="194"/>
      <c r="P772" s="194"/>
      <c r="Q772" s="194"/>
      <c r="R772" s="194"/>
      <c r="S772" s="194"/>
      <c r="T772" s="194"/>
      <c r="U772" s="194"/>
      <c r="V772" s="194"/>
      <c r="W772" s="194"/>
      <c r="X772" s="194"/>
      <c r="Y772" s="194"/>
      <c r="Z772" s="194"/>
    </row>
    <row r="773">
      <c r="A773" s="194"/>
      <c r="B773" s="194"/>
      <c r="C773" s="194"/>
      <c r="D773" s="194"/>
      <c r="E773" s="194"/>
      <c r="F773" s="194"/>
      <c r="G773" s="194"/>
      <c r="H773" s="194"/>
      <c r="I773" s="194"/>
      <c r="J773" s="194"/>
      <c r="K773" s="194"/>
      <c r="L773" s="194"/>
      <c r="M773" s="194"/>
      <c r="N773" s="194"/>
      <c r="O773" s="194"/>
      <c r="P773" s="194"/>
      <c r="Q773" s="194"/>
      <c r="R773" s="194"/>
      <c r="S773" s="194"/>
      <c r="T773" s="194"/>
      <c r="U773" s="194"/>
      <c r="V773" s="194"/>
      <c r="W773" s="194"/>
      <c r="X773" s="194"/>
      <c r="Y773" s="194"/>
      <c r="Z773" s="194"/>
    </row>
    <row r="774">
      <c r="A774" s="194"/>
      <c r="B774" s="194"/>
      <c r="C774" s="194"/>
      <c r="D774" s="194"/>
      <c r="E774" s="194"/>
      <c r="F774" s="194"/>
      <c r="G774" s="194"/>
      <c r="H774" s="194"/>
      <c r="I774" s="194"/>
      <c r="J774" s="194"/>
      <c r="K774" s="194"/>
      <c r="L774" s="194"/>
      <c r="M774" s="194"/>
      <c r="N774" s="194"/>
      <c r="O774" s="194"/>
      <c r="P774" s="194"/>
      <c r="Q774" s="194"/>
      <c r="R774" s="194"/>
      <c r="S774" s="194"/>
      <c r="T774" s="194"/>
      <c r="U774" s="194"/>
      <c r="V774" s="194"/>
      <c r="W774" s="194"/>
      <c r="X774" s="194"/>
      <c r="Y774" s="194"/>
      <c r="Z774" s="194"/>
    </row>
    <row r="775">
      <c r="A775" s="194"/>
      <c r="B775" s="194"/>
      <c r="C775" s="194"/>
      <c r="D775" s="194"/>
      <c r="E775" s="194"/>
      <c r="F775" s="194"/>
      <c r="G775" s="194"/>
      <c r="H775" s="194"/>
      <c r="I775" s="194"/>
      <c r="J775" s="194"/>
      <c r="K775" s="194"/>
      <c r="L775" s="194"/>
      <c r="M775" s="194"/>
      <c r="N775" s="194"/>
      <c r="O775" s="194"/>
      <c r="P775" s="194"/>
      <c r="Q775" s="194"/>
      <c r="R775" s="194"/>
      <c r="S775" s="194"/>
      <c r="T775" s="194"/>
      <c r="U775" s="194"/>
      <c r="V775" s="194"/>
      <c r="W775" s="194"/>
      <c r="X775" s="194"/>
      <c r="Y775" s="194"/>
      <c r="Z775" s="194"/>
    </row>
    <row r="776">
      <c r="A776" s="194"/>
      <c r="B776" s="194"/>
      <c r="C776" s="194"/>
      <c r="D776" s="194"/>
      <c r="E776" s="194"/>
      <c r="F776" s="194"/>
      <c r="G776" s="194"/>
      <c r="H776" s="194"/>
      <c r="I776" s="194"/>
      <c r="J776" s="194"/>
      <c r="K776" s="194"/>
      <c r="L776" s="194"/>
      <c r="M776" s="194"/>
      <c r="N776" s="194"/>
      <c r="O776" s="194"/>
      <c r="P776" s="194"/>
      <c r="Q776" s="194"/>
      <c r="R776" s="194"/>
      <c r="S776" s="194"/>
      <c r="T776" s="194"/>
      <c r="U776" s="194"/>
      <c r="V776" s="194"/>
      <c r="W776" s="194"/>
      <c r="X776" s="194"/>
      <c r="Y776" s="194"/>
      <c r="Z776" s="194"/>
    </row>
    <row r="777">
      <c r="A777" s="194"/>
      <c r="B777" s="194"/>
      <c r="C777" s="194"/>
      <c r="D777" s="194"/>
      <c r="E777" s="194"/>
      <c r="F777" s="194"/>
      <c r="G777" s="194"/>
      <c r="H777" s="194"/>
      <c r="I777" s="194"/>
      <c r="J777" s="194"/>
      <c r="K777" s="194"/>
      <c r="L777" s="194"/>
      <c r="M777" s="194"/>
      <c r="N777" s="194"/>
      <c r="O777" s="194"/>
      <c r="P777" s="194"/>
      <c r="Q777" s="194"/>
      <c r="R777" s="194"/>
      <c r="S777" s="194"/>
      <c r="T777" s="194"/>
      <c r="U777" s="194"/>
      <c r="V777" s="194"/>
      <c r="W777" s="194"/>
      <c r="X777" s="194"/>
      <c r="Y777" s="194"/>
      <c r="Z777" s="194"/>
    </row>
    <row r="778">
      <c r="A778" s="194"/>
      <c r="B778" s="194"/>
      <c r="C778" s="194"/>
      <c r="D778" s="194"/>
      <c r="E778" s="194"/>
      <c r="F778" s="194"/>
      <c r="G778" s="194"/>
      <c r="H778" s="194"/>
      <c r="I778" s="194"/>
      <c r="J778" s="194"/>
      <c r="K778" s="194"/>
      <c r="L778" s="194"/>
      <c r="M778" s="194"/>
      <c r="N778" s="194"/>
      <c r="O778" s="194"/>
      <c r="P778" s="194"/>
      <c r="Q778" s="194"/>
      <c r="R778" s="194"/>
      <c r="S778" s="194"/>
      <c r="T778" s="194"/>
      <c r="U778" s="194"/>
      <c r="V778" s="194"/>
      <c r="W778" s="194"/>
      <c r="X778" s="194"/>
      <c r="Y778" s="194"/>
      <c r="Z778" s="194"/>
    </row>
    <row r="779">
      <c r="A779" s="194"/>
      <c r="B779" s="194"/>
      <c r="C779" s="194"/>
      <c r="D779" s="194"/>
      <c r="E779" s="194"/>
      <c r="F779" s="194"/>
      <c r="G779" s="194"/>
      <c r="H779" s="194"/>
      <c r="I779" s="194"/>
      <c r="J779" s="194"/>
      <c r="K779" s="194"/>
      <c r="L779" s="194"/>
      <c r="M779" s="194"/>
      <c r="N779" s="194"/>
      <c r="O779" s="194"/>
      <c r="P779" s="194"/>
      <c r="Q779" s="194"/>
      <c r="R779" s="194"/>
      <c r="S779" s="194"/>
      <c r="T779" s="194"/>
      <c r="U779" s="194"/>
      <c r="V779" s="194"/>
      <c r="W779" s="194"/>
      <c r="X779" s="194"/>
      <c r="Y779" s="194"/>
      <c r="Z779" s="194"/>
    </row>
    <row r="780">
      <c r="A780" s="194"/>
      <c r="B780" s="194"/>
      <c r="C780" s="194"/>
      <c r="D780" s="194"/>
      <c r="E780" s="194"/>
      <c r="F780" s="194"/>
      <c r="G780" s="194"/>
      <c r="H780" s="194"/>
      <c r="I780" s="194"/>
      <c r="J780" s="194"/>
      <c r="K780" s="194"/>
      <c r="L780" s="194"/>
      <c r="M780" s="194"/>
      <c r="N780" s="194"/>
      <c r="O780" s="194"/>
      <c r="P780" s="194"/>
      <c r="Q780" s="194"/>
      <c r="R780" s="194"/>
      <c r="S780" s="194"/>
      <c r="T780" s="194"/>
      <c r="U780" s="194"/>
      <c r="V780" s="194"/>
      <c r="W780" s="194"/>
      <c r="X780" s="194"/>
      <c r="Y780" s="194"/>
      <c r="Z780" s="194"/>
    </row>
    <row r="781">
      <c r="A781" s="194"/>
      <c r="B781" s="194"/>
      <c r="C781" s="194"/>
      <c r="D781" s="194"/>
      <c r="E781" s="194"/>
      <c r="F781" s="194"/>
      <c r="G781" s="194"/>
      <c r="H781" s="194"/>
      <c r="I781" s="194"/>
      <c r="J781" s="194"/>
      <c r="K781" s="194"/>
      <c r="L781" s="194"/>
      <c r="M781" s="194"/>
      <c r="N781" s="194"/>
      <c r="O781" s="194"/>
      <c r="P781" s="194"/>
      <c r="Q781" s="194"/>
      <c r="R781" s="194"/>
      <c r="S781" s="194"/>
      <c r="T781" s="194"/>
      <c r="U781" s="194"/>
      <c r="V781" s="194"/>
      <c r="W781" s="194"/>
      <c r="X781" s="194"/>
      <c r="Y781" s="194"/>
      <c r="Z781" s="194"/>
    </row>
    <row r="782">
      <c r="A782" s="194"/>
      <c r="B782" s="194"/>
      <c r="C782" s="194"/>
      <c r="D782" s="194"/>
      <c r="E782" s="194"/>
      <c r="F782" s="194"/>
      <c r="G782" s="194"/>
      <c r="H782" s="194"/>
      <c r="I782" s="194"/>
      <c r="J782" s="194"/>
      <c r="K782" s="194"/>
      <c r="L782" s="194"/>
      <c r="M782" s="194"/>
      <c r="N782" s="194"/>
      <c r="O782" s="194"/>
      <c r="P782" s="194"/>
      <c r="Q782" s="194"/>
      <c r="R782" s="194"/>
      <c r="S782" s="194"/>
      <c r="T782" s="194"/>
      <c r="U782" s="194"/>
      <c r="V782" s="194"/>
      <c r="W782" s="194"/>
      <c r="X782" s="194"/>
      <c r="Y782" s="194"/>
      <c r="Z782" s="194"/>
    </row>
    <row r="783">
      <c r="A783" s="194"/>
      <c r="B783" s="194"/>
      <c r="C783" s="194"/>
      <c r="D783" s="194"/>
      <c r="E783" s="194"/>
      <c r="F783" s="194"/>
      <c r="G783" s="194"/>
      <c r="H783" s="194"/>
      <c r="I783" s="194"/>
      <c r="J783" s="194"/>
      <c r="K783" s="194"/>
      <c r="L783" s="194"/>
      <c r="M783" s="194"/>
      <c r="N783" s="194"/>
      <c r="O783" s="194"/>
      <c r="P783" s="194"/>
      <c r="Q783" s="194"/>
      <c r="R783" s="194"/>
      <c r="S783" s="194"/>
      <c r="T783" s="194"/>
      <c r="U783" s="194"/>
      <c r="V783" s="194"/>
      <c r="W783" s="194"/>
      <c r="X783" s="194"/>
      <c r="Y783" s="194"/>
      <c r="Z783" s="194"/>
    </row>
    <row r="784">
      <c r="A784" s="194"/>
      <c r="B784" s="194"/>
      <c r="C784" s="194"/>
      <c r="D784" s="194"/>
      <c r="E784" s="194"/>
      <c r="F784" s="194"/>
      <c r="G784" s="194"/>
      <c r="H784" s="194"/>
      <c r="I784" s="194"/>
      <c r="J784" s="194"/>
      <c r="K784" s="194"/>
      <c r="L784" s="194"/>
      <c r="M784" s="194"/>
      <c r="N784" s="194"/>
      <c r="O784" s="194"/>
      <c r="P784" s="194"/>
      <c r="Q784" s="194"/>
      <c r="R784" s="194"/>
      <c r="S784" s="194"/>
      <c r="T784" s="194"/>
      <c r="U784" s="194"/>
      <c r="V784" s="194"/>
      <c r="W784" s="194"/>
      <c r="X784" s="194"/>
      <c r="Y784" s="194"/>
      <c r="Z784" s="194"/>
    </row>
    <row r="785">
      <c r="A785" s="194"/>
      <c r="B785" s="194"/>
      <c r="C785" s="194"/>
      <c r="D785" s="194"/>
      <c r="E785" s="194"/>
      <c r="F785" s="194"/>
      <c r="G785" s="194"/>
      <c r="H785" s="194"/>
      <c r="I785" s="194"/>
      <c r="J785" s="194"/>
      <c r="K785" s="194"/>
      <c r="L785" s="194"/>
      <c r="M785" s="194"/>
      <c r="N785" s="194"/>
      <c r="O785" s="194"/>
      <c r="P785" s="194"/>
      <c r="Q785" s="194"/>
      <c r="R785" s="194"/>
      <c r="S785" s="194"/>
      <c r="T785" s="194"/>
      <c r="U785" s="194"/>
      <c r="V785" s="194"/>
      <c r="W785" s="194"/>
      <c r="X785" s="194"/>
      <c r="Y785" s="194"/>
      <c r="Z785" s="194"/>
    </row>
    <row r="786">
      <c r="A786" s="194"/>
      <c r="B786" s="194"/>
      <c r="C786" s="194"/>
      <c r="D786" s="194"/>
      <c r="E786" s="194"/>
      <c r="F786" s="194"/>
      <c r="G786" s="194"/>
      <c r="H786" s="194"/>
      <c r="I786" s="194"/>
      <c r="J786" s="194"/>
      <c r="K786" s="194"/>
      <c r="L786" s="194"/>
      <c r="M786" s="194"/>
      <c r="N786" s="194"/>
      <c r="O786" s="194"/>
      <c r="P786" s="194"/>
      <c r="Q786" s="194"/>
      <c r="R786" s="194"/>
      <c r="S786" s="194"/>
      <c r="T786" s="194"/>
      <c r="U786" s="194"/>
      <c r="V786" s="194"/>
      <c r="W786" s="194"/>
      <c r="X786" s="194"/>
      <c r="Y786" s="194"/>
      <c r="Z786" s="194"/>
    </row>
    <row r="787">
      <c r="A787" s="194"/>
      <c r="B787" s="194"/>
      <c r="C787" s="194"/>
      <c r="D787" s="194"/>
      <c r="E787" s="194"/>
      <c r="F787" s="194"/>
      <c r="G787" s="194"/>
      <c r="H787" s="194"/>
      <c r="I787" s="194"/>
      <c r="J787" s="194"/>
      <c r="K787" s="194"/>
      <c r="L787" s="194"/>
      <c r="M787" s="194"/>
      <c r="N787" s="194"/>
      <c r="O787" s="194"/>
      <c r="P787" s="194"/>
      <c r="Q787" s="194"/>
      <c r="R787" s="194"/>
      <c r="S787" s="194"/>
      <c r="T787" s="194"/>
      <c r="U787" s="194"/>
      <c r="V787" s="194"/>
      <c r="W787" s="194"/>
      <c r="X787" s="194"/>
      <c r="Y787" s="194"/>
      <c r="Z787" s="194"/>
    </row>
    <row r="788">
      <c r="A788" s="194"/>
      <c r="B788" s="194"/>
      <c r="C788" s="194"/>
      <c r="D788" s="194"/>
      <c r="E788" s="194"/>
      <c r="F788" s="194"/>
      <c r="G788" s="194"/>
      <c r="H788" s="194"/>
      <c r="I788" s="194"/>
      <c r="J788" s="194"/>
      <c r="K788" s="194"/>
      <c r="L788" s="194"/>
      <c r="M788" s="194"/>
      <c r="N788" s="194"/>
      <c r="O788" s="194"/>
      <c r="P788" s="194"/>
      <c r="Q788" s="194"/>
      <c r="R788" s="194"/>
      <c r="S788" s="194"/>
      <c r="T788" s="194"/>
      <c r="U788" s="194"/>
      <c r="V788" s="194"/>
      <c r="W788" s="194"/>
      <c r="X788" s="194"/>
      <c r="Y788" s="194"/>
      <c r="Z788" s="194"/>
    </row>
    <row r="789">
      <c r="A789" s="194"/>
      <c r="B789" s="194"/>
      <c r="C789" s="194"/>
      <c r="D789" s="194"/>
      <c r="E789" s="194"/>
      <c r="F789" s="194"/>
      <c r="G789" s="194"/>
      <c r="H789" s="194"/>
      <c r="I789" s="194"/>
      <c r="J789" s="194"/>
      <c r="K789" s="194"/>
      <c r="L789" s="194"/>
      <c r="M789" s="194"/>
      <c r="N789" s="194"/>
      <c r="O789" s="194"/>
      <c r="P789" s="194"/>
      <c r="Q789" s="194"/>
      <c r="R789" s="194"/>
      <c r="S789" s="194"/>
      <c r="T789" s="194"/>
      <c r="U789" s="194"/>
      <c r="V789" s="194"/>
      <c r="W789" s="194"/>
      <c r="X789" s="194"/>
      <c r="Y789" s="194"/>
      <c r="Z789" s="194"/>
    </row>
    <row r="790">
      <c r="A790" s="194"/>
      <c r="B790" s="194"/>
      <c r="C790" s="194"/>
      <c r="D790" s="194"/>
      <c r="E790" s="194"/>
      <c r="F790" s="194"/>
      <c r="G790" s="194"/>
      <c r="H790" s="194"/>
      <c r="I790" s="194"/>
      <c r="J790" s="194"/>
      <c r="K790" s="194"/>
      <c r="L790" s="194"/>
      <c r="M790" s="194"/>
      <c r="N790" s="194"/>
      <c r="O790" s="194"/>
      <c r="P790" s="194"/>
      <c r="Q790" s="194"/>
      <c r="R790" s="194"/>
      <c r="S790" s="194"/>
      <c r="T790" s="194"/>
      <c r="U790" s="194"/>
      <c r="V790" s="194"/>
      <c r="W790" s="194"/>
      <c r="X790" s="194"/>
      <c r="Y790" s="194"/>
      <c r="Z790" s="194"/>
    </row>
    <row r="791">
      <c r="A791" s="194"/>
      <c r="B791" s="194"/>
      <c r="C791" s="194"/>
      <c r="D791" s="194"/>
      <c r="E791" s="194"/>
      <c r="F791" s="194"/>
      <c r="G791" s="194"/>
      <c r="H791" s="194"/>
      <c r="I791" s="194"/>
      <c r="J791" s="194"/>
      <c r="K791" s="194"/>
      <c r="L791" s="194"/>
      <c r="M791" s="194"/>
      <c r="N791" s="194"/>
      <c r="O791" s="194"/>
      <c r="P791" s="194"/>
      <c r="Q791" s="194"/>
      <c r="R791" s="194"/>
      <c r="S791" s="194"/>
      <c r="T791" s="194"/>
      <c r="U791" s="194"/>
      <c r="V791" s="194"/>
      <c r="W791" s="194"/>
      <c r="X791" s="194"/>
      <c r="Y791" s="194"/>
      <c r="Z791" s="194"/>
    </row>
    <row r="792">
      <c r="A792" s="194"/>
      <c r="B792" s="194"/>
      <c r="C792" s="194"/>
      <c r="D792" s="194"/>
      <c r="E792" s="194"/>
      <c r="F792" s="194"/>
      <c r="G792" s="194"/>
      <c r="H792" s="194"/>
      <c r="I792" s="194"/>
      <c r="J792" s="194"/>
      <c r="K792" s="194"/>
      <c r="L792" s="194"/>
      <c r="M792" s="194"/>
      <c r="N792" s="194"/>
      <c r="O792" s="194"/>
      <c r="P792" s="194"/>
      <c r="Q792" s="194"/>
      <c r="R792" s="194"/>
      <c r="S792" s="194"/>
      <c r="T792" s="194"/>
      <c r="U792" s="194"/>
      <c r="V792" s="194"/>
      <c r="W792" s="194"/>
      <c r="X792" s="194"/>
      <c r="Y792" s="194"/>
      <c r="Z792" s="194"/>
    </row>
    <row r="793">
      <c r="A793" s="194"/>
      <c r="B793" s="194"/>
      <c r="C793" s="194"/>
      <c r="D793" s="194"/>
      <c r="E793" s="194"/>
      <c r="F793" s="194"/>
      <c r="G793" s="194"/>
      <c r="H793" s="194"/>
      <c r="I793" s="194"/>
      <c r="J793" s="194"/>
      <c r="K793" s="194"/>
      <c r="L793" s="194"/>
      <c r="M793" s="194"/>
      <c r="N793" s="194"/>
      <c r="O793" s="194"/>
      <c r="P793" s="194"/>
      <c r="Q793" s="194"/>
      <c r="R793" s="194"/>
      <c r="S793" s="194"/>
      <c r="T793" s="194"/>
      <c r="U793" s="194"/>
      <c r="V793" s="194"/>
      <c r="W793" s="194"/>
      <c r="X793" s="194"/>
      <c r="Y793" s="194"/>
      <c r="Z793" s="194"/>
    </row>
    <row r="794">
      <c r="A794" s="194"/>
      <c r="B794" s="194"/>
      <c r="C794" s="194"/>
      <c r="D794" s="194"/>
      <c r="E794" s="194"/>
      <c r="F794" s="194"/>
      <c r="G794" s="194"/>
      <c r="H794" s="194"/>
      <c r="I794" s="194"/>
      <c r="J794" s="194"/>
      <c r="K794" s="194"/>
      <c r="L794" s="194"/>
      <c r="M794" s="194"/>
      <c r="N794" s="194"/>
      <c r="O794" s="194"/>
      <c r="P794" s="194"/>
      <c r="Q794" s="194"/>
      <c r="R794" s="194"/>
      <c r="S794" s="194"/>
      <c r="T794" s="194"/>
      <c r="U794" s="194"/>
      <c r="V794" s="194"/>
      <c r="W794" s="194"/>
      <c r="X794" s="194"/>
      <c r="Y794" s="194"/>
      <c r="Z794" s="194"/>
    </row>
    <row r="795">
      <c r="A795" s="194"/>
      <c r="B795" s="194"/>
      <c r="C795" s="194"/>
      <c r="D795" s="194"/>
      <c r="E795" s="194"/>
      <c r="F795" s="194"/>
      <c r="G795" s="194"/>
      <c r="H795" s="194"/>
      <c r="I795" s="194"/>
      <c r="J795" s="194"/>
      <c r="K795" s="194"/>
      <c r="L795" s="194"/>
      <c r="M795" s="194"/>
      <c r="N795" s="194"/>
      <c r="O795" s="194"/>
      <c r="P795" s="194"/>
      <c r="Q795" s="194"/>
      <c r="R795" s="194"/>
      <c r="S795" s="194"/>
      <c r="T795" s="194"/>
      <c r="U795" s="194"/>
      <c r="V795" s="194"/>
      <c r="W795" s="194"/>
      <c r="X795" s="194"/>
      <c r="Y795" s="194"/>
      <c r="Z795" s="194"/>
    </row>
    <row r="796">
      <c r="A796" s="194"/>
      <c r="B796" s="194"/>
      <c r="C796" s="194"/>
      <c r="D796" s="194"/>
      <c r="E796" s="194"/>
      <c r="F796" s="194"/>
      <c r="G796" s="194"/>
      <c r="H796" s="194"/>
      <c r="I796" s="194"/>
      <c r="J796" s="194"/>
      <c r="K796" s="194"/>
      <c r="L796" s="194"/>
      <c r="M796" s="194"/>
      <c r="N796" s="194"/>
      <c r="O796" s="194"/>
      <c r="P796" s="194"/>
      <c r="Q796" s="194"/>
      <c r="R796" s="194"/>
      <c r="S796" s="194"/>
      <c r="T796" s="194"/>
      <c r="U796" s="194"/>
      <c r="V796" s="194"/>
      <c r="W796" s="194"/>
      <c r="X796" s="194"/>
      <c r="Y796" s="194"/>
      <c r="Z796" s="194"/>
    </row>
    <row r="797">
      <c r="A797" s="194"/>
      <c r="B797" s="194"/>
      <c r="C797" s="194"/>
      <c r="D797" s="194"/>
      <c r="E797" s="194"/>
      <c r="F797" s="194"/>
      <c r="G797" s="194"/>
      <c r="H797" s="194"/>
      <c r="I797" s="194"/>
      <c r="J797" s="194"/>
      <c r="K797" s="194"/>
      <c r="L797" s="194"/>
      <c r="M797" s="194"/>
      <c r="N797" s="194"/>
      <c r="O797" s="194"/>
      <c r="P797" s="194"/>
      <c r="Q797" s="194"/>
      <c r="R797" s="194"/>
      <c r="S797" s="194"/>
      <c r="T797" s="194"/>
      <c r="U797" s="194"/>
      <c r="V797" s="194"/>
      <c r="W797" s="194"/>
      <c r="X797" s="194"/>
      <c r="Y797" s="194"/>
      <c r="Z797" s="194"/>
    </row>
    <row r="798">
      <c r="A798" s="194"/>
      <c r="B798" s="194"/>
      <c r="C798" s="194"/>
      <c r="D798" s="194"/>
      <c r="E798" s="194"/>
      <c r="F798" s="194"/>
      <c r="G798" s="194"/>
      <c r="H798" s="194"/>
      <c r="I798" s="194"/>
      <c r="J798" s="194"/>
      <c r="K798" s="194"/>
      <c r="L798" s="194"/>
      <c r="M798" s="194"/>
      <c r="N798" s="194"/>
      <c r="O798" s="194"/>
      <c r="P798" s="194"/>
      <c r="Q798" s="194"/>
      <c r="R798" s="194"/>
      <c r="S798" s="194"/>
      <c r="T798" s="194"/>
      <c r="U798" s="194"/>
      <c r="V798" s="194"/>
      <c r="W798" s="194"/>
      <c r="X798" s="194"/>
      <c r="Y798" s="194"/>
      <c r="Z798" s="194"/>
    </row>
    <row r="799">
      <c r="A799" s="194"/>
      <c r="B799" s="194"/>
      <c r="C799" s="194"/>
      <c r="D799" s="194"/>
      <c r="E799" s="194"/>
      <c r="F799" s="194"/>
      <c r="G799" s="194"/>
      <c r="H799" s="194"/>
      <c r="I799" s="194"/>
      <c r="J799" s="194"/>
      <c r="K799" s="194"/>
      <c r="L799" s="194"/>
      <c r="M799" s="194"/>
      <c r="N799" s="194"/>
      <c r="O799" s="194"/>
      <c r="P799" s="194"/>
      <c r="Q799" s="194"/>
      <c r="R799" s="194"/>
      <c r="S799" s="194"/>
      <c r="T799" s="194"/>
      <c r="U799" s="194"/>
      <c r="V799" s="194"/>
      <c r="W799" s="194"/>
      <c r="X799" s="194"/>
      <c r="Y799" s="194"/>
      <c r="Z799" s="194"/>
    </row>
    <row r="800">
      <c r="A800" s="194"/>
      <c r="B800" s="194"/>
      <c r="C800" s="194"/>
      <c r="D800" s="194"/>
      <c r="E800" s="194"/>
      <c r="F800" s="194"/>
      <c r="G800" s="194"/>
      <c r="H800" s="194"/>
      <c r="I800" s="194"/>
      <c r="J800" s="194"/>
      <c r="K800" s="194"/>
      <c r="L800" s="194"/>
      <c r="M800" s="194"/>
      <c r="N800" s="194"/>
      <c r="O800" s="194"/>
      <c r="P800" s="194"/>
      <c r="Q800" s="194"/>
      <c r="R800" s="194"/>
      <c r="S800" s="194"/>
      <c r="T800" s="194"/>
      <c r="U800" s="194"/>
      <c r="V800" s="194"/>
      <c r="W800" s="194"/>
      <c r="X800" s="194"/>
      <c r="Y800" s="194"/>
      <c r="Z800" s="194"/>
    </row>
    <row r="801">
      <c r="A801" s="194"/>
      <c r="B801" s="194"/>
      <c r="C801" s="194"/>
      <c r="D801" s="194"/>
      <c r="E801" s="194"/>
      <c r="F801" s="194"/>
      <c r="G801" s="194"/>
      <c r="H801" s="194"/>
      <c r="I801" s="194"/>
      <c r="J801" s="194"/>
      <c r="K801" s="194"/>
      <c r="L801" s="194"/>
      <c r="M801" s="194"/>
      <c r="N801" s="194"/>
      <c r="O801" s="194"/>
      <c r="P801" s="194"/>
      <c r="Q801" s="194"/>
      <c r="R801" s="194"/>
      <c r="S801" s="194"/>
      <c r="T801" s="194"/>
      <c r="U801" s="194"/>
      <c r="V801" s="194"/>
      <c r="W801" s="194"/>
      <c r="X801" s="194"/>
      <c r="Y801" s="194"/>
      <c r="Z801" s="194"/>
    </row>
    <row r="802">
      <c r="A802" s="194"/>
      <c r="B802" s="194"/>
      <c r="C802" s="194"/>
      <c r="D802" s="194"/>
      <c r="E802" s="194"/>
      <c r="F802" s="194"/>
      <c r="G802" s="194"/>
      <c r="H802" s="194"/>
      <c r="I802" s="194"/>
      <c r="J802" s="194"/>
      <c r="K802" s="194"/>
      <c r="L802" s="194"/>
      <c r="M802" s="194"/>
      <c r="N802" s="194"/>
      <c r="O802" s="194"/>
      <c r="P802" s="194"/>
      <c r="Q802" s="194"/>
      <c r="R802" s="194"/>
      <c r="S802" s="194"/>
      <c r="T802" s="194"/>
      <c r="U802" s="194"/>
      <c r="V802" s="194"/>
      <c r="W802" s="194"/>
      <c r="X802" s="194"/>
      <c r="Y802" s="194"/>
      <c r="Z802" s="194"/>
    </row>
    <row r="803">
      <c r="A803" s="194"/>
      <c r="B803" s="194"/>
      <c r="C803" s="194"/>
      <c r="D803" s="194"/>
      <c r="E803" s="194"/>
      <c r="F803" s="194"/>
      <c r="G803" s="194"/>
      <c r="H803" s="194"/>
      <c r="I803" s="194"/>
      <c r="J803" s="194"/>
      <c r="K803" s="194"/>
      <c r="L803" s="194"/>
      <c r="M803" s="194"/>
      <c r="N803" s="194"/>
      <c r="O803" s="194"/>
      <c r="P803" s="194"/>
      <c r="Q803" s="194"/>
      <c r="R803" s="194"/>
      <c r="S803" s="194"/>
      <c r="T803" s="194"/>
      <c r="U803" s="194"/>
      <c r="V803" s="194"/>
      <c r="W803" s="194"/>
      <c r="X803" s="194"/>
      <c r="Y803" s="194"/>
      <c r="Z803" s="194"/>
    </row>
    <row r="804">
      <c r="A804" s="194"/>
      <c r="B804" s="194"/>
      <c r="C804" s="194"/>
      <c r="D804" s="194"/>
      <c r="E804" s="194"/>
      <c r="F804" s="194"/>
      <c r="G804" s="194"/>
      <c r="H804" s="194"/>
      <c r="I804" s="194"/>
      <c r="J804" s="194"/>
      <c r="K804" s="194"/>
      <c r="L804" s="194"/>
      <c r="M804" s="194"/>
      <c r="N804" s="194"/>
      <c r="O804" s="194"/>
      <c r="P804" s="194"/>
      <c r="Q804" s="194"/>
      <c r="R804" s="194"/>
      <c r="S804" s="194"/>
      <c r="T804" s="194"/>
      <c r="U804" s="194"/>
      <c r="V804" s="194"/>
      <c r="W804" s="194"/>
      <c r="X804" s="194"/>
      <c r="Y804" s="194"/>
      <c r="Z804" s="194"/>
    </row>
    <row r="805">
      <c r="A805" s="194"/>
      <c r="B805" s="194"/>
      <c r="C805" s="194"/>
      <c r="D805" s="194"/>
      <c r="E805" s="194"/>
      <c r="F805" s="194"/>
      <c r="G805" s="194"/>
      <c r="H805" s="194"/>
      <c r="I805" s="194"/>
      <c r="J805" s="194"/>
      <c r="K805" s="194"/>
      <c r="L805" s="194"/>
      <c r="M805" s="194"/>
      <c r="N805" s="194"/>
      <c r="O805" s="194"/>
      <c r="P805" s="194"/>
      <c r="Q805" s="194"/>
      <c r="R805" s="194"/>
      <c r="S805" s="194"/>
      <c r="T805" s="194"/>
      <c r="U805" s="194"/>
      <c r="V805" s="194"/>
      <c r="W805" s="194"/>
      <c r="X805" s="194"/>
      <c r="Y805" s="194"/>
      <c r="Z805" s="194"/>
    </row>
    <row r="806">
      <c r="A806" s="194"/>
      <c r="B806" s="194"/>
      <c r="C806" s="194"/>
      <c r="D806" s="194"/>
      <c r="E806" s="194"/>
      <c r="F806" s="194"/>
      <c r="G806" s="194"/>
      <c r="H806" s="194"/>
      <c r="I806" s="194"/>
      <c r="J806" s="194"/>
      <c r="K806" s="194"/>
      <c r="L806" s="194"/>
      <c r="M806" s="194"/>
      <c r="N806" s="194"/>
      <c r="O806" s="194"/>
      <c r="P806" s="194"/>
      <c r="Q806" s="194"/>
      <c r="R806" s="194"/>
      <c r="S806" s="194"/>
      <c r="T806" s="194"/>
      <c r="U806" s="194"/>
      <c r="V806" s="194"/>
      <c r="W806" s="194"/>
      <c r="X806" s="194"/>
      <c r="Y806" s="194"/>
      <c r="Z806" s="194"/>
    </row>
    <row r="807">
      <c r="A807" s="194"/>
      <c r="B807" s="194"/>
      <c r="C807" s="194"/>
      <c r="D807" s="194"/>
      <c r="E807" s="194"/>
      <c r="F807" s="194"/>
      <c r="G807" s="194"/>
      <c r="H807" s="194"/>
      <c r="I807" s="194"/>
      <c r="J807" s="194"/>
      <c r="K807" s="194"/>
      <c r="L807" s="194"/>
      <c r="M807" s="194"/>
      <c r="N807" s="194"/>
      <c r="O807" s="194"/>
      <c r="P807" s="194"/>
      <c r="Q807" s="194"/>
      <c r="R807" s="194"/>
      <c r="S807" s="194"/>
      <c r="T807" s="194"/>
      <c r="U807" s="194"/>
      <c r="V807" s="194"/>
      <c r="W807" s="194"/>
      <c r="X807" s="194"/>
      <c r="Y807" s="194"/>
      <c r="Z807" s="194"/>
    </row>
    <row r="808">
      <c r="A808" s="194"/>
      <c r="B808" s="194"/>
      <c r="C808" s="194"/>
      <c r="D808" s="194"/>
      <c r="E808" s="194"/>
      <c r="F808" s="194"/>
      <c r="G808" s="194"/>
      <c r="H808" s="194"/>
      <c r="I808" s="194"/>
      <c r="J808" s="194"/>
      <c r="K808" s="194"/>
      <c r="L808" s="194"/>
      <c r="M808" s="194"/>
      <c r="N808" s="194"/>
      <c r="O808" s="194"/>
      <c r="P808" s="194"/>
      <c r="Q808" s="194"/>
      <c r="R808" s="194"/>
      <c r="S808" s="194"/>
      <c r="T808" s="194"/>
      <c r="U808" s="194"/>
      <c r="V808" s="194"/>
      <c r="W808" s="194"/>
      <c r="X808" s="194"/>
      <c r="Y808" s="194"/>
      <c r="Z808" s="194"/>
    </row>
    <row r="809">
      <c r="A809" s="194"/>
      <c r="B809" s="194"/>
      <c r="C809" s="194"/>
      <c r="D809" s="194"/>
      <c r="E809" s="194"/>
      <c r="F809" s="194"/>
      <c r="G809" s="194"/>
      <c r="H809" s="194"/>
      <c r="I809" s="194"/>
      <c r="J809" s="194"/>
      <c r="K809" s="194"/>
      <c r="L809" s="194"/>
      <c r="M809" s="194"/>
      <c r="N809" s="194"/>
      <c r="O809" s="194"/>
      <c r="P809" s="194"/>
      <c r="Q809" s="194"/>
      <c r="R809" s="194"/>
      <c r="S809" s="194"/>
      <c r="T809" s="194"/>
      <c r="U809" s="194"/>
      <c r="V809" s="194"/>
      <c r="W809" s="194"/>
      <c r="X809" s="194"/>
      <c r="Y809" s="194"/>
      <c r="Z809" s="194"/>
    </row>
    <row r="810">
      <c r="A810" s="194"/>
      <c r="B810" s="194"/>
      <c r="C810" s="194"/>
      <c r="D810" s="194"/>
      <c r="E810" s="194"/>
      <c r="F810" s="194"/>
      <c r="G810" s="194"/>
      <c r="H810" s="194"/>
      <c r="I810" s="194"/>
      <c r="J810" s="194"/>
      <c r="K810" s="194"/>
      <c r="L810" s="194"/>
      <c r="M810" s="194"/>
      <c r="N810" s="194"/>
      <c r="O810" s="194"/>
      <c r="P810" s="194"/>
      <c r="Q810" s="194"/>
      <c r="R810" s="194"/>
      <c r="S810" s="194"/>
      <c r="T810" s="194"/>
      <c r="U810" s="194"/>
      <c r="V810" s="194"/>
      <c r="W810" s="194"/>
      <c r="X810" s="194"/>
      <c r="Y810" s="194"/>
      <c r="Z810" s="194"/>
    </row>
    <row r="811">
      <c r="A811" s="194"/>
      <c r="B811" s="194"/>
      <c r="C811" s="194"/>
      <c r="D811" s="194"/>
      <c r="E811" s="194"/>
      <c r="F811" s="194"/>
      <c r="G811" s="194"/>
      <c r="H811" s="194"/>
      <c r="I811" s="194"/>
      <c r="J811" s="194"/>
      <c r="K811" s="194"/>
      <c r="L811" s="194"/>
      <c r="M811" s="194"/>
      <c r="N811" s="194"/>
      <c r="O811" s="194"/>
      <c r="P811" s="194"/>
      <c r="Q811" s="194"/>
      <c r="R811" s="194"/>
      <c r="S811" s="194"/>
      <c r="T811" s="194"/>
      <c r="U811" s="194"/>
      <c r="V811" s="194"/>
      <c r="W811" s="194"/>
      <c r="X811" s="194"/>
      <c r="Y811" s="194"/>
      <c r="Z811" s="194"/>
    </row>
    <row r="812">
      <c r="A812" s="194"/>
      <c r="B812" s="194"/>
      <c r="C812" s="194"/>
      <c r="D812" s="194"/>
      <c r="E812" s="194"/>
      <c r="F812" s="194"/>
      <c r="G812" s="194"/>
      <c r="H812" s="194"/>
      <c r="I812" s="194"/>
      <c r="J812" s="194"/>
      <c r="K812" s="194"/>
      <c r="L812" s="194"/>
      <c r="M812" s="194"/>
      <c r="N812" s="194"/>
      <c r="O812" s="194"/>
      <c r="P812" s="194"/>
      <c r="Q812" s="194"/>
      <c r="R812" s="194"/>
      <c r="S812" s="194"/>
      <c r="T812" s="194"/>
      <c r="U812" s="194"/>
      <c r="V812" s="194"/>
      <c r="W812" s="194"/>
      <c r="X812" s="194"/>
      <c r="Y812" s="194"/>
      <c r="Z812" s="194"/>
    </row>
    <row r="813">
      <c r="A813" s="194"/>
      <c r="B813" s="194"/>
      <c r="C813" s="194"/>
      <c r="D813" s="194"/>
      <c r="E813" s="194"/>
      <c r="F813" s="194"/>
      <c r="G813" s="194"/>
      <c r="H813" s="194"/>
      <c r="I813" s="194"/>
      <c r="J813" s="194"/>
      <c r="K813" s="194"/>
      <c r="L813" s="194"/>
      <c r="M813" s="194"/>
      <c r="N813" s="194"/>
      <c r="O813" s="194"/>
      <c r="P813" s="194"/>
      <c r="Q813" s="194"/>
      <c r="R813" s="194"/>
      <c r="S813" s="194"/>
      <c r="T813" s="194"/>
      <c r="U813" s="194"/>
      <c r="V813" s="194"/>
      <c r="W813" s="194"/>
      <c r="X813" s="194"/>
      <c r="Y813" s="194"/>
      <c r="Z813" s="194"/>
    </row>
    <row r="814">
      <c r="A814" s="194"/>
      <c r="B814" s="194"/>
      <c r="C814" s="194"/>
      <c r="D814" s="194"/>
      <c r="E814" s="194"/>
      <c r="F814" s="194"/>
      <c r="G814" s="194"/>
      <c r="H814" s="194"/>
      <c r="I814" s="194"/>
      <c r="J814" s="194"/>
      <c r="K814" s="194"/>
      <c r="L814" s="194"/>
      <c r="M814" s="194"/>
      <c r="N814" s="194"/>
      <c r="O814" s="194"/>
      <c r="P814" s="194"/>
      <c r="Q814" s="194"/>
      <c r="R814" s="194"/>
      <c r="S814" s="194"/>
      <c r="T814" s="194"/>
      <c r="U814" s="194"/>
      <c r="V814" s="194"/>
      <c r="W814" s="194"/>
      <c r="X814" s="194"/>
      <c r="Y814" s="194"/>
      <c r="Z814" s="194"/>
    </row>
    <row r="815">
      <c r="A815" s="194"/>
      <c r="B815" s="194"/>
      <c r="C815" s="194"/>
      <c r="D815" s="194"/>
      <c r="E815" s="194"/>
      <c r="F815" s="194"/>
      <c r="G815" s="194"/>
      <c r="H815" s="194"/>
      <c r="I815" s="194"/>
      <c r="J815" s="194"/>
      <c r="K815" s="194"/>
      <c r="L815" s="194"/>
      <c r="M815" s="194"/>
      <c r="N815" s="194"/>
      <c r="O815" s="194"/>
      <c r="P815" s="194"/>
      <c r="Q815" s="194"/>
      <c r="R815" s="194"/>
      <c r="S815" s="194"/>
      <c r="T815" s="194"/>
      <c r="U815" s="194"/>
      <c r="V815" s="194"/>
      <c r="W815" s="194"/>
      <c r="X815" s="194"/>
      <c r="Y815" s="194"/>
      <c r="Z815" s="194"/>
    </row>
    <row r="816">
      <c r="A816" s="194"/>
      <c r="B816" s="194"/>
      <c r="C816" s="194"/>
      <c r="D816" s="194"/>
      <c r="E816" s="194"/>
      <c r="F816" s="194"/>
      <c r="G816" s="194"/>
      <c r="H816" s="194"/>
      <c r="I816" s="194"/>
      <c r="J816" s="194"/>
      <c r="K816" s="194"/>
      <c r="L816" s="194"/>
      <c r="M816" s="194"/>
      <c r="N816" s="194"/>
      <c r="O816" s="194"/>
      <c r="P816" s="194"/>
      <c r="Q816" s="194"/>
      <c r="R816" s="194"/>
      <c r="S816" s="194"/>
      <c r="T816" s="194"/>
      <c r="U816" s="194"/>
      <c r="V816" s="194"/>
      <c r="W816" s="194"/>
      <c r="X816" s="194"/>
      <c r="Y816" s="194"/>
      <c r="Z816" s="194"/>
    </row>
    <row r="817">
      <c r="A817" s="194"/>
      <c r="B817" s="194"/>
      <c r="C817" s="194"/>
      <c r="D817" s="194"/>
      <c r="E817" s="194"/>
      <c r="F817" s="194"/>
      <c r="G817" s="194"/>
      <c r="H817" s="194"/>
      <c r="I817" s="194"/>
      <c r="J817" s="194"/>
      <c r="K817" s="194"/>
      <c r="L817" s="194"/>
      <c r="M817" s="194"/>
      <c r="N817" s="194"/>
      <c r="O817" s="194"/>
      <c r="P817" s="194"/>
      <c r="Q817" s="194"/>
      <c r="R817" s="194"/>
      <c r="S817" s="194"/>
      <c r="T817" s="194"/>
      <c r="U817" s="194"/>
      <c r="V817" s="194"/>
      <c r="W817" s="194"/>
      <c r="X817" s="194"/>
      <c r="Y817" s="194"/>
      <c r="Z817" s="194"/>
    </row>
    <row r="818">
      <c r="A818" s="194"/>
      <c r="B818" s="194"/>
      <c r="C818" s="194"/>
      <c r="D818" s="194"/>
      <c r="E818" s="194"/>
      <c r="F818" s="194"/>
      <c r="G818" s="194"/>
      <c r="H818" s="194"/>
      <c r="I818" s="194"/>
      <c r="J818" s="194"/>
      <c r="K818" s="194"/>
      <c r="L818" s="194"/>
      <c r="M818" s="194"/>
      <c r="N818" s="194"/>
      <c r="O818" s="194"/>
      <c r="P818" s="194"/>
      <c r="Q818" s="194"/>
      <c r="R818" s="194"/>
      <c r="S818" s="194"/>
      <c r="T818" s="194"/>
      <c r="U818" s="194"/>
      <c r="V818" s="194"/>
      <c r="W818" s="194"/>
      <c r="X818" s="194"/>
      <c r="Y818" s="194"/>
      <c r="Z818" s="194"/>
    </row>
    <row r="819">
      <c r="A819" s="194"/>
      <c r="B819" s="194"/>
      <c r="C819" s="194"/>
      <c r="D819" s="194"/>
      <c r="E819" s="194"/>
      <c r="F819" s="194"/>
      <c r="G819" s="194"/>
      <c r="H819" s="194"/>
      <c r="I819" s="194"/>
      <c r="J819" s="194"/>
      <c r="K819" s="194"/>
      <c r="L819" s="194"/>
      <c r="M819" s="194"/>
      <c r="N819" s="194"/>
      <c r="O819" s="194"/>
      <c r="P819" s="194"/>
      <c r="Q819" s="194"/>
      <c r="R819" s="194"/>
      <c r="S819" s="194"/>
      <c r="T819" s="194"/>
      <c r="U819" s="194"/>
      <c r="V819" s="194"/>
      <c r="W819" s="194"/>
      <c r="X819" s="194"/>
      <c r="Y819" s="194"/>
      <c r="Z819" s="194"/>
    </row>
    <row r="820">
      <c r="A820" s="194"/>
      <c r="B820" s="194"/>
      <c r="C820" s="194"/>
      <c r="D820" s="194"/>
      <c r="E820" s="194"/>
      <c r="F820" s="194"/>
      <c r="G820" s="194"/>
      <c r="H820" s="194"/>
      <c r="I820" s="194"/>
      <c r="J820" s="194"/>
      <c r="K820" s="194"/>
      <c r="L820" s="194"/>
      <c r="M820" s="194"/>
      <c r="N820" s="194"/>
      <c r="O820" s="194"/>
      <c r="P820" s="194"/>
      <c r="Q820" s="194"/>
      <c r="R820" s="194"/>
      <c r="S820" s="194"/>
      <c r="T820" s="194"/>
      <c r="U820" s="194"/>
      <c r="V820" s="194"/>
      <c r="W820" s="194"/>
      <c r="X820" s="194"/>
      <c r="Y820" s="194"/>
      <c r="Z820" s="194"/>
    </row>
    <row r="821">
      <c r="A821" s="194"/>
      <c r="B821" s="194"/>
      <c r="C821" s="194"/>
      <c r="D821" s="194"/>
      <c r="E821" s="194"/>
      <c r="F821" s="194"/>
      <c r="G821" s="194"/>
      <c r="H821" s="194"/>
      <c r="I821" s="194"/>
      <c r="J821" s="194"/>
      <c r="K821" s="194"/>
      <c r="L821" s="194"/>
      <c r="M821" s="194"/>
      <c r="N821" s="194"/>
      <c r="O821" s="194"/>
      <c r="P821" s="194"/>
      <c r="Q821" s="194"/>
      <c r="R821" s="194"/>
      <c r="S821" s="194"/>
      <c r="T821" s="194"/>
      <c r="U821" s="194"/>
      <c r="V821" s="194"/>
      <c r="W821" s="194"/>
      <c r="X821" s="194"/>
      <c r="Y821" s="194"/>
      <c r="Z821" s="194"/>
    </row>
    <row r="822">
      <c r="A822" s="194"/>
      <c r="B822" s="194"/>
      <c r="C822" s="194"/>
      <c r="D822" s="194"/>
      <c r="E822" s="194"/>
      <c r="F822" s="194"/>
      <c r="G822" s="194"/>
      <c r="H822" s="194"/>
      <c r="I822" s="194"/>
      <c r="J822" s="194"/>
      <c r="K822" s="194"/>
      <c r="L822" s="194"/>
      <c r="M822" s="194"/>
      <c r="N822" s="194"/>
      <c r="O822" s="194"/>
      <c r="P822" s="194"/>
      <c r="Q822" s="194"/>
      <c r="R822" s="194"/>
      <c r="S822" s="194"/>
      <c r="T822" s="194"/>
      <c r="U822" s="194"/>
      <c r="V822" s="194"/>
      <c r="W822" s="194"/>
      <c r="X822" s="194"/>
      <c r="Y822" s="194"/>
      <c r="Z822" s="194"/>
    </row>
    <row r="823">
      <c r="A823" s="194"/>
      <c r="B823" s="194"/>
      <c r="C823" s="194"/>
      <c r="D823" s="194"/>
      <c r="E823" s="194"/>
      <c r="F823" s="194"/>
      <c r="G823" s="194"/>
      <c r="H823" s="194"/>
      <c r="I823" s="194"/>
      <c r="J823" s="194"/>
      <c r="K823" s="194"/>
      <c r="L823" s="194"/>
      <c r="M823" s="194"/>
      <c r="N823" s="194"/>
      <c r="O823" s="194"/>
      <c r="P823" s="194"/>
      <c r="Q823" s="194"/>
      <c r="R823" s="194"/>
      <c r="S823" s="194"/>
      <c r="T823" s="194"/>
      <c r="U823" s="194"/>
      <c r="V823" s="194"/>
      <c r="W823" s="194"/>
      <c r="X823" s="194"/>
      <c r="Y823" s="194"/>
      <c r="Z823" s="194"/>
    </row>
    <row r="824">
      <c r="A824" s="194"/>
      <c r="B824" s="194"/>
      <c r="C824" s="194"/>
      <c r="D824" s="194"/>
      <c r="E824" s="194"/>
      <c r="F824" s="194"/>
      <c r="G824" s="194"/>
      <c r="H824" s="194"/>
      <c r="I824" s="194"/>
      <c r="J824" s="194"/>
      <c r="K824" s="194"/>
      <c r="L824" s="194"/>
      <c r="M824" s="194"/>
      <c r="N824" s="194"/>
      <c r="O824" s="194"/>
      <c r="P824" s="194"/>
      <c r="Q824" s="194"/>
      <c r="R824" s="194"/>
      <c r="S824" s="194"/>
      <c r="T824" s="194"/>
      <c r="U824" s="194"/>
      <c r="V824" s="194"/>
      <c r="W824" s="194"/>
      <c r="X824" s="194"/>
      <c r="Y824" s="194"/>
      <c r="Z824" s="194"/>
    </row>
    <row r="825">
      <c r="A825" s="194"/>
      <c r="B825" s="194"/>
      <c r="C825" s="194"/>
      <c r="D825" s="194"/>
      <c r="E825" s="194"/>
      <c r="F825" s="194"/>
      <c r="G825" s="194"/>
      <c r="H825" s="194"/>
      <c r="I825" s="194"/>
      <c r="J825" s="194"/>
      <c r="K825" s="194"/>
      <c r="L825" s="194"/>
      <c r="M825" s="194"/>
      <c r="N825" s="194"/>
      <c r="O825" s="194"/>
      <c r="P825" s="194"/>
      <c r="Q825" s="194"/>
      <c r="R825" s="194"/>
      <c r="S825" s="194"/>
      <c r="T825" s="194"/>
      <c r="U825" s="194"/>
      <c r="V825" s="194"/>
      <c r="W825" s="194"/>
      <c r="X825" s="194"/>
      <c r="Y825" s="194"/>
      <c r="Z825" s="194"/>
    </row>
    <row r="826">
      <c r="A826" s="194"/>
      <c r="B826" s="194"/>
      <c r="C826" s="194"/>
      <c r="D826" s="194"/>
      <c r="E826" s="194"/>
      <c r="F826" s="194"/>
      <c r="G826" s="194"/>
      <c r="H826" s="194"/>
      <c r="I826" s="194"/>
      <c r="J826" s="194"/>
      <c r="K826" s="194"/>
      <c r="L826" s="194"/>
      <c r="M826" s="194"/>
      <c r="N826" s="194"/>
      <c r="O826" s="194"/>
      <c r="P826" s="194"/>
      <c r="Q826" s="194"/>
      <c r="R826" s="194"/>
      <c r="S826" s="194"/>
      <c r="T826" s="194"/>
      <c r="U826" s="194"/>
      <c r="V826" s="194"/>
      <c r="W826" s="194"/>
      <c r="X826" s="194"/>
      <c r="Y826" s="194"/>
      <c r="Z826" s="194"/>
    </row>
    <row r="827">
      <c r="A827" s="194"/>
      <c r="B827" s="194"/>
      <c r="C827" s="194"/>
      <c r="D827" s="194"/>
      <c r="E827" s="194"/>
      <c r="F827" s="194"/>
      <c r="G827" s="194"/>
      <c r="H827" s="194"/>
      <c r="I827" s="194"/>
      <c r="J827" s="194"/>
      <c r="K827" s="194"/>
      <c r="L827" s="194"/>
      <c r="M827" s="194"/>
      <c r="N827" s="194"/>
      <c r="O827" s="194"/>
      <c r="P827" s="194"/>
      <c r="Q827" s="194"/>
      <c r="R827" s="194"/>
      <c r="S827" s="194"/>
      <c r="T827" s="194"/>
      <c r="U827" s="194"/>
      <c r="V827" s="194"/>
      <c r="W827" s="194"/>
      <c r="X827" s="194"/>
      <c r="Y827" s="194"/>
      <c r="Z827" s="194"/>
    </row>
    <row r="828">
      <c r="A828" s="194"/>
      <c r="B828" s="194"/>
      <c r="C828" s="194"/>
      <c r="D828" s="194"/>
      <c r="E828" s="194"/>
      <c r="F828" s="194"/>
      <c r="G828" s="194"/>
      <c r="H828" s="194"/>
      <c r="I828" s="194"/>
      <c r="J828" s="194"/>
      <c r="K828" s="194"/>
      <c r="L828" s="194"/>
      <c r="M828" s="194"/>
      <c r="N828" s="194"/>
      <c r="O828" s="194"/>
      <c r="P828" s="194"/>
      <c r="Q828" s="194"/>
      <c r="R828" s="194"/>
      <c r="S828" s="194"/>
      <c r="T828" s="194"/>
      <c r="U828" s="194"/>
      <c r="V828" s="194"/>
      <c r="W828" s="194"/>
      <c r="X828" s="194"/>
      <c r="Y828" s="194"/>
      <c r="Z828" s="194"/>
    </row>
    <row r="829">
      <c r="A829" s="194"/>
      <c r="B829" s="194"/>
      <c r="C829" s="194"/>
      <c r="D829" s="194"/>
      <c r="E829" s="194"/>
      <c r="F829" s="194"/>
      <c r="G829" s="194"/>
      <c r="H829" s="194"/>
      <c r="I829" s="194"/>
      <c r="J829" s="194"/>
      <c r="K829" s="194"/>
      <c r="L829" s="194"/>
      <c r="M829" s="194"/>
      <c r="N829" s="194"/>
      <c r="O829" s="194"/>
      <c r="P829" s="194"/>
      <c r="Q829" s="194"/>
      <c r="R829" s="194"/>
      <c r="S829" s="194"/>
      <c r="T829" s="194"/>
      <c r="U829" s="194"/>
      <c r="V829" s="194"/>
      <c r="W829" s="194"/>
      <c r="X829" s="194"/>
      <c r="Y829" s="194"/>
      <c r="Z829" s="194"/>
    </row>
    <row r="830">
      <c r="A830" s="194"/>
      <c r="B830" s="194"/>
      <c r="C830" s="194"/>
      <c r="D830" s="194"/>
      <c r="E830" s="194"/>
      <c r="F830" s="194"/>
      <c r="G830" s="194"/>
      <c r="H830" s="194"/>
      <c r="I830" s="194"/>
      <c r="J830" s="194"/>
      <c r="K830" s="194"/>
      <c r="L830" s="194"/>
      <c r="M830" s="194"/>
      <c r="N830" s="194"/>
      <c r="O830" s="194"/>
      <c r="P830" s="194"/>
      <c r="Q830" s="194"/>
      <c r="R830" s="194"/>
      <c r="S830" s="194"/>
      <c r="T830" s="194"/>
      <c r="U830" s="194"/>
      <c r="V830" s="194"/>
      <c r="W830" s="194"/>
      <c r="X830" s="194"/>
      <c r="Y830" s="194"/>
      <c r="Z830" s="194"/>
    </row>
    <row r="831">
      <c r="A831" s="194"/>
      <c r="B831" s="194"/>
      <c r="C831" s="194"/>
      <c r="D831" s="194"/>
      <c r="E831" s="194"/>
      <c r="F831" s="194"/>
      <c r="G831" s="194"/>
      <c r="H831" s="194"/>
      <c r="I831" s="194"/>
      <c r="J831" s="194"/>
      <c r="K831" s="194"/>
      <c r="L831" s="194"/>
      <c r="M831" s="194"/>
      <c r="N831" s="194"/>
      <c r="O831" s="194"/>
      <c r="P831" s="194"/>
      <c r="Q831" s="194"/>
      <c r="R831" s="194"/>
      <c r="S831" s="194"/>
      <c r="T831" s="194"/>
      <c r="U831" s="194"/>
      <c r="V831" s="194"/>
      <c r="W831" s="194"/>
      <c r="X831" s="194"/>
      <c r="Y831" s="194"/>
      <c r="Z831" s="194"/>
    </row>
    <row r="832">
      <c r="A832" s="194"/>
      <c r="B832" s="194"/>
      <c r="C832" s="194"/>
      <c r="D832" s="194"/>
      <c r="E832" s="194"/>
      <c r="F832" s="194"/>
      <c r="G832" s="194"/>
      <c r="H832" s="194"/>
      <c r="I832" s="194"/>
      <c r="J832" s="194"/>
      <c r="K832" s="194"/>
      <c r="L832" s="194"/>
      <c r="M832" s="194"/>
      <c r="N832" s="194"/>
      <c r="O832" s="194"/>
      <c r="P832" s="194"/>
      <c r="Q832" s="194"/>
      <c r="R832" s="194"/>
      <c r="S832" s="194"/>
      <c r="T832" s="194"/>
      <c r="U832" s="194"/>
      <c r="V832" s="194"/>
      <c r="W832" s="194"/>
      <c r="X832" s="194"/>
      <c r="Y832" s="194"/>
      <c r="Z832" s="194"/>
    </row>
    <row r="833">
      <c r="A833" s="194"/>
      <c r="B833" s="194"/>
      <c r="C833" s="194"/>
      <c r="D833" s="194"/>
      <c r="E833" s="194"/>
      <c r="F833" s="194"/>
      <c r="G833" s="194"/>
      <c r="H833" s="194"/>
      <c r="I833" s="194"/>
      <c r="J833" s="194"/>
      <c r="K833" s="194"/>
      <c r="L833" s="194"/>
      <c r="M833" s="194"/>
      <c r="N833" s="194"/>
      <c r="O833" s="194"/>
      <c r="P833" s="194"/>
      <c r="Q833" s="194"/>
      <c r="R833" s="194"/>
      <c r="S833" s="194"/>
      <c r="T833" s="194"/>
      <c r="U833" s="194"/>
      <c r="V833" s="194"/>
      <c r="W833" s="194"/>
      <c r="X833" s="194"/>
      <c r="Y833" s="194"/>
      <c r="Z833" s="194"/>
    </row>
    <row r="834">
      <c r="A834" s="194"/>
      <c r="B834" s="194"/>
      <c r="C834" s="194"/>
      <c r="D834" s="194"/>
      <c r="E834" s="194"/>
      <c r="F834" s="194"/>
      <c r="G834" s="194"/>
      <c r="H834" s="194"/>
      <c r="I834" s="194"/>
      <c r="J834" s="194"/>
      <c r="K834" s="194"/>
      <c r="L834" s="194"/>
      <c r="M834" s="194"/>
      <c r="N834" s="194"/>
      <c r="O834" s="194"/>
      <c r="P834" s="194"/>
      <c r="Q834" s="194"/>
      <c r="R834" s="194"/>
      <c r="S834" s="194"/>
      <c r="T834" s="194"/>
      <c r="U834" s="194"/>
      <c r="V834" s="194"/>
      <c r="W834" s="194"/>
      <c r="X834" s="194"/>
      <c r="Y834" s="194"/>
      <c r="Z834" s="194"/>
    </row>
    <row r="835">
      <c r="A835" s="194"/>
      <c r="B835" s="194"/>
      <c r="C835" s="194"/>
      <c r="D835" s="194"/>
      <c r="E835" s="194"/>
      <c r="F835" s="194"/>
      <c r="G835" s="194"/>
      <c r="H835" s="194"/>
      <c r="I835" s="194"/>
      <c r="J835" s="194"/>
      <c r="K835" s="194"/>
      <c r="L835" s="194"/>
      <c r="M835" s="194"/>
      <c r="N835" s="194"/>
      <c r="O835" s="194"/>
      <c r="P835" s="194"/>
      <c r="Q835" s="194"/>
      <c r="R835" s="194"/>
      <c r="S835" s="194"/>
      <c r="T835" s="194"/>
      <c r="U835" s="194"/>
      <c r="V835" s="194"/>
      <c r="W835" s="194"/>
      <c r="X835" s="194"/>
      <c r="Y835" s="194"/>
      <c r="Z835" s="194"/>
    </row>
    <row r="836">
      <c r="A836" s="194"/>
      <c r="B836" s="194"/>
      <c r="C836" s="194"/>
      <c r="D836" s="194"/>
      <c r="E836" s="194"/>
      <c r="F836" s="194"/>
      <c r="G836" s="194"/>
      <c r="H836" s="194"/>
      <c r="I836" s="194"/>
      <c r="J836" s="194"/>
      <c r="K836" s="194"/>
      <c r="L836" s="194"/>
      <c r="M836" s="194"/>
      <c r="N836" s="194"/>
      <c r="O836" s="194"/>
      <c r="P836" s="194"/>
      <c r="Q836" s="194"/>
      <c r="R836" s="194"/>
      <c r="S836" s="194"/>
      <c r="T836" s="194"/>
      <c r="U836" s="194"/>
      <c r="V836" s="194"/>
      <c r="W836" s="194"/>
      <c r="X836" s="194"/>
      <c r="Y836" s="194"/>
      <c r="Z836" s="194"/>
    </row>
    <row r="837">
      <c r="A837" s="194"/>
      <c r="B837" s="194"/>
      <c r="C837" s="194"/>
      <c r="D837" s="194"/>
      <c r="E837" s="194"/>
      <c r="F837" s="194"/>
      <c r="G837" s="194"/>
      <c r="H837" s="194"/>
      <c r="I837" s="194"/>
      <c r="J837" s="194"/>
      <c r="K837" s="194"/>
      <c r="L837" s="194"/>
      <c r="M837" s="194"/>
      <c r="N837" s="194"/>
      <c r="O837" s="194"/>
      <c r="P837" s="194"/>
      <c r="Q837" s="194"/>
      <c r="R837" s="194"/>
      <c r="S837" s="194"/>
      <c r="T837" s="194"/>
      <c r="U837" s="194"/>
      <c r="V837" s="194"/>
      <c r="W837" s="194"/>
      <c r="X837" s="194"/>
      <c r="Y837" s="194"/>
      <c r="Z837" s="194"/>
    </row>
    <row r="838">
      <c r="A838" s="194"/>
      <c r="B838" s="194"/>
      <c r="C838" s="194"/>
      <c r="D838" s="194"/>
      <c r="E838" s="194"/>
      <c r="F838" s="194"/>
      <c r="G838" s="194"/>
      <c r="H838" s="194"/>
      <c r="I838" s="194"/>
      <c r="J838" s="194"/>
      <c r="K838" s="194"/>
      <c r="L838" s="194"/>
      <c r="M838" s="194"/>
      <c r="N838" s="194"/>
      <c r="O838" s="194"/>
      <c r="P838" s="194"/>
      <c r="Q838" s="194"/>
      <c r="R838" s="194"/>
      <c r="S838" s="194"/>
      <c r="T838" s="194"/>
      <c r="U838" s="194"/>
      <c r="V838" s="194"/>
      <c r="W838" s="194"/>
      <c r="X838" s="194"/>
      <c r="Y838" s="194"/>
      <c r="Z838" s="194"/>
    </row>
    <row r="839">
      <c r="A839" s="194"/>
      <c r="B839" s="194"/>
      <c r="C839" s="194"/>
      <c r="D839" s="194"/>
      <c r="E839" s="194"/>
      <c r="F839" s="194"/>
      <c r="G839" s="194"/>
      <c r="H839" s="194"/>
      <c r="I839" s="194"/>
      <c r="J839" s="194"/>
      <c r="K839" s="194"/>
      <c r="L839" s="194"/>
      <c r="M839" s="194"/>
      <c r="N839" s="194"/>
      <c r="O839" s="194"/>
      <c r="P839" s="194"/>
      <c r="Q839" s="194"/>
      <c r="R839" s="194"/>
      <c r="S839" s="194"/>
      <c r="T839" s="194"/>
      <c r="U839" s="194"/>
      <c r="V839" s="194"/>
      <c r="W839" s="194"/>
      <c r="X839" s="194"/>
      <c r="Y839" s="194"/>
      <c r="Z839" s="194"/>
    </row>
    <row r="840">
      <c r="A840" s="194"/>
      <c r="B840" s="194"/>
      <c r="C840" s="194"/>
      <c r="D840" s="194"/>
      <c r="E840" s="194"/>
      <c r="F840" s="194"/>
      <c r="G840" s="194"/>
      <c r="H840" s="194"/>
      <c r="I840" s="194"/>
      <c r="J840" s="194"/>
      <c r="K840" s="194"/>
      <c r="L840" s="194"/>
      <c r="M840" s="194"/>
      <c r="N840" s="194"/>
      <c r="O840" s="194"/>
      <c r="P840" s="194"/>
      <c r="Q840" s="194"/>
      <c r="R840" s="194"/>
      <c r="S840" s="194"/>
      <c r="T840" s="194"/>
      <c r="U840" s="194"/>
      <c r="V840" s="194"/>
      <c r="W840" s="194"/>
      <c r="X840" s="194"/>
      <c r="Y840" s="194"/>
      <c r="Z840" s="194"/>
    </row>
    <row r="841">
      <c r="A841" s="194"/>
      <c r="B841" s="194"/>
      <c r="C841" s="194"/>
      <c r="D841" s="194"/>
      <c r="E841" s="194"/>
      <c r="F841" s="194"/>
      <c r="G841" s="194"/>
      <c r="H841" s="194"/>
      <c r="I841" s="194"/>
      <c r="J841" s="194"/>
      <c r="K841" s="194"/>
      <c r="L841" s="194"/>
      <c r="M841" s="194"/>
      <c r="N841" s="194"/>
      <c r="O841" s="194"/>
      <c r="P841" s="194"/>
      <c r="Q841" s="194"/>
      <c r="R841" s="194"/>
      <c r="S841" s="194"/>
      <c r="T841" s="194"/>
      <c r="U841" s="194"/>
      <c r="V841" s="194"/>
      <c r="W841" s="194"/>
      <c r="X841" s="194"/>
      <c r="Y841" s="194"/>
      <c r="Z841" s="194"/>
    </row>
    <row r="842">
      <c r="A842" s="194"/>
      <c r="B842" s="194"/>
      <c r="C842" s="194"/>
      <c r="D842" s="194"/>
      <c r="E842" s="194"/>
      <c r="F842" s="194"/>
      <c r="G842" s="194"/>
      <c r="H842" s="194"/>
      <c r="I842" s="194"/>
      <c r="J842" s="194"/>
      <c r="K842" s="194"/>
      <c r="L842" s="194"/>
      <c r="M842" s="194"/>
      <c r="N842" s="194"/>
      <c r="O842" s="194"/>
      <c r="P842" s="194"/>
      <c r="Q842" s="194"/>
      <c r="R842" s="194"/>
      <c r="S842" s="194"/>
      <c r="T842" s="194"/>
      <c r="U842" s="194"/>
      <c r="V842" s="194"/>
      <c r="W842" s="194"/>
      <c r="X842" s="194"/>
      <c r="Y842" s="194"/>
      <c r="Z842" s="194"/>
    </row>
    <row r="843">
      <c r="A843" s="194"/>
      <c r="B843" s="194"/>
      <c r="C843" s="194"/>
      <c r="D843" s="194"/>
      <c r="E843" s="194"/>
      <c r="F843" s="194"/>
      <c r="G843" s="194"/>
      <c r="H843" s="194"/>
      <c r="I843" s="194"/>
      <c r="J843" s="194"/>
      <c r="K843" s="194"/>
      <c r="L843" s="194"/>
      <c r="M843" s="194"/>
      <c r="N843" s="194"/>
      <c r="O843" s="194"/>
      <c r="P843" s="194"/>
      <c r="Q843" s="194"/>
      <c r="R843" s="194"/>
      <c r="S843" s="194"/>
      <c r="T843" s="194"/>
      <c r="U843" s="194"/>
      <c r="V843" s="194"/>
      <c r="W843" s="194"/>
      <c r="X843" s="194"/>
      <c r="Y843" s="194"/>
      <c r="Z843" s="194"/>
    </row>
    <row r="844">
      <c r="A844" s="194"/>
      <c r="B844" s="194"/>
      <c r="C844" s="194"/>
      <c r="D844" s="194"/>
      <c r="E844" s="194"/>
      <c r="F844" s="194"/>
      <c r="G844" s="194"/>
      <c r="H844" s="194"/>
      <c r="I844" s="194"/>
      <c r="J844" s="194"/>
      <c r="K844" s="194"/>
      <c r="L844" s="194"/>
      <c r="M844" s="194"/>
      <c r="N844" s="194"/>
      <c r="O844" s="194"/>
      <c r="P844" s="194"/>
      <c r="Q844" s="194"/>
      <c r="R844" s="194"/>
      <c r="S844" s="194"/>
      <c r="T844" s="194"/>
      <c r="U844" s="194"/>
      <c r="V844" s="194"/>
      <c r="W844" s="194"/>
      <c r="X844" s="194"/>
      <c r="Y844" s="194"/>
      <c r="Z844" s="194"/>
    </row>
    <row r="845">
      <c r="A845" s="194"/>
      <c r="B845" s="194"/>
      <c r="C845" s="194"/>
      <c r="D845" s="194"/>
      <c r="E845" s="194"/>
      <c r="F845" s="194"/>
      <c r="G845" s="194"/>
      <c r="H845" s="194"/>
      <c r="I845" s="194"/>
      <c r="J845" s="194"/>
      <c r="K845" s="194"/>
      <c r="L845" s="194"/>
      <c r="M845" s="194"/>
      <c r="N845" s="194"/>
      <c r="O845" s="194"/>
      <c r="P845" s="194"/>
      <c r="Q845" s="194"/>
      <c r="R845" s="194"/>
      <c r="S845" s="194"/>
      <c r="T845" s="194"/>
      <c r="U845" s="194"/>
      <c r="V845" s="194"/>
      <c r="W845" s="194"/>
      <c r="X845" s="194"/>
      <c r="Y845" s="194"/>
      <c r="Z845" s="194"/>
    </row>
    <row r="846">
      <c r="A846" s="194"/>
      <c r="B846" s="194"/>
      <c r="C846" s="194"/>
      <c r="D846" s="194"/>
      <c r="E846" s="194"/>
      <c r="F846" s="194"/>
      <c r="G846" s="194"/>
      <c r="H846" s="194"/>
      <c r="I846" s="194"/>
      <c r="J846" s="194"/>
      <c r="K846" s="194"/>
      <c r="L846" s="194"/>
      <c r="M846" s="194"/>
      <c r="N846" s="194"/>
      <c r="O846" s="194"/>
      <c r="P846" s="194"/>
      <c r="Q846" s="194"/>
      <c r="R846" s="194"/>
      <c r="S846" s="194"/>
      <c r="T846" s="194"/>
      <c r="U846" s="194"/>
      <c r="V846" s="194"/>
      <c r="W846" s="194"/>
      <c r="X846" s="194"/>
      <c r="Y846" s="194"/>
      <c r="Z846" s="194"/>
    </row>
    <row r="847">
      <c r="A847" s="194"/>
      <c r="B847" s="194"/>
      <c r="C847" s="194"/>
      <c r="D847" s="194"/>
      <c r="E847" s="194"/>
      <c r="F847" s="194"/>
      <c r="G847" s="194"/>
      <c r="H847" s="194"/>
      <c r="I847" s="194"/>
      <c r="J847" s="194"/>
      <c r="K847" s="194"/>
      <c r="L847" s="194"/>
      <c r="M847" s="194"/>
      <c r="N847" s="194"/>
      <c r="O847" s="194"/>
      <c r="P847" s="194"/>
      <c r="Q847" s="194"/>
      <c r="R847" s="194"/>
      <c r="S847" s="194"/>
      <c r="T847" s="194"/>
      <c r="U847" s="194"/>
      <c r="V847" s="194"/>
      <c r="W847" s="194"/>
      <c r="X847" s="194"/>
      <c r="Y847" s="194"/>
      <c r="Z847" s="194"/>
    </row>
    <row r="848">
      <c r="A848" s="194"/>
      <c r="B848" s="194"/>
      <c r="C848" s="194"/>
      <c r="D848" s="194"/>
      <c r="E848" s="194"/>
      <c r="F848" s="194"/>
      <c r="G848" s="194"/>
      <c r="H848" s="194"/>
      <c r="I848" s="194"/>
      <c r="J848" s="194"/>
      <c r="K848" s="194"/>
      <c r="L848" s="194"/>
      <c r="M848" s="194"/>
      <c r="N848" s="194"/>
      <c r="O848" s="194"/>
      <c r="P848" s="194"/>
      <c r="Q848" s="194"/>
      <c r="R848" s="194"/>
      <c r="S848" s="194"/>
      <c r="T848" s="194"/>
      <c r="U848" s="194"/>
      <c r="V848" s="194"/>
      <c r="W848" s="194"/>
      <c r="X848" s="194"/>
      <c r="Y848" s="194"/>
      <c r="Z848" s="194"/>
    </row>
    <row r="849">
      <c r="A849" s="194"/>
      <c r="B849" s="194"/>
      <c r="C849" s="194"/>
      <c r="D849" s="194"/>
      <c r="E849" s="194"/>
      <c r="F849" s="194"/>
      <c r="G849" s="194"/>
      <c r="H849" s="194"/>
      <c r="I849" s="194"/>
      <c r="J849" s="194"/>
      <c r="K849" s="194"/>
      <c r="L849" s="194"/>
      <c r="M849" s="194"/>
      <c r="N849" s="194"/>
      <c r="O849" s="194"/>
      <c r="P849" s="194"/>
      <c r="Q849" s="194"/>
      <c r="R849" s="194"/>
      <c r="S849" s="194"/>
      <c r="T849" s="194"/>
      <c r="U849" s="194"/>
      <c r="V849" s="194"/>
      <c r="W849" s="194"/>
      <c r="X849" s="194"/>
      <c r="Y849" s="194"/>
      <c r="Z849" s="194"/>
    </row>
    <row r="850">
      <c r="A850" s="194"/>
      <c r="B850" s="194"/>
      <c r="C850" s="194"/>
      <c r="D850" s="194"/>
      <c r="E850" s="194"/>
      <c r="F850" s="194"/>
      <c r="G850" s="194"/>
      <c r="H850" s="194"/>
      <c r="I850" s="194"/>
      <c r="J850" s="194"/>
      <c r="K850" s="194"/>
      <c r="L850" s="194"/>
      <c r="M850" s="194"/>
      <c r="N850" s="194"/>
      <c r="O850" s="194"/>
      <c r="P850" s="194"/>
      <c r="Q850" s="194"/>
      <c r="R850" s="194"/>
      <c r="S850" s="194"/>
      <c r="T850" s="194"/>
      <c r="U850" s="194"/>
      <c r="V850" s="194"/>
      <c r="W850" s="194"/>
      <c r="X850" s="194"/>
      <c r="Y850" s="194"/>
      <c r="Z850" s="194"/>
    </row>
    <row r="851">
      <c r="A851" s="194"/>
      <c r="B851" s="194"/>
      <c r="C851" s="194"/>
      <c r="D851" s="194"/>
      <c r="E851" s="194"/>
      <c r="F851" s="194"/>
      <c r="G851" s="194"/>
      <c r="H851" s="194"/>
      <c r="I851" s="194"/>
      <c r="J851" s="194"/>
      <c r="K851" s="194"/>
      <c r="L851" s="194"/>
      <c r="M851" s="194"/>
      <c r="N851" s="194"/>
      <c r="O851" s="194"/>
      <c r="P851" s="194"/>
      <c r="Q851" s="194"/>
      <c r="R851" s="194"/>
      <c r="S851" s="194"/>
      <c r="T851" s="194"/>
      <c r="U851" s="194"/>
      <c r="V851" s="194"/>
      <c r="W851" s="194"/>
      <c r="X851" s="194"/>
      <c r="Y851" s="194"/>
      <c r="Z851" s="194"/>
    </row>
    <row r="852">
      <c r="A852" s="194"/>
      <c r="B852" s="194"/>
      <c r="C852" s="194"/>
      <c r="D852" s="194"/>
      <c r="E852" s="194"/>
      <c r="F852" s="194"/>
      <c r="G852" s="194"/>
      <c r="H852" s="194"/>
      <c r="I852" s="194"/>
      <c r="J852" s="194"/>
      <c r="K852" s="194"/>
      <c r="L852" s="194"/>
      <c r="M852" s="194"/>
      <c r="N852" s="194"/>
      <c r="O852" s="194"/>
      <c r="P852" s="194"/>
      <c r="Q852" s="194"/>
      <c r="R852" s="194"/>
      <c r="S852" s="194"/>
      <c r="T852" s="194"/>
      <c r="U852" s="194"/>
      <c r="V852" s="194"/>
      <c r="W852" s="194"/>
      <c r="X852" s="194"/>
      <c r="Y852" s="194"/>
      <c r="Z852" s="194"/>
    </row>
    <row r="853">
      <c r="A853" s="194"/>
      <c r="B853" s="194"/>
      <c r="C853" s="194"/>
      <c r="D853" s="194"/>
      <c r="E853" s="194"/>
      <c r="F853" s="194"/>
      <c r="G853" s="194"/>
      <c r="H853" s="194"/>
      <c r="I853" s="194"/>
      <c r="J853" s="194"/>
      <c r="K853" s="194"/>
      <c r="L853" s="194"/>
      <c r="M853" s="194"/>
      <c r="N853" s="194"/>
      <c r="O853" s="194"/>
      <c r="P853" s="194"/>
      <c r="Q853" s="194"/>
      <c r="R853" s="194"/>
      <c r="S853" s="194"/>
      <c r="T853" s="194"/>
      <c r="U853" s="194"/>
      <c r="V853" s="194"/>
      <c r="W853" s="194"/>
      <c r="X853" s="194"/>
      <c r="Y853" s="194"/>
      <c r="Z853" s="194"/>
    </row>
    <row r="854">
      <c r="A854" s="194"/>
      <c r="B854" s="194"/>
      <c r="C854" s="194"/>
      <c r="D854" s="194"/>
      <c r="E854" s="194"/>
      <c r="F854" s="194"/>
      <c r="G854" s="194"/>
      <c r="H854" s="194"/>
      <c r="I854" s="194"/>
      <c r="J854" s="194"/>
      <c r="K854" s="194"/>
      <c r="L854" s="194"/>
      <c r="M854" s="194"/>
      <c r="N854" s="194"/>
      <c r="O854" s="194"/>
      <c r="P854" s="194"/>
      <c r="Q854" s="194"/>
      <c r="R854" s="194"/>
      <c r="S854" s="194"/>
      <c r="T854" s="194"/>
      <c r="U854" s="194"/>
      <c r="V854" s="194"/>
      <c r="W854" s="194"/>
      <c r="X854" s="194"/>
      <c r="Y854" s="194"/>
      <c r="Z854" s="194"/>
    </row>
    <row r="855">
      <c r="A855" s="194"/>
      <c r="B855" s="194"/>
      <c r="C855" s="194"/>
      <c r="D855" s="194"/>
      <c r="E855" s="194"/>
      <c r="F855" s="194"/>
      <c r="G855" s="194"/>
      <c r="H855" s="194"/>
      <c r="I855" s="194"/>
      <c r="J855" s="194"/>
      <c r="K855" s="194"/>
      <c r="L855" s="194"/>
      <c r="M855" s="194"/>
      <c r="N855" s="194"/>
      <c r="O855" s="194"/>
      <c r="P855" s="194"/>
      <c r="Q855" s="194"/>
      <c r="R855" s="194"/>
      <c r="S855" s="194"/>
      <c r="T855" s="194"/>
      <c r="U855" s="194"/>
      <c r="V855" s="194"/>
      <c r="W855" s="194"/>
      <c r="X855" s="194"/>
      <c r="Y855" s="194"/>
      <c r="Z855" s="194"/>
    </row>
    <row r="856">
      <c r="A856" s="194"/>
      <c r="B856" s="194"/>
      <c r="C856" s="194"/>
      <c r="D856" s="194"/>
      <c r="E856" s="194"/>
      <c r="F856" s="194"/>
      <c r="G856" s="194"/>
      <c r="H856" s="194"/>
      <c r="I856" s="194"/>
      <c r="J856" s="194"/>
      <c r="K856" s="194"/>
      <c r="L856" s="194"/>
      <c r="M856" s="194"/>
      <c r="N856" s="194"/>
      <c r="O856" s="194"/>
      <c r="P856" s="194"/>
      <c r="Q856" s="194"/>
      <c r="R856" s="194"/>
      <c r="S856" s="194"/>
      <c r="T856" s="194"/>
      <c r="U856" s="194"/>
      <c r="V856" s="194"/>
      <c r="W856" s="194"/>
      <c r="X856" s="194"/>
      <c r="Y856" s="194"/>
      <c r="Z856" s="194"/>
    </row>
    <row r="857">
      <c r="A857" s="194"/>
      <c r="B857" s="194"/>
      <c r="C857" s="194"/>
      <c r="D857" s="194"/>
      <c r="E857" s="194"/>
      <c r="F857" s="194"/>
      <c r="G857" s="194"/>
      <c r="H857" s="194"/>
      <c r="I857" s="194"/>
      <c r="J857" s="194"/>
      <c r="K857" s="194"/>
      <c r="L857" s="194"/>
      <c r="M857" s="194"/>
      <c r="N857" s="194"/>
      <c r="O857" s="194"/>
      <c r="P857" s="194"/>
      <c r="Q857" s="194"/>
      <c r="R857" s="194"/>
      <c r="S857" s="194"/>
      <c r="T857" s="194"/>
      <c r="U857" s="194"/>
      <c r="V857" s="194"/>
      <c r="W857" s="194"/>
      <c r="X857" s="194"/>
      <c r="Y857" s="194"/>
      <c r="Z857" s="194"/>
    </row>
    <row r="858">
      <c r="A858" s="194"/>
      <c r="B858" s="194"/>
      <c r="C858" s="194"/>
      <c r="D858" s="194"/>
      <c r="E858" s="194"/>
      <c r="F858" s="194"/>
      <c r="G858" s="194"/>
      <c r="H858" s="194"/>
      <c r="I858" s="194"/>
      <c r="J858" s="194"/>
      <c r="K858" s="194"/>
      <c r="L858" s="194"/>
      <c r="M858" s="194"/>
      <c r="N858" s="194"/>
      <c r="O858" s="194"/>
      <c r="P858" s="194"/>
      <c r="Q858" s="194"/>
      <c r="R858" s="194"/>
      <c r="S858" s="194"/>
      <c r="T858" s="194"/>
      <c r="U858" s="194"/>
      <c r="V858" s="194"/>
      <c r="W858" s="194"/>
      <c r="X858" s="194"/>
      <c r="Y858" s="194"/>
      <c r="Z858" s="194"/>
    </row>
    <row r="859">
      <c r="A859" s="194"/>
      <c r="B859" s="194"/>
      <c r="C859" s="194"/>
      <c r="D859" s="194"/>
      <c r="E859" s="194"/>
      <c r="F859" s="194"/>
      <c r="G859" s="194"/>
      <c r="H859" s="194"/>
      <c r="I859" s="194"/>
      <c r="J859" s="194"/>
      <c r="K859" s="194"/>
      <c r="L859" s="194"/>
      <c r="M859" s="194"/>
      <c r="N859" s="194"/>
      <c r="O859" s="194"/>
      <c r="P859" s="194"/>
      <c r="Q859" s="194"/>
      <c r="R859" s="194"/>
      <c r="S859" s="194"/>
      <c r="T859" s="194"/>
      <c r="U859" s="194"/>
      <c r="V859" s="194"/>
      <c r="W859" s="194"/>
      <c r="X859" s="194"/>
      <c r="Y859" s="194"/>
      <c r="Z859" s="194"/>
    </row>
    <row r="860">
      <c r="A860" s="194"/>
      <c r="B860" s="194"/>
      <c r="C860" s="194"/>
      <c r="D860" s="194"/>
      <c r="E860" s="194"/>
      <c r="F860" s="194"/>
      <c r="G860" s="194"/>
      <c r="H860" s="194"/>
      <c r="I860" s="194"/>
      <c r="J860" s="194"/>
      <c r="K860" s="194"/>
      <c r="L860" s="194"/>
      <c r="M860" s="194"/>
      <c r="N860" s="194"/>
      <c r="O860" s="194"/>
      <c r="P860" s="194"/>
      <c r="Q860" s="194"/>
      <c r="R860" s="194"/>
      <c r="S860" s="194"/>
      <c r="T860" s="194"/>
      <c r="U860" s="194"/>
      <c r="V860" s="194"/>
      <c r="W860" s="194"/>
      <c r="X860" s="194"/>
      <c r="Y860" s="194"/>
      <c r="Z860" s="194"/>
    </row>
    <row r="861">
      <c r="A861" s="194"/>
      <c r="B861" s="194"/>
      <c r="C861" s="194"/>
      <c r="D861" s="194"/>
      <c r="E861" s="194"/>
      <c r="F861" s="194"/>
      <c r="G861" s="194"/>
      <c r="H861" s="194"/>
      <c r="I861" s="194"/>
      <c r="J861" s="194"/>
      <c r="K861" s="194"/>
      <c r="L861" s="194"/>
      <c r="M861" s="194"/>
      <c r="N861" s="194"/>
      <c r="O861" s="194"/>
      <c r="P861" s="194"/>
      <c r="Q861" s="194"/>
      <c r="R861" s="194"/>
      <c r="S861" s="194"/>
      <c r="T861" s="194"/>
      <c r="U861" s="194"/>
      <c r="V861" s="194"/>
      <c r="W861" s="194"/>
      <c r="X861" s="194"/>
      <c r="Y861" s="194"/>
      <c r="Z861" s="194"/>
    </row>
    <row r="862">
      <c r="A862" s="194"/>
      <c r="B862" s="194"/>
      <c r="C862" s="194"/>
      <c r="D862" s="194"/>
      <c r="E862" s="194"/>
      <c r="F862" s="194"/>
      <c r="G862" s="194"/>
      <c r="H862" s="194"/>
      <c r="I862" s="194"/>
      <c r="J862" s="194"/>
      <c r="K862" s="194"/>
      <c r="L862" s="194"/>
      <c r="M862" s="194"/>
      <c r="N862" s="194"/>
      <c r="O862" s="194"/>
      <c r="P862" s="194"/>
      <c r="Q862" s="194"/>
      <c r="R862" s="194"/>
      <c r="S862" s="194"/>
      <c r="T862" s="194"/>
      <c r="U862" s="194"/>
      <c r="V862" s="194"/>
      <c r="W862" s="194"/>
      <c r="X862" s="194"/>
      <c r="Y862" s="194"/>
      <c r="Z862" s="194"/>
    </row>
    <row r="863">
      <c r="A863" s="194"/>
      <c r="B863" s="194"/>
      <c r="C863" s="194"/>
      <c r="D863" s="194"/>
      <c r="E863" s="194"/>
      <c r="F863" s="194"/>
      <c r="G863" s="194"/>
      <c r="H863" s="194"/>
      <c r="I863" s="194"/>
      <c r="J863" s="194"/>
      <c r="K863" s="194"/>
      <c r="L863" s="194"/>
      <c r="M863" s="194"/>
      <c r="N863" s="194"/>
      <c r="O863" s="194"/>
      <c r="P863" s="194"/>
      <c r="Q863" s="194"/>
      <c r="R863" s="194"/>
      <c r="S863" s="194"/>
      <c r="T863" s="194"/>
      <c r="U863" s="194"/>
      <c r="V863" s="194"/>
      <c r="W863" s="194"/>
      <c r="X863" s="194"/>
      <c r="Y863" s="194"/>
      <c r="Z863" s="194"/>
    </row>
    <row r="864">
      <c r="A864" s="194"/>
      <c r="B864" s="194"/>
      <c r="C864" s="194"/>
      <c r="D864" s="194"/>
      <c r="E864" s="194"/>
      <c r="F864" s="194"/>
      <c r="G864" s="194"/>
      <c r="H864" s="194"/>
      <c r="I864" s="194"/>
      <c r="J864" s="194"/>
      <c r="K864" s="194"/>
      <c r="L864" s="194"/>
      <c r="M864" s="194"/>
      <c r="N864" s="194"/>
      <c r="O864" s="194"/>
      <c r="P864" s="194"/>
      <c r="Q864" s="194"/>
      <c r="R864" s="194"/>
      <c r="S864" s="194"/>
      <c r="T864" s="194"/>
      <c r="U864" s="194"/>
      <c r="V864" s="194"/>
      <c r="W864" s="194"/>
      <c r="X864" s="194"/>
      <c r="Y864" s="194"/>
      <c r="Z864" s="194"/>
    </row>
    <row r="865">
      <c r="A865" s="194"/>
      <c r="B865" s="194"/>
      <c r="C865" s="194"/>
      <c r="D865" s="194"/>
      <c r="E865" s="194"/>
      <c r="F865" s="194"/>
      <c r="G865" s="194"/>
      <c r="H865" s="194"/>
      <c r="I865" s="194"/>
      <c r="J865" s="194"/>
      <c r="K865" s="194"/>
      <c r="L865" s="194"/>
      <c r="M865" s="194"/>
      <c r="N865" s="194"/>
      <c r="O865" s="194"/>
      <c r="P865" s="194"/>
      <c r="Q865" s="194"/>
      <c r="R865" s="194"/>
      <c r="S865" s="194"/>
      <c r="T865" s="194"/>
      <c r="U865" s="194"/>
      <c r="V865" s="194"/>
      <c r="W865" s="194"/>
      <c r="X865" s="194"/>
      <c r="Y865" s="194"/>
      <c r="Z865" s="194"/>
    </row>
    <row r="866">
      <c r="A866" s="194"/>
      <c r="B866" s="194"/>
      <c r="C866" s="194"/>
      <c r="D866" s="194"/>
      <c r="E866" s="194"/>
      <c r="F866" s="194"/>
      <c r="G866" s="194"/>
      <c r="H866" s="194"/>
      <c r="I866" s="194"/>
      <c r="J866" s="194"/>
      <c r="K866" s="194"/>
      <c r="L866" s="194"/>
      <c r="M866" s="194"/>
      <c r="N866" s="194"/>
      <c r="O866" s="194"/>
      <c r="P866" s="194"/>
      <c r="Q866" s="194"/>
      <c r="R866" s="194"/>
      <c r="S866" s="194"/>
      <c r="T866" s="194"/>
      <c r="U866" s="194"/>
      <c r="V866" s="194"/>
      <c r="W866" s="194"/>
      <c r="X866" s="194"/>
      <c r="Y866" s="194"/>
      <c r="Z866" s="194"/>
    </row>
    <row r="867">
      <c r="A867" s="194"/>
      <c r="B867" s="194"/>
      <c r="C867" s="194"/>
      <c r="D867" s="194"/>
      <c r="E867" s="194"/>
      <c r="F867" s="194"/>
      <c r="G867" s="194"/>
      <c r="H867" s="194"/>
      <c r="I867" s="194"/>
      <c r="J867" s="194"/>
      <c r="K867" s="194"/>
      <c r="L867" s="194"/>
      <c r="M867" s="194"/>
      <c r="N867" s="194"/>
      <c r="O867" s="194"/>
      <c r="P867" s="194"/>
      <c r="Q867" s="194"/>
      <c r="R867" s="194"/>
      <c r="S867" s="194"/>
      <c r="T867" s="194"/>
      <c r="U867" s="194"/>
      <c r="V867" s="194"/>
      <c r="W867" s="194"/>
      <c r="X867" s="194"/>
      <c r="Y867" s="194"/>
      <c r="Z867" s="194"/>
    </row>
    <row r="868">
      <c r="A868" s="194"/>
      <c r="B868" s="194"/>
      <c r="C868" s="194"/>
      <c r="D868" s="194"/>
      <c r="E868" s="194"/>
      <c r="F868" s="194"/>
      <c r="G868" s="194"/>
      <c r="H868" s="194"/>
      <c r="I868" s="194"/>
      <c r="J868" s="194"/>
      <c r="K868" s="194"/>
      <c r="L868" s="194"/>
      <c r="M868" s="194"/>
      <c r="N868" s="194"/>
      <c r="O868" s="194"/>
      <c r="P868" s="194"/>
      <c r="Q868" s="194"/>
      <c r="R868" s="194"/>
      <c r="S868" s="194"/>
      <c r="T868" s="194"/>
      <c r="U868" s="194"/>
      <c r="V868" s="194"/>
      <c r="W868" s="194"/>
      <c r="X868" s="194"/>
      <c r="Y868" s="194"/>
      <c r="Z868" s="194"/>
    </row>
    <row r="869">
      <c r="A869" s="194"/>
      <c r="B869" s="194"/>
      <c r="C869" s="194"/>
      <c r="D869" s="194"/>
      <c r="E869" s="194"/>
      <c r="F869" s="194"/>
      <c r="G869" s="194"/>
      <c r="H869" s="194"/>
      <c r="I869" s="194"/>
      <c r="J869" s="194"/>
      <c r="K869" s="194"/>
      <c r="L869" s="194"/>
      <c r="M869" s="194"/>
      <c r="N869" s="194"/>
      <c r="O869" s="194"/>
      <c r="P869" s="194"/>
      <c r="Q869" s="194"/>
      <c r="R869" s="194"/>
      <c r="S869" s="194"/>
      <c r="T869" s="194"/>
      <c r="U869" s="194"/>
      <c r="V869" s="194"/>
      <c r="W869" s="194"/>
      <c r="X869" s="194"/>
      <c r="Y869" s="194"/>
      <c r="Z869" s="194"/>
    </row>
    <row r="870">
      <c r="A870" s="194"/>
      <c r="B870" s="194"/>
      <c r="C870" s="194"/>
      <c r="D870" s="194"/>
      <c r="E870" s="194"/>
      <c r="F870" s="194"/>
      <c r="G870" s="194"/>
      <c r="H870" s="194"/>
      <c r="I870" s="194"/>
      <c r="J870" s="194"/>
      <c r="K870" s="194"/>
      <c r="L870" s="194"/>
      <c r="M870" s="194"/>
      <c r="N870" s="194"/>
      <c r="O870" s="194"/>
      <c r="P870" s="194"/>
      <c r="Q870" s="194"/>
      <c r="R870" s="194"/>
      <c r="S870" s="194"/>
      <c r="T870" s="194"/>
      <c r="U870" s="194"/>
      <c r="V870" s="194"/>
      <c r="W870" s="194"/>
      <c r="X870" s="194"/>
      <c r="Y870" s="194"/>
      <c r="Z870" s="194"/>
    </row>
    <row r="871">
      <c r="A871" s="194"/>
      <c r="B871" s="194"/>
      <c r="C871" s="194"/>
      <c r="D871" s="194"/>
      <c r="E871" s="194"/>
      <c r="F871" s="194"/>
      <c r="G871" s="194"/>
      <c r="H871" s="194"/>
      <c r="I871" s="194"/>
      <c r="J871" s="194"/>
      <c r="K871" s="194"/>
      <c r="L871" s="194"/>
      <c r="M871" s="194"/>
      <c r="N871" s="194"/>
      <c r="O871" s="194"/>
      <c r="P871" s="194"/>
      <c r="Q871" s="194"/>
      <c r="R871" s="194"/>
      <c r="S871" s="194"/>
      <c r="T871" s="194"/>
      <c r="U871" s="194"/>
      <c r="V871" s="194"/>
      <c r="W871" s="194"/>
      <c r="X871" s="194"/>
      <c r="Y871" s="194"/>
      <c r="Z871" s="194"/>
    </row>
    <row r="872">
      <c r="A872" s="194"/>
      <c r="B872" s="194"/>
      <c r="C872" s="194"/>
      <c r="D872" s="194"/>
      <c r="E872" s="194"/>
      <c r="F872" s="194"/>
      <c r="G872" s="194"/>
      <c r="H872" s="194"/>
      <c r="I872" s="194"/>
      <c r="J872" s="194"/>
      <c r="K872" s="194"/>
      <c r="L872" s="194"/>
      <c r="M872" s="194"/>
      <c r="N872" s="194"/>
      <c r="O872" s="194"/>
      <c r="P872" s="194"/>
      <c r="Q872" s="194"/>
      <c r="R872" s="194"/>
      <c r="S872" s="194"/>
      <c r="T872" s="194"/>
      <c r="U872" s="194"/>
      <c r="V872" s="194"/>
      <c r="W872" s="194"/>
      <c r="X872" s="194"/>
      <c r="Y872" s="194"/>
      <c r="Z872" s="194"/>
    </row>
    <row r="873">
      <c r="A873" s="194"/>
      <c r="B873" s="194"/>
      <c r="C873" s="194"/>
      <c r="D873" s="194"/>
      <c r="E873" s="194"/>
      <c r="F873" s="194"/>
      <c r="G873" s="194"/>
      <c r="H873" s="194"/>
      <c r="I873" s="194"/>
      <c r="J873" s="194"/>
      <c r="K873" s="194"/>
      <c r="L873" s="194"/>
      <c r="M873" s="194"/>
      <c r="N873" s="194"/>
      <c r="O873" s="194"/>
      <c r="P873" s="194"/>
      <c r="Q873" s="194"/>
      <c r="R873" s="194"/>
      <c r="S873" s="194"/>
      <c r="T873" s="194"/>
      <c r="U873" s="194"/>
      <c r="V873" s="194"/>
      <c r="W873" s="194"/>
      <c r="X873" s="194"/>
      <c r="Y873" s="194"/>
      <c r="Z873" s="194"/>
    </row>
    <row r="874">
      <c r="A874" s="194"/>
      <c r="B874" s="194"/>
      <c r="C874" s="194"/>
      <c r="D874" s="194"/>
      <c r="E874" s="194"/>
      <c r="F874" s="194"/>
      <c r="G874" s="194"/>
      <c r="H874" s="194"/>
      <c r="I874" s="194"/>
      <c r="J874" s="194"/>
      <c r="K874" s="194"/>
      <c r="L874" s="194"/>
      <c r="M874" s="194"/>
      <c r="N874" s="194"/>
      <c r="O874" s="194"/>
      <c r="P874" s="194"/>
      <c r="Q874" s="194"/>
      <c r="R874" s="194"/>
      <c r="S874" s="194"/>
      <c r="T874" s="194"/>
      <c r="U874" s="194"/>
      <c r="V874" s="194"/>
      <c r="W874" s="194"/>
      <c r="X874" s="194"/>
      <c r="Y874" s="194"/>
      <c r="Z874" s="194"/>
    </row>
    <row r="875">
      <c r="A875" s="194"/>
      <c r="B875" s="194"/>
      <c r="C875" s="194"/>
      <c r="D875" s="194"/>
      <c r="E875" s="194"/>
      <c r="F875" s="194"/>
      <c r="G875" s="194"/>
      <c r="H875" s="194"/>
      <c r="I875" s="194"/>
      <c r="J875" s="194"/>
      <c r="K875" s="194"/>
      <c r="L875" s="194"/>
      <c r="M875" s="194"/>
      <c r="N875" s="194"/>
      <c r="O875" s="194"/>
      <c r="P875" s="194"/>
      <c r="Q875" s="194"/>
      <c r="R875" s="194"/>
      <c r="S875" s="194"/>
      <c r="T875" s="194"/>
      <c r="U875" s="194"/>
      <c r="V875" s="194"/>
      <c r="W875" s="194"/>
      <c r="X875" s="194"/>
      <c r="Y875" s="194"/>
      <c r="Z875" s="194"/>
    </row>
    <row r="876">
      <c r="A876" s="194"/>
      <c r="B876" s="194"/>
      <c r="C876" s="194"/>
      <c r="D876" s="194"/>
      <c r="E876" s="194"/>
      <c r="F876" s="194"/>
      <c r="G876" s="194"/>
      <c r="H876" s="194"/>
      <c r="I876" s="194"/>
      <c r="J876" s="194"/>
      <c r="K876" s="194"/>
      <c r="L876" s="194"/>
      <c r="M876" s="194"/>
      <c r="N876" s="194"/>
      <c r="O876" s="194"/>
      <c r="P876" s="194"/>
      <c r="Q876" s="194"/>
      <c r="R876" s="194"/>
      <c r="S876" s="194"/>
      <c r="T876" s="194"/>
      <c r="U876" s="194"/>
      <c r="V876" s="194"/>
      <c r="W876" s="194"/>
      <c r="X876" s="194"/>
      <c r="Y876" s="194"/>
      <c r="Z876" s="194"/>
    </row>
    <row r="877">
      <c r="A877" s="194"/>
      <c r="B877" s="194"/>
      <c r="C877" s="194"/>
      <c r="D877" s="194"/>
      <c r="E877" s="194"/>
      <c r="F877" s="194"/>
      <c r="G877" s="194"/>
      <c r="H877" s="194"/>
      <c r="I877" s="194"/>
      <c r="J877" s="194"/>
      <c r="K877" s="194"/>
      <c r="L877" s="194"/>
      <c r="M877" s="194"/>
      <c r="N877" s="194"/>
      <c r="O877" s="194"/>
      <c r="P877" s="194"/>
      <c r="Q877" s="194"/>
      <c r="R877" s="194"/>
      <c r="S877" s="194"/>
      <c r="T877" s="194"/>
      <c r="U877" s="194"/>
      <c r="V877" s="194"/>
      <c r="W877" s="194"/>
      <c r="X877" s="194"/>
      <c r="Y877" s="194"/>
      <c r="Z877" s="194"/>
    </row>
    <row r="878">
      <c r="A878" s="194"/>
      <c r="B878" s="194"/>
      <c r="C878" s="194"/>
      <c r="D878" s="194"/>
      <c r="E878" s="194"/>
      <c r="F878" s="194"/>
      <c r="G878" s="194"/>
      <c r="H878" s="194"/>
      <c r="I878" s="194"/>
      <c r="J878" s="194"/>
      <c r="K878" s="194"/>
      <c r="L878" s="194"/>
      <c r="M878" s="194"/>
      <c r="N878" s="194"/>
      <c r="O878" s="194"/>
      <c r="P878" s="194"/>
      <c r="Q878" s="194"/>
      <c r="R878" s="194"/>
      <c r="S878" s="194"/>
      <c r="T878" s="194"/>
      <c r="U878" s="194"/>
      <c r="V878" s="194"/>
      <c r="W878" s="194"/>
      <c r="X878" s="194"/>
      <c r="Y878" s="194"/>
      <c r="Z878" s="194"/>
    </row>
    <row r="879">
      <c r="A879" s="194"/>
      <c r="B879" s="194"/>
      <c r="C879" s="194"/>
      <c r="D879" s="194"/>
      <c r="E879" s="194"/>
      <c r="F879" s="194"/>
      <c r="G879" s="194"/>
      <c r="H879" s="194"/>
      <c r="I879" s="194"/>
      <c r="J879" s="194"/>
      <c r="K879" s="194"/>
      <c r="L879" s="194"/>
      <c r="M879" s="194"/>
      <c r="N879" s="194"/>
      <c r="O879" s="194"/>
      <c r="P879" s="194"/>
      <c r="Q879" s="194"/>
      <c r="R879" s="194"/>
      <c r="S879" s="194"/>
      <c r="T879" s="194"/>
      <c r="U879" s="194"/>
      <c r="V879" s="194"/>
      <c r="W879" s="194"/>
      <c r="X879" s="194"/>
      <c r="Y879" s="194"/>
      <c r="Z879" s="194"/>
    </row>
    <row r="880">
      <c r="A880" s="194"/>
      <c r="B880" s="194"/>
      <c r="C880" s="194"/>
      <c r="D880" s="194"/>
      <c r="E880" s="194"/>
      <c r="F880" s="194"/>
      <c r="G880" s="194"/>
      <c r="H880" s="194"/>
      <c r="I880" s="194"/>
      <c r="J880" s="194"/>
      <c r="K880" s="194"/>
      <c r="L880" s="194"/>
      <c r="M880" s="194"/>
      <c r="N880" s="194"/>
      <c r="O880" s="194"/>
      <c r="P880" s="194"/>
      <c r="Q880" s="194"/>
      <c r="R880" s="194"/>
      <c r="S880" s="194"/>
      <c r="T880" s="194"/>
      <c r="U880" s="194"/>
      <c r="V880" s="194"/>
      <c r="W880" s="194"/>
      <c r="X880" s="194"/>
      <c r="Y880" s="194"/>
      <c r="Z880" s="194"/>
    </row>
    <row r="881">
      <c r="A881" s="194"/>
      <c r="B881" s="194"/>
      <c r="C881" s="194"/>
      <c r="D881" s="194"/>
      <c r="E881" s="194"/>
      <c r="F881" s="194"/>
      <c r="G881" s="194"/>
      <c r="H881" s="194"/>
      <c r="I881" s="194"/>
      <c r="J881" s="194"/>
      <c r="K881" s="194"/>
      <c r="L881" s="194"/>
      <c r="M881" s="194"/>
      <c r="N881" s="194"/>
      <c r="O881" s="194"/>
      <c r="P881" s="194"/>
      <c r="Q881" s="194"/>
      <c r="R881" s="194"/>
      <c r="S881" s="194"/>
      <c r="T881" s="194"/>
      <c r="U881" s="194"/>
      <c r="V881" s="194"/>
      <c r="W881" s="194"/>
      <c r="X881" s="194"/>
      <c r="Y881" s="194"/>
      <c r="Z881" s="194"/>
    </row>
    <row r="882">
      <c r="A882" s="194"/>
      <c r="B882" s="194"/>
      <c r="C882" s="194"/>
      <c r="D882" s="194"/>
      <c r="E882" s="194"/>
      <c r="F882" s="194"/>
      <c r="G882" s="194"/>
      <c r="H882" s="194"/>
      <c r="I882" s="194"/>
      <c r="J882" s="194"/>
      <c r="K882" s="194"/>
      <c r="L882" s="194"/>
      <c r="M882" s="194"/>
      <c r="N882" s="194"/>
      <c r="O882" s="194"/>
      <c r="P882" s="194"/>
      <c r="Q882" s="194"/>
      <c r="R882" s="194"/>
      <c r="S882" s="194"/>
      <c r="T882" s="194"/>
      <c r="U882" s="194"/>
      <c r="V882" s="194"/>
      <c r="W882" s="194"/>
      <c r="X882" s="194"/>
      <c r="Y882" s="194"/>
      <c r="Z882" s="194"/>
    </row>
    <row r="883">
      <c r="A883" s="194"/>
      <c r="B883" s="194"/>
      <c r="C883" s="194"/>
      <c r="D883" s="194"/>
      <c r="E883" s="194"/>
      <c r="F883" s="194"/>
      <c r="G883" s="194"/>
      <c r="H883" s="194"/>
      <c r="I883" s="194"/>
      <c r="J883" s="194"/>
      <c r="K883" s="194"/>
      <c r="L883" s="194"/>
      <c r="M883" s="194"/>
      <c r="N883" s="194"/>
      <c r="O883" s="194"/>
      <c r="P883" s="194"/>
      <c r="Q883" s="194"/>
      <c r="R883" s="194"/>
      <c r="S883" s="194"/>
      <c r="T883" s="194"/>
      <c r="U883" s="194"/>
      <c r="V883" s="194"/>
      <c r="W883" s="194"/>
      <c r="X883" s="194"/>
      <c r="Y883" s="194"/>
      <c r="Z883" s="194"/>
    </row>
    <row r="884">
      <c r="A884" s="194"/>
      <c r="B884" s="194"/>
      <c r="C884" s="194"/>
      <c r="D884" s="194"/>
      <c r="E884" s="194"/>
      <c r="F884" s="194"/>
      <c r="G884" s="194"/>
      <c r="H884" s="194"/>
      <c r="I884" s="194"/>
      <c r="J884" s="194"/>
      <c r="K884" s="194"/>
      <c r="L884" s="194"/>
      <c r="M884" s="194"/>
      <c r="N884" s="194"/>
      <c r="O884" s="194"/>
      <c r="P884" s="194"/>
      <c r="Q884" s="194"/>
      <c r="R884" s="194"/>
      <c r="S884" s="194"/>
      <c r="T884" s="194"/>
      <c r="U884" s="194"/>
      <c r="V884" s="194"/>
      <c r="W884" s="194"/>
      <c r="X884" s="194"/>
      <c r="Y884" s="194"/>
      <c r="Z884" s="194"/>
    </row>
    <row r="885">
      <c r="A885" s="194"/>
      <c r="B885" s="194"/>
      <c r="C885" s="194"/>
      <c r="D885" s="194"/>
      <c r="E885" s="194"/>
      <c r="F885" s="194"/>
      <c r="G885" s="194"/>
      <c r="H885" s="194"/>
      <c r="I885" s="194"/>
      <c r="J885" s="194"/>
      <c r="K885" s="194"/>
      <c r="L885" s="194"/>
      <c r="M885" s="194"/>
      <c r="N885" s="194"/>
      <c r="O885" s="194"/>
      <c r="P885" s="194"/>
      <c r="Q885" s="194"/>
      <c r="R885" s="194"/>
      <c r="S885" s="194"/>
      <c r="T885" s="194"/>
      <c r="U885" s="194"/>
      <c r="V885" s="194"/>
      <c r="W885" s="194"/>
      <c r="X885" s="194"/>
      <c r="Y885" s="194"/>
      <c r="Z885" s="194"/>
    </row>
    <row r="886">
      <c r="A886" s="194"/>
      <c r="B886" s="194"/>
      <c r="C886" s="194"/>
      <c r="D886" s="194"/>
      <c r="E886" s="194"/>
      <c r="F886" s="194"/>
      <c r="G886" s="194"/>
      <c r="H886" s="194"/>
      <c r="I886" s="194"/>
      <c r="J886" s="194"/>
      <c r="K886" s="194"/>
      <c r="L886" s="194"/>
      <c r="M886" s="194"/>
      <c r="N886" s="194"/>
      <c r="O886" s="194"/>
      <c r="P886" s="194"/>
      <c r="Q886" s="194"/>
      <c r="R886" s="194"/>
      <c r="S886" s="194"/>
      <c r="T886" s="194"/>
      <c r="U886" s="194"/>
      <c r="V886" s="194"/>
      <c r="W886" s="194"/>
      <c r="X886" s="194"/>
      <c r="Y886" s="194"/>
      <c r="Z886" s="194"/>
    </row>
    <row r="887">
      <c r="A887" s="194"/>
      <c r="B887" s="194"/>
      <c r="C887" s="194"/>
      <c r="D887" s="194"/>
      <c r="E887" s="194"/>
      <c r="F887" s="194"/>
      <c r="G887" s="194"/>
      <c r="H887" s="194"/>
      <c r="I887" s="194"/>
      <c r="J887" s="194"/>
      <c r="K887" s="194"/>
      <c r="L887" s="194"/>
      <c r="M887" s="194"/>
      <c r="N887" s="194"/>
      <c r="O887" s="194"/>
      <c r="P887" s="194"/>
      <c r="Q887" s="194"/>
      <c r="R887" s="194"/>
      <c r="S887" s="194"/>
      <c r="T887" s="194"/>
      <c r="U887" s="194"/>
      <c r="V887" s="194"/>
      <c r="W887" s="194"/>
      <c r="X887" s="194"/>
      <c r="Y887" s="194"/>
      <c r="Z887" s="194"/>
    </row>
    <row r="888">
      <c r="A888" s="194"/>
      <c r="B888" s="194"/>
      <c r="C888" s="194"/>
      <c r="D888" s="194"/>
      <c r="E888" s="194"/>
      <c r="F888" s="194"/>
      <c r="G888" s="194"/>
      <c r="H888" s="194"/>
      <c r="I888" s="194"/>
      <c r="J888" s="194"/>
      <c r="K888" s="194"/>
      <c r="L888" s="194"/>
      <c r="M888" s="194"/>
      <c r="N888" s="194"/>
      <c r="O888" s="194"/>
      <c r="P888" s="194"/>
      <c r="Q888" s="194"/>
      <c r="R888" s="194"/>
      <c r="S888" s="194"/>
      <c r="T888" s="194"/>
      <c r="U888" s="194"/>
      <c r="V888" s="194"/>
      <c r="W888" s="194"/>
      <c r="X888" s="194"/>
      <c r="Y888" s="194"/>
      <c r="Z888" s="194"/>
    </row>
    <row r="889">
      <c r="A889" s="194"/>
      <c r="B889" s="194"/>
      <c r="C889" s="194"/>
      <c r="D889" s="194"/>
      <c r="E889" s="194"/>
      <c r="F889" s="194"/>
      <c r="G889" s="194"/>
      <c r="H889" s="194"/>
      <c r="I889" s="194"/>
      <c r="J889" s="194"/>
      <c r="K889" s="194"/>
      <c r="L889" s="194"/>
      <c r="M889" s="194"/>
      <c r="N889" s="194"/>
      <c r="O889" s="194"/>
      <c r="P889" s="194"/>
      <c r="Q889" s="194"/>
      <c r="R889" s="194"/>
      <c r="S889" s="194"/>
      <c r="T889" s="194"/>
      <c r="U889" s="194"/>
      <c r="V889" s="194"/>
      <c r="W889" s="194"/>
      <c r="X889" s="194"/>
      <c r="Y889" s="194"/>
      <c r="Z889" s="194"/>
    </row>
    <row r="890">
      <c r="A890" s="194"/>
      <c r="B890" s="194"/>
      <c r="C890" s="194"/>
      <c r="D890" s="194"/>
      <c r="E890" s="194"/>
      <c r="F890" s="194"/>
      <c r="G890" s="194"/>
      <c r="H890" s="194"/>
      <c r="I890" s="194"/>
      <c r="J890" s="194"/>
      <c r="K890" s="194"/>
      <c r="L890" s="194"/>
      <c r="M890" s="194"/>
      <c r="N890" s="194"/>
      <c r="O890" s="194"/>
      <c r="P890" s="194"/>
      <c r="Q890" s="194"/>
      <c r="R890" s="194"/>
      <c r="S890" s="194"/>
      <c r="T890" s="194"/>
      <c r="U890" s="194"/>
      <c r="V890" s="194"/>
      <c r="W890" s="194"/>
      <c r="X890" s="194"/>
      <c r="Y890" s="194"/>
      <c r="Z890" s="194"/>
    </row>
    <row r="891">
      <c r="A891" s="194"/>
      <c r="B891" s="194"/>
      <c r="C891" s="194"/>
      <c r="D891" s="194"/>
      <c r="E891" s="194"/>
      <c r="F891" s="194"/>
      <c r="G891" s="194"/>
      <c r="H891" s="194"/>
      <c r="I891" s="194"/>
      <c r="J891" s="194"/>
      <c r="K891" s="194"/>
      <c r="L891" s="194"/>
      <c r="M891" s="194"/>
      <c r="N891" s="194"/>
      <c r="O891" s="194"/>
      <c r="P891" s="194"/>
      <c r="Q891" s="194"/>
      <c r="R891" s="194"/>
      <c r="S891" s="194"/>
      <c r="T891" s="194"/>
      <c r="U891" s="194"/>
      <c r="V891" s="194"/>
      <c r="W891" s="194"/>
      <c r="X891" s="194"/>
      <c r="Y891" s="194"/>
      <c r="Z891" s="194"/>
    </row>
    <row r="892">
      <c r="A892" s="194"/>
      <c r="B892" s="194"/>
      <c r="C892" s="194"/>
      <c r="D892" s="194"/>
      <c r="E892" s="194"/>
      <c r="F892" s="194"/>
      <c r="G892" s="194"/>
      <c r="H892" s="194"/>
      <c r="I892" s="194"/>
      <c r="J892" s="194"/>
      <c r="K892" s="194"/>
      <c r="L892" s="194"/>
      <c r="M892" s="194"/>
      <c r="N892" s="194"/>
      <c r="O892" s="194"/>
      <c r="P892" s="194"/>
      <c r="Q892" s="194"/>
      <c r="R892" s="194"/>
      <c r="S892" s="194"/>
      <c r="T892" s="194"/>
      <c r="U892" s="194"/>
      <c r="V892" s="194"/>
      <c r="W892" s="194"/>
      <c r="X892" s="194"/>
      <c r="Y892" s="194"/>
      <c r="Z892" s="194"/>
    </row>
    <row r="893">
      <c r="A893" s="194"/>
      <c r="B893" s="194"/>
      <c r="C893" s="194"/>
      <c r="D893" s="194"/>
      <c r="E893" s="194"/>
      <c r="F893" s="194"/>
      <c r="G893" s="194"/>
      <c r="H893" s="194"/>
      <c r="I893" s="194"/>
      <c r="J893" s="194"/>
      <c r="K893" s="194"/>
      <c r="L893" s="194"/>
      <c r="M893" s="194"/>
      <c r="N893" s="194"/>
      <c r="O893" s="194"/>
      <c r="P893" s="194"/>
      <c r="Q893" s="194"/>
      <c r="R893" s="194"/>
      <c r="S893" s="194"/>
      <c r="T893" s="194"/>
      <c r="U893" s="194"/>
      <c r="V893" s="194"/>
      <c r="W893" s="194"/>
      <c r="X893" s="194"/>
      <c r="Y893" s="194"/>
      <c r="Z893" s="194"/>
    </row>
    <row r="894">
      <c r="A894" s="194"/>
      <c r="B894" s="194"/>
      <c r="C894" s="194"/>
      <c r="D894" s="194"/>
      <c r="E894" s="194"/>
      <c r="F894" s="194"/>
      <c r="G894" s="194"/>
      <c r="H894" s="194"/>
      <c r="I894" s="194"/>
      <c r="J894" s="194"/>
      <c r="K894" s="194"/>
      <c r="L894" s="194"/>
      <c r="M894" s="194"/>
      <c r="N894" s="194"/>
      <c r="O894" s="194"/>
      <c r="P894" s="194"/>
      <c r="Q894" s="194"/>
      <c r="R894" s="194"/>
      <c r="S894" s="194"/>
      <c r="T894" s="194"/>
      <c r="U894" s="194"/>
      <c r="V894" s="194"/>
      <c r="W894" s="194"/>
      <c r="X894" s="194"/>
      <c r="Y894" s="194"/>
      <c r="Z894" s="194"/>
    </row>
    <row r="895">
      <c r="A895" s="194"/>
      <c r="B895" s="194"/>
      <c r="C895" s="194"/>
      <c r="D895" s="194"/>
      <c r="E895" s="194"/>
      <c r="F895" s="194"/>
      <c r="G895" s="194"/>
      <c r="H895" s="194"/>
      <c r="I895" s="194"/>
      <c r="J895" s="194"/>
      <c r="K895" s="194"/>
      <c r="L895" s="194"/>
      <c r="M895" s="194"/>
      <c r="N895" s="194"/>
      <c r="O895" s="194"/>
      <c r="P895" s="194"/>
      <c r="Q895" s="194"/>
      <c r="R895" s="194"/>
      <c r="S895" s="194"/>
      <c r="T895" s="194"/>
      <c r="U895" s="194"/>
      <c r="V895" s="194"/>
      <c r="W895" s="194"/>
      <c r="X895" s="194"/>
      <c r="Y895" s="194"/>
      <c r="Z895" s="194"/>
    </row>
    <row r="896">
      <c r="A896" s="194"/>
      <c r="B896" s="194"/>
      <c r="C896" s="194"/>
      <c r="D896" s="194"/>
      <c r="E896" s="194"/>
      <c r="F896" s="194"/>
      <c r="G896" s="194"/>
      <c r="H896" s="194"/>
      <c r="I896" s="194"/>
      <c r="J896" s="194"/>
      <c r="K896" s="194"/>
      <c r="L896" s="194"/>
      <c r="M896" s="194"/>
      <c r="N896" s="194"/>
      <c r="O896" s="194"/>
      <c r="P896" s="194"/>
      <c r="Q896" s="194"/>
      <c r="R896" s="194"/>
      <c r="S896" s="194"/>
      <c r="T896" s="194"/>
      <c r="U896" s="194"/>
      <c r="V896" s="194"/>
      <c r="W896" s="194"/>
      <c r="X896" s="194"/>
      <c r="Y896" s="194"/>
      <c r="Z896" s="194"/>
    </row>
    <row r="897">
      <c r="A897" s="194"/>
      <c r="B897" s="194"/>
      <c r="C897" s="194"/>
      <c r="D897" s="194"/>
      <c r="E897" s="194"/>
      <c r="F897" s="194"/>
      <c r="G897" s="194"/>
      <c r="H897" s="194"/>
      <c r="I897" s="194"/>
      <c r="J897" s="194"/>
      <c r="K897" s="194"/>
      <c r="L897" s="194"/>
      <c r="M897" s="194"/>
      <c r="N897" s="194"/>
      <c r="O897" s="194"/>
      <c r="P897" s="194"/>
      <c r="Q897" s="194"/>
      <c r="R897" s="194"/>
      <c r="S897" s="194"/>
      <c r="T897" s="194"/>
      <c r="U897" s="194"/>
      <c r="V897" s="194"/>
      <c r="W897" s="194"/>
      <c r="X897" s="194"/>
      <c r="Y897" s="194"/>
      <c r="Z897" s="194"/>
    </row>
    <row r="898">
      <c r="A898" s="194"/>
      <c r="B898" s="194"/>
      <c r="C898" s="194"/>
      <c r="D898" s="194"/>
      <c r="E898" s="194"/>
      <c r="F898" s="194"/>
      <c r="G898" s="194"/>
      <c r="H898" s="194"/>
      <c r="I898" s="194"/>
      <c r="J898" s="194"/>
      <c r="K898" s="194"/>
      <c r="L898" s="194"/>
      <c r="M898" s="194"/>
      <c r="N898" s="194"/>
      <c r="O898" s="194"/>
      <c r="P898" s="194"/>
      <c r="Q898" s="194"/>
      <c r="R898" s="194"/>
      <c r="S898" s="194"/>
      <c r="T898" s="194"/>
      <c r="U898" s="194"/>
      <c r="V898" s="194"/>
      <c r="W898" s="194"/>
      <c r="X898" s="194"/>
      <c r="Y898" s="194"/>
      <c r="Z898" s="194"/>
    </row>
    <row r="899">
      <c r="A899" s="194"/>
      <c r="B899" s="194"/>
      <c r="C899" s="194"/>
      <c r="D899" s="194"/>
      <c r="E899" s="194"/>
      <c r="F899" s="194"/>
      <c r="G899" s="194"/>
      <c r="H899" s="194"/>
      <c r="I899" s="194"/>
      <c r="J899" s="194"/>
      <c r="K899" s="194"/>
      <c r="L899" s="194"/>
      <c r="M899" s="194"/>
      <c r="N899" s="194"/>
      <c r="O899" s="194"/>
      <c r="P899" s="194"/>
      <c r="Q899" s="194"/>
      <c r="R899" s="194"/>
      <c r="S899" s="194"/>
      <c r="T899" s="194"/>
      <c r="U899" s="194"/>
      <c r="V899" s="194"/>
      <c r="W899" s="194"/>
      <c r="X899" s="194"/>
      <c r="Y899" s="194"/>
      <c r="Z899" s="194"/>
    </row>
    <row r="900">
      <c r="A900" s="194"/>
      <c r="B900" s="194"/>
      <c r="C900" s="194"/>
      <c r="D900" s="194"/>
      <c r="E900" s="194"/>
      <c r="F900" s="194"/>
      <c r="G900" s="194"/>
      <c r="H900" s="194"/>
      <c r="I900" s="194"/>
      <c r="J900" s="194"/>
      <c r="K900" s="194"/>
      <c r="L900" s="194"/>
      <c r="M900" s="194"/>
      <c r="N900" s="194"/>
      <c r="O900" s="194"/>
      <c r="P900" s="194"/>
      <c r="Q900" s="194"/>
      <c r="R900" s="194"/>
      <c r="S900" s="194"/>
      <c r="T900" s="194"/>
      <c r="U900" s="194"/>
      <c r="V900" s="194"/>
      <c r="W900" s="194"/>
      <c r="X900" s="194"/>
      <c r="Y900" s="194"/>
      <c r="Z900" s="194"/>
    </row>
    <row r="901">
      <c r="A901" s="194"/>
      <c r="B901" s="194"/>
      <c r="C901" s="194"/>
      <c r="D901" s="194"/>
      <c r="E901" s="194"/>
      <c r="F901" s="194"/>
      <c r="G901" s="194"/>
      <c r="H901" s="194"/>
      <c r="I901" s="194"/>
      <c r="J901" s="194"/>
      <c r="K901" s="194"/>
      <c r="L901" s="194"/>
      <c r="M901" s="194"/>
      <c r="N901" s="194"/>
      <c r="O901" s="194"/>
      <c r="P901" s="194"/>
      <c r="Q901" s="194"/>
      <c r="R901" s="194"/>
      <c r="S901" s="194"/>
      <c r="T901" s="194"/>
      <c r="U901" s="194"/>
      <c r="V901" s="194"/>
      <c r="W901" s="194"/>
      <c r="X901" s="194"/>
      <c r="Y901" s="194"/>
      <c r="Z901" s="194"/>
    </row>
    <row r="902">
      <c r="A902" s="194"/>
      <c r="B902" s="194"/>
      <c r="C902" s="194"/>
      <c r="D902" s="194"/>
      <c r="E902" s="194"/>
      <c r="F902" s="194"/>
      <c r="G902" s="194"/>
      <c r="H902" s="194"/>
      <c r="I902" s="194"/>
      <c r="J902" s="194"/>
      <c r="K902" s="194"/>
      <c r="L902" s="194"/>
      <c r="M902" s="194"/>
      <c r="N902" s="194"/>
      <c r="O902" s="194"/>
      <c r="P902" s="194"/>
      <c r="Q902" s="194"/>
      <c r="R902" s="194"/>
      <c r="S902" s="194"/>
      <c r="T902" s="194"/>
      <c r="U902" s="194"/>
      <c r="V902" s="194"/>
      <c r="W902" s="194"/>
      <c r="X902" s="194"/>
      <c r="Y902" s="194"/>
      <c r="Z902" s="194"/>
    </row>
    <row r="903">
      <c r="A903" s="194"/>
      <c r="B903" s="194"/>
      <c r="C903" s="194"/>
      <c r="D903" s="194"/>
      <c r="E903" s="194"/>
      <c r="F903" s="194"/>
      <c r="G903" s="194"/>
      <c r="H903" s="194"/>
      <c r="I903" s="194"/>
      <c r="J903" s="194"/>
      <c r="K903" s="194"/>
      <c r="L903" s="194"/>
      <c r="M903" s="194"/>
      <c r="N903" s="194"/>
      <c r="O903" s="194"/>
      <c r="P903" s="194"/>
      <c r="Q903" s="194"/>
      <c r="R903" s="194"/>
      <c r="S903" s="194"/>
      <c r="T903" s="194"/>
      <c r="U903" s="194"/>
      <c r="V903" s="194"/>
      <c r="W903" s="194"/>
      <c r="X903" s="194"/>
      <c r="Y903" s="194"/>
      <c r="Z903" s="194"/>
    </row>
    <row r="904">
      <c r="A904" s="194"/>
      <c r="B904" s="194"/>
      <c r="C904" s="194"/>
      <c r="D904" s="194"/>
      <c r="E904" s="194"/>
      <c r="F904" s="194"/>
      <c r="G904" s="194"/>
      <c r="H904" s="194"/>
      <c r="I904" s="194"/>
      <c r="J904" s="194"/>
      <c r="K904" s="194"/>
      <c r="L904" s="194"/>
      <c r="M904" s="194"/>
      <c r="N904" s="194"/>
      <c r="O904" s="194"/>
      <c r="P904" s="194"/>
      <c r="Q904" s="194"/>
      <c r="R904" s="194"/>
      <c r="S904" s="194"/>
      <c r="T904" s="194"/>
      <c r="U904" s="194"/>
      <c r="V904" s="194"/>
      <c r="W904" s="194"/>
      <c r="X904" s="194"/>
      <c r="Y904" s="194"/>
      <c r="Z904" s="194"/>
    </row>
    <row r="905">
      <c r="A905" s="194"/>
      <c r="B905" s="194"/>
      <c r="C905" s="194"/>
      <c r="D905" s="194"/>
      <c r="E905" s="194"/>
      <c r="F905" s="194"/>
      <c r="G905" s="194"/>
      <c r="H905" s="194"/>
      <c r="I905" s="194"/>
      <c r="J905" s="194"/>
      <c r="K905" s="194"/>
      <c r="L905" s="194"/>
      <c r="M905" s="194"/>
      <c r="N905" s="194"/>
      <c r="O905" s="194"/>
      <c r="P905" s="194"/>
      <c r="Q905" s="194"/>
      <c r="R905" s="194"/>
      <c r="S905" s="194"/>
      <c r="T905" s="194"/>
      <c r="U905" s="194"/>
      <c r="V905" s="194"/>
      <c r="W905" s="194"/>
      <c r="X905" s="194"/>
      <c r="Y905" s="194"/>
      <c r="Z905" s="194"/>
    </row>
    <row r="906">
      <c r="A906" s="194"/>
      <c r="B906" s="194"/>
      <c r="C906" s="194"/>
      <c r="D906" s="194"/>
      <c r="E906" s="194"/>
      <c r="F906" s="194"/>
      <c r="G906" s="194"/>
      <c r="H906" s="194"/>
      <c r="I906" s="194"/>
      <c r="J906" s="194"/>
      <c r="K906" s="194"/>
      <c r="L906" s="194"/>
      <c r="M906" s="194"/>
      <c r="N906" s="194"/>
      <c r="O906" s="194"/>
      <c r="P906" s="194"/>
      <c r="Q906" s="194"/>
      <c r="R906" s="194"/>
      <c r="S906" s="194"/>
      <c r="T906" s="194"/>
      <c r="U906" s="194"/>
      <c r="V906" s="194"/>
      <c r="W906" s="194"/>
      <c r="X906" s="194"/>
      <c r="Y906" s="194"/>
      <c r="Z906" s="194"/>
    </row>
    <row r="907">
      <c r="A907" s="194"/>
      <c r="B907" s="194"/>
      <c r="C907" s="194"/>
      <c r="D907" s="194"/>
      <c r="E907" s="194"/>
      <c r="F907" s="194"/>
      <c r="G907" s="194"/>
      <c r="H907" s="194"/>
      <c r="I907" s="194"/>
      <c r="J907" s="194"/>
      <c r="K907" s="194"/>
      <c r="L907" s="194"/>
      <c r="M907" s="194"/>
      <c r="N907" s="194"/>
      <c r="O907" s="194"/>
      <c r="P907" s="194"/>
      <c r="Q907" s="194"/>
      <c r="R907" s="194"/>
      <c r="S907" s="194"/>
      <c r="T907" s="194"/>
      <c r="U907" s="194"/>
      <c r="V907" s="194"/>
      <c r="W907" s="194"/>
      <c r="X907" s="194"/>
      <c r="Y907" s="194"/>
      <c r="Z907" s="194"/>
    </row>
    <row r="908">
      <c r="A908" s="194"/>
      <c r="B908" s="194"/>
      <c r="C908" s="194"/>
      <c r="D908" s="194"/>
      <c r="E908" s="194"/>
      <c r="F908" s="194"/>
      <c r="G908" s="194"/>
      <c r="H908" s="194"/>
      <c r="I908" s="194"/>
      <c r="J908" s="194"/>
      <c r="K908" s="194"/>
      <c r="L908" s="194"/>
      <c r="M908" s="194"/>
      <c r="N908" s="194"/>
      <c r="O908" s="194"/>
      <c r="P908" s="194"/>
      <c r="Q908" s="194"/>
      <c r="R908" s="194"/>
      <c r="S908" s="194"/>
      <c r="T908" s="194"/>
      <c r="U908" s="194"/>
      <c r="V908" s="194"/>
      <c r="W908" s="194"/>
      <c r="X908" s="194"/>
      <c r="Y908" s="194"/>
      <c r="Z908" s="194"/>
    </row>
    <row r="909">
      <c r="A909" s="194"/>
      <c r="B909" s="194"/>
      <c r="C909" s="194"/>
      <c r="D909" s="194"/>
      <c r="E909" s="194"/>
      <c r="F909" s="194"/>
      <c r="G909" s="194"/>
      <c r="H909" s="194"/>
      <c r="I909" s="194"/>
      <c r="J909" s="194"/>
      <c r="K909" s="194"/>
      <c r="L909" s="194"/>
      <c r="M909" s="194"/>
      <c r="N909" s="194"/>
      <c r="O909" s="194"/>
      <c r="P909" s="194"/>
      <c r="Q909" s="194"/>
      <c r="R909" s="194"/>
      <c r="S909" s="194"/>
      <c r="T909" s="194"/>
      <c r="U909" s="194"/>
      <c r="V909" s="194"/>
      <c r="W909" s="194"/>
      <c r="X909" s="194"/>
      <c r="Y909" s="194"/>
      <c r="Z909" s="194"/>
    </row>
    <row r="910">
      <c r="A910" s="194"/>
      <c r="B910" s="194"/>
      <c r="C910" s="194"/>
      <c r="D910" s="194"/>
      <c r="E910" s="194"/>
      <c r="F910" s="194"/>
      <c r="G910" s="194"/>
      <c r="H910" s="194"/>
      <c r="I910" s="194"/>
      <c r="J910" s="194"/>
      <c r="K910" s="194"/>
      <c r="L910" s="194"/>
      <c r="M910" s="194"/>
      <c r="N910" s="194"/>
      <c r="O910" s="194"/>
      <c r="P910" s="194"/>
      <c r="Q910" s="194"/>
      <c r="R910" s="194"/>
      <c r="S910" s="194"/>
      <c r="T910" s="194"/>
      <c r="U910" s="194"/>
      <c r="V910" s="194"/>
      <c r="W910" s="194"/>
      <c r="X910" s="194"/>
      <c r="Y910" s="194"/>
      <c r="Z910" s="194"/>
    </row>
    <row r="911">
      <c r="A911" s="194"/>
      <c r="B911" s="194"/>
      <c r="C911" s="194"/>
      <c r="D911" s="194"/>
      <c r="E911" s="194"/>
      <c r="F911" s="194"/>
      <c r="G911" s="194"/>
      <c r="H911" s="194"/>
      <c r="I911" s="194"/>
      <c r="J911" s="194"/>
      <c r="K911" s="194"/>
      <c r="L911" s="194"/>
      <c r="M911" s="194"/>
      <c r="N911" s="194"/>
      <c r="O911" s="194"/>
      <c r="P911" s="194"/>
      <c r="Q911" s="194"/>
      <c r="R911" s="194"/>
      <c r="S911" s="194"/>
      <c r="T911" s="194"/>
      <c r="U911" s="194"/>
      <c r="V911" s="194"/>
      <c r="W911" s="194"/>
      <c r="X911" s="194"/>
      <c r="Y911" s="194"/>
      <c r="Z911" s="194"/>
    </row>
    <row r="912">
      <c r="A912" s="194"/>
      <c r="B912" s="194"/>
      <c r="C912" s="194"/>
      <c r="D912" s="194"/>
      <c r="E912" s="194"/>
      <c r="F912" s="194"/>
      <c r="G912" s="194"/>
      <c r="H912" s="194"/>
      <c r="I912" s="194"/>
      <c r="J912" s="194"/>
      <c r="K912" s="194"/>
      <c r="L912" s="194"/>
      <c r="M912" s="194"/>
      <c r="N912" s="194"/>
      <c r="O912" s="194"/>
      <c r="P912" s="194"/>
      <c r="Q912" s="194"/>
      <c r="R912" s="194"/>
      <c r="S912" s="194"/>
      <c r="T912" s="194"/>
      <c r="U912" s="194"/>
      <c r="V912" s="194"/>
      <c r="W912" s="194"/>
      <c r="X912" s="194"/>
      <c r="Y912" s="194"/>
      <c r="Z912" s="194"/>
    </row>
    <row r="913">
      <c r="A913" s="194"/>
      <c r="B913" s="194"/>
      <c r="C913" s="194"/>
      <c r="D913" s="194"/>
      <c r="E913" s="194"/>
      <c r="F913" s="194"/>
      <c r="G913" s="194"/>
      <c r="H913" s="194"/>
      <c r="I913" s="194"/>
      <c r="J913" s="194"/>
      <c r="K913" s="194"/>
      <c r="L913" s="194"/>
      <c r="M913" s="194"/>
      <c r="N913" s="194"/>
      <c r="O913" s="194"/>
      <c r="P913" s="194"/>
      <c r="Q913" s="194"/>
      <c r="R913" s="194"/>
      <c r="S913" s="194"/>
      <c r="T913" s="194"/>
      <c r="U913" s="194"/>
      <c r="V913" s="194"/>
      <c r="W913" s="194"/>
      <c r="X913" s="194"/>
      <c r="Y913" s="194"/>
      <c r="Z913" s="194"/>
    </row>
    <row r="914">
      <c r="A914" s="194"/>
      <c r="B914" s="194"/>
      <c r="C914" s="194"/>
      <c r="D914" s="194"/>
      <c r="E914" s="194"/>
      <c r="F914" s="194"/>
      <c r="G914" s="194"/>
      <c r="H914" s="194"/>
      <c r="I914" s="194"/>
      <c r="J914" s="194"/>
      <c r="K914" s="194"/>
      <c r="L914" s="194"/>
      <c r="M914" s="194"/>
      <c r="N914" s="194"/>
      <c r="O914" s="194"/>
      <c r="P914" s="194"/>
      <c r="Q914" s="194"/>
      <c r="R914" s="194"/>
      <c r="S914" s="194"/>
      <c r="T914" s="194"/>
      <c r="U914" s="194"/>
      <c r="V914" s="194"/>
      <c r="W914" s="194"/>
      <c r="X914" s="194"/>
      <c r="Y914" s="194"/>
      <c r="Z914" s="194"/>
    </row>
    <row r="915">
      <c r="A915" s="194"/>
      <c r="B915" s="194"/>
      <c r="C915" s="194"/>
      <c r="D915" s="194"/>
      <c r="E915" s="194"/>
      <c r="F915" s="194"/>
      <c r="G915" s="194"/>
      <c r="H915" s="194"/>
      <c r="I915" s="194"/>
      <c r="J915" s="194"/>
      <c r="K915" s="194"/>
      <c r="L915" s="194"/>
      <c r="M915" s="194"/>
      <c r="N915" s="194"/>
      <c r="O915" s="194"/>
      <c r="P915" s="194"/>
      <c r="Q915" s="194"/>
      <c r="R915" s="194"/>
      <c r="S915" s="194"/>
      <c r="T915" s="194"/>
      <c r="U915" s="194"/>
      <c r="V915" s="194"/>
      <c r="W915" s="194"/>
      <c r="X915" s="194"/>
      <c r="Y915" s="194"/>
      <c r="Z915" s="194"/>
    </row>
    <row r="916">
      <c r="A916" s="194"/>
      <c r="B916" s="194"/>
      <c r="C916" s="194"/>
      <c r="D916" s="194"/>
      <c r="E916" s="194"/>
      <c r="F916" s="194"/>
      <c r="G916" s="194"/>
      <c r="H916" s="194"/>
      <c r="I916" s="194"/>
      <c r="J916" s="194"/>
      <c r="K916" s="194"/>
      <c r="L916" s="194"/>
      <c r="M916" s="194"/>
      <c r="N916" s="194"/>
      <c r="O916" s="194"/>
      <c r="P916" s="194"/>
      <c r="Q916" s="194"/>
      <c r="R916" s="194"/>
      <c r="S916" s="194"/>
      <c r="T916" s="194"/>
      <c r="U916" s="194"/>
      <c r="V916" s="194"/>
      <c r="W916" s="194"/>
      <c r="X916" s="194"/>
      <c r="Y916" s="194"/>
      <c r="Z916" s="194"/>
    </row>
    <row r="917">
      <c r="A917" s="194"/>
      <c r="B917" s="194"/>
      <c r="C917" s="194"/>
      <c r="D917" s="194"/>
      <c r="E917" s="194"/>
      <c r="F917" s="194"/>
      <c r="G917" s="194"/>
      <c r="H917" s="194"/>
      <c r="I917" s="194"/>
      <c r="J917" s="194"/>
      <c r="K917" s="194"/>
      <c r="L917" s="194"/>
      <c r="M917" s="194"/>
      <c r="N917" s="194"/>
      <c r="O917" s="194"/>
      <c r="P917" s="194"/>
      <c r="Q917" s="194"/>
      <c r="R917" s="194"/>
      <c r="S917" s="194"/>
      <c r="T917" s="194"/>
      <c r="U917" s="194"/>
      <c r="V917" s="194"/>
      <c r="W917" s="194"/>
      <c r="X917" s="194"/>
      <c r="Y917" s="194"/>
      <c r="Z917" s="194"/>
    </row>
    <row r="918">
      <c r="A918" s="194"/>
      <c r="B918" s="194"/>
      <c r="C918" s="194"/>
      <c r="D918" s="194"/>
      <c r="E918" s="194"/>
      <c r="F918" s="194"/>
      <c r="G918" s="194"/>
      <c r="H918" s="194"/>
      <c r="I918" s="194"/>
      <c r="J918" s="194"/>
      <c r="K918" s="194"/>
      <c r="L918" s="194"/>
      <c r="M918" s="194"/>
      <c r="N918" s="194"/>
      <c r="O918" s="194"/>
      <c r="P918" s="194"/>
      <c r="Q918" s="194"/>
      <c r="R918" s="194"/>
      <c r="S918" s="194"/>
      <c r="T918" s="194"/>
      <c r="U918" s="194"/>
      <c r="V918" s="194"/>
      <c r="W918" s="194"/>
      <c r="X918" s="194"/>
      <c r="Y918" s="194"/>
      <c r="Z918" s="194"/>
    </row>
    <row r="919">
      <c r="A919" s="194"/>
      <c r="B919" s="194"/>
      <c r="C919" s="194"/>
      <c r="D919" s="194"/>
      <c r="E919" s="194"/>
      <c r="F919" s="194"/>
      <c r="G919" s="194"/>
      <c r="H919" s="194"/>
      <c r="I919" s="194"/>
      <c r="J919" s="194"/>
      <c r="K919" s="194"/>
      <c r="L919" s="194"/>
      <c r="M919" s="194"/>
      <c r="N919" s="194"/>
      <c r="O919" s="194"/>
      <c r="P919" s="194"/>
      <c r="Q919" s="194"/>
      <c r="R919" s="194"/>
      <c r="S919" s="194"/>
      <c r="T919" s="194"/>
      <c r="U919" s="194"/>
      <c r="V919" s="194"/>
      <c r="W919" s="194"/>
      <c r="X919" s="194"/>
      <c r="Y919" s="194"/>
      <c r="Z919" s="194"/>
    </row>
    <row r="920">
      <c r="A920" s="194"/>
      <c r="B920" s="194"/>
      <c r="C920" s="194"/>
      <c r="D920" s="194"/>
      <c r="E920" s="194"/>
      <c r="F920" s="194"/>
      <c r="G920" s="194"/>
      <c r="H920" s="194"/>
      <c r="I920" s="194"/>
      <c r="J920" s="194"/>
      <c r="K920" s="194"/>
      <c r="L920" s="194"/>
      <c r="M920" s="194"/>
      <c r="N920" s="194"/>
      <c r="O920" s="194"/>
      <c r="P920" s="194"/>
      <c r="Q920" s="194"/>
      <c r="R920" s="194"/>
      <c r="S920" s="194"/>
      <c r="T920" s="194"/>
      <c r="U920" s="194"/>
      <c r="V920" s="194"/>
      <c r="W920" s="194"/>
      <c r="X920" s="194"/>
      <c r="Y920" s="194"/>
      <c r="Z920" s="194"/>
    </row>
    <row r="921">
      <c r="A921" s="194"/>
      <c r="B921" s="194"/>
      <c r="C921" s="194"/>
      <c r="D921" s="194"/>
      <c r="E921" s="194"/>
      <c r="F921" s="194"/>
      <c r="G921" s="194"/>
      <c r="H921" s="194"/>
      <c r="I921" s="194"/>
      <c r="J921" s="194"/>
      <c r="K921" s="194"/>
      <c r="L921" s="194"/>
      <c r="M921" s="194"/>
      <c r="N921" s="194"/>
      <c r="O921" s="194"/>
      <c r="P921" s="194"/>
      <c r="Q921" s="194"/>
      <c r="R921" s="194"/>
      <c r="S921" s="194"/>
      <c r="T921" s="194"/>
      <c r="U921" s="194"/>
      <c r="V921" s="194"/>
      <c r="W921" s="194"/>
      <c r="X921" s="194"/>
      <c r="Y921" s="194"/>
      <c r="Z921" s="194"/>
    </row>
    <row r="922">
      <c r="A922" s="194"/>
      <c r="B922" s="194"/>
      <c r="C922" s="194"/>
      <c r="D922" s="194"/>
      <c r="E922" s="194"/>
      <c r="F922" s="194"/>
      <c r="G922" s="194"/>
      <c r="H922" s="194"/>
      <c r="I922" s="194"/>
      <c r="J922" s="194"/>
      <c r="K922" s="194"/>
      <c r="L922" s="194"/>
      <c r="M922" s="194"/>
      <c r="N922" s="194"/>
      <c r="O922" s="194"/>
      <c r="P922" s="194"/>
      <c r="Q922" s="194"/>
      <c r="R922" s="194"/>
      <c r="S922" s="194"/>
      <c r="T922" s="194"/>
      <c r="U922" s="194"/>
      <c r="V922" s="194"/>
      <c r="W922" s="194"/>
      <c r="X922" s="194"/>
      <c r="Y922" s="194"/>
      <c r="Z922" s="194"/>
    </row>
    <row r="923">
      <c r="A923" s="194"/>
      <c r="B923" s="194"/>
      <c r="C923" s="194"/>
      <c r="D923" s="194"/>
      <c r="E923" s="194"/>
      <c r="F923" s="194"/>
      <c r="G923" s="194"/>
      <c r="H923" s="194"/>
      <c r="I923" s="194"/>
      <c r="J923" s="194"/>
      <c r="K923" s="194"/>
      <c r="L923" s="194"/>
      <c r="M923" s="194"/>
      <c r="N923" s="194"/>
      <c r="O923" s="194"/>
      <c r="P923" s="194"/>
      <c r="Q923" s="194"/>
      <c r="R923" s="194"/>
      <c r="S923" s="194"/>
      <c r="T923" s="194"/>
      <c r="U923" s="194"/>
      <c r="V923" s="194"/>
      <c r="W923" s="194"/>
      <c r="X923" s="194"/>
      <c r="Y923" s="194"/>
      <c r="Z923" s="194"/>
    </row>
    <row r="924">
      <c r="A924" s="194"/>
      <c r="B924" s="194"/>
      <c r="C924" s="194"/>
      <c r="D924" s="194"/>
      <c r="E924" s="194"/>
      <c r="F924" s="194"/>
      <c r="G924" s="194"/>
      <c r="H924" s="194"/>
      <c r="I924" s="194"/>
      <c r="J924" s="194"/>
      <c r="K924" s="194"/>
      <c r="L924" s="194"/>
      <c r="M924" s="194"/>
      <c r="N924" s="194"/>
      <c r="O924" s="194"/>
      <c r="P924" s="194"/>
      <c r="Q924" s="194"/>
      <c r="R924" s="194"/>
      <c r="S924" s="194"/>
      <c r="T924" s="194"/>
      <c r="U924" s="194"/>
      <c r="V924" s="194"/>
      <c r="W924" s="194"/>
      <c r="X924" s="194"/>
      <c r="Y924" s="194"/>
      <c r="Z924" s="194"/>
    </row>
    <row r="925">
      <c r="A925" s="194"/>
      <c r="B925" s="194"/>
      <c r="C925" s="194"/>
      <c r="D925" s="194"/>
      <c r="E925" s="194"/>
      <c r="F925" s="194"/>
      <c r="G925" s="194"/>
      <c r="H925" s="194"/>
      <c r="I925" s="194"/>
      <c r="J925" s="194"/>
      <c r="K925" s="194"/>
      <c r="L925" s="194"/>
      <c r="M925" s="194"/>
      <c r="N925" s="194"/>
      <c r="O925" s="194"/>
      <c r="P925" s="194"/>
      <c r="Q925" s="194"/>
      <c r="R925" s="194"/>
      <c r="S925" s="194"/>
      <c r="T925" s="194"/>
      <c r="U925" s="194"/>
      <c r="V925" s="194"/>
      <c r="W925" s="194"/>
      <c r="X925" s="194"/>
      <c r="Y925" s="194"/>
      <c r="Z925" s="194"/>
    </row>
    <row r="926">
      <c r="A926" s="194"/>
      <c r="B926" s="194"/>
      <c r="C926" s="194"/>
      <c r="D926" s="194"/>
      <c r="E926" s="194"/>
      <c r="F926" s="194"/>
      <c r="G926" s="194"/>
      <c r="H926" s="194"/>
      <c r="I926" s="194"/>
      <c r="J926" s="194"/>
      <c r="K926" s="194"/>
      <c r="L926" s="194"/>
      <c r="M926" s="194"/>
      <c r="N926" s="194"/>
      <c r="O926" s="194"/>
      <c r="P926" s="194"/>
      <c r="Q926" s="194"/>
      <c r="R926" s="194"/>
      <c r="S926" s="194"/>
      <c r="T926" s="194"/>
      <c r="U926" s="194"/>
      <c r="V926" s="194"/>
      <c r="W926" s="194"/>
      <c r="X926" s="194"/>
      <c r="Y926" s="194"/>
      <c r="Z926" s="194"/>
    </row>
    <row r="927">
      <c r="A927" s="194"/>
      <c r="B927" s="194"/>
      <c r="C927" s="194"/>
      <c r="D927" s="194"/>
      <c r="E927" s="194"/>
      <c r="F927" s="194"/>
      <c r="G927" s="194"/>
      <c r="H927" s="194"/>
      <c r="I927" s="194"/>
      <c r="J927" s="194"/>
      <c r="K927" s="194"/>
      <c r="L927" s="194"/>
      <c r="M927" s="194"/>
      <c r="N927" s="194"/>
      <c r="O927" s="194"/>
      <c r="P927" s="194"/>
      <c r="Q927" s="194"/>
      <c r="R927" s="194"/>
      <c r="S927" s="194"/>
      <c r="T927" s="194"/>
      <c r="U927" s="194"/>
      <c r="V927" s="194"/>
      <c r="W927" s="194"/>
      <c r="X927" s="194"/>
      <c r="Y927" s="194"/>
      <c r="Z927" s="194"/>
    </row>
    <row r="928">
      <c r="A928" s="194"/>
      <c r="B928" s="194"/>
      <c r="C928" s="194"/>
      <c r="D928" s="194"/>
      <c r="E928" s="194"/>
      <c r="F928" s="194"/>
      <c r="G928" s="194"/>
      <c r="H928" s="194"/>
      <c r="I928" s="194"/>
      <c r="J928" s="194"/>
      <c r="K928" s="194"/>
      <c r="L928" s="194"/>
      <c r="M928" s="194"/>
      <c r="N928" s="194"/>
      <c r="O928" s="194"/>
      <c r="P928" s="194"/>
      <c r="Q928" s="194"/>
      <c r="R928" s="194"/>
      <c r="S928" s="194"/>
      <c r="T928" s="194"/>
      <c r="U928" s="194"/>
      <c r="V928" s="194"/>
      <c r="W928" s="194"/>
      <c r="X928" s="194"/>
      <c r="Y928" s="194"/>
      <c r="Z928" s="194"/>
    </row>
    <row r="929">
      <c r="A929" s="194"/>
      <c r="B929" s="194"/>
      <c r="C929" s="194"/>
      <c r="D929" s="194"/>
      <c r="E929" s="194"/>
      <c r="F929" s="194"/>
      <c r="G929" s="194"/>
      <c r="H929" s="194"/>
      <c r="I929" s="194"/>
      <c r="J929" s="194"/>
      <c r="K929" s="194"/>
      <c r="L929" s="194"/>
      <c r="M929" s="194"/>
      <c r="N929" s="194"/>
      <c r="O929" s="194"/>
      <c r="P929" s="194"/>
      <c r="Q929" s="194"/>
      <c r="R929" s="194"/>
      <c r="S929" s="194"/>
      <c r="T929" s="194"/>
      <c r="U929" s="194"/>
      <c r="V929" s="194"/>
      <c r="W929" s="194"/>
      <c r="X929" s="194"/>
      <c r="Y929" s="194"/>
      <c r="Z929" s="194"/>
    </row>
    <row r="930">
      <c r="A930" s="194"/>
      <c r="B930" s="194"/>
      <c r="C930" s="194"/>
      <c r="D930" s="194"/>
      <c r="E930" s="194"/>
      <c r="F930" s="194"/>
      <c r="G930" s="194"/>
      <c r="H930" s="194"/>
      <c r="I930" s="194"/>
      <c r="J930" s="194"/>
      <c r="K930" s="194"/>
      <c r="L930" s="194"/>
      <c r="M930" s="194"/>
      <c r="N930" s="194"/>
      <c r="O930" s="194"/>
      <c r="P930" s="194"/>
      <c r="Q930" s="194"/>
      <c r="R930" s="194"/>
      <c r="S930" s="194"/>
      <c r="T930" s="194"/>
      <c r="U930" s="194"/>
      <c r="V930" s="194"/>
      <c r="W930" s="194"/>
      <c r="X930" s="194"/>
      <c r="Y930" s="194"/>
      <c r="Z930" s="194"/>
    </row>
    <row r="931">
      <c r="A931" s="194"/>
      <c r="B931" s="194"/>
      <c r="C931" s="194"/>
      <c r="D931" s="194"/>
      <c r="E931" s="194"/>
      <c r="F931" s="194"/>
      <c r="G931" s="194"/>
      <c r="H931" s="194"/>
      <c r="I931" s="194"/>
      <c r="J931" s="194"/>
      <c r="K931" s="194"/>
      <c r="L931" s="194"/>
      <c r="M931" s="194"/>
      <c r="N931" s="194"/>
      <c r="O931" s="194"/>
      <c r="P931" s="194"/>
      <c r="Q931" s="194"/>
      <c r="R931" s="194"/>
      <c r="S931" s="194"/>
      <c r="T931" s="194"/>
      <c r="U931" s="194"/>
      <c r="V931" s="194"/>
      <c r="W931" s="194"/>
      <c r="X931" s="194"/>
      <c r="Y931" s="194"/>
      <c r="Z931" s="194"/>
    </row>
    <row r="932">
      <c r="A932" s="194"/>
      <c r="B932" s="194"/>
      <c r="C932" s="194"/>
      <c r="D932" s="194"/>
      <c r="E932" s="194"/>
      <c r="F932" s="194"/>
      <c r="G932" s="194"/>
      <c r="H932" s="194"/>
      <c r="I932" s="194"/>
      <c r="J932" s="194"/>
      <c r="K932" s="194"/>
      <c r="L932" s="194"/>
      <c r="M932" s="194"/>
      <c r="N932" s="194"/>
      <c r="O932" s="194"/>
      <c r="P932" s="194"/>
      <c r="Q932" s="194"/>
      <c r="R932" s="194"/>
      <c r="S932" s="194"/>
      <c r="T932" s="194"/>
      <c r="U932" s="194"/>
      <c r="V932" s="194"/>
      <c r="W932" s="194"/>
      <c r="X932" s="194"/>
      <c r="Y932" s="194"/>
      <c r="Z932" s="194"/>
    </row>
    <row r="933">
      <c r="A933" s="194"/>
      <c r="B933" s="194"/>
      <c r="C933" s="194"/>
      <c r="D933" s="194"/>
      <c r="E933" s="194"/>
      <c r="F933" s="194"/>
      <c r="G933" s="194"/>
      <c r="H933" s="194"/>
      <c r="I933" s="194"/>
      <c r="J933" s="194"/>
      <c r="K933" s="194"/>
      <c r="L933" s="194"/>
      <c r="M933" s="194"/>
      <c r="N933" s="194"/>
      <c r="O933" s="194"/>
      <c r="P933" s="194"/>
      <c r="Q933" s="194"/>
      <c r="R933" s="194"/>
      <c r="S933" s="194"/>
      <c r="T933" s="194"/>
      <c r="U933" s="194"/>
      <c r="V933" s="194"/>
      <c r="W933" s="194"/>
      <c r="X933" s="194"/>
      <c r="Y933" s="194"/>
      <c r="Z933" s="194"/>
    </row>
    <row r="934">
      <c r="A934" s="194"/>
      <c r="B934" s="194"/>
      <c r="C934" s="194"/>
      <c r="D934" s="194"/>
      <c r="E934" s="194"/>
      <c r="F934" s="194"/>
      <c r="G934" s="194"/>
      <c r="H934" s="194"/>
      <c r="I934" s="194"/>
      <c r="J934" s="194"/>
      <c r="K934" s="194"/>
      <c r="L934" s="194"/>
      <c r="M934" s="194"/>
      <c r="N934" s="194"/>
      <c r="O934" s="194"/>
      <c r="P934" s="194"/>
      <c r="Q934" s="194"/>
      <c r="R934" s="194"/>
      <c r="S934" s="194"/>
      <c r="T934" s="194"/>
      <c r="U934" s="194"/>
      <c r="V934" s="194"/>
      <c r="W934" s="194"/>
      <c r="X934" s="194"/>
      <c r="Y934" s="194"/>
      <c r="Z934" s="194"/>
    </row>
    <row r="935">
      <c r="A935" s="194"/>
      <c r="B935" s="194"/>
      <c r="C935" s="194"/>
      <c r="D935" s="194"/>
      <c r="E935" s="194"/>
      <c r="F935" s="194"/>
      <c r="G935" s="194"/>
      <c r="H935" s="194"/>
      <c r="I935" s="194"/>
      <c r="J935" s="194"/>
      <c r="K935" s="194"/>
      <c r="L935" s="194"/>
      <c r="M935" s="194"/>
      <c r="N935" s="194"/>
      <c r="O935" s="194"/>
      <c r="P935" s="194"/>
      <c r="Q935" s="194"/>
      <c r="R935" s="194"/>
      <c r="S935" s="194"/>
      <c r="T935" s="194"/>
      <c r="U935" s="194"/>
      <c r="V935" s="194"/>
      <c r="W935" s="194"/>
      <c r="X935" s="194"/>
      <c r="Y935" s="194"/>
      <c r="Z935" s="194"/>
    </row>
    <row r="936">
      <c r="A936" s="194"/>
      <c r="B936" s="194"/>
      <c r="C936" s="194"/>
      <c r="D936" s="194"/>
      <c r="E936" s="194"/>
      <c r="F936" s="194"/>
      <c r="G936" s="194"/>
      <c r="H936" s="194"/>
      <c r="I936" s="194"/>
      <c r="J936" s="194"/>
      <c r="K936" s="194"/>
      <c r="L936" s="194"/>
      <c r="M936" s="194"/>
      <c r="N936" s="194"/>
      <c r="O936" s="194"/>
      <c r="P936" s="194"/>
      <c r="Q936" s="194"/>
      <c r="R936" s="194"/>
      <c r="S936" s="194"/>
      <c r="T936" s="194"/>
      <c r="U936" s="194"/>
      <c r="V936" s="194"/>
      <c r="W936" s="194"/>
      <c r="X936" s="194"/>
      <c r="Y936" s="194"/>
      <c r="Z936" s="194"/>
    </row>
    <row r="937">
      <c r="A937" s="194"/>
      <c r="B937" s="194"/>
      <c r="C937" s="194"/>
      <c r="D937" s="194"/>
      <c r="E937" s="194"/>
      <c r="F937" s="194"/>
      <c r="G937" s="194"/>
      <c r="H937" s="194"/>
      <c r="I937" s="194"/>
      <c r="J937" s="194"/>
      <c r="K937" s="194"/>
      <c r="L937" s="194"/>
      <c r="M937" s="194"/>
      <c r="N937" s="194"/>
      <c r="O937" s="194"/>
      <c r="P937" s="194"/>
      <c r="Q937" s="194"/>
      <c r="R937" s="194"/>
      <c r="S937" s="194"/>
      <c r="T937" s="194"/>
      <c r="U937" s="194"/>
      <c r="V937" s="194"/>
      <c r="W937" s="194"/>
      <c r="X937" s="194"/>
      <c r="Y937" s="194"/>
      <c r="Z937" s="194"/>
    </row>
    <row r="938">
      <c r="A938" s="194"/>
      <c r="B938" s="194"/>
      <c r="C938" s="194"/>
      <c r="D938" s="194"/>
      <c r="E938" s="194"/>
      <c r="F938" s="194"/>
      <c r="G938" s="194"/>
      <c r="H938" s="194"/>
      <c r="I938" s="194"/>
      <c r="J938" s="194"/>
      <c r="K938" s="194"/>
      <c r="L938" s="194"/>
      <c r="M938" s="194"/>
      <c r="N938" s="194"/>
      <c r="O938" s="194"/>
      <c r="P938" s="194"/>
      <c r="Q938" s="194"/>
      <c r="R938" s="194"/>
      <c r="S938" s="194"/>
      <c r="T938" s="194"/>
      <c r="U938" s="194"/>
      <c r="V938" s="194"/>
      <c r="W938" s="194"/>
      <c r="X938" s="194"/>
      <c r="Y938" s="194"/>
      <c r="Z938" s="194"/>
    </row>
    <row r="939">
      <c r="A939" s="194"/>
      <c r="B939" s="194"/>
      <c r="C939" s="194"/>
      <c r="D939" s="194"/>
      <c r="E939" s="194"/>
      <c r="F939" s="194"/>
      <c r="G939" s="194"/>
      <c r="H939" s="194"/>
      <c r="I939" s="194"/>
      <c r="J939" s="194"/>
      <c r="K939" s="194"/>
      <c r="L939" s="194"/>
      <c r="M939" s="194"/>
      <c r="N939" s="194"/>
      <c r="O939" s="194"/>
      <c r="P939" s="194"/>
      <c r="Q939" s="194"/>
      <c r="R939" s="194"/>
      <c r="S939" s="194"/>
      <c r="T939" s="194"/>
      <c r="U939" s="194"/>
      <c r="V939" s="194"/>
      <c r="W939" s="194"/>
      <c r="X939" s="194"/>
      <c r="Y939" s="194"/>
      <c r="Z939" s="194"/>
    </row>
    <row r="940">
      <c r="A940" s="194"/>
      <c r="B940" s="194"/>
      <c r="C940" s="194"/>
      <c r="D940" s="194"/>
      <c r="E940" s="194"/>
      <c r="F940" s="194"/>
      <c r="G940" s="194"/>
      <c r="H940" s="194"/>
      <c r="I940" s="194"/>
      <c r="J940" s="194"/>
      <c r="K940" s="194"/>
      <c r="L940" s="194"/>
      <c r="M940" s="194"/>
      <c r="N940" s="194"/>
      <c r="O940" s="194"/>
      <c r="P940" s="194"/>
      <c r="Q940" s="194"/>
      <c r="R940" s="194"/>
      <c r="S940" s="194"/>
      <c r="T940" s="194"/>
      <c r="U940" s="194"/>
      <c r="V940" s="194"/>
      <c r="W940" s="194"/>
      <c r="X940" s="194"/>
      <c r="Y940" s="194"/>
      <c r="Z940" s="194"/>
    </row>
    <row r="941">
      <c r="A941" s="194"/>
      <c r="B941" s="194"/>
      <c r="C941" s="194"/>
      <c r="D941" s="194"/>
      <c r="E941" s="194"/>
      <c r="F941" s="194"/>
      <c r="G941" s="194"/>
      <c r="H941" s="194"/>
      <c r="I941" s="194"/>
      <c r="J941" s="194"/>
      <c r="K941" s="194"/>
      <c r="L941" s="194"/>
      <c r="M941" s="194"/>
      <c r="N941" s="194"/>
      <c r="O941" s="194"/>
      <c r="P941" s="194"/>
      <c r="Q941" s="194"/>
      <c r="R941" s="194"/>
      <c r="S941" s="194"/>
      <c r="T941" s="194"/>
      <c r="U941" s="194"/>
      <c r="V941" s="194"/>
      <c r="W941" s="194"/>
      <c r="X941" s="194"/>
      <c r="Y941" s="194"/>
      <c r="Z941" s="194"/>
    </row>
    <row r="942">
      <c r="A942" s="194"/>
      <c r="B942" s="194"/>
      <c r="C942" s="194"/>
      <c r="D942" s="194"/>
      <c r="E942" s="194"/>
      <c r="F942" s="194"/>
      <c r="G942" s="194"/>
      <c r="H942" s="194"/>
      <c r="I942" s="194"/>
      <c r="J942" s="194"/>
      <c r="K942" s="194"/>
      <c r="L942" s="194"/>
      <c r="M942" s="194"/>
      <c r="N942" s="194"/>
      <c r="O942" s="194"/>
      <c r="P942" s="194"/>
      <c r="Q942" s="194"/>
      <c r="R942" s="194"/>
      <c r="S942" s="194"/>
      <c r="T942" s="194"/>
      <c r="U942" s="194"/>
      <c r="V942" s="194"/>
      <c r="W942" s="194"/>
      <c r="X942" s="194"/>
      <c r="Y942" s="194"/>
      <c r="Z942" s="194"/>
    </row>
    <row r="943">
      <c r="A943" s="194"/>
      <c r="B943" s="194"/>
      <c r="C943" s="194"/>
      <c r="D943" s="194"/>
      <c r="E943" s="194"/>
      <c r="F943" s="194"/>
      <c r="G943" s="194"/>
      <c r="H943" s="194"/>
      <c r="I943" s="194"/>
      <c r="J943" s="194"/>
      <c r="K943" s="194"/>
      <c r="L943" s="194"/>
      <c r="M943" s="194"/>
      <c r="N943" s="194"/>
      <c r="O943" s="194"/>
      <c r="P943" s="194"/>
      <c r="Q943" s="194"/>
      <c r="R943" s="194"/>
      <c r="S943" s="194"/>
      <c r="T943" s="194"/>
      <c r="U943" s="194"/>
      <c r="V943" s="194"/>
      <c r="W943" s="194"/>
      <c r="X943" s="194"/>
      <c r="Y943" s="194"/>
      <c r="Z943" s="194"/>
    </row>
    <row r="944">
      <c r="A944" s="194"/>
      <c r="B944" s="194"/>
      <c r="C944" s="194"/>
      <c r="D944" s="194"/>
      <c r="E944" s="194"/>
      <c r="F944" s="194"/>
      <c r="G944" s="194"/>
      <c r="H944" s="194"/>
      <c r="I944" s="194"/>
      <c r="J944" s="194"/>
      <c r="K944" s="194"/>
      <c r="L944" s="194"/>
      <c r="M944" s="194"/>
      <c r="N944" s="194"/>
      <c r="O944" s="194"/>
      <c r="P944" s="194"/>
      <c r="Q944" s="194"/>
      <c r="R944" s="194"/>
      <c r="S944" s="194"/>
      <c r="T944" s="194"/>
      <c r="U944" s="194"/>
      <c r="V944" s="194"/>
      <c r="W944" s="194"/>
      <c r="X944" s="194"/>
      <c r="Y944" s="194"/>
      <c r="Z944" s="194"/>
    </row>
    <row r="945">
      <c r="A945" s="194"/>
      <c r="B945" s="194"/>
      <c r="C945" s="194"/>
      <c r="D945" s="194"/>
      <c r="E945" s="194"/>
      <c r="F945" s="194"/>
      <c r="G945" s="194"/>
      <c r="H945" s="194"/>
      <c r="I945" s="194"/>
      <c r="J945" s="194"/>
      <c r="K945" s="194"/>
      <c r="L945" s="194"/>
      <c r="M945" s="194"/>
      <c r="N945" s="194"/>
      <c r="O945" s="194"/>
      <c r="P945" s="194"/>
      <c r="Q945" s="194"/>
      <c r="R945" s="194"/>
      <c r="S945" s="194"/>
      <c r="T945" s="194"/>
      <c r="U945" s="194"/>
      <c r="V945" s="194"/>
      <c r="W945" s="194"/>
      <c r="X945" s="194"/>
      <c r="Y945" s="194"/>
      <c r="Z945" s="194"/>
    </row>
    <row r="946">
      <c r="A946" s="194"/>
      <c r="B946" s="194"/>
      <c r="C946" s="194"/>
      <c r="D946" s="194"/>
      <c r="E946" s="194"/>
      <c r="F946" s="194"/>
      <c r="G946" s="194"/>
      <c r="H946" s="194"/>
      <c r="I946" s="194"/>
      <c r="J946" s="194"/>
      <c r="K946" s="194"/>
      <c r="L946" s="194"/>
      <c r="M946" s="194"/>
      <c r="N946" s="194"/>
      <c r="O946" s="194"/>
      <c r="P946" s="194"/>
      <c r="Q946" s="194"/>
      <c r="R946" s="194"/>
      <c r="S946" s="194"/>
      <c r="T946" s="194"/>
      <c r="U946" s="194"/>
      <c r="V946" s="194"/>
      <c r="W946" s="194"/>
      <c r="X946" s="194"/>
      <c r="Y946" s="194"/>
      <c r="Z946" s="194"/>
    </row>
    <row r="947">
      <c r="A947" s="194"/>
      <c r="B947" s="194"/>
      <c r="C947" s="194"/>
      <c r="D947" s="194"/>
      <c r="E947" s="194"/>
      <c r="F947" s="194"/>
      <c r="G947" s="194"/>
      <c r="H947" s="194"/>
      <c r="I947" s="194"/>
      <c r="J947" s="194"/>
      <c r="K947" s="194"/>
      <c r="L947" s="194"/>
      <c r="M947" s="194"/>
      <c r="N947" s="194"/>
      <c r="O947" s="194"/>
      <c r="P947" s="194"/>
      <c r="Q947" s="194"/>
      <c r="R947" s="194"/>
      <c r="S947" s="194"/>
      <c r="T947" s="194"/>
      <c r="U947" s="194"/>
      <c r="V947" s="194"/>
      <c r="W947" s="194"/>
      <c r="X947" s="194"/>
      <c r="Y947" s="194"/>
      <c r="Z947" s="194"/>
    </row>
    <row r="948">
      <c r="A948" s="194"/>
      <c r="B948" s="194"/>
      <c r="C948" s="194"/>
      <c r="D948" s="194"/>
      <c r="E948" s="194"/>
      <c r="F948" s="194"/>
      <c r="G948" s="194"/>
      <c r="H948" s="194"/>
      <c r="I948" s="194"/>
      <c r="J948" s="194"/>
      <c r="K948" s="194"/>
      <c r="L948" s="194"/>
      <c r="M948" s="194"/>
      <c r="N948" s="194"/>
      <c r="O948" s="194"/>
      <c r="P948" s="194"/>
      <c r="Q948" s="194"/>
      <c r="R948" s="194"/>
      <c r="S948" s="194"/>
      <c r="T948" s="194"/>
      <c r="U948" s="194"/>
      <c r="V948" s="194"/>
      <c r="W948" s="194"/>
      <c r="X948" s="194"/>
      <c r="Y948" s="194"/>
      <c r="Z948" s="194"/>
    </row>
    <row r="949">
      <c r="A949" s="194"/>
      <c r="B949" s="194"/>
      <c r="C949" s="194"/>
      <c r="D949" s="194"/>
      <c r="E949" s="194"/>
      <c r="F949" s="194"/>
      <c r="G949" s="194"/>
      <c r="H949" s="194"/>
      <c r="I949" s="194"/>
      <c r="J949" s="194"/>
      <c r="K949" s="194"/>
      <c r="L949" s="194"/>
      <c r="M949" s="194"/>
      <c r="N949" s="194"/>
      <c r="O949" s="194"/>
      <c r="P949" s="194"/>
      <c r="Q949" s="194"/>
      <c r="R949" s="194"/>
      <c r="S949" s="194"/>
      <c r="T949" s="194"/>
      <c r="U949" s="194"/>
      <c r="V949" s="194"/>
      <c r="W949" s="194"/>
      <c r="X949" s="194"/>
      <c r="Y949" s="194"/>
      <c r="Z949" s="194"/>
    </row>
    <row r="950">
      <c r="A950" s="194"/>
      <c r="B950" s="194"/>
      <c r="C950" s="194"/>
      <c r="D950" s="194"/>
      <c r="E950" s="194"/>
      <c r="F950" s="194"/>
      <c r="G950" s="194"/>
      <c r="H950" s="194"/>
      <c r="I950" s="194"/>
      <c r="J950" s="194"/>
      <c r="K950" s="194"/>
      <c r="L950" s="194"/>
      <c r="M950" s="194"/>
      <c r="N950" s="194"/>
      <c r="O950" s="194"/>
      <c r="P950" s="194"/>
      <c r="Q950" s="194"/>
      <c r="R950" s="194"/>
      <c r="S950" s="194"/>
      <c r="T950" s="194"/>
      <c r="U950" s="194"/>
      <c r="V950" s="194"/>
      <c r="W950" s="194"/>
      <c r="X950" s="194"/>
      <c r="Y950" s="194"/>
      <c r="Z950" s="194"/>
    </row>
    <row r="951">
      <c r="A951" s="194"/>
      <c r="B951" s="194"/>
      <c r="C951" s="194"/>
      <c r="D951" s="194"/>
      <c r="E951" s="194"/>
      <c r="F951" s="194"/>
      <c r="G951" s="194"/>
      <c r="H951" s="194"/>
      <c r="I951" s="194"/>
      <c r="J951" s="194"/>
      <c r="K951" s="194"/>
      <c r="L951" s="194"/>
      <c r="M951" s="194"/>
      <c r="N951" s="194"/>
      <c r="O951" s="194"/>
      <c r="P951" s="194"/>
      <c r="Q951" s="194"/>
      <c r="R951" s="194"/>
      <c r="S951" s="194"/>
      <c r="T951" s="194"/>
      <c r="U951" s="194"/>
      <c r="V951" s="194"/>
      <c r="W951" s="194"/>
      <c r="X951" s="194"/>
      <c r="Y951" s="194"/>
      <c r="Z951" s="194"/>
    </row>
    <row r="952">
      <c r="A952" s="194"/>
      <c r="B952" s="194"/>
      <c r="C952" s="194"/>
      <c r="D952" s="194"/>
      <c r="E952" s="194"/>
      <c r="F952" s="194"/>
      <c r="G952" s="194"/>
      <c r="H952" s="194"/>
      <c r="I952" s="194"/>
      <c r="J952" s="194"/>
      <c r="K952" s="194"/>
      <c r="L952" s="194"/>
      <c r="M952" s="194"/>
      <c r="N952" s="194"/>
      <c r="O952" s="194"/>
      <c r="P952" s="194"/>
      <c r="Q952" s="194"/>
      <c r="R952" s="194"/>
      <c r="S952" s="194"/>
      <c r="T952" s="194"/>
      <c r="U952" s="194"/>
      <c r="V952" s="194"/>
      <c r="W952" s="194"/>
      <c r="X952" s="194"/>
      <c r="Y952" s="194"/>
      <c r="Z952" s="194"/>
    </row>
    <row r="953">
      <c r="A953" s="194"/>
      <c r="B953" s="194"/>
      <c r="C953" s="194"/>
      <c r="D953" s="194"/>
      <c r="E953" s="194"/>
      <c r="F953" s="194"/>
      <c r="G953" s="194"/>
      <c r="H953" s="194"/>
      <c r="I953" s="194"/>
      <c r="J953" s="194"/>
      <c r="K953" s="194"/>
      <c r="L953" s="194"/>
      <c r="M953" s="194"/>
      <c r="N953" s="194"/>
      <c r="O953" s="194"/>
      <c r="P953" s="194"/>
      <c r="Q953" s="194"/>
      <c r="R953" s="194"/>
      <c r="S953" s="194"/>
      <c r="T953" s="194"/>
      <c r="U953" s="194"/>
      <c r="V953" s="194"/>
      <c r="W953" s="194"/>
      <c r="X953" s="194"/>
      <c r="Y953" s="194"/>
      <c r="Z953" s="194"/>
    </row>
    <row r="954">
      <c r="A954" s="194"/>
      <c r="B954" s="194"/>
      <c r="C954" s="194"/>
      <c r="D954" s="194"/>
      <c r="E954" s="194"/>
      <c r="F954" s="194"/>
      <c r="G954" s="194"/>
      <c r="H954" s="194"/>
      <c r="I954" s="194"/>
      <c r="J954" s="194"/>
      <c r="K954" s="194"/>
      <c r="L954" s="194"/>
      <c r="M954" s="194"/>
      <c r="N954" s="194"/>
      <c r="O954" s="194"/>
      <c r="P954" s="194"/>
      <c r="Q954" s="194"/>
      <c r="R954" s="194"/>
      <c r="S954" s="194"/>
      <c r="T954" s="194"/>
      <c r="U954" s="194"/>
      <c r="V954" s="194"/>
      <c r="W954" s="194"/>
      <c r="X954" s="194"/>
      <c r="Y954" s="194"/>
      <c r="Z954" s="194"/>
    </row>
    <row r="955">
      <c r="A955" s="194"/>
      <c r="B955" s="194"/>
      <c r="C955" s="194"/>
      <c r="D955" s="194"/>
      <c r="E955" s="194"/>
      <c r="F955" s="194"/>
      <c r="G955" s="194"/>
      <c r="H955" s="194"/>
      <c r="I955" s="194"/>
      <c r="J955" s="194"/>
      <c r="K955" s="194"/>
      <c r="L955" s="194"/>
      <c r="M955" s="194"/>
      <c r="N955" s="194"/>
      <c r="O955" s="194"/>
      <c r="P955" s="194"/>
      <c r="Q955" s="194"/>
      <c r="R955" s="194"/>
      <c r="S955" s="194"/>
      <c r="T955" s="194"/>
      <c r="U955" s="194"/>
      <c r="V955" s="194"/>
      <c r="W955" s="194"/>
      <c r="X955" s="194"/>
      <c r="Y955" s="194"/>
      <c r="Z955" s="194"/>
    </row>
    <row r="956">
      <c r="A956" s="194"/>
      <c r="B956" s="194"/>
      <c r="C956" s="194"/>
      <c r="D956" s="194"/>
      <c r="E956" s="194"/>
      <c r="F956" s="194"/>
      <c r="G956" s="194"/>
      <c r="H956" s="194"/>
      <c r="I956" s="194"/>
      <c r="J956" s="194"/>
      <c r="K956" s="194"/>
      <c r="L956" s="194"/>
      <c r="M956" s="194"/>
      <c r="N956" s="194"/>
      <c r="O956" s="194"/>
      <c r="P956" s="194"/>
      <c r="Q956" s="194"/>
      <c r="R956" s="194"/>
      <c r="S956" s="194"/>
      <c r="T956" s="194"/>
      <c r="U956" s="194"/>
      <c r="V956" s="194"/>
      <c r="W956" s="194"/>
      <c r="X956" s="194"/>
      <c r="Y956" s="194"/>
      <c r="Z956" s="194"/>
    </row>
    <row r="957">
      <c r="A957" s="194"/>
      <c r="B957" s="194"/>
      <c r="C957" s="194"/>
      <c r="D957" s="194"/>
      <c r="E957" s="194"/>
      <c r="F957" s="194"/>
      <c r="G957" s="194"/>
      <c r="H957" s="194"/>
      <c r="I957" s="194"/>
      <c r="J957" s="194"/>
      <c r="K957" s="194"/>
      <c r="L957" s="194"/>
      <c r="M957" s="194"/>
      <c r="N957" s="194"/>
      <c r="O957" s="194"/>
      <c r="P957" s="194"/>
      <c r="Q957" s="194"/>
      <c r="R957" s="194"/>
      <c r="S957" s="194"/>
      <c r="T957" s="194"/>
      <c r="U957" s="194"/>
      <c r="V957" s="194"/>
      <c r="W957" s="194"/>
      <c r="X957" s="194"/>
      <c r="Y957" s="194"/>
      <c r="Z957" s="194"/>
    </row>
    <row r="958">
      <c r="A958" s="194"/>
      <c r="B958" s="194"/>
      <c r="C958" s="194"/>
      <c r="D958" s="194"/>
      <c r="E958" s="194"/>
      <c r="F958" s="194"/>
      <c r="G958" s="194"/>
      <c r="H958" s="194"/>
      <c r="I958" s="194"/>
      <c r="J958" s="194"/>
      <c r="K958" s="194"/>
      <c r="L958" s="194"/>
      <c r="M958" s="194"/>
      <c r="N958" s="194"/>
      <c r="O958" s="194"/>
      <c r="P958" s="194"/>
      <c r="Q958" s="194"/>
      <c r="R958" s="194"/>
      <c r="S958" s="194"/>
      <c r="T958" s="194"/>
      <c r="U958" s="194"/>
      <c r="V958" s="194"/>
      <c r="W958" s="194"/>
      <c r="X958" s="194"/>
      <c r="Y958" s="194"/>
      <c r="Z958" s="194"/>
    </row>
    <row r="959">
      <c r="A959" s="194"/>
      <c r="B959" s="194"/>
      <c r="C959" s="194"/>
      <c r="D959" s="194"/>
      <c r="E959" s="194"/>
      <c r="F959" s="194"/>
      <c r="G959" s="194"/>
      <c r="H959" s="194"/>
      <c r="I959" s="194"/>
      <c r="J959" s="194"/>
      <c r="K959" s="194"/>
      <c r="L959" s="194"/>
      <c r="M959" s="194"/>
      <c r="N959" s="194"/>
      <c r="O959" s="194"/>
      <c r="P959" s="194"/>
      <c r="Q959" s="194"/>
      <c r="R959" s="194"/>
      <c r="S959" s="194"/>
      <c r="T959" s="194"/>
      <c r="U959" s="194"/>
      <c r="V959" s="194"/>
      <c r="W959" s="194"/>
      <c r="X959" s="194"/>
      <c r="Y959" s="194"/>
      <c r="Z959" s="194"/>
    </row>
    <row r="960">
      <c r="A960" s="194"/>
      <c r="B960" s="194"/>
      <c r="C960" s="194"/>
      <c r="D960" s="194"/>
      <c r="E960" s="194"/>
      <c r="F960" s="194"/>
      <c r="G960" s="194"/>
      <c r="H960" s="194"/>
      <c r="I960" s="194"/>
      <c r="J960" s="194"/>
      <c r="K960" s="194"/>
      <c r="L960" s="194"/>
      <c r="M960" s="194"/>
      <c r="N960" s="194"/>
      <c r="O960" s="194"/>
      <c r="P960" s="194"/>
      <c r="Q960" s="194"/>
      <c r="R960" s="194"/>
      <c r="S960" s="194"/>
      <c r="T960" s="194"/>
      <c r="U960" s="194"/>
      <c r="V960" s="194"/>
      <c r="W960" s="194"/>
      <c r="X960" s="194"/>
      <c r="Y960" s="194"/>
      <c r="Z960" s="194"/>
    </row>
    <row r="961">
      <c r="A961" s="194"/>
      <c r="B961" s="194"/>
      <c r="C961" s="194"/>
      <c r="D961" s="194"/>
      <c r="E961" s="194"/>
      <c r="F961" s="194"/>
      <c r="G961" s="194"/>
      <c r="H961" s="194"/>
      <c r="I961" s="194"/>
      <c r="J961" s="194"/>
      <c r="K961" s="194"/>
      <c r="L961" s="194"/>
      <c r="M961" s="194"/>
      <c r="N961" s="194"/>
      <c r="O961" s="194"/>
      <c r="P961" s="194"/>
      <c r="Q961" s="194"/>
      <c r="R961" s="194"/>
      <c r="S961" s="194"/>
      <c r="T961" s="194"/>
      <c r="U961" s="194"/>
      <c r="V961" s="194"/>
      <c r="W961" s="194"/>
      <c r="X961" s="194"/>
      <c r="Y961" s="194"/>
      <c r="Z961" s="194"/>
    </row>
    <row r="962">
      <c r="A962" s="194"/>
      <c r="B962" s="194"/>
      <c r="C962" s="194"/>
      <c r="D962" s="194"/>
      <c r="E962" s="194"/>
      <c r="F962" s="194"/>
      <c r="G962" s="194"/>
      <c r="H962" s="194"/>
      <c r="I962" s="194"/>
      <c r="J962" s="194"/>
      <c r="K962" s="194"/>
      <c r="L962" s="194"/>
      <c r="M962" s="194"/>
      <c r="N962" s="194"/>
      <c r="O962" s="194"/>
      <c r="P962" s="194"/>
      <c r="Q962" s="194"/>
      <c r="R962" s="194"/>
      <c r="S962" s="194"/>
      <c r="T962" s="194"/>
      <c r="U962" s="194"/>
      <c r="V962" s="194"/>
      <c r="W962" s="194"/>
      <c r="X962" s="194"/>
      <c r="Y962" s="194"/>
      <c r="Z962" s="194"/>
    </row>
    <row r="963">
      <c r="A963" s="194"/>
      <c r="B963" s="194"/>
      <c r="C963" s="194"/>
      <c r="D963" s="194"/>
      <c r="E963" s="194"/>
      <c r="F963" s="194"/>
      <c r="G963" s="194"/>
      <c r="H963" s="194"/>
      <c r="I963" s="194"/>
      <c r="J963" s="194"/>
      <c r="K963" s="194"/>
      <c r="L963" s="194"/>
      <c r="M963" s="194"/>
      <c r="N963" s="194"/>
      <c r="O963" s="194"/>
      <c r="P963" s="194"/>
      <c r="Q963" s="194"/>
      <c r="R963" s="194"/>
      <c r="S963" s="194"/>
      <c r="T963" s="194"/>
      <c r="U963" s="194"/>
      <c r="V963" s="194"/>
      <c r="W963" s="194"/>
      <c r="X963" s="194"/>
      <c r="Y963" s="194"/>
      <c r="Z963" s="194"/>
    </row>
    <row r="964">
      <c r="A964" s="194"/>
      <c r="B964" s="194"/>
      <c r="C964" s="194"/>
      <c r="D964" s="194"/>
      <c r="E964" s="194"/>
      <c r="F964" s="194"/>
      <c r="G964" s="194"/>
      <c r="H964" s="194"/>
      <c r="I964" s="194"/>
      <c r="J964" s="194"/>
      <c r="K964" s="194"/>
      <c r="L964" s="194"/>
      <c r="M964" s="194"/>
      <c r="N964" s="194"/>
      <c r="O964" s="194"/>
      <c r="P964" s="194"/>
      <c r="Q964" s="194"/>
      <c r="R964" s="194"/>
      <c r="S964" s="194"/>
      <c r="T964" s="194"/>
      <c r="U964" s="194"/>
      <c r="V964" s="194"/>
      <c r="W964" s="194"/>
      <c r="X964" s="194"/>
      <c r="Y964" s="194"/>
      <c r="Z964" s="194"/>
    </row>
    <row r="965">
      <c r="A965" s="194"/>
      <c r="B965" s="194"/>
      <c r="C965" s="194"/>
      <c r="D965" s="194"/>
      <c r="E965" s="194"/>
      <c r="F965" s="194"/>
      <c r="G965" s="194"/>
      <c r="H965" s="194"/>
      <c r="I965" s="194"/>
      <c r="J965" s="194"/>
      <c r="K965" s="194"/>
      <c r="L965" s="194"/>
      <c r="M965" s="194"/>
      <c r="N965" s="194"/>
      <c r="O965" s="194"/>
      <c r="P965" s="194"/>
      <c r="Q965" s="194"/>
      <c r="R965" s="194"/>
      <c r="S965" s="194"/>
      <c r="T965" s="194"/>
      <c r="U965" s="194"/>
      <c r="V965" s="194"/>
      <c r="W965" s="194"/>
      <c r="X965" s="194"/>
      <c r="Y965" s="194"/>
      <c r="Z965" s="194"/>
    </row>
    <row r="966">
      <c r="A966" s="194"/>
      <c r="B966" s="194"/>
      <c r="C966" s="194"/>
      <c r="D966" s="194"/>
      <c r="E966" s="194"/>
      <c r="F966" s="194"/>
      <c r="G966" s="194"/>
      <c r="H966" s="194"/>
      <c r="I966" s="194"/>
      <c r="J966" s="194"/>
      <c r="K966" s="194"/>
      <c r="L966" s="194"/>
      <c r="M966" s="194"/>
      <c r="N966" s="194"/>
      <c r="O966" s="194"/>
      <c r="P966" s="194"/>
      <c r="Q966" s="194"/>
      <c r="R966" s="194"/>
      <c r="S966" s="194"/>
      <c r="T966" s="194"/>
      <c r="U966" s="194"/>
      <c r="V966" s="194"/>
      <c r="W966" s="194"/>
      <c r="X966" s="194"/>
      <c r="Y966" s="194"/>
      <c r="Z966" s="194"/>
    </row>
    <row r="967">
      <c r="A967" s="194"/>
      <c r="B967" s="194"/>
      <c r="C967" s="194"/>
      <c r="D967" s="194"/>
      <c r="E967" s="194"/>
      <c r="F967" s="194"/>
      <c r="G967" s="194"/>
      <c r="H967" s="194"/>
      <c r="I967" s="194"/>
      <c r="J967" s="194"/>
      <c r="K967" s="194"/>
      <c r="L967" s="194"/>
      <c r="M967" s="194"/>
      <c r="N967" s="194"/>
      <c r="O967" s="194"/>
      <c r="P967" s="194"/>
      <c r="Q967" s="194"/>
      <c r="R967" s="194"/>
      <c r="S967" s="194"/>
      <c r="T967" s="194"/>
      <c r="U967" s="194"/>
      <c r="V967" s="194"/>
      <c r="W967" s="194"/>
      <c r="X967" s="194"/>
      <c r="Y967" s="194"/>
      <c r="Z967" s="194"/>
    </row>
    <row r="968">
      <c r="A968" s="194"/>
      <c r="B968" s="194"/>
      <c r="C968" s="194"/>
      <c r="D968" s="194"/>
      <c r="E968" s="194"/>
      <c r="F968" s="194"/>
      <c r="G968" s="194"/>
      <c r="H968" s="194"/>
      <c r="I968" s="194"/>
      <c r="J968" s="194"/>
      <c r="K968" s="194"/>
      <c r="L968" s="194"/>
      <c r="M968" s="194"/>
      <c r="N968" s="194"/>
      <c r="O968" s="194"/>
      <c r="P968" s="194"/>
      <c r="Q968" s="194"/>
      <c r="R968" s="194"/>
      <c r="S968" s="194"/>
      <c r="T968" s="194"/>
      <c r="U968" s="194"/>
      <c r="V968" s="194"/>
      <c r="W968" s="194"/>
      <c r="X968" s="194"/>
      <c r="Y968" s="194"/>
      <c r="Z968" s="194"/>
    </row>
    <row r="969">
      <c r="A969" s="194"/>
      <c r="B969" s="194"/>
      <c r="C969" s="194"/>
      <c r="D969" s="194"/>
      <c r="E969" s="194"/>
      <c r="F969" s="194"/>
      <c r="G969" s="194"/>
      <c r="H969" s="194"/>
      <c r="I969" s="194"/>
      <c r="J969" s="194"/>
      <c r="K969" s="194"/>
      <c r="L969" s="194"/>
      <c r="M969" s="194"/>
      <c r="N969" s="194"/>
      <c r="O969" s="194"/>
      <c r="P969" s="194"/>
      <c r="Q969" s="194"/>
      <c r="R969" s="194"/>
      <c r="S969" s="194"/>
      <c r="T969" s="194"/>
      <c r="U969" s="194"/>
      <c r="V969" s="194"/>
      <c r="W969" s="194"/>
      <c r="X969" s="194"/>
      <c r="Y969" s="194"/>
      <c r="Z969" s="194"/>
    </row>
    <row r="970">
      <c r="A970" s="194"/>
      <c r="B970" s="194"/>
      <c r="C970" s="194"/>
      <c r="D970" s="194"/>
      <c r="E970" s="194"/>
      <c r="F970" s="194"/>
      <c r="G970" s="194"/>
      <c r="H970" s="194"/>
      <c r="I970" s="194"/>
      <c r="J970" s="194"/>
      <c r="K970" s="194"/>
      <c r="L970" s="194"/>
      <c r="M970" s="194"/>
      <c r="N970" s="194"/>
      <c r="O970" s="194"/>
      <c r="P970" s="194"/>
      <c r="Q970" s="194"/>
      <c r="R970" s="194"/>
      <c r="S970" s="194"/>
      <c r="T970" s="194"/>
      <c r="U970" s="194"/>
      <c r="V970" s="194"/>
      <c r="W970" s="194"/>
      <c r="X970" s="194"/>
      <c r="Y970" s="194"/>
      <c r="Z970" s="194"/>
    </row>
    <row r="971">
      <c r="A971" s="194"/>
      <c r="B971" s="194"/>
      <c r="C971" s="194"/>
      <c r="D971" s="194"/>
      <c r="E971" s="194"/>
      <c r="F971" s="194"/>
      <c r="G971" s="194"/>
      <c r="H971" s="194"/>
      <c r="I971" s="194"/>
      <c r="J971" s="194"/>
      <c r="K971" s="194"/>
      <c r="L971" s="194"/>
      <c r="M971" s="194"/>
      <c r="N971" s="194"/>
      <c r="O971" s="194"/>
      <c r="P971" s="194"/>
      <c r="Q971" s="194"/>
      <c r="R971" s="194"/>
      <c r="S971" s="194"/>
      <c r="T971" s="194"/>
      <c r="U971" s="194"/>
      <c r="V971" s="194"/>
      <c r="W971" s="194"/>
      <c r="X971" s="194"/>
      <c r="Y971" s="194"/>
      <c r="Z971" s="194"/>
    </row>
    <row r="972">
      <c r="A972" s="194"/>
      <c r="B972" s="194"/>
      <c r="C972" s="194"/>
      <c r="D972" s="194"/>
      <c r="E972" s="194"/>
      <c r="F972" s="194"/>
      <c r="G972" s="194"/>
      <c r="H972" s="194"/>
      <c r="I972" s="194"/>
      <c r="J972" s="194"/>
      <c r="K972" s="194"/>
      <c r="L972" s="194"/>
      <c r="M972" s="194"/>
      <c r="N972" s="194"/>
      <c r="O972" s="194"/>
      <c r="P972" s="194"/>
      <c r="Q972" s="194"/>
      <c r="R972" s="194"/>
      <c r="S972" s="194"/>
      <c r="T972" s="194"/>
      <c r="U972" s="194"/>
      <c r="V972" s="194"/>
      <c r="W972" s="194"/>
      <c r="X972" s="194"/>
      <c r="Y972" s="194"/>
      <c r="Z972" s="194"/>
    </row>
    <row r="973">
      <c r="A973" s="194"/>
      <c r="B973" s="194"/>
      <c r="C973" s="194"/>
      <c r="D973" s="194"/>
      <c r="E973" s="194"/>
      <c r="F973" s="194"/>
      <c r="G973" s="194"/>
      <c r="H973" s="194"/>
      <c r="I973" s="194"/>
      <c r="J973" s="194"/>
      <c r="K973" s="194"/>
      <c r="L973" s="194"/>
      <c r="M973" s="194"/>
      <c r="N973" s="194"/>
      <c r="O973" s="194"/>
      <c r="P973" s="194"/>
      <c r="Q973" s="194"/>
      <c r="R973" s="194"/>
      <c r="S973" s="194"/>
      <c r="T973" s="194"/>
      <c r="U973" s="194"/>
      <c r="V973" s="194"/>
      <c r="W973" s="194"/>
      <c r="X973" s="194"/>
      <c r="Y973" s="194"/>
      <c r="Z973" s="194"/>
    </row>
    <row r="974">
      <c r="A974" s="194"/>
      <c r="B974" s="194"/>
      <c r="C974" s="194"/>
      <c r="D974" s="194"/>
      <c r="E974" s="194"/>
      <c r="F974" s="194"/>
      <c r="G974" s="194"/>
      <c r="H974" s="194"/>
      <c r="I974" s="194"/>
      <c r="J974" s="194"/>
      <c r="K974" s="194"/>
      <c r="L974" s="194"/>
      <c r="M974" s="194"/>
      <c r="N974" s="194"/>
      <c r="O974" s="194"/>
      <c r="P974" s="194"/>
      <c r="Q974" s="194"/>
      <c r="R974" s="194"/>
      <c r="S974" s="194"/>
      <c r="T974" s="194"/>
      <c r="U974" s="194"/>
      <c r="V974" s="194"/>
      <c r="W974" s="194"/>
      <c r="X974" s="194"/>
      <c r="Y974" s="194"/>
      <c r="Z974" s="194"/>
    </row>
    <row r="975">
      <c r="A975" s="194"/>
      <c r="B975" s="194"/>
      <c r="C975" s="194"/>
      <c r="D975" s="194"/>
      <c r="E975" s="194"/>
      <c r="F975" s="194"/>
      <c r="G975" s="194"/>
      <c r="H975" s="194"/>
      <c r="I975" s="194"/>
      <c r="J975" s="194"/>
      <c r="K975" s="194"/>
      <c r="L975" s="194"/>
      <c r="M975" s="194"/>
      <c r="N975" s="194"/>
      <c r="O975" s="194"/>
      <c r="P975" s="194"/>
      <c r="Q975" s="194"/>
      <c r="R975" s="194"/>
      <c r="S975" s="194"/>
      <c r="T975" s="194"/>
      <c r="U975" s="194"/>
      <c r="V975" s="194"/>
      <c r="W975" s="194"/>
      <c r="X975" s="194"/>
      <c r="Y975" s="194"/>
      <c r="Z975" s="194"/>
    </row>
    <row r="976">
      <c r="A976" s="194"/>
      <c r="B976" s="194"/>
      <c r="C976" s="194"/>
      <c r="D976" s="194"/>
      <c r="E976" s="194"/>
      <c r="F976" s="194"/>
      <c r="G976" s="194"/>
      <c r="H976" s="194"/>
      <c r="I976" s="194"/>
      <c r="J976" s="194"/>
      <c r="K976" s="194"/>
      <c r="L976" s="194"/>
      <c r="M976" s="194"/>
      <c r="N976" s="194"/>
      <c r="O976" s="194"/>
      <c r="P976" s="194"/>
      <c r="Q976" s="194"/>
      <c r="R976" s="194"/>
      <c r="S976" s="194"/>
      <c r="T976" s="194"/>
      <c r="U976" s="194"/>
      <c r="V976" s="194"/>
      <c r="W976" s="194"/>
      <c r="X976" s="194"/>
      <c r="Y976" s="194"/>
      <c r="Z976" s="194"/>
    </row>
    <row r="977">
      <c r="A977" s="194"/>
      <c r="B977" s="194"/>
      <c r="C977" s="194"/>
      <c r="D977" s="194"/>
      <c r="E977" s="194"/>
      <c r="F977" s="194"/>
      <c r="G977" s="194"/>
      <c r="H977" s="194"/>
      <c r="I977" s="194"/>
      <c r="J977" s="194"/>
      <c r="K977" s="194"/>
      <c r="L977" s="194"/>
      <c r="M977" s="194"/>
      <c r="N977" s="194"/>
      <c r="O977" s="194"/>
      <c r="P977" s="194"/>
      <c r="Q977" s="194"/>
      <c r="R977" s="194"/>
      <c r="S977" s="194"/>
      <c r="T977" s="194"/>
      <c r="U977" s="194"/>
      <c r="V977" s="194"/>
      <c r="W977" s="194"/>
      <c r="X977" s="194"/>
      <c r="Y977" s="194"/>
      <c r="Z977" s="194"/>
    </row>
    <row r="978">
      <c r="A978" s="194"/>
      <c r="B978" s="194"/>
      <c r="C978" s="194"/>
      <c r="D978" s="194"/>
      <c r="E978" s="194"/>
      <c r="F978" s="194"/>
      <c r="G978" s="194"/>
      <c r="H978" s="194"/>
      <c r="I978" s="194"/>
      <c r="J978" s="194"/>
      <c r="K978" s="194"/>
      <c r="L978" s="194"/>
      <c r="M978" s="194"/>
      <c r="N978" s="194"/>
      <c r="O978" s="194"/>
      <c r="P978" s="194"/>
      <c r="Q978" s="194"/>
      <c r="R978" s="194"/>
      <c r="S978" s="194"/>
      <c r="T978" s="194"/>
      <c r="U978" s="194"/>
      <c r="V978" s="194"/>
      <c r="W978" s="194"/>
      <c r="X978" s="194"/>
      <c r="Y978" s="194"/>
      <c r="Z978" s="194"/>
    </row>
    <row r="979">
      <c r="A979" s="194"/>
      <c r="B979" s="194"/>
      <c r="C979" s="194"/>
      <c r="D979" s="194"/>
      <c r="E979" s="194"/>
      <c r="F979" s="194"/>
      <c r="G979" s="194"/>
      <c r="H979" s="194"/>
      <c r="I979" s="194"/>
      <c r="J979" s="194"/>
      <c r="K979" s="194"/>
      <c r="L979" s="194"/>
      <c r="M979" s="194"/>
      <c r="N979" s="194"/>
      <c r="O979" s="194"/>
      <c r="P979" s="194"/>
      <c r="Q979" s="194"/>
      <c r="R979" s="194"/>
      <c r="S979" s="194"/>
      <c r="T979" s="194"/>
      <c r="U979" s="194"/>
      <c r="V979" s="194"/>
      <c r="W979" s="194"/>
      <c r="X979" s="194"/>
      <c r="Y979" s="194"/>
      <c r="Z979" s="194"/>
    </row>
    <row r="980">
      <c r="A980" s="194"/>
      <c r="B980" s="194"/>
      <c r="C980" s="194"/>
      <c r="D980" s="194"/>
      <c r="E980" s="194"/>
      <c r="F980" s="194"/>
      <c r="G980" s="194"/>
      <c r="H980" s="194"/>
      <c r="I980" s="194"/>
      <c r="J980" s="194"/>
      <c r="K980" s="194"/>
      <c r="L980" s="194"/>
      <c r="M980" s="194"/>
      <c r="N980" s="194"/>
      <c r="O980" s="194"/>
      <c r="P980" s="194"/>
      <c r="Q980" s="194"/>
      <c r="R980" s="194"/>
      <c r="S980" s="194"/>
      <c r="T980" s="194"/>
      <c r="U980" s="194"/>
      <c r="V980" s="194"/>
      <c r="W980" s="194"/>
      <c r="X980" s="194"/>
      <c r="Y980" s="194"/>
      <c r="Z980" s="194"/>
    </row>
    <row r="981">
      <c r="A981" s="194"/>
      <c r="B981" s="194"/>
      <c r="C981" s="194"/>
      <c r="D981" s="194"/>
      <c r="E981" s="194"/>
      <c r="F981" s="194"/>
      <c r="G981" s="194"/>
      <c r="H981" s="194"/>
      <c r="I981" s="194"/>
      <c r="J981" s="194"/>
      <c r="K981" s="194"/>
      <c r="L981" s="194"/>
      <c r="M981" s="194"/>
      <c r="N981" s="194"/>
      <c r="O981" s="194"/>
      <c r="P981" s="194"/>
      <c r="Q981" s="194"/>
      <c r="R981" s="194"/>
      <c r="S981" s="194"/>
      <c r="T981" s="194"/>
      <c r="U981" s="194"/>
      <c r="V981" s="194"/>
      <c r="W981" s="194"/>
      <c r="X981" s="194"/>
      <c r="Y981" s="194"/>
      <c r="Z981" s="194"/>
    </row>
    <row r="982">
      <c r="A982" s="194"/>
      <c r="B982" s="194"/>
      <c r="C982" s="194"/>
      <c r="D982" s="194"/>
      <c r="E982" s="194"/>
      <c r="F982" s="194"/>
      <c r="G982" s="194"/>
      <c r="H982" s="194"/>
      <c r="I982" s="194"/>
      <c r="J982" s="194"/>
      <c r="K982" s="194"/>
      <c r="L982" s="194"/>
      <c r="M982" s="194"/>
      <c r="N982" s="194"/>
      <c r="O982" s="194"/>
      <c r="P982" s="194"/>
      <c r="Q982" s="194"/>
      <c r="R982" s="194"/>
      <c r="S982" s="194"/>
      <c r="T982" s="194"/>
      <c r="U982" s="194"/>
      <c r="V982" s="194"/>
      <c r="W982" s="194"/>
      <c r="X982" s="194"/>
      <c r="Y982" s="194"/>
      <c r="Z982" s="194"/>
    </row>
    <row r="983">
      <c r="A983" s="194"/>
      <c r="B983" s="194"/>
      <c r="C983" s="194"/>
      <c r="D983" s="194"/>
      <c r="E983" s="194"/>
      <c r="F983" s="194"/>
      <c r="G983" s="194"/>
      <c r="H983" s="194"/>
      <c r="I983" s="194"/>
      <c r="J983" s="194"/>
      <c r="K983" s="194"/>
      <c r="L983" s="194"/>
      <c r="M983" s="194"/>
      <c r="N983" s="194"/>
      <c r="O983" s="194"/>
      <c r="P983" s="194"/>
      <c r="Q983" s="194"/>
      <c r="R983" s="194"/>
      <c r="S983" s="194"/>
      <c r="T983" s="194"/>
      <c r="U983" s="194"/>
      <c r="V983" s="194"/>
      <c r="W983" s="194"/>
      <c r="X983" s="194"/>
      <c r="Y983" s="194"/>
      <c r="Z983" s="194"/>
    </row>
    <row r="984">
      <c r="A984" s="194"/>
      <c r="B984" s="194"/>
      <c r="C984" s="194"/>
      <c r="D984" s="194"/>
      <c r="E984" s="194"/>
      <c r="F984" s="194"/>
      <c r="G984" s="194"/>
      <c r="H984" s="194"/>
      <c r="I984" s="194"/>
      <c r="J984" s="194"/>
      <c r="K984" s="194"/>
      <c r="L984" s="194"/>
      <c r="M984" s="194"/>
      <c r="N984" s="194"/>
      <c r="O984" s="194"/>
      <c r="P984" s="194"/>
      <c r="Q984" s="194"/>
      <c r="R984" s="194"/>
      <c r="S984" s="194"/>
      <c r="T984" s="194"/>
      <c r="U984" s="194"/>
      <c r="V984" s="194"/>
      <c r="W984" s="194"/>
      <c r="X984" s="194"/>
      <c r="Y984" s="194"/>
      <c r="Z984" s="194"/>
    </row>
    <row r="985">
      <c r="A985" s="194"/>
      <c r="B985" s="194"/>
      <c r="C985" s="194"/>
      <c r="D985" s="194"/>
      <c r="E985" s="194"/>
      <c r="F985" s="194"/>
      <c r="G985" s="194"/>
      <c r="H985" s="194"/>
      <c r="I985" s="194"/>
      <c r="J985" s="194"/>
      <c r="K985" s="194"/>
      <c r="L985" s="194"/>
      <c r="M985" s="194"/>
      <c r="N985" s="194"/>
      <c r="O985" s="194"/>
      <c r="P985" s="194"/>
      <c r="Q985" s="194"/>
      <c r="R985" s="194"/>
      <c r="S985" s="194"/>
      <c r="T985" s="194"/>
      <c r="U985" s="194"/>
      <c r="V985" s="194"/>
      <c r="W985" s="194"/>
      <c r="X985" s="194"/>
      <c r="Y985" s="194"/>
      <c r="Z985" s="194"/>
    </row>
    <row r="986">
      <c r="A986" s="194"/>
      <c r="B986" s="194"/>
      <c r="C986" s="194"/>
      <c r="D986" s="194"/>
      <c r="E986" s="194"/>
      <c r="F986" s="194"/>
      <c r="G986" s="194"/>
      <c r="H986" s="194"/>
      <c r="I986" s="194"/>
      <c r="J986" s="194"/>
      <c r="K986" s="194"/>
      <c r="L986" s="194"/>
      <c r="M986" s="194"/>
      <c r="N986" s="194"/>
      <c r="O986" s="194"/>
      <c r="P986" s="194"/>
      <c r="Q986" s="194"/>
      <c r="R986" s="194"/>
      <c r="S986" s="194"/>
      <c r="T986" s="194"/>
      <c r="U986" s="194"/>
      <c r="V986" s="194"/>
      <c r="W986" s="194"/>
      <c r="X986" s="194"/>
      <c r="Y986" s="194"/>
      <c r="Z986" s="194"/>
    </row>
    <row r="987">
      <c r="A987" s="194"/>
      <c r="B987" s="194"/>
      <c r="C987" s="194"/>
      <c r="D987" s="194"/>
      <c r="E987" s="194"/>
      <c r="F987" s="194"/>
      <c r="G987" s="194"/>
      <c r="H987" s="194"/>
      <c r="I987" s="194"/>
      <c r="J987" s="194"/>
      <c r="K987" s="194"/>
      <c r="L987" s="194"/>
      <c r="M987" s="194"/>
      <c r="N987" s="194"/>
      <c r="O987" s="194"/>
      <c r="P987" s="194"/>
      <c r="Q987" s="194"/>
      <c r="R987" s="194"/>
      <c r="S987" s="194"/>
      <c r="T987" s="194"/>
      <c r="U987" s="194"/>
      <c r="V987" s="194"/>
      <c r="W987" s="194"/>
      <c r="X987" s="194"/>
      <c r="Y987" s="194"/>
      <c r="Z987" s="194"/>
    </row>
    <row r="988">
      <c r="A988" s="194"/>
      <c r="B988" s="194"/>
      <c r="C988" s="194"/>
      <c r="D988" s="194"/>
      <c r="E988" s="194"/>
      <c r="F988" s="194"/>
      <c r="G988" s="194"/>
      <c r="H988" s="194"/>
      <c r="I988" s="194"/>
      <c r="J988" s="194"/>
      <c r="K988" s="194"/>
      <c r="L988" s="194"/>
      <c r="M988" s="194"/>
      <c r="N988" s="194"/>
      <c r="O988" s="194"/>
      <c r="P988" s="194"/>
      <c r="Q988" s="194"/>
      <c r="R988" s="194"/>
      <c r="S988" s="194"/>
      <c r="T988" s="194"/>
      <c r="U988" s="194"/>
      <c r="V988" s="194"/>
      <c r="W988" s="194"/>
      <c r="X988" s="194"/>
      <c r="Y988" s="194"/>
      <c r="Z988" s="194"/>
    </row>
    <row r="989">
      <c r="A989" s="194"/>
      <c r="B989" s="194"/>
      <c r="C989" s="194"/>
      <c r="D989" s="194"/>
      <c r="E989" s="194"/>
      <c r="F989" s="194"/>
      <c r="G989" s="194"/>
      <c r="H989" s="194"/>
      <c r="I989" s="194"/>
      <c r="J989" s="194"/>
      <c r="K989" s="194"/>
      <c r="L989" s="194"/>
      <c r="M989" s="194"/>
      <c r="N989" s="194"/>
      <c r="O989" s="194"/>
      <c r="P989" s="194"/>
      <c r="Q989" s="194"/>
      <c r="R989" s="194"/>
      <c r="S989" s="194"/>
      <c r="T989" s="194"/>
      <c r="U989" s="194"/>
      <c r="V989" s="194"/>
      <c r="W989" s="194"/>
      <c r="X989" s="194"/>
      <c r="Y989" s="194"/>
      <c r="Z989" s="194"/>
    </row>
    <row r="990">
      <c r="A990" s="194"/>
      <c r="B990" s="194"/>
      <c r="C990" s="194"/>
      <c r="D990" s="194"/>
      <c r="E990" s="194"/>
      <c r="F990" s="194"/>
      <c r="G990" s="194"/>
      <c r="H990" s="194"/>
      <c r="I990" s="194"/>
      <c r="J990" s="194"/>
      <c r="K990" s="194"/>
      <c r="L990" s="194"/>
      <c r="M990" s="194"/>
      <c r="N990" s="194"/>
      <c r="O990" s="194"/>
      <c r="P990" s="194"/>
      <c r="Q990" s="194"/>
      <c r="R990" s="194"/>
      <c r="S990" s="194"/>
      <c r="T990" s="194"/>
      <c r="U990" s="194"/>
      <c r="V990" s="194"/>
      <c r="W990" s="194"/>
      <c r="X990" s="194"/>
      <c r="Y990" s="194"/>
      <c r="Z990" s="194"/>
    </row>
    <row r="991">
      <c r="A991" s="194"/>
      <c r="B991" s="194"/>
      <c r="C991" s="194"/>
      <c r="D991" s="194"/>
      <c r="E991" s="194"/>
      <c r="F991" s="194"/>
      <c r="G991" s="194"/>
      <c r="H991" s="194"/>
      <c r="I991" s="194"/>
      <c r="J991" s="194"/>
      <c r="K991" s="194"/>
      <c r="L991" s="194"/>
      <c r="M991" s="194"/>
      <c r="N991" s="194"/>
      <c r="O991" s="194"/>
      <c r="P991" s="194"/>
      <c r="Q991" s="194"/>
      <c r="R991" s="194"/>
      <c r="S991" s="194"/>
      <c r="T991" s="194"/>
      <c r="U991" s="194"/>
      <c r="V991" s="194"/>
      <c r="W991" s="194"/>
      <c r="X991" s="194"/>
      <c r="Y991" s="194"/>
      <c r="Z991" s="194"/>
    </row>
    <row r="992">
      <c r="A992" s="194"/>
      <c r="B992" s="194"/>
      <c r="C992" s="194"/>
      <c r="D992" s="194"/>
      <c r="E992" s="194"/>
      <c r="F992" s="194"/>
      <c r="G992" s="194"/>
      <c r="H992" s="194"/>
      <c r="I992" s="194"/>
      <c r="J992" s="194"/>
      <c r="K992" s="194"/>
      <c r="L992" s="194"/>
      <c r="M992" s="194"/>
      <c r="N992" s="194"/>
      <c r="O992" s="194"/>
      <c r="P992" s="194"/>
      <c r="Q992" s="194"/>
      <c r="R992" s="194"/>
      <c r="S992" s="194"/>
      <c r="T992" s="194"/>
      <c r="U992" s="194"/>
      <c r="V992" s="194"/>
      <c r="W992" s="194"/>
      <c r="X992" s="194"/>
      <c r="Y992" s="194"/>
      <c r="Z992" s="194"/>
    </row>
    <row r="993">
      <c r="A993" s="194"/>
      <c r="B993" s="194"/>
      <c r="C993" s="194"/>
      <c r="D993" s="194"/>
      <c r="E993" s="194"/>
      <c r="F993" s="194"/>
      <c r="G993" s="194"/>
      <c r="H993" s="194"/>
      <c r="I993" s="194"/>
      <c r="J993" s="194"/>
      <c r="K993" s="194"/>
      <c r="L993" s="194"/>
      <c r="M993" s="194"/>
      <c r="N993" s="194"/>
      <c r="O993" s="194"/>
      <c r="P993" s="194"/>
      <c r="Q993" s="194"/>
      <c r="R993" s="194"/>
      <c r="S993" s="194"/>
      <c r="T993" s="194"/>
      <c r="U993" s="194"/>
      <c r="V993" s="194"/>
      <c r="W993" s="194"/>
      <c r="X993" s="194"/>
      <c r="Y993" s="194"/>
      <c r="Z993" s="194"/>
    </row>
    <row r="994">
      <c r="A994" s="194"/>
      <c r="B994" s="194"/>
      <c r="C994" s="194"/>
      <c r="D994" s="194"/>
      <c r="E994" s="194"/>
      <c r="F994" s="194"/>
      <c r="G994" s="194"/>
      <c r="H994" s="194"/>
      <c r="I994" s="194"/>
      <c r="J994" s="194"/>
      <c r="K994" s="194"/>
      <c r="L994" s="194"/>
      <c r="M994" s="194"/>
      <c r="N994" s="194"/>
      <c r="O994" s="194"/>
      <c r="P994" s="194"/>
      <c r="Q994" s="194"/>
      <c r="R994" s="194"/>
      <c r="S994" s="194"/>
      <c r="T994" s="194"/>
      <c r="U994" s="194"/>
      <c r="V994" s="194"/>
      <c r="W994" s="194"/>
      <c r="X994" s="194"/>
      <c r="Y994" s="194"/>
      <c r="Z994" s="194"/>
    </row>
    <row r="995">
      <c r="A995" s="194"/>
      <c r="B995" s="194"/>
      <c r="C995" s="194"/>
      <c r="D995" s="194"/>
      <c r="E995" s="194"/>
      <c r="F995" s="194"/>
      <c r="G995" s="194"/>
      <c r="H995" s="194"/>
      <c r="I995" s="194"/>
      <c r="J995" s="194"/>
      <c r="K995" s="194"/>
      <c r="L995" s="194"/>
      <c r="M995" s="194"/>
      <c r="N995" s="194"/>
      <c r="O995" s="194"/>
      <c r="P995" s="194"/>
      <c r="Q995" s="194"/>
      <c r="R995" s="194"/>
      <c r="S995" s="194"/>
      <c r="T995" s="194"/>
      <c r="U995" s="194"/>
      <c r="V995" s="194"/>
      <c r="W995" s="194"/>
      <c r="X995" s="194"/>
      <c r="Y995" s="194"/>
      <c r="Z995" s="194"/>
    </row>
    <row r="996">
      <c r="A996" s="194"/>
      <c r="B996" s="194"/>
      <c r="C996" s="194"/>
      <c r="D996" s="194"/>
      <c r="E996" s="194"/>
      <c r="F996" s="194"/>
      <c r="G996" s="194"/>
      <c r="H996" s="194"/>
      <c r="I996" s="194"/>
      <c r="J996" s="194"/>
      <c r="K996" s="194"/>
      <c r="L996" s="194"/>
      <c r="M996" s="194"/>
      <c r="N996" s="194"/>
      <c r="O996" s="194"/>
      <c r="P996" s="194"/>
      <c r="Q996" s="194"/>
      <c r="R996" s="194"/>
      <c r="S996" s="194"/>
      <c r="T996" s="194"/>
      <c r="U996" s="194"/>
      <c r="V996" s="194"/>
      <c r="W996" s="194"/>
      <c r="X996" s="194"/>
      <c r="Y996" s="194"/>
      <c r="Z996" s="194"/>
    </row>
    <row r="997">
      <c r="A997" s="194"/>
      <c r="B997" s="194"/>
      <c r="C997" s="194"/>
      <c r="D997" s="194"/>
      <c r="E997" s="194"/>
      <c r="F997" s="194"/>
      <c r="G997" s="194"/>
      <c r="H997" s="194"/>
      <c r="I997" s="194"/>
      <c r="J997" s="194"/>
      <c r="K997" s="194"/>
      <c r="L997" s="194"/>
      <c r="M997" s="194"/>
      <c r="N997" s="194"/>
      <c r="O997" s="194"/>
      <c r="P997" s="194"/>
      <c r="Q997" s="194"/>
      <c r="R997" s="194"/>
      <c r="S997" s="194"/>
      <c r="T997" s="194"/>
      <c r="U997" s="194"/>
      <c r="V997" s="194"/>
      <c r="W997" s="194"/>
      <c r="X997" s="194"/>
      <c r="Y997" s="194"/>
      <c r="Z997" s="194"/>
    </row>
    <row r="998">
      <c r="A998" s="194"/>
      <c r="B998" s="194"/>
      <c r="C998" s="194"/>
      <c r="D998" s="194"/>
      <c r="E998" s="194"/>
      <c r="F998" s="194"/>
      <c r="G998" s="194"/>
      <c r="H998" s="194"/>
      <c r="I998" s="194"/>
      <c r="J998" s="194"/>
      <c r="K998" s="194"/>
      <c r="L998" s="194"/>
      <c r="M998" s="194"/>
      <c r="N998" s="194"/>
      <c r="O998" s="194"/>
      <c r="P998" s="194"/>
      <c r="Q998" s="194"/>
      <c r="R998" s="194"/>
      <c r="S998" s="194"/>
      <c r="T998" s="194"/>
      <c r="U998" s="194"/>
      <c r="V998" s="194"/>
      <c r="W998" s="194"/>
      <c r="X998" s="194"/>
      <c r="Y998" s="194"/>
      <c r="Z998" s="194"/>
    </row>
    <row r="999">
      <c r="A999" s="194"/>
      <c r="B999" s="194"/>
      <c r="C999" s="194"/>
      <c r="D999" s="194"/>
      <c r="E999" s="194"/>
      <c r="F999" s="194"/>
      <c r="G999" s="194"/>
      <c r="H999" s="194"/>
      <c r="I999" s="194"/>
      <c r="J999" s="194"/>
      <c r="K999" s="194"/>
      <c r="L999" s="194"/>
      <c r="M999" s="194"/>
      <c r="N999" s="194"/>
      <c r="O999" s="194"/>
      <c r="P999" s="194"/>
      <c r="Q999" s="194"/>
      <c r="R999" s="194"/>
      <c r="S999" s="194"/>
      <c r="T999" s="194"/>
      <c r="U999" s="194"/>
      <c r="V999" s="194"/>
      <c r="W999" s="194"/>
      <c r="X999" s="194"/>
      <c r="Y999" s="194"/>
      <c r="Z999" s="194"/>
    </row>
    <row r="1000">
      <c r="A1000" s="194"/>
      <c r="B1000" s="194"/>
      <c r="C1000" s="194"/>
      <c r="D1000" s="194"/>
      <c r="E1000" s="194"/>
      <c r="F1000" s="194"/>
      <c r="G1000" s="194"/>
      <c r="H1000" s="194"/>
      <c r="I1000" s="194"/>
      <c r="J1000" s="194"/>
      <c r="K1000" s="194"/>
      <c r="L1000" s="194"/>
      <c r="M1000" s="194"/>
      <c r="N1000" s="194"/>
      <c r="O1000" s="194"/>
      <c r="P1000" s="194"/>
      <c r="Q1000" s="194"/>
      <c r="R1000" s="194"/>
      <c r="S1000" s="194"/>
      <c r="T1000" s="194"/>
      <c r="U1000" s="194"/>
      <c r="V1000" s="194"/>
      <c r="W1000" s="194"/>
      <c r="X1000" s="194"/>
      <c r="Y1000" s="194"/>
      <c r="Z1000" s="194"/>
    </row>
    <row r="1001">
      <c r="A1001" s="194"/>
      <c r="B1001" s="194"/>
      <c r="C1001" s="194"/>
      <c r="D1001" s="194"/>
      <c r="E1001" s="194"/>
      <c r="F1001" s="194"/>
      <c r="G1001" s="194"/>
      <c r="H1001" s="194"/>
      <c r="I1001" s="194"/>
      <c r="J1001" s="194"/>
      <c r="K1001" s="194"/>
      <c r="L1001" s="194"/>
      <c r="M1001" s="194"/>
      <c r="N1001" s="194"/>
      <c r="O1001" s="194"/>
      <c r="P1001" s="194"/>
      <c r="Q1001" s="194"/>
      <c r="R1001" s="194"/>
      <c r="S1001" s="194"/>
      <c r="T1001" s="194"/>
      <c r="U1001" s="194"/>
      <c r="V1001" s="194"/>
      <c r="W1001" s="194"/>
      <c r="X1001" s="194"/>
      <c r="Y1001" s="194"/>
      <c r="Z1001" s="194"/>
    </row>
    <row r="1002">
      <c r="A1002" s="194"/>
      <c r="B1002" s="194"/>
      <c r="C1002" s="194"/>
      <c r="D1002" s="194"/>
      <c r="E1002" s="194"/>
      <c r="F1002" s="194"/>
      <c r="G1002" s="194"/>
      <c r="H1002" s="194"/>
      <c r="I1002" s="194"/>
      <c r="J1002" s="194"/>
      <c r="K1002" s="194"/>
      <c r="L1002" s="194"/>
      <c r="M1002" s="194"/>
      <c r="N1002" s="194"/>
      <c r="O1002" s="194"/>
      <c r="P1002" s="194"/>
      <c r="Q1002" s="194"/>
      <c r="R1002" s="194"/>
      <c r="S1002" s="194"/>
      <c r="T1002" s="194"/>
      <c r="U1002" s="194"/>
      <c r="V1002" s="194"/>
      <c r="W1002" s="194"/>
      <c r="X1002" s="194"/>
      <c r="Y1002" s="194"/>
      <c r="Z1002" s="194"/>
    </row>
  </sheetData>
  <mergeCells count="4">
    <mergeCell ref="B3:E3"/>
    <mergeCell ref="B6:E6"/>
    <mergeCell ref="B14:E14"/>
    <mergeCell ref="B27:E2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86"/>
    <col customWidth="1" min="2" max="2" width="13.0"/>
    <col customWidth="1" min="3" max="3" width="10.86"/>
    <col customWidth="1" min="4" max="4" width="16.14"/>
    <col customWidth="1" min="5" max="5" width="12.71"/>
    <col customWidth="1" min="6" max="10" width="11.43"/>
    <col customWidth="1" min="11" max="13" width="13.0"/>
    <col customWidth="1" min="14" max="14" width="13.71"/>
    <col customWidth="1" min="15" max="15" width="16.0"/>
    <col customWidth="1" min="16" max="16" width="10.86"/>
    <col customWidth="1" min="17" max="26" width="10.71"/>
  </cols>
  <sheetData>
    <row r="1" ht="13.5" customHeight="1">
      <c r="A1" s="211" t="s">
        <v>210</v>
      </c>
      <c r="B1" s="211"/>
      <c r="C1" s="211"/>
      <c r="D1" s="211"/>
      <c r="E1" s="211"/>
      <c r="F1" s="211"/>
      <c r="G1" s="211"/>
      <c r="H1" s="211"/>
      <c r="I1" s="211"/>
      <c r="J1" s="211"/>
      <c r="K1" s="211"/>
      <c r="L1" s="211"/>
      <c r="M1" s="211"/>
      <c r="N1" s="211"/>
      <c r="O1" s="211"/>
      <c r="P1" s="211"/>
      <c r="Q1" s="212"/>
      <c r="R1" s="212"/>
      <c r="S1" s="212"/>
      <c r="T1" s="212"/>
      <c r="U1" s="212"/>
      <c r="V1" s="212"/>
      <c r="W1" s="212"/>
      <c r="X1" s="212"/>
      <c r="Y1" s="212"/>
      <c r="Z1" s="212"/>
    </row>
    <row r="2" ht="13.5" customHeight="1">
      <c r="A2" s="211"/>
      <c r="B2" s="211"/>
      <c r="C2" s="211"/>
      <c r="D2" s="211"/>
      <c r="E2" s="211"/>
      <c r="F2" s="211"/>
      <c r="G2" s="211"/>
      <c r="H2" s="211"/>
      <c r="I2" s="211"/>
      <c r="J2" s="211"/>
      <c r="K2" s="211"/>
      <c r="L2" s="211"/>
      <c r="M2" s="211"/>
      <c r="N2" s="211"/>
      <c r="O2" s="211"/>
      <c r="P2" s="211"/>
      <c r="Q2" s="212"/>
      <c r="R2" s="212"/>
      <c r="S2" s="212"/>
      <c r="T2" s="212"/>
      <c r="U2" s="212"/>
      <c r="V2" s="212"/>
      <c r="W2" s="212"/>
      <c r="X2" s="212"/>
      <c r="Y2" s="212"/>
      <c r="Z2" s="212"/>
    </row>
    <row r="3" ht="13.5" customHeight="1">
      <c r="A3" s="213" t="str">
        <f>'Input sheet'!B4</f>
        <v>TCS</v>
      </c>
      <c r="B3" s="214"/>
      <c r="C3" s="214"/>
      <c r="D3" s="214"/>
      <c r="E3" s="214"/>
      <c r="F3" s="214"/>
      <c r="G3" s="214"/>
      <c r="H3" s="214"/>
      <c r="I3" s="214"/>
      <c r="J3" s="214"/>
      <c r="K3" s="214"/>
      <c r="L3" s="214"/>
      <c r="M3" s="214"/>
      <c r="N3" s="215"/>
      <c r="O3" s="216">
        <f>'Input sheet'!B3</f>
        <v>45396</v>
      </c>
      <c r="P3" s="217"/>
    </row>
    <row r="4" ht="13.5" customHeight="1">
      <c r="A4" s="218"/>
      <c r="B4" s="219"/>
      <c r="C4" s="219"/>
      <c r="D4" s="219"/>
      <c r="E4" s="219"/>
      <c r="F4" s="219"/>
      <c r="G4" s="219"/>
      <c r="H4" s="219"/>
      <c r="I4" s="219"/>
      <c r="J4" s="219"/>
      <c r="K4" s="219"/>
      <c r="L4" s="219"/>
      <c r="M4" s="219"/>
      <c r="N4" s="219"/>
      <c r="O4" s="219"/>
      <c r="P4" s="220"/>
    </row>
    <row r="5" ht="13.5" customHeight="1">
      <c r="A5" s="221" t="s">
        <v>211</v>
      </c>
      <c r="B5" s="190"/>
      <c r="C5" s="222"/>
      <c r="D5" s="219"/>
      <c r="E5" s="223" t="s">
        <v>212</v>
      </c>
      <c r="F5" s="67"/>
      <c r="G5" s="219"/>
      <c r="H5" s="223" t="s">
        <v>213</v>
      </c>
      <c r="I5" s="67"/>
      <c r="J5" s="219"/>
      <c r="K5" s="223" t="s">
        <v>214</v>
      </c>
      <c r="L5" s="67"/>
      <c r="M5" s="219"/>
      <c r="N5" s="219"/>
      <c r="O5" s="219"/>
      <c r="P5" s="220"/>
    </row>
    <row r="6" ht="13.5" customHeight="1">
      <c r="A6" s="218"/>
      <c r="B6" s="224" t="s">
        <v>35</v>
      </c>
      <c r="C6" s="224" t="s">
        <v>215</v>
      </c>
      <c r="D6" s="219"/>
      <c r="E6" s="225" t="str">
        <f>'Stories to Numbers'!G9</f>
        <v/>
      </c>
      <c r="F6" s="126"/>
      <c r="G6" s="219"/>
      <c r="H6" s="225" t="str">
        <f>'Stories to Numbers'!G10</f>
        <v/>
      </c>
      <c r="I6" s="126"/>
      <c r="J6" s="219"/>
      <c r="K6" s="225" t="str">
        <f>'Stories to Numbers'!G12</f>
        <v/>
      </c>
      <c r="L6" s="126"/>
      <c r="M6" s="219"/>
      <c r="N6" s="219"/>
      <c r="O6" s="226" t="s">
        <v>216</v>
      </c>
      <c r="P6" s="35"/>
    </row>
    <row r="7" ht="13.5" customHeight="1">
      <c r="A7" s="227" t="s">
        <v>217</v>
      </c>
      <c r="B7" s="228">
        <f>'Input sheet'!I25</f>
        <v>0.07164700743</v>
      </c>
      <c r="C7" s="228">
        <f>'Input sheet'!K25</f>
        <v>0.1431763164</v>
      </c>
      <c r="D7" s="219"/>
      <c r="E7" s="128"/>
      <c r="F7" s="129"/>
      <c r="G7" s="219"/>
      <c r="H7" s="128"/>
      <c r="I7" s="129"/>
      <c r="J7" s="219"/>
      <c r="K7" s="128"/>
      <c r="L7" s="129"/>
      <c r="M7" s="219"/>
      <c r="N7" s="219"/>
      <c r="O7" s="229" t="s">
        <v>218</v>
      </c>
      <c r="P7" s="230">
        <f>O16</f>
        <v>0.0457</v>
      </c>
    </row>
    <row r="8" ht="13.5" customHeight="1">
      <c r="A8" s="227" t="s">
        <v>219</v>
      </c>
      <c r="B8" s="231">
        <f>'Valuation output'!B3</f>
        <v>245300</v>
      </c>
      <c r="C8" s="219"/>
      <c r="D8" s="219"/>
      <c r="E8" s="128"/>
      <c r="F8" s="129"/>
      <c r="G8" s="219"/>
      <c r="H8" s="128"/>
      <c r="I8" s="129"/>
      <c r="J8" s="219"/>
      <c r="K8" s="128"/>
      <c r="L8" s="129"/>
      <c r="M8" s="219"/>
      <c r="N8" s="219"/>
      <c r="O8" s="229" t="s">
        <v>128</v>
      </c>
      <c r="P8" s="230">
        <f>'Valuation output'!M12</f>
        <v>0.0875</v>
      </c>
    </row>
    <row r="9" ht="13.5" customHeight="1">
      <c r="A9" s="227" t="s">
        <v>173</v>
      </c>
      <c r="B9" s="228">
        <f>'Valuation output'!B4</f>
        <v>0.259682022</v>
      </c>
      <c r="C9" s="228">
        <f>'Input sheet'!K26</f>
        <v>0.2024515952</v>
      </c>
      <c r="D9" s="219"/>
      <c r="E9" s="128"/>
      <c r="F9" s="129"/>
      <c r="G9" s="219"/>
      <c r="H9" s="128"/>
      <c r="I9" s="129"/>
      <c r="J9" s="219"/>
      <c r="K9" s="128"/>
      <c r="L9" s="129"/>
      <c r="M9" s="219"/>
      <c r="N9" s="219"/>
      <c r="O9" s="229" t="s">
        <v>169</v>
      </c>
      <c r="P9" s="230">
        <f>'Valuation output'!M40</f>
        <v>0.0875</v>
      </c>
    </row>
    <row r="10" ht="13.5" customHeight="1">
      <c r="A10" s="227" t="s">
        <v>220</v>
      </c>
      <c r="B10" s="231">
        <f>'Valuation output'!B5</f>
        <v>63700</v>
      </c>
      <c r="C10" s="219"/>
      <c r="D10" s="219"/>
      <c r="E10" s="128"/>
      <c r="F10" s="129"/>
      <c r="G10" s="219"/>
      <c r="H10" s="128"/>
      <c r="I10" s="129"/>
      <c r="J10" s="219"/>
      <c r="K10" s="128"/>
      <c r="L10" s="129"/>
      <c r="M10" s="219"/>
      <c r="N10" s="219"/>
      <c r="O10" s="229" t="s">
        <v>221</v>
      </c>
      <c r="P10" s="230">
        <f>P7/P9</f>
        <v>0.5222857143</v>
      </c>
    </row>
    <row r="11" ht="13.5" customHeight="1">
      <c r="A11" s="227" t="s">
        <v>175</v>
      </c>
      <c r="B11" s="231">
        <f>'Valuation output'!B7</f>
        <v>47775</v>
      </c>
      <c r="C11" s="219"/>
      <c r="D11" s="219"/>
      <c r="E11" s="128"/>
      <c r="F11" s="129"/>
      <c r="G11" s="219"/>
      <c r="H11" s="128"/>
      <c r="I11" s="129"/>
      <c r="J11" s="219"/>
      <c r="K11" s="128"/>
      <c r="L11" s="129"/>
      <c r="M11" s="219"/>
      <c r="N11" s="219"/>
      <c r="O11" s="219"/>
      <c r="P11" s="232"/>
    </row>
    <row r="12" ht="13.5" customHeight="1">
      <c r="A12" s="218"/>
      <c r="B12" s="219"/>
      <c r="C12" s="219"/>
      <c r="D12" s="219"/>
      <c r="E12" s="130"/>
      <c r="F12" s="132"/>
      <c r="G12" s="219"/>
      <c r="H12" s="130"/>
      <c r="I12" s="132"/>
      <c r="J12" s="219"/>
      <c r="K12" s="130"/>
      <c r="L12" s="132"/>
      <c r="M12" s="219"/>
      <c r="N12" s="219"/>
      <c r="O12" s="219"/>
      <c r="P12" s="232"/>
    </row>
    <row r="13" ht="13.5" customHeight="1">
      <c r="A13" s="218"/>
      <c r="B13" s="219"/>
      <c r="C13" s="219"/>
      <c r="D13" s="219"/>
      <c r="E13" s="219"/>
      <c r="F13" s="219"/>
      <c r="G13" s="219"/>
      <c r="H13" s="219"/>
      <c r="I13" s="219"/>
      <c r="J13" s="219"/>
      <c r="K13" s="219"/>
      <c r="L13" s="219"/>
      <c r="M13" s="219"/>
      <c r="N13" s="219"/>
      <c r="O13" s="219"/>
      <c r="P13" s="232"/>
    </row>
    <row r="14" ht="13.5" customHeight="1">
      <c r="A14" s="218"/>
      <c r="B14" s="219"/>
      <c r="C14" s="219"/>
      <c r="D14" s="219"/>
      <c r="E14" s="219"/>
      <c r="F14" s="219"/>
      <c r="G14" s="219"/>
      <c r="H14" s="219"/>
      <c r="I14" s="219"/>
      <c r="J14" s="219"/>
      <c r="K14" s="219"/>
      <c r="L14" s="219"/>
      <c r="M14" s="219"/>
      <c r="N14" s="219"/>
      <c r="O14" s="219"/>
      <c r="P14" s="220"/>
    </row>
    <row r="15" ht="13.5" customHeight="1">
      <c r="A15" s="233" t="str">
        <f>'Valuation output'!A19</f>
        <v>PV(Terminal value)</v>
      </c>
      <c r="B15" s="234">
        <f>'Valuation output'!B19</f>
        <v>521590.8736</v>
      </c>
      <c r="C15" s="219"/>
      <c r="D15" s="229"/>
      <c r="E15" s="235">
        <f>'Valuation output'!C1</f>
        <v>1</v>
      </c>
      <c r="F15" s="235">
        <f>'Valuation output'!D1</f>
        <v>2</v>
      </c>
      <c r="G15" s="235">
        <f>'Valuation output'!E1</f>
        <v>3</v>
      </c>
      <c r="H15" s="235">
        <f>'Valuation output'!F1</f>
        <v>4</v>
      </c>
      <c r="I15" s="235">
        <f>'Valuation output'!G1</f>
        <v>5</v>
      </c>
      <c r="J15" s="235">
        <f>'Valuation output'!H1</f>
        <v>6</v>
      </c>
      <c r="K15" s="235">
        <f>'Valuation output'!I1</f>
        <v>7</v>
      </c>
      <c r="L15" s="235">
        <f>'Valuation output'!J1</f>
        <v>8</v>
      </c>
      <c r="M15" s="235">
        <f>'Valuation output'!K1</f>
        <v>9</v>
      </c>
      <c r="N15" s="235">
        <f>'Valuation output'!L1</f>
        <v>10</v>
      </c>
      <c r="O15" s="236" t="str">
        <f>'Valuation output'!M1</f>
        <v>Terminal year</v>
      </c>
      <c r="P15" s="237"/>
    </row>
    <row r="16" ht="13.5" customHeight="1">
      <c r="A16" s="238" t="str">
        <f>'Valuation output'!A20</f>
        <v>PV (CF over next 10 years)</v>
      </c>
      <c r="B16" s="239">
        <f>'Valuation output'!B20</f>
        <v>443707.5981</v>
      </c>
      <c r="C16" s="219"/>
      <c r="D16" s="229" t="s">
        <v>217</v>
      </c>
      <c r="E16" s="240">
        <f>'Valuation output'!C2</f>
        <v>0.06</v>
      </c>
      <c r="F16" s="240">
        <f>'Valuation output'!D2</f>
        <v>0.12</v>
      </c>
      <c r="G16" s="240">
        <f>'Valuation output'!E2</f>
        <v>0.12</v>
      </c>
      <c r="H16" s="240">
        <f>'Valuation output'!F2</f>
        <v>0.12</v>
      </c>
      <c r="I16" s="240">
        <f>'Valuation output'!G2</f>
        <v>0.12</v>
      </c>
      <c r="J16" s="240">
        <f>'Valuation output'!H2</f>
        <v>0.10514</v>
      </c>
      <c r="K16" s="240">
        <f>'Valuation output'!I2</f>
        <v>0.09028</v>
      </c>
      <c r="L16" s="240">
        <f>'Valuation output'!J2</f>
        <v>0.07542</v>
      </c>
      <c r="M16" s="228">
        <f>'Valuation output'!K2</f>
        <v>0.06056</v>
      </c>
      <c r="N16" s="228">
        <f>'Valuation output'!L2</f>
        <v>0.0457</v>
      </c>
      <c r="O16" s="241">
        <f>'Valuation output'!M2</f>
        <v>0.0457</v>
      </c>
      <c r="P16" s="220"/>
    </row>
    <row r="17" ht="13.5" customHeight="1">
      <c r="A17" s="242" t="str">
        <f>'Valuation output'!A22</f>
        <v>Probability of failure =</v>
      </c>
      <c r="B17" s="243">
        <f>'Valuation output'!B22</f>
        <v>0</v>
      </c>
      <c r="C17" s="219"/>
      <c r="D17" s="229" t="s">
        <v>219</v>
      </c>
      <c r="E17" s="240">
        <f>'Valuation output'!C3</f>
        <v>260018</v>
      </c>
      <c r="F17" s="240">
        <f>'Valuation output'!D3</f>
        <v>291220.16</v>
      </c>
      <c r="G17" s="240">
        <f>'Valuation output'!E3</f>
        <v>326166.5792</v>
      </c>
      <c r="H17" s="240">
        <f>'Valuation output'!F3</f>
        <v>365306.5687</v>
      </c>
      <c r="I17" s="240">
        <f>'Valuation output'!G3</f>
        <v>409143.3569</v>
      </c>
      <c r="J17" s="240">
        <f>'Valuation output'!H3</f>
        <v>452160.6895</v>
      </c>
      <c r="K17" s="240">
        <f>'Valuation output'!I3</f>
        <v>492981.7565</v>
      </c>
      <c r="L17" s="240">
        <f>'Valuation output'!J3</f>
        <v>530162.4406</v>
      </c>
      <c r="M17" s="240">
        <f>'Valuation output'!K3</f>
        <v>562269.078</v>
      </c>
      <c r="N17" s="240">
        <f>'Valuation output'!L3</f>
        <v>587964.7749</v>
      </c>
      <c r="O17" s="244">
        <f>'Valuation output'!M3</f>
        <v>614834.7651</v>
      </c>
      <c r="P17" s="220"/>
    </row>
    <row r="18" ht="13.5" customHeight="1">
      <c r="A18" s="238" t="str">
        <f>'Valuation output'!A24</f>
        <v>Value of operating assets =</v>
      </c>
      <c r="B18" s="239">
        <f>'Valuation output'!B24</f>
        <v>965298.4717</v>
      </c>
      <c r="C18" s="219"/>
      <c r="D18" s="229" t="s">
        <v>173</v>
      </c>
      <c r="E18" s="228">
        <f>'Valuation output'!C4</f>
        <v>0.27</v>
      </c>
      <c r="F18" s="228">
        <f>'Valuation output'!D4</f>
        <v>0.2766666667</v>
      </c>
      <c r="G18" s="228">
        <f>'Valuation output'!E4</f>
        <v>0.28</v>
      </c>
      <c r="H18" s="228">
        <f>'Valuation output'!F4</f>
        <v>0.28</v>
      </c>
      <c r="I18" s="228">
        <f>'Valuation output'!G4</f>
        <v>0.28</v>
      </c>
      <c r="J18" s="228">
        <f>'Valuation output'!H4</f>
        <v>0.28</v>
      </c>
      <c r="K18" s="228">
        <f>'Valuation output'!I4</f>
        <v>0.28</v>
      </c>
      <c r="L18" s="228">
        <f>'Valuation output'!J4</f>
        <v>0.28</v>
      </c>
      <c r="M18" s="228">
        <f>'Valuation output'!K4</f>
        <v>0.28</v>
      </c>
      <c r="N18" s="228">
        <f>'Valuation output'!L4</f>
        <v>0.28</v>
      </c>
      <c r="O18" s="241">
        <f>'Valuation output'!M4</f>
        <v>0.28</v>
      </c>
      <c r="P18" s="220"/>
    </row>
    <row r="19" ht="13.5" customHeight="1">
      <c r="A19" s="238" t="str">
        <f>'Valuation output'!A25</f>
        <v> - Debt</v>
      </c>
      <c r="B19" s="239">
        <f>'Valuation output'!B25</f>
        <v>8000</v>
      </c>
      <c r="C19" s="219"/>
      <c r="D19" s="229" t="s">
        <v>220</v>
      </c>
      <c r="E19" s="240">
        <f>'Valuation output'!C5</f>
        <v>70204.86</v>
      </c>
      <c r="F19" s="240">
        <f>'Valuation output'!D5</f>
        <v>80570.91093</v>
      </c>
      <c r="G19" s="240">
        <f>'Valuation output'!E5</f>
        <v>91326.64218</v>
      </c>
      <c r="H19" s="240">
        <f>'Valuation output'!F5</f>
        <v>102285.8392</v>
      </c>
      <c r="I19" s="240">
        <f>'Valuation output'!G5</f>
        <v>114560.1399</v>
      </c>
      <c r="J19" s="240">
        <f>'Valuation output'!H5</f>
        <v>126604.9931</v>
      </c>
      <c r="K19" s="240">
        <f>'Valuation output'!I5</f>
        <v>138034.8918</v>
      </c>
      <c r="L19" s="240">
        <f>'Valuation output'!J5</f>
        <v>148445.4834</v>
      </c>
      <c r="M19" s="240">
        <f>'Valuation output'!K5</f>
        <v>157435.3418</v>
      </c>
      <c r="N19" s="240">
        <f>'Valuation output'!L5</f>
        <v>164630.137</v>
      </c>
      <c r="O19" s="244">
        <f>'Valuation output'!M5</f>
        <v>172153.7342</v>
      </c>
      <c r="P19" s="220"/>
    </row>
    <row r="20" ht="13.5" customHeight="1">
      <c r="A20" s="238" t="str">
        <f>'Valuation output'!A26</f>
        <v> - Minority interests</v>
      </c>
      <c r="B20" s="239">
        <f>'Valuation output'!B26</f>
        <v>900</v>
      </c>
      <c r="C20" s="219"/>
      <c r="D20" s="229" t="s">
        <v>175</v>
      </c>
      <c r="E20" s="240">
        <f>'Valuation output'!C7</f>
        <v>52653.645</v>
      </c>
      <c r="F20" s="240">
        <f>'Valuation output'!D7</f>
        <v>60428.1832</v>
      </c>
      <c r="G20" s="240">
        <f>'Valuation output'!E7</f>
        <v>68494.98163</v>
      </c>
      <c r="H20" s="240">
        <f>'Valuation output'!F7</f>
        <v>76714.37943</v>
      </c>
      <c r="I20" s="240">
        <f>'Valuation output'!G7</f>
        <v>85920.10496</v>
      </c>
      <c r="J20" s="240">
        <f>'Valuation output'!H7</f>
        <v>93687.69486</v>
      </c>
      <c r="K20" s="240">
        <f>'Valuation output'!I7</f>
        <v>100765.471</v>
      </c>
      <c r="L20" s="240">
        <f>'Valuation output'!J7</f>
        <v>106880.748</v>
      </c>
      <c r="M20" s="240">
        <f>'Valuation output'!K7</f>
        <v>111779.0927</v>
      </c>
      <c r="N20" s="240">
        <f>'Valuation output'!L7</f>
        <v>115241.0959</v>
      </c>
      <c r="O20" s="244">
        <f>'Valuation output'!M7</f>
        <v>120507.614</v>
      </c>
      <c r="P20" s="220"/>
    </row>
    <row r="21" ht="13.5" customHeight="1">
      <c r="A21" s="238" t="str">
        <f>'Valuation output'!A27</f>
        <v> +  Cash</v>
      </c>
      <c r="B21" s="239">
        <f>'Valuation output'!B27</f>
        <v>40800</v>
      </c>
      <c r="C21" s="219"/>
      <c r="D21" s="229" t="s">
        <v>222</v>
      </c>
      <c r="E21" s="240">
        <f>'Valuation output'!C8</f>
        <v>6933.813333</v>
      </c>
      <c r="F21" s="240">
        <f>'Valuation output'!D8</f>
        <v>7765.870933</v>
      </c>
      <c r="G21" s="240">
        <f>'Valuation output'!E8</f>
        <v>8697.775445</v>
      </c>
      <c r="H21" s="240">
        <f>'Valuation output'!F8</f>
        <v>9741.508499</v>
      </c>
      <c r="I21" s="240">
        <f>'Valuation output'!G8</f>
        <v>9559.407233</v>
      </c>
      <c r="J21" s="240">
        <f>'Valuation output'!H8</f>
        <v>6803.511175</v>
      </c>
      <c r="K21" s="240">
        <f>'Valuation output'!I8</f>
        <v>6196.78068</v>
      </c>
      <c r="L21" s="240">
        <f>'Valuation output'!J8</f>
        <v>5351.106234</v>
      </c>
      <c r="M21" s="240">
        <f>'Valuation output'!K8</f>
        <v>4282.616144</v>
      </c>
      <c r="N21" s="240">
        <f>'Valuation output'!L8</f>
        <v>4478.331702</v>
      </c>
      <c r="O21" s="244">
        <f>'Valuation output'!M8</f>
        <v>62939.40523</v>
      </c>
      <c r="P21" s="220"/>
    </row>
    <row r="22" ht="13.5" customHeight="1">
      <c r="A22" s="238" t="str">
        <f>'Valuation output'!A28</f>
        <v> + Non-operating assets</v>
      </c>
      <c r="B22" s="239">
        <f>'Valuation output'!B28</f>
        <v>2500</v>
      </c>
      <c r="C22" s="219"/>
      <c r="D22" s="245" t="s">
        <v>126</v>
      </c>
      <c r="E22" s="244">
        <f>'Valuation output'!C9</f>
        <v>45719.83167</v>
      </c>
      <c r="F22" s="244">
        <f>'Valuation output'!D9</f>
        <v>52662.31227</v>
      </c>
      <c r="G22" s="244">
        <f>'Valuation output'!E9</f>
        <v>59797.20619</v>
      </c>
      <c r="H22" s="244">
        <f>'Valuation output'!F9</f>
        <v>66972.87093</v>
      </c>
      <c r="I22" s="244">
        <f>'Valuation output'!G9</f>
        <v>76360.69773</v>
      </c>
      <c r="J22" s="244">
        <f>'Valuation output'!H9</f>
        <v>86884.18369</v>
      </c>
      <c r="K22" s="244">
        <f>'Valuation output'!I9</f>
        <v>94568.69036</v>
      </c>
      <c r="L22" s="244">
        <f>'Valuation output'!J9</f>
        <v>101529.6418</v>
      </c>
      <c r="M22" s="244">
        <f>'Valuation output'!K9</f>
        <v>107496.4766</v>
      </c>
      <c r="N22" s="244">
        <f>'Valuation output'!L9</f>
        <v>110762.7642</v>
      </c>
      <c r="O22" s="244">
        <f>'Valuation output'!M9</f>
        <v>57568.20873</v>
      </c>
      <c r="P22" s="220"/>
    </row>
    <row r="23" ht="13.5" customHeight="1">
      <c r="A23" s="238" t="str">
        <f>'Valuation output'!A29</f>
        <v>Value of equity</v>
      </c>
      <c r="B23" s="239">
        <f>'Valuation output'!B29</f>
        <v>999698.4717</v>
      </c>
      <c r="C23" s="219"/>
      <c r="D23" s="219"/>
      <c r="E23" s="219"/>
      <c r="F23" s="219"/>
      <c r="G23" s="219"/>
      <c r="H23" s="219"/>
      <c r="I23" s="219"/>
      <c r="J23" s="219"/>
      <c r="K23" s="219"/>
      <c r="L23" s="219"/>
      <c r="M23" s="219"/>
      <c r="N23" s="244">
        <f>'Valuation output'!B18</f>
        <v>1377229.874</v>
      </c>
      <c r="O23" s="219"/>
      <c r="P23" s="220"/>
    </row>
    <row r="24" ht="13.5" customHeight="1">
      <c r="A24" s="238" t="str">
        <f>'Valuation output'!A30</f>
        <v> - Value of options</v>
      </c>
      <c r="B24" s="239">
        <f>'Valuation output'!B30</f>
        <v>0</v>
      </c>
      <c r="C24" s="219"/>
      <c r="D24" s="219"/>
      <c r="E24" s="219"/>
      <c r="F24" s="219"/>
      <c r="G24" s="219"/>
      <c r="H24" s="219"/>
      <c r="I24" s="219"/>
      <c r="J24" s="219"/>
      <c r="K24" s="219"/>
      <c r="L24" s="219"/>
      <c r="M24" s="219"/>
      <c r="N24" s="219"/>
      <c r="O24" s="219"/>
      <c r="P24" s="220"/>
    </row>
    <row r="25" ht="13.5" customHeight="1">
      <c r="A25" s="238" t="str">
        <f>'Valuation output'!A31</f>
        <v>Value of equity in common stock</v>
      </c>
      <c r="B25" s="239">
        <f>'Valuation output'!B31</f>
        <v>999698.4717</v>
      </c>
      <c r="C25" s="219"/>
      <c r="D25" s="245" t="s">
        <v>223</v>
      </c>
      <c r="E25" s="241">
        <f>'Valuation output'!C12</f>
        <v>0.1081999531</v>
      </c>
      <c r="F25" s="241">
        <f>'Valuation output'!D12</f>
        <v>0.1081999531</v>
      </c>
      <c r="G25" s="241">
        <f>'Valuation output'!E12</f>
        <v>0.1081999531</v>
      </c>
      <c r="H25" s="241">
        <f>'Valuation output'!F12</f>
        <v>0.1081999531</v>
      </c>
      <c r="I25" s="241">
        <f>'Valuation output'!G12</f>
        <v>0.1081999531</v>
      </c>
      <c r="J25" s="241">
        <f>'Valuation output'!H12</f>
        <v>0.1040599625</v>
      </c>
      <c r="K25" s="241">
        <f>'Valuation output'!I12</f>
        <v>0.09991997184</v>
      </c>
      <c r="L25" s="241">
        <f>'Valuation output'!J12</f>
        <v>0.09577998123</v>
      </c>
      <c r="M25" s="241">
        <f>'Valuation output'!K12</f>
        <v>0.09163999061</v>
      </c>
      <c r="N25" s="241">
        <f>'Valuation output'!L12</f>
        <v>0.0875</v>
      </c>
      <c r="O25" s="246"/>
      <c r="P25" s="220"/>
    </row>
    <row r="26" ht="13.5" customHeight="1">
      <c r="A26" s="247" t="str">
        <f>'Valuation output'!A32</f>
        <v>Number of shares</v>
      </c>
      <c r="B26" s="248">
        <f>'Valuation output'!B32</f>
        <v>362</v>
      </c>
      <c r="C26" s="219"/>
      <c r="D26" s="229" t="s">
        <v>224</v>
      </c>
      <c r="E26" s="249">
        <f>'Valuation output'!C13</f>
        <v>0.9023642324</v>
      </c>
      <c r="F26" s="249">
        <f>'Valuation output'!D13</f>
        <v>0.8142612079</v>
      </c>
      <c r="G26" s="249">
        <f>'Valuation output'!E13</f>
        <v>0.7347601899</v>
      </c>
      <c r="H26" s="249">
        <f>'Valuation output'!F13</f>
        <v>0.6630213147</v>
      </c>
      <c r="I26" s="249">
        <f>'Valuation output'!G13</f>
        <v>0.5982867197</v>
      </c>
      <c r="J26" s="249">
        <f>'Valuation output'!H13</f>
        <v>0.5418969441</v>
      </c>
      <c r="K26" s="249">
        <f>'Valuation output'!I13</f>
        <v>0.4926694286</v>
      </c>
      <c r="L26" s="249">
        <f>'Valuation output'!J13</f>
        <v>0.4496061591</v>
      </c>
      <c r="M26" s="249">
        <f>'Valuation output'!K13</f>
        <v>0.4118630345</v>
      </c>
      <c r="N26" s="249">
        <f>'Valuation output'!L13</f>
        <v>0.3787246295</v>
      </c>
      <c r="O26" s="219"/>
      <c r="P26" s="220"/>
    </row>
    <row r="27" ht="13.5" customHeight="1">
      <c r="A27" s="250" t="str">
        <f>'Valuation output'!A33</f>
        <v>Estimated value /share</v>
      </c>
      <c r="B27" s="239">
        <f>'Valuation output'!B33</f>
        <v>2761.597988</v>
      </c>
      <c r="C27" s="219"/>
      <c r="D27" s="219"/>
      <c r="E27" s="219"/>
      <c r="F27" s="219"/>
      <c r="G27" s="219"/>
      <c r="H27" s="219"/>
      <c r="I27" s="219"/>
      <c r="J27" s="219"/>
      <c r="K27" s="219"/>
      <c r="L27" s="219"/>
      <c r="M27" s="219"/>
      <c r="N27" s="219"/>
      <c r="O27" s="219"/>
      <c r="P27" s="220"/>
    </row>
    <row r="28" ht="13.5" customHeight="1">
      <c r="A28" s="251"/>
      <c r="B28" s="252"/>
      <c r="C28" s="219"/>
      <c r="D28" s="245" t="s">
        <v>225</v>
      </c>
      <c r="E28" s="253">
        <f>'Valuation output'!C38</f>
        <v>4.5</v>
      </c>
      <c r="F28" s="253">
        <f>'Valuation output'!D38</f>
        <v>4.5</v>
      </c>
      <c r="G28" s="253">
        <f>'Valuation output'!E38</f>
        <v>4.5</v>
      </c>
      <c r="H28" s="253">
        <f>'Valuation output'!F38</f>
        <v>4.5</v>
      </c>
      <c r="I28" s="253">
        <f>'Valuation output'!G38</f>
        <v>4.5</v>
      </c>
      <c r="J28" s="253">
        <f>'Valuation output'!H38</f>
        <v>6</v>
      </c>
      <c r="K28" s="253">
        <f>'Valuation output'!I38</f>
        <v>6</v>
      </c>
      <c r="L28" s="253">
        <f>'Valuation output'!J38</f>
        <v>6</v>
      </c>
      <c r="M28" s="253">
        <f>'Valuation output'!K38</f>
        <v>6</v>
      </c>
      <c r="N28" s="253">
        <f>'Valuation output'!L38</f>
        <v>6</v>
      </c>
      <c r="O28" s="219"/>
      <c r="P28" s="220"/>
    </row>
    <row r="29" ht="13.5" customHeight="1">
      <c r="A29" s="238" t="s">
        <v>226</v>
      </c>
      <c r="B29" s="239">
        <f>'Stories to Numbers'!G39</f>
        <v>4000</v>
      </c>
      <c r="C29" s="219"/>
      <c r="D29" s="229" t="s">
        <v>156</v>
      </c>
      <c r="E29" s="228">
        <f>'Valuation output'!C40</f>
        <v>0.9000623077</v>
      </c>
      <c r="F29" s="228">
        <f>'Valuation output'!D40</f>
        <v>0.9235008648</v>
      </c>
      <c r="G29" s="228">
        <f>'Valuation output'!E40</f>
        <v>0.9357278289</v>
      </c>
      <c r="H29" s="228">
        <f>'Valuation output'!F40</f>
        <v>0.9367125635</v>
      </c>
      <c r="I29" s="228">
        <f>'Valuation output'!G40</f>
        <v>0.9375935438</v>
      </c>
      <c r="J29" s="228">
        <f>'Valuation output'!H40</f>
        <v>0.9257825973</v>
      </c>
      <c r="K29" s="228">
        <f>'Valuation output'!I40</f>
        <v>0.9329973225</v>
      </c>
      <c r="L29" s="228">
        <f>'Valuation output'!J40</f>
        <v>0.9359193987</v>
      </c>
      <c r="M29" s="228">
        <f>'Valuation output'!K40</f>
        <v>0.9350004555</v>
      </c>
      <c r="N29" s="228">
        <f>'Valuation output'!L40</f>
        <v>0.9306215941</v>
      </c>
      <c r="O29" s="228">
        <f>'Valuation output'!M40</f>
        <v>0.0875</v>
      </c>
      <c r="P29" s="220"/>
    </row>
    <row r="30" ht="13.5" customHeight="1">
      <c r="A30" s="238" t="s">
        <v>227</v>
      </c>
      <c r="B30" s="241">
        <f>B29/B27-1</f>
        <v>0.4484367446</v>
      </c>
      <c r="C30" s="219"/>
      <c r="D30" s="219"/>
      <c r="E30" s="219"/>
      <c r="F30" s="219"/>
      <c r="G30" s="219"/>
      <c r="H30" s="219"/>
      <c r="I30" s="219"/>
      <c r="J30" s="219"/>
      <c r="K30" s="219"/>
      <c r="L30" s="219"/>
      <c r="M30" s="219"/>
      <c r="N30" s="219"/>
      <c r="O30" s="219"/>
      <c r="P30" s="220"/>
    </row>
    <row r="31" ht="13.5" customHeight="1">
      <c r="A31" s="218"/>
      <c r="B31" s="219"/>
      <c r="C31" s="219"/>
      <c r="D31" s="219"/>
      <c r="E31" s="219"/>
      <c r="F31" s="219"/>
      <c r="G31" s="219"/>
      <c r="H31" s="219"/>
      <c r="I31" s="219"/>
      <c r="J31" s="219"/>
      <c r="K31" s="219"/>
      <c r="L31" s="219"/>
      <c r="M31" s="219"/>
      <c r="N31" s="219"/>
      <c r="O31" s="219"/>
      <c r="P31" s="220"/>
    </row>
    <row r="32" ht="13.5" customHeight="1">
      <c r="A32" s="218"/>
      <c r="B32" s="219"/>
      <c r="C32" s="219"/>
      <c r="D32" s="223" t="s">
        <v>228</v>
      </c>
      <c r="E32" s="67"/>
      <c r="F32" s="219"/>
      <c r="G32" s="223" t="s">
        <v>229</v>
      </c>
      <c r="H32" s="66"/>
      <c r="I32" s="67"/>
      <c r="J32" s="219"/>
      <c r="K32" s="219"/>
      <c r="L32" s="219"/>
      <c r="M32" s="219"/>
      <c r="N32" s="219"/>
      <c r="O32" s="219"/>
      <c r="P32" s="220"/>
    </row>
    <row r="33" ht="13.5" customHeight="1">
      <c r="A33" s="218"/>
      <c r="B33" s="219"/>
      <c r="C33" s="219"/>
      <c r="D33" s="225" t="str">
        <f>'Stories to Numbers'!G14</f>
        <v/>
      </c>
      <c r="E33" s="126"/>
      <c r="F33" s="219"/>
      <c r="G33" s="225" t="str">
        <f>'Stories to Numbers'!G13</f>
        <v/>
      </c>
      <c r="H33" s="125"/>
      <c r="I33" s="126"/>
      <c r="J33" s="219"/>
      <c r="K33" s="219"/>
      <c r="L33" s="219"/>
      <c r="M33" s="219"/>
      <c r="N33" s="219"/>
      <c r="O33" s="219"/>
      <c r="P33" s="220"/>
    </row>
    <row r="34" ht="13.5" customHeight="1">
      <c r="A34" s="218"/>
      <c r="B34" s="219"/>
      <c r="C34" s="219"/>
      <c r="D34" s="128"/>
      <c r="E34" s="129"/>
      <c r="F34" s="219"/>
      <c r="G34" s="128"/>
      <c r="I34" s="129"/>
      <c r="J34" s="219"/>
      <c r="K34" s="219"/>
      <c r="L34" s="219"/>
      <c r="M34" s="219"/>
      <c r="N34" s="219"/>
      <c r="O34" s="219"/>
      <c r="P34" s="220"/>
    </row>
    <row r="35" ht="13.5" customHeight="1">
      <c r="A35" s="218"/>
      <c r="B35" s="219"/>
      <c r="C35" s="219"/>
      <c r="D35" s="128"/>
      <c r="E35" s="129"/>
      <c r="F35" s="219"/>
      <c r="G35" s="128"/>
      <c r="I35" s="129"/>
      <c r="J35" s="219"/>
      <c r="K35" s="219"/>
      <c r="L35" s="219"/>
      <c r="M35" s="219"/>
      <c r="N35" s="219"/>
      <c r="O35" s="219"/>
      <c r="P35" s="220"/>
    </row>
    <row r="36" ht="13.5" customHeight="1">
      <c r="A36" s="218"/>
      <c r="B36" s="219"/>
      <c r="C36" s="219"/>
      <c r="D36" s="128"/>
      <c r="E36" s="129"/>
      <c r="F36" s="219"/>
      <c r="G36" s="128"/>
      <c r="I36" s="129"/>
      <c r="J36" s="219"/>
      <c r="K36" s="219"/>
      <c r="L36" s="219"/>
      <c r="M36" s="219"/>
      <c r="N36" s="219"/>
      <c r="O36" s="219"/>
      <c r="P36" s="220"/>
    </row>
    <row r="37" ht="13.5" customHeight="1">
      <c r="A37" s="218"/>
      <c r="B37" s="219"/>
      <c r="C37" s="219"/>
      <c r="D37" s="128"/>
      <c r="E37" s="129"/>
      <c r="F37" s="219"/>
      <c r="G37" s="128"/>
      <c r="I37" s="129"/>
      <c r="J37" s="219"/>
      <c r="K37" s="219"/>
      <c r="L37" s="219"/>
      <c r="M37" s="219"/>
      <c r="N37" s="219"/>
      <c r="O37" s="219"/>
      <c r="P37" s="220"/>
    </row>
    <row r="38" ht="13.5" customHeight="1">
      <c r="A38" s="254"/>
      <c r="B38" s="255"/>
      <c r="C38" s="255"/>
      <c r="D38" s="256"/>
      <c r="E38" s="257"/>
      <c r="F38" s="255"/>
      <c r="G38" s="256"/>
      <c r="H38" s="258"/>
      <c r="I38" s="257"/>
      <c r="J38" s="255"/>
      <c r="K38" s="255"/>
      <c r="L38" s="255"/>
      <c r="M38" s="255"/>
      <c r="N38" s="255"/>
      <c r="O38" s="255"/>
      <c r="P38" s="259"/>
    </row>
    <row r="39" ht="13.5" customHeight="1">
      <c r="A39" s="219"/>
      <c r="B39" s="219"/>
      <c r="C39" s="219"/>
      <c r="D39" s="219"/>
      <c r="E39" s="219"/>
      <c r="F39" s="219"/>
      <c r="G39" s="219"/>
      <c r="H39" s="219"/>
      <c r="I39" s="219"/>
      <c r="J39" s="219"/>
      <c r="K39" s="219"/>
      <c r="L39" s="219"/>
      <c r="M39" s="219"/>
      <c r="N39" s="219"/>
      <c r="O39" s="219"/>
      <c r="P39" s="219"/>
    </row>
    <row r="40" ht="13.5" customHeight="1">
      <c r="A40" s="219"/>
      <c r="B40" s="219"/>
      <c r="C40" s="219"/>
      <c r="D40" s="219"/>
      <c r="E40" s="219"/>
      <c r="F40" s="219"/>
      <c r="G40" s="219"/>
      <c r="H40" s="219"/>
      <c r="I40" s="219"/>
      <c r="J40" s="219"/>
      <c r="K40" s="219"/>
      <c r="L40" s="219"/>
      <c r="M40" s="219"/>
      <c r="N40" s="219"/>
      <c r="O40" s="219"/>
      <c r="P40" s="219"/>
    </row>
    <row r="41" ht="13.5" customHeight="1">
      <c r="A41" s="219"/>
      <c r="B41" s="219"/>
      <c r="C41" s="219"/>
      <c r="D41" s="219"/>
      <c r="E41" s="219"/>
      <c r="F41" s="219"/>
      <c r="G41" s="219"/>
      <c r="H41" s="219"/>
      <c r="I41" s="219"/>
      <c r="J41" s="219"/>
      <c r="K41" s="219"/>
      <c r="L41" s="219"/>
      <c r="M41" s="219"/>
      <c r="N41" s="219"/>
      <c r="O41" s="219"/>
      <c r="P41" s="219"/>
    </row>
    <row r="42" ht="13.5" customHeight="1">
      <c r="A42" s="219"/>
      <c r="B42" s="219"/>
      <c r="C42" s="219"/>
      <c r="D42" s="219"/>
      <c r="E42" s="219"/>
      <c r="F42" s="219"/>
      <c r="G42" s="219"/>
      <c r="H42" s="219"/>
      <c r="I42" s="219"/>
      <c r="J42" s="219"/>
      <c r="K42" s="219"/>
      <c r="L42" s="219"/>
      <c r="M42" s="219"/>
      <c r="N42" s="219"/>
      <c r="O42" s="219"/>
      <c r="P42" s="219"/>
    </row>
    <row r="43" ht="13.5" customHeight="1">
      <c r="A43" s="219"/>
      <c r="B43" s="219"/>
      <c r="C43" s="219"/>
      <c r="D43" s="219"/>
      <c r="E43" s="219"/>
      <c r="F43" s="219"/>
      <c r="G43" s="219"/>
      <c r="H43" s="219"/>
      <c r="I43" s="219"/>
      <c r="J43" s="219"/>
      <c r="K43" s="219"/>
      <c r="L43" s="219"/>
      <c r="M43" s="219"/>
      <c r="N43" s="219"/>
      <c r="O43" s="219"/>
      <c r="P43" s="219"/>
    </row>
    <row r="44" ht="13.5" customHeight="1">
      <c r="A44" s="219"/>
      <c r="B44" s="219"/>
      <c r="C44" s="219"/>
      <c r="D44" s="219"/>
      <c r="E44" s="219"/>
      <c r="F44" s="219"/>
      <c r="G44" s="219"/>
      <c r="H44" s="219"/>
      <c r="I44" s="219"/>
      <c r="J44" s="219"/>
      <c r="K44" s="219"/>
      <c r="L44" s="219"/>
      <c r="M44" s="219"/>
      <c r="N44" s="219"/>
      <c r="O44" s="219"/>
      <c r="P44" s="219"/>
    </row>
    <row r="45" ht="13.5" customHeight="1">
      <c r="A45" s="219"/>
      <c r="B45" s="219"/>
      <c r="C45" s="219"/>
      <c r="D45" s="219"/>
      <c r="E45" s="219"/>
      <c r="F45" s="219"/>
      <c r="G45" s="219"/>
      <c r="H45" s="219"/>
      <c r="I45" s="219"/>
      <c r="J45" s="219"/>
      <c r="K45" s="219"/>
      <c r="L45" s="219"/>
      <c r="M45" s="219"/>
      <c r="N45" s="219"/>
      <c r="O45" s="219"/>
      <c r="P45" s="219"/>
    </row>
    <row r="46" ht="13.5" customHeight="1">
      <c r="A46" s="219"/>
      <c r="B46" s="219"/>
      <c r="C46" s="219"/>
      <c r="D46" s="219"/>
      <c r="E46" s="219"/>
      <c r="F46" s="219"/>
      <c r="G46" s="219"/>
      <c r="H46" s="219"/>
      <c r="I46" s="219"/>
      <c r="J46" s="219"/>
      <c r="K46" s="219"/>
      <c r="L46" s="219"/>
      <c r="M46" s="219"/>
      <c r="N46" s="219"/>
      <c r="O46" s="219"/>
      <c r="P46" s="219"/>
    </row>
    <row r="47" ht="13.5" customHeight="1">
      <c r="A47" s="219"/>
      <c r="B47" s="219"/>
      <c r="C47" s="219"/>
      <c r="D47" s="219"/>
      <c r="E47" s="219"/>
      <c r="F47" s="219"/>
      <c r="G47" s="219"/>
      <c r="H47" s="219"/>
      <c r="I47" s="219"/>
      <c r="J47" s="219"/>
      <c r="K47" s="219"/>
      <c r="L47" s="219"/>
      <c r="M47" s="219"/>
      <c r="N47" s="219"/>
      <c r="O47" s="219"/>
      <c r="P47" s="219"/>
    </row>
    <row r="48" ht="13.5" customHeight="1">
      <c r="A48" s="219"/>
      <c r="B48" s="219"/>
      <c r="C48" s="219"/>
      <c r="D48" s="219"/>
      <c r="E48" s="219"/>
      <c r="F48" s="219"/>
      <c r="G48" s="219"/>
      <c r="H48" s="219"/>
      <c r="I48" s="219"/>
      <c r="J48" s="219"/>
      <c r="K48" s="219"/>
      <c r="L48" s="219"/>
      <c r="M48" s="219"/>
      <c r="N48" s="219"/>
      <c r="O48" s="219"/>
      <c r="P48" s="219"/>
    </row>
    <row r="49" ht="13.5" customHeight="1">
      <c r="A49" s="219"/>
      <c r="B49" s="219"/>
      <c r="C49" s="219"/>
      <c r="D49" s="219"/>
      <c r="E49" s="219"/>
      <c r="F49" s="219"/>
      <c r="G49" s="219"/>
      <c r="H49" s="219"/>
      <c r="I49" s="219"/>
      <c r="J49" s="219"/>
      <c r="K49" s="219"/>
      <c r="L49" s="219"/>
      <c r="M49" s="219"/>
      <c r="N49" s="219"/>
      <c r="O49" s="219"/>
      <c r="P49" s="219"/>
    </row>
    <row r="50" ht="13.5" customHeight="1">
      <c r="A50" s="219"/>
      <c r="B50" s="219"/>
      <c r="C50" s="219"/>
      <c r="D50" s="219"/>
      <c r="E50" s="219"/>
      <c r="F50" s="219"/>
      <c r="G50" s="219"/>
      <c r="H50" s="219"/>
      <c r="I50" s="219"/>
      <c r="J50" s="219"/>
      <c r="K50" s="219"/>
      <c r="L50" s="219"/>
      <c r="M50" s="219"/>
      <c r="N50" s="219"/>
      <c r="O50" s="219"/>
      <c r="P50" s="219"/>
    </row>
    <row r="51" ht="13.5" customHeight="1">
      <c r="A51" s="219"/>
      <c r="B51" s="219"/>
      <c r="C51" s="219"/>
      <c r="D51" s="219"/>
      <c r="E51" s="219"/>
      <c r="F51" s="219"/>
      <c r="G51" s="219"/>
      <c r="H51" s="219"/>
      <c r="I51" s="219"/>
      <c r="J51" s="219"/>
      <c r="K51" s="219"/>
      <c r="L51" s="219"/>
      <c r="M51" s="219"/>
      <c r="N51" s="219"/>
      <c r="O51" s="219"/>
      <c r="P51" s="219"/>
    </row>
    <row r="52" ht="13.5" customHeight="1">
      <c r="A52" s="219"/>
      <c r="B52" s="219"/>
      <c r="C52" s="219"/>
      <c r="D52" s="219"/>
      <c r="E52" s="219"/>
      <c r="F52" s="219"/>
      <c r="G52" s="219"/>
      <c r="H52" s="219"/>
      <c r="I52" s="219"/>
      <c r="J52" s="219"/>
      <c r="K52" s="219"/>
      <c r="L52" s="219"/>
      <c r="M52" s="219"/>
      <c r="N52" s="219"/>
      <c r="O52" s="219"/>
      <c r="P52" s="219"/>
    </row>
    <row r="53" ht="13.5" customHeight="1">
      <c r="A53" s="219"/>
      <c r="B53" s="219"/>
      <c r="C53" s="219"/>
      <c r="D53" s="219"/>
      <c r="E53" s="219"/>
      <c r="F53" s="219"/>
      <c r="G53" s="219"/>
      <c r="H53" s="219"/>
      <c r="I53" s="219"/>
      <c r="J53" s="219"/>
      <c r="K53" s="219"/>
      <c r="L53" s="219"/>
      <c r="M53" s="219"/>
      <c r="N53" s="219"/>
      <c r="O53" s="219"/>
      <c r="P53" s="219"/>
    </row>
    <row r="54" ht="13.5" customHeight="1">
      <c r="A54" s="219"/>
      <c r="B54" s="219"/>
      <c r="C54" s="219"/>
      <c r="D54" s="219"/>
      <c r="E54" s="219"/>
      <c r="F54" s="219"/>
      <c r="G54" s="219"/>
      <c r="H54" s="219"/>
      <c r="I54" s="219"/>
      <c r="J54" s="219"/>
      <c r="K54" s="219"/>
      <c r="L54" s="219"/>
      <c r="M54" s="219"/>
      <c r="N54" s="219"/>
      <c r="O54" s="219"/>
      <c r="P54" s="219"/>
    </row>
    <row r="55" ht="13.5" customHeight="1">
      <c r="A55" s="219"/>
      <c r="B55" s="219"/>
      <c r="C55" s="219"/>
      <c r="D55" s="219"/>
      <c r="E55" s="219"/>
      <c r="F55" s="219"/>
      <c r="G55" s="219"/>
      <c r="H55" s="219"/>
      <c r="I55" s="219"/>
      <c r="J55" s="219"/>
      <c r="K55" s="219"/>
      <c r="L55" s="219"/>
      <c r="M55" s="219"/>
      <c r="N55" s="219"/>
      <c r="O55" s="219"/>
      <c r="P55" s="219"/>
    </row>
    <row r="56" ht="13.5" customHeight="1">
      <c r="A56" s="219"/>
      <c r="B56" s="219"/>
      <c r="C56" s="219"/>
      <c r="D56" s="219"/>
      <c r="E56" s="219"/>
      <c r="F56" s="219"/>
      <c r="G56" s="219"/>
      <c r="H56" s="219"/>
      <c r="I56" s="219"/>
      <c r="J56" s="219"/>
      <c r="K56" s="219"/>
      <c r="L56" s="219"/>
      <c r="M56" s="219"/>
      <c r="N56" s="219"/>
      <c r="O56" s="219"/>
      <c r="P56" s="219"/>
    </row>
    <row r="57" ht="13.5" customHeight="1">
      <c r="A57" s="219"/>
      <c r="B57" s="219"/>
      <c r="C57" s="219"/>
      <c r="D57" s="219"/>
      <c r="E57" s="219"/>
      <c r="F57" s="219"/>
      <c r="G57" s="219"/>
      <c r="H57" s="219"/>
      <c r="I57" s="219"/>
      <c r="J57" s="219"/>
      <c r="K57" s="219"/>
      <c r="L57" s="219"/>
      <c r="M57" s="219"/>
      <c r="N57" s="219"/>
      <c r="O57" s="219"/>
      <c r="P57" s="219"/>
    </row>
    <row r="58" ht="13.5" customHeight="1">
      <c r="A58" s="219"/>
      <c r="B58" s="219"/>
      <c r="C58" s="219"/>
      <c r="D58" s="219"/>
      <c r="E58" s="219"/>
      <c r="F58" s="219"/>
      <c r="G58" s="219"/>
      <c r="H58" s="219"/>
      <c r="I58" s="219"/>
      <c r="J58" s="219"/>
      <c r="K58" s="219"/>
      <c r="L58" s="219"/>
      <c r="M58" s="219"/>
      <c r="N58" s="219"/>
      <c r="O58" s="219"/>
      <c r="P58" s="219"/>
    </row>
    <row r="59" ht="13.5" customHeight="1">
      <c r="A59" s="219"/>
      <c r="B59" s="219"/>
      <c r="C59" s="219"/>
      <c r="D59" s="219"/>
      <c r="E59" s="219"/>
      <c r="F59" s="219"/>
      <c r="G59" s="219"/>
      <c r="H59" s="219"/>
      <c r="I59" s="219"/>
      <c r="J59" s="219"/>
      <c r="K59" s="219"/>
      <c r="L59" s="219"/>
      <c r="M59" s="219"/>
      <c r="N59" s="219"/>
      <c r="O59" s="219"/>
      <c r="P59" s="219"/>
    </row>
    <row r="60" ht="13.5" customHeight="1">
      <c r="A60" s="219"/>
      <c r="B60" s="219"/>
      <c r="C60" s="219"/>
      <c r="D60" s="219"/>
      <c r="E60" s="219"/>
      <c r="F60" s="219"/>
      <c r="G60" s="219"/>
      <c r="H60" s="219"/>
      <c r="I60" s="219"/>
      <c r="J60" s="219"/>
      <c r="K60" s="219"/>
      <c r="L60" s="219"/>
      <c r="M60" s="219"/>
      <c r="N60" s="219"/>
      <c r="O60" s="219"/>
      <c r="P60" s="219"/>
    </row>
    <row r="61" ht="13.5" customHeight="1">
      <c r="A61" s="219"/>
      <c r="B61" s="219"/>
      <c r="C61" s="219"/>
      <c r="D61" s="219"/>
      <c r="E61" s="219"/>
      <c r="F61" s="219"/>
      <c r="G61" s="219"/>
      <c r="H61" s="219"/>
      <c r="I61" s="219"/>
      <c r="J61" s="219"/>
      <c r="K61" s="219"/>
      <c r="L61" s="219"/>
      <c r="M61" s="219"/>
      <c r="N61" s="219"/>
      <c r="O61" s="219"/>
      <c r="P61" s="219"/>
    </row>
    <row r="62" ht="13.5" customHeight="1">
      <c r="A62" s="219"/>
      <c r="B62" s="219"/>
      <c r="C62" s="219"/>
      <c r="D62" s="219"/>
      <c r="E62" s="219"/>
      <c r="F62" s="219"/>
      <c r="G62" s="219"/>
      <c r="H62" s="219"/>
      <c r="I62" s="219"/>
      <c r="J62" s="219"/>
      <c r="K62" s="219"/>
      <c r="L62" s="219"/>
      <c r="M62" s="219"/>
      <c r="N62" s="219"/>
      <c r="O62" s="219"/>
      <c r="P62" s="219"/>
    </row>
    <row r="63" ht="13.5" customHeight="1">
      <c r="A63" s="219"/>
      <c r="B63" s="219"/>
      <c r="C63" s="219"/>
      <c r="D63" s="219"/>
      <c r="E63" s="219"/>
      <c r="F63" s="219"/>
      <c r="G63" s="219"/>
      <c r="H63" s="219"/>
      <c r="I63" s="219"/>
      <c r="J63" s="219"/>
      <c r="K63" s="219"/>
      <c r="L63" s="219"/>
      <c r="M63" s="219"/>
      <c r="N63" s="219"/>
      <c r="O63" s="219"/>
      <c r="P63" s="219"/>
    </row>
    <row r="64" ht="13.5" customHeight="1">
      <c r="A64" s="219"/>
      <c r="B64" s="219"/>
      <c r="C64" s="219"/>
      <c r="D64" s="219"/>
      <c r="E64" s="219"/>
      <c r="F64" s="219"/>
      <c r="G64" s="219"/>
      <c r="H64" s="219"/>
      <c r="I64" s="219"/>
      <c r="J64" s="219"/>
      <c r="K64" s="219"/>
      <c r="L64" s="219"/>
      <c r="M64" s="219"/>
      <c r="N64" s="219"/>
      <c r="O64" s="219"/>
      <c r="P64" s="219"/>
    </row>
    <row r="65" ht="13.5" customHeight="1">
      <c r="A65" s="219"/>
      <c r="B65" s="219"/>
      <c r="C65" s="219"/>
      <c r="D65" s="219"/>
      <c r="E65" s="219"/>
      <c r="F65" s="219"/>
      <c r="G65" s="219"/>
      <c r="H65" s="219"/>
      <c r="I65" s="219"/>
      <c r="J65" s="219"/>
      <c r="K65" s="219"/>
      <c r="L65" s="219"/>
      <c r="M65" s="219"/>
      <c r="N65" s="219"/>
      <c r="O65" s="219"/>
      <c r="P65" s="219"/>
    </row>
    <row r="66" ht="13.5" customHeight="1">
      <c r="A66" s="219"/>
      <c r="B66" s="219"/>
      <c r="C66" s="219"/>
      <c r="D66" s="219"/>
      <c r="E66" s="219"/>
      <c r="F66" s="219"/>
      <c r="G66" s="219"/>
      <c r="H66" s="219"/>
      <c r="I66" s="219"/>
      <c r="J66" s="219"/>
      <c r="K66" s="219"/>
      <c r="L66" s="219"/>
      <c r="M66" s="219"/>
      <c r="N66" s="219"/>
      <c r="O66" s="219"/>
      <c r="P66" s="219"/>
    </row>
    <row r="67" ht="13.5" customHeight="1">
      <c r="A67" s="219"/>
      <c r="B67" s="219"/>
      <c r="C67" s="219"/>
      <c r="D67" s="219"/>
      <c r="E67" s="219"/>
      <c r="F67" s="219"/>
      <c r="G67" s="219"/>
      <c r="H67" s="219"/>
      <c r="I67" s="219"/>
      <c r="J67" s="219"/>
      <c r="K67" s="219"/>
      <c r="L67" s="219"/>
      <c r="M67" s="219"/>
      <c r="N67" s="219"/>
      <c r="O67" s="219"/>
      <c r="P67" s="219"/>
    </row>
    <row r="68" ht="13.5" customHeight="1">
      <c r="A68" s="219"/>
      <c r="B68" s="219"/>
      <c r="C68" s="219"/>
      <c r="D68" s="219"/>
      <c r="E68" s="219"/>
      <c r="F68" s="219"/>
      <c r="G68" s="219"/>
      <c r="H68" s="219"/>
      <c r="I68" s="219"/>
      <c r="J68" s="219"/>
      <c r="K68" s="219"/>
      <c r="L68" s="219"/>
      <c r="M68" s="219"/>
      <c r="N68" s="219"/>
      <c r="O68" s="219"/>
      <c r="P68" s="219"/>
    </row>
    <row r="69" ht="13.5" customHeight="1">
      <c r="A69" s="219"/>
      <c r="B69" s="219"/>
      <c r="C69" s="219"/>
      <c r="D69" s="219"/>
      <c r="E69" s="219"/>
      <c r="F69" s="219"/>
      <c r="G69" s="219"/>
      <c r="H69" s="219"/>
      <c r="I69" s="219"/>
      <c r="J69" s="219"/>
      <c r="K69" s="219"/>
      <c r="L69" s="219"/>
      <c r="M69" s="219"/>
      <c r="N69" s="219"/>
      <c r="O69" s="219"/>
      <c r="P69" s="219"/>
    </row>
    <row r="70" ht="13.5" customHeight="1">
      <c r="A70" s="219"/>
      <c r="B70" s="219"/>
      <c r="C70" s="219"/>
      <c r="D70" s="219"/>
      <c r="E70" s="219"/>
      <c r="F70" s="219"/>
      <c r="G70" s="219"/>
      <c r="H70" s="219"/>
      <c r="I70" s="219"/>
      <c r="J70" s="219"/>
      <c r="K70" s="219"/>
      <c r="L70" s="219"/>
      <c r="M70" s="219"/>
      <c r="N70" s="219"/>
      <c r="O70" s="219"/>
      <c r="P70" s="219"/>
    </row>
    <row r="71" ht="13.5" customHeight="1">
      <c r="A71" s="219"/>
      <c r="B71" s="219"/>
      <c r="C71" s="219"/>
      <c r="D71" s="219"/>
      <c r="E71" s="219"/>
      <c r="F71" s="219"/>
      <c r="G71" s="219"/>
      <c r="H71" s="219"/>
      <c r="I71" s="219"/>
      <c r="J71" s="219"/>
      <c r="K71" s="219"/>
      <c r="L71" s="219"/>
      <c r="M71" s="219"/>
      <c r="N71" s="219"/>
      <c r="O71" s="219"/>
      <c r="P71" s="219"/>
    </row>
    <row r="72" ht="13.5" customHeight="1">
      <c r="A72" s="219"/>
      <c r="B72" s="219"/>
      <c r="C72" s="219"/>
      <c r="D72" s="219"/>
      <c r="E72" s="219"/>
      <c r="F72" s="219"/>
      <c r="G72" s="219"/>
      <c r="H72" s="219"/>
      <c r="I72" s="219"/>
      <c r="J72" s="219"/>
      <c r="K72" s="219"/>
      <c r="L72" s="219"/>
      <c r="M72" s="219"/>
      <c r="N72" s="219"/>
      <c r="O72" s="219"/>
      <c r="P72" s="219"/>
    </row>
    <row r="73" ht="13.5" customHeight="1">
      <c r="A73" s="219"/>
      <c r="B73" s="219"/>
      <c r="C73" s="219"/>
      <c r="D73" s="219"/>
      <c r="E73" s="219"/>
      <c r="F73" s="219"/>
      <c r="G73" s="219"/>
      <c r="H73" s="219"/>
      <c r="I73" s="219"/>
      <c r="J73" s="219"/>
      <c r="K73" s="219"/>
      <c r="L73" s="219"/>
      <c r="M73" s="219"/>
      <c r="N73" s="219"/>
      <c r="O73" s="219"/>
      <c r="P73" s="219"/>
    </row>
    <row r="74" ht="13.5" customHeight="1">
      <c r="A74" s="219"/>
      <c r="B74" s="219"/>
      <c r="C74" s="219"/>
      <c r="D74" s="219"/>
      <c r="E74" s="219"/>
      <c r="F74" s="219"/>
      <c r="G74" s="219"/>
      <c r="H74" s="219"/>
      <c r="I74" s="219"/>
      <c r="J74" s="219"/>
      <c r="K74" s="219"/>
      <c r="L74" s="219"/>
      <c r="M74" s="219"/>
      <c r="N74" s="219"/>
      <c r="O74" s="219"/>
      <c r="P74" s="219"/>
    </row>
    <row r="75" ht="13.5" customHeight="1">
      <c r="A75" s="219"/>
      <c r="B75" s="219"/>
      <c r="C75" s="219"/>
      <c r="D75" s="219"/>
      <c r="E75" s="219"/>
      <c r="F75" s="219"/>
      <c r="G75" s="219"/>
      <c r="H75" s="219"/>
      <c r="I75" s="219"/>
      <c r="J75" s="219"/>
      <c r="K75" s="219"/>
      <c r="L75" s="219"/>
      <c r="M75" s="219"/>
      <c r="N75" s="219"/>
      <c r="O75" s="219"/>
      <c r="P75" s="219"/>
    </row>
    <row r="76" ht="13.5" customHeight="1">
      <c r="A76" s="219"/>
      <c r="B76" s="219"/>
      <c r="C76" s="219"/>
      <c r="D76" s="219"/>
      <c r="E76" s="219"/>
      <c r="F76" s="219"/>
      <c r="G76" s="219"/>
      <c r="H76" s="219"/>
      <c r="I76" s="219"/>
      <c r="J76" s="219"/>
      <c r="K76" s="219"/>
      <c r="L76" s="219"/>
      <c r="M76" s="219"/>
      <c r="N76" s="219"/>
      <c r="O76" s="219"/>
      <c r="P76" s="219"/>
    </row>
    <row r="77" ht="13.5" customHeight="1">
      <c r="A77" s="219"/>
      <c r="B77" s="219"/>
      <c r="C77" s="219"/>
      <c r="D77" s="219"/>
      <c r="E77" s="219"/>
      <c r="F77" s="219"/>
      <c r="G77" s="219"/>
      <c r="H77" s="219"/>
      <c r="I77" s="219"/>
      <c r="J77" s="219"/>
      <c r="K77" s="219"/>
      <c r="L77" s="219"/>
      <c r="M77" s="219"/>
      <c r="N77" s="219"/>
      <c r="O77" s="219"/>
      <c r="P77" s="219"/>
    </row>
    <row r="78" ht="13.5" customHeight="1">
      <c r="A78" s="219"/>
      <c r="B78" s="219"/>
      <c r="C78" s="219"/>
      <c r="D78" s="219"/>
      <c r="E78" s="219"/>
      <c r="F78" s="219"/>
      <c r="G78" s="219"/>
      <c r="H78" s="219"/>
      <c r="I78" s="219"/>
      <c r="J78" s="219"/>
      <c r="K78" s="219"/>
      <c r="L78" s="219"/>
      <c r="M78" s="219"/>
      <c r="N78" s="219"/>
      <c r="O78" s="219"/>
      <c r="P78" s="219"/>
    </row>
    <row r="79" ht="13.5" customHeight="1">
      <c r="A79" s="219"/>
      <c r="B79" s="219"/>
      <c r="C79" s="219"/>
      <c r="D79" s="219"/>
      <c r="E79" s="219"/>
      <c r="F79" s="219"/>
      <c r="G79" s="219"/>
      <c r="H79" s="219"/>
      <c r="I79" s="219"/>
      <c r="J79" s="219"/>
      <c r="K79" s="219"/>
      <c r="L79" s="219"/>
      <c r="M79" s="219"/>
      <c r="N79" s="219"/>
      <c r="O79" s="219"/>
      <c r="P79" s="219"/>
    </row>
    <row r="80" ht="13.5" customHeight="1">
      <c r="A80" s="219"/>
      <c r="B80" s="219"/>
      <c r="C80" s="219"/>
      <c r="D80" s="219"/>
      <c r="E80" s="219"/>
      <c r="F80" s="219"/>
      <c r="G80" s="219"/>
      <c r="H80" s="219"/>
      <c r="I80" s="219"/>
      <c r="J80" s="219"/>
      <c r="K80" s="219"/>
      <c r="L80" s="219"/>
      <c r="M80" s="219"/>
      <c r="N80" s="219"/>
      <c r="O80" s="219"/>
      <c r="P80" s="219"/>
    </row>
    <row r="81" ht="13.5" customHeight="1">
      <c r="A81" s="219"/>
      <c r="B81" s="219"/>
      <c r="C81" s="219"/>
      <c r="D81" s="219"/>
      <c r="E81" s="219"/>
      <c r="F81" s="219"/>
      <c r="G81" s="219"/>
      <c r="H81" s="219"/>
      <c r="I81" s="219"/>
      <c r="J81" s="219"/>
      <c r="K81" s="219"/>
      <c r="L81" s="219"/>
      <c r="M81" s="219"/>
      <c r="N81" s="219"/>
      <c r="O81" s="219"/>
      <c r="P81" s="219"/>
    </row>
    <row r="82" ht="13.5" customHeight="1">
      <c r="A82" s="219"/>
      <c r="B82" s="219"/>
      <c r="C82" s="219"/>
      <c r="D82" s="219"/>
      <c r="E82" s="219"/>
      <c r="F82" s="219"/>
      <c r="G82" s="219"/>
      <c r="H82" s="219"/>
      <c r="I82" s="219"/>
      <c r="J82" s="219"/>
      <c r="K82" s="219"/>
      <c r="L82" s="219"/>
      <c r="M82" s="219"/>
      <c r="N82" s="219"/>
      <c r="O82" s="219"/>
      <c r="P82" s="219"/>
    </row>
    <row r="83" ht="13.5" customHeight="1">
      <c r="A83" s="219"/>
      <c r="B83" s="219"/>
      <c r="C83" s="219"/>
      <c r="D83" s="219"/>
      <c r="E83" s="219"/>
      <c r="F83" s="219"/>
      <c r="G83" s="219"/>
      <c r="H83" s="219"/>
      <c r="I83" s="219"/>
      <c r="J83" s="219"/>
      <c r="K83" s="219"/>
      <c r="L83" s="219"/>
      <c r="M83" s="219"/>
      <c r="N83" s="219"/>
      <c r="O83" s="219"/>
      <c r="P83" s="219"/>
    </row>
    <row r="84" ht="13.5" customHeight="1">
      <c r="A84" s="219"/>
      <c r="B84" s="219"/>
      <c r="C84" s="219"/>
      <c r="D84" s="219"/>
      <c r="E84" s="219"/>
      <c r="F84" s="219"/>
      <c r="G84" s="219"/>
      <c r="H84" s="219"/>
      <c r="I84" s="219"/>
      <c r="J84" s="219"/>
      <c r="K84" s="219"/>
      <c r="L84" s="219"/>
      <c r="M84" s="219"/>
      <c r="N84" s="219"/>
      <c r="O84" s="219"/>
      <c r="P84" s="219"/>
    </row>
    <row r="85" ht="13.5" customHeight="1">
      <c r="A85" s="219"/>
      <c r="B85" s="219"/>
      <c r="C85" s="219"/>
      <c r="D85" s="219"/>
      <c r="E85" s="219"/>
      <c r="F85" s="219"/>
      <c r="G85" s="219"/>
      <c r="H85" s="219"/>
      <c r="I85" s="219"/>
      <c r="J85" s="219"/>
      <c r="K85" s="219"/>
      <c r="L85" s="219"/>
      <c r="M85" s="219"/>
      <c r="N85" s="219"/>
      <c r="O85" s="219"/>
      <c r="P85" s="219"/>
    </row>
    <row r="86" ht="13.5" customHeight="1">
      <c r="A86" s="219"/>
      <c r="B86" s="219"/>
      <c r="C86" s="219"/>
      <c r="D86" s="219"/>
      <c r="E86" s="219"/>
      <c r="F86" s="219"/>
      <c r="G86" s="219"/>
      <c r="H86" s="219"/>
      <c r="I86" s="219"/>
      <c r="J86" s="219"/>
      <c r="K86" s="219"/>
      <c r="L86" s="219"/>
      <c r="M86" s="219"/>
      <c r="N86" s="219"/>
      <c r="O86" s="219"/>
      <c r="P86" s="219"/>
    </row>
    <row r="87" ht="13.5" customHeight="1">
      <c r="A87" s="219"/>
      <c r="B87" s="219"/>
      <c r="C87" s="219"/>
      <c r="D87" s="219"/>
      <c r="E87" s="219"/>
      <c r="F87" s="219"/>
      <c r="G87" s="219"/>
      <c r="H87" s="219"/>
      <c r="I87" s="219"/>
      <c r="J87" s="219"/>
      <c r="K87" s="219"/>
      <c r="L87" s="219"/>
      <c r="M87" s="219"/>
      <c r="N87" s="219"/>
      <c r="O87" s="219"/>
      <c r="P87" s="219"/>
    </row>
    <row r="88" ht="13.5" customHeight="1">
      <c r="A88" s="219"/>
      <c r="B88" s="219"/>
      <c r="C88" s="219"/>
      <c r="D88" s="219"/>
      <c r="E88" s="219"/>
      <c r="F88" s="219"/>
      <c r="G88" s="219"/>
      <c r="H88" s="219"/>
      <c r="I88" s="219"/>
      <c r="J88" s="219"/>
      <c r="K88" s="219"/>
      <c r="L88" s="219"/>
      <c r="M88" s="219"/>
      <c r="N88" s="219"/>
      <c r="O88" s="219"/>
      <c r="P88" s="219"/>
    </row>
    <row r="89" ht="13.5" customHeight="1">
      <c r="A89" s="219"/>
      <c r="B89" s="219"/>
      <c r="C89" s="219"/>
      <c r="D89" s="219"/>
      <c r="E89" s="219"/>
      <c r="F89" s="219"/>
      <c r="G89" s="219"/>
      <c r="H89" s="219"/>
      <c r="I89" s="219"/>
      <c r="J89" s="219"/>
      <c r="K89" s="219"/>
      <c r="L89" s="219"/>
      <c r="M89" s="219"/>
      <c r="N89" s="219"/>
      <c r="O89" s="219"/>
      <c r="P89" s="219"/>
    </row>
    <row r="90" ht="13.5" customHeight="1">
      <c r="A90" s="219"/>
      <c r="B90" s="219"/>
      <c r="C90" s="219"/>
      <c r="D90" s="219"/>
      <c r="E90" s="219"/>
      <c r="F90" s="219"/>
      <c r="G90" s="219"/>
      <c r="H90" s="219"/>
      <c r="I90" s="219"/>
      <c r="J90" s="219"/>
      <c r="K90" s="219"/>
      <c r="L90" s="219"/>
      <c r="M90" s="219"/>
      <c r="N90" s="219"/>
      <c r="O90" s="219"/>
      <c r="P90" s="219"/>
    </row>
    <row r="91" ht="13.5" customHeight="1">
      <c r="A91" s="219"/>
      <c r="B91" s="219"/>
      <c r="C91" s="219"/>
      <c r="D91" s="219"/>
      <c r="E91" s="219"/>
      <c r="F91" s="219"/>
      <c r="G91" s="219"/>
      <c r="H91" s="219"/>
      <c r="I91" s="219"/>
      <c r="J91" s="219"/>
      <c r="K91" s="219"/>
      <c r="L91" s="219"/>
      <c r="M91" s="219"/>
      <c r="N91" s="219"/>
      <c r="O91" s="219"/>
      <c r="P91" s="219"/>
    </row>
    <row r="92" ht="13.5" customHeight="1">
      <c r="A92" s="219"/>
      <c r="B92" s="219"/>
      <c r="C92" s="219"/>
      <c r="D92" s="219"/>
      <c r="E92" s="219"/>
      <c r="F92" s="219"/>
      <c r="G92" s="219"/>
      <c r="H92" s="219"/>
      <c r="I92" s="219"/>
      <c r="J92" s="219"/>
      <c r="K92" s="219"/>
      <c r="L92" s="219"/>
      <c r="M92" s="219"/>
      <c r="N92" s="219"/>
      <c r="O92" s="219"/>
      <c r="P92" s="219"/>
    </row>
    <row r="93" ht="13.5" customHeight="1">
      <c r="A93" s="219"/>
      <c r="B93" s="219"/>
      <c r="C93" s="219"/>
      <c r="D93" s="219"/>
      <c r="E93" s="219"/>
      <c r="F93" s="219"/>
      <c r="G93" s="219"/>
      <c r="H93" s="219"/>
      <c r="I93" s="219"/>
      <c r="J93" s="219"/>
      <c r="K93" s="219"/>
      <c r="L93" s="219"/>
      <c r="M93" s="219"/>
      <c r="N93" s="219"/>
      <c r="O93" s="219"/>
      <c r="P93" s="219"/>
    </row>
    <row r="94" ht="13.5" customHeight="1">
      <c r="A94" s="219"/>
      <c r="B94" s="219"/>
      <c r="C94" s="219"/>
      <c r="D94" s="219"/>
      <c r="E94" s="219"/>
      <c r="F94" s="219"/>
      <c r="G94" s="219"/>
      <c r="H94" s="219"/>
      <c r="I94" s="219"/>
      <c r="J94" s="219"/>
      <c r="K94" s="219"/>
      <c r="L94" s="219"/>
      <c r="M94" s="219"/>
      <c r="N94" s="219"/>
      <c r="O94" s="219"/>
      <c r="P94" s="219"/>
    </row>
    <row r="95" ht="13.5" customHeight="1">
      <c r="A95" s="219"/>
      <c r="B95" s="219"/>
      <c r="C95" s="219"/>
      <c r="D95" s="219"/>
      <c r="E95" s="219"/>
      <c r="F95" s="219"/>
      <c r="G95" s="219"/>
      <c r="H95" s="219"/>
      <c r="I95" s="219"/>
      <c r="J95" s="219"/>
      <c r="K95" s="219"/>
      <c r="L95" s="219"/>
      <c r="M95" s="219"/>
      <c r="N95" s="219"/>
      <c r="O95" s="219"/>
      <c r="P95" s="219"/>
    </row>
    <row r="96" ht="13.5" customHeight="1">
      <c r="A96" s="219"/>
      <c r="B96" s="219"/>
      <c r="C96" s="219"/>
      <c r="D96" s="219"/>
      <c r="E96" s="219"/>
      <c r="F96" s="219"/>
      <c r="G96" s="219"/>
      <c r="H96" s="219"/>
      <c r="I96" s="219"/>
      <c r="J96" s="219"/>
      <c r="K96" s="219"/>
      <c r="L96" s="219"/>
      <c r="M96" s="219"/>
      <c r="N96" s="219"/>
      <c r="O96" s="219"/>
      <c r="P96" s="219"/>
    </row>
    <row r="97" ht="13.5" customHeight="1">
      <c r="A97" s="219"/>
      <c r="B97" s="219"/>
      <c r="C97" s="219"/>
      <c r="D97" s="219"/>
      <c r="E97" s="219"/>
      <c r="F97" s="219"/>
      <c r="G97" s="219"/>
      <c r="H97" s="219"/>
      <c r="I97" s="219"/>
      <c r="J97" s="219"/>
      <c r="K97" s="219"/>
      <c r="L97" s="219"/>
      <c r="M97" s="219"/>
      <c r="N97" s="219"/>
      <c r="O97" s="219"/>
      <c r="P97" s="219"/>
    </row>
    <row r="98" ht="13.5" customHeight="1">
      <c r="A98" s="219"/>
      <c r="B98" s="219"/>
      <c r="C98" s="219"/>
      <c r="D98" s="219"/>
      <c r="E98" s="219"/>
      <c r="F98" s="219"/>
      <c r="G98" s="219"/>
      <c r="H98" s="219"/>
      <c r="I98" s="219"/>
      <c r="J98" s="219"/>
      <c r="K98" s="219"/>
      <c r="L98" s="219"/>
      <c r="M98" s="219"/>
      <c r="N98" s="219"/>
      <c r="O98" s="219"/>
      <c r="P98" s="219"/>
    </row>
    <row r="99" ht="13.5" customHeight="1">
      <c r="A99" s="219"/>
      <c r="B99" s="219"/>
      <c r="C99" s="219"/>
      <c r="D99" s="219"/>
      <c r="E99" s="219"/>
      <c r="F99" s="219"/>
      <c r="G99" s="219"/>
      <c r="H99" s="219"/>
      <c r="I99" s="219"/>
      <c r="J99" s="219"/>
      <c r="K99" s="219"/>
      <c r="L99" s="219"/>
      <c r="M99" s="219"/>
      <c r="N99" s="219"/>
      <c r="O99" s="219"/>
      <c r="P99" s="219"/>
    </row>
    <row r="100" ht="13.5" customHeight="1">
      <c r="A100" s="219"/>
      <c r="B100" s="219"/>
      <c r="C100" s="219"/>
      <c r="D100" s="219"/>
      <c r="E100" s="219"/>
      <c r="F100" s="219"/>
      <c r="G100" s="219"/>
      <c r="H100" s="219"/>
      <c r="I100" s="219"/>
      <c r="J100" s="219"/>
      <c r="K100" s="219"/>
      <c r="L100" s="219"/>
      <c r="M100" s="219"/>
      <c r="N100" s="219"/>
      <c r="O100" s="219"/>
      <c r="P100" s="219"/>
    </row>
    <row r="101" ht="13.5" customHeight="1">
      <c r="A101" s="219"/>
      <c r="B101" s="219"/>
      <c r="C101" s="219"/>
      <c r="D101" s="219"/>
      <c r="E101" s="219"/>
      <c r="F101" s="219"/>
      <c r="G101" s="219"/>
      <c r="H101" s="219"/>
      <c r="I101" s="219"/>
      <c r="J101" s="219"/>
      <c r="K101" s="219"/>
      <c r="L101" s="219"/>
      <c r="M101" s="219"/>
      <c r="N101" s="219"/>
      <c r="O101" s="219"/>
      <c r="P101" s="219"/>
    </row>
    <row r="102" ht="13.5" customHeight="1">
      <c r="A102" s="219"/>
      <c r="B102" s="219"/>
      <c r="C102" s="219"/>
      <c r="D102" s="219"/>
      <c r="E102" s="219"/>
      <c r="F102" s="219"/>
      <c r="G102" s="219"/>
      <c r="H102" s="219"/>
      <c r="I102" s="219"/>
      <c r="J102" s="219"/>
      <c r="K102" s="219"/>
      <c r="L102" s="219"/>
      <c r="M102" s="219"/>
      <c r="N102" s="219"/>
      <c r="O102" s="219"/>
      <c r="P102" s="219"/>
    </row>
    <row r="103" ht="13.5" customHeight="1">
      <c r="A103" s="219"/>
      <c r="B103" s="219"/>
      <c r="C103" s="219"/>
      <c r="D103" s="219"/>
      <c r="E103" s="219"/>
      <c r="F103" s="219"/>
      <c r="G103" s="219"/>
      <c r="H103" s="219"/>
      <c r="I103" s="219"/>
      <c r="J103" s="219"/>
      <c r="K103" s="219"/>
      <c r="L103" s="219"/>
      <c r="M103" s="219"/>
      <c r="N103" s="219"/>
      <c r="O103" s="219"/>
      <c r="P103" s="219"/>
    </row>
    <row r="104" ht="13.5" customHeight="1">
      <c r="A104" s="219"/>
      <c r="B104" s="219"/>
      <c r="C104" s="219"/>
      <c r="D104" s="219"/>
      <c r="E104" s="219"/>
      <c r="F104" s="219"/>
      <c r="G104" s="219"/>
      <c r="H104" s="219"/>
      <c r="I104" s="219"/>
      <c r="J104" s="219"/>
      <c r="K104" s="219"/>
      <c r="L104" s="219"/>
      <c r="M104" s="219"/>
      <c r="N104" s="219"/>
      <c r="O104" s="219"/>
      <c r="P104" s="219"/>
    </row>
    <row r="105" ht="13.5" customHeight="1">
      <c r="A105" s="219"/>
      <c r="B105" s="219"/>
      <c r="C105" s="219"/>
      <c r="D105" s="219"/>
      <c r="E105" s="219"/>
      <c r="F105" s="219"/>
      <c r="G105" s="219"/>
      <c r="H105" s="219"/>
      <c r="I105" s="219"/>
      <c r="J105" s="219"/>
      <c r="K105" s="219"/>
      <c r="L105" s="219"/>
      <c r="M105" s="219"/>
      <c r="N105" s="219"/>
      <c r="O105" s="219"/>
      <c r="P105" s="219"/>
    </row>
    <row r="106" ht="13.5" customHeight="1">
      <c r="A106" s="219"/>
      <c r="B106" s="219"/>
      <c r="C106" s="219"/>
      <c r="D106" s="219"/>
      <c r="E106" s="219"/>
      <c r="F106" s="219"/>
      <c r="G106" s="219"/>
      <c r="H106" s="219"/>
      <c r="I106" s="219"/>
      <c r="J106" s="219"/>
      <c r="K106" s="219"/>
      <c r="L106" s="219"/>
      <c r="M106" s="219"/>
      <c r="N106" s="219"/>
      <c r="O106" s="219"/>
      <c r="P106" s="219"/>
    </row>
    <row r="107" ht="13.5" customHeight="1">
      <c r="A107" s="219"/>
      <c r="B107" s="219"/>
      <c r="C107" s="219"/>
      <c r="D107" s="219"/>
      <c r="E107" s="219"/>
      <c r="F107" s="219"/>
      <c r="G107" s="219"/>
      <c r="H107" s="219"/>
      <c r="I107" s="219"/>
      <c r="J107" s="219"/>
      <c r="K107" s="219"/>
      <c r="L107" s="219"/>
      <c r="M107" s="219"/>
      <c r="N107" s="219"/>
      <c r="O107" s="219"/>
      <c r="P107" s="219"/>
    </row>
    <row r="108" ht="13.5" customHeight="1">
      <c r="A108" s="219"/>
      <c r="B108" s="219"/>
      <c r="C108" s="219"/>
      <c r="D108" s="219"/>
      <c r="E108" s="219"/>
      <c r="F108" s="219"/>
      <c r="G108" s="219"/>
      <c r="H108" s="219"/>
      <c r="I108" s="219"/>
      <c r="J108" s="219"/>
      <c r="K108" s="219"/>
      <c r="L108" s="219"/>
      <c r="M108" s="219"/>
      <c r="N108" s="219"/>
      <c r="O108" s="219"/>
      <c r="P108" s="219"/>
    </row>
    <row r="109" ht="13.5" customHeight="1">
      <c r="A109" s="219"/>
      <c r="B109" s="219"/>
      <c r="C109" s="219"/>
      <c r="D109" s="219"/>
      <c r="E109" s="219"/>
      <c r="F109" s="219"/>
      <c r="G109" s="219"/>
      <c r="H109" s="219"/>
      <c r="I109" s="219"/>
      <c r="J109" s="219"/>
      <c r="K109" s="219"/>
      <c r="L109" s="219"/>
      <c r="M109" s="219"/>
      <c r="N109" s="219"/>
      <c r="O109" s="219"/>
      <c r="P109" s="219"/>
    </row>
    <row r="110" ht="13.5" customHeight="1">
      <c r="A110" s="219"/>
      <c r="B110" s="219"/>
      <c r="C110" s="219"/>
      <c r="D110" s="219"/>
      <c r="E110" s="219"/>
      <c r="F110" s="219"/>
      <c r="G110" s="219"/>
      <c r="H110" s="219"/>
      <c r="I110" s="219"/>
      <c r="J110" s="219"/>
      <c r="K110" s="219"/>
      <c r="L110" s="219"/>
      <c r="M110" s="219"/>
      <c r="N110" s="219"/>
      <c r="O110" s="219"/>
      <c r="P110" s="219"/>
    </row>
    <row r="111" ht="13.5" customHeight="1">
      <c r="A111" s="219"/>
      <c r="B111" s="219"/>
      <c r="C111" s="219"/>
      <c r="D111" s="219"/>
      <c r="E111" s="219"/>
      <c r="F111" s="219"/>
      <c r="G111" s="219"/>
      <c r="H111" s="219"/>
      <c r="I111" s="219"/>
      <c r="J111" s="219"/>
      <c r="K111" s="219"/>
      <c r="L111" s="219"/>
      <c r="M111" s="219"/>
      <c r="N111" s="219"/>
      <c r="O111" s="219"/>
      <c r="P111" s="219"/>
    </row>
    <row r="112" ht="13.5" customHeight="1">
      <c r="A112" s="219"/>
      <c r="B112" s="219"/>
      <c r="C112" s="219"/>
      <c r="D112" s="219"/>
      <c r="E112" s="219"/>
      <c r="F112" s="219"/>
      <c r="G112" s="219"/>
      <c r="H112" s="219"/>
      <c r="I112" s="219"/>
      <c r="J112" s="219"/>
      <c r="K112" s="219"/>
      <c r="L112" s="219"/>
      <c r="M112" s="219"/>
      <c r="N112" s="219"/>
      <c r="O112" s="219"/>
      <c r="P112" s="219"/>
    </row>
    <row r="113" ht="13.5" customHeight="1">
      <c r="A113" s="219"/>
      <c r="B113" s="219"/>
      <c r="C113" s="219"/>
      <c r="D113" s="219"/>
      <c r="E113" s="219"/>
      <c r="F113" s="219"/>
      <c r="G113" s="219"/>
      <c r="H113" s="219"/>
      <c r="I113" s="219"/>
      <c r="J113" s="219"/>
      <c r="K113" s="219"/>
      <c r="L113" s="219"/>
      <c r="M113" s="219"/>
      <c r="N113" s="219"/>
      <c r="O113" s="219"/>
      <c r="P113" s="219"/>
    </row>
    <row r="114" ht="13.5" customHeight="1">
      <c r="A114" s="219"/>
      <c r="B114" s="219"/>
      <c r="C114" s="219"/>
      <c r="D114" s="219"/>
      <c r="E114" s="219"/>
      <c r="F114" s="219"/>
      <c r="G114" s="219"/>
      <c r="H114" s="219"/>
      <c r="I114" s="219"/>
      <c r="J114" s="219"/>
      <c r="K114" s="219"/>
      <c r="L114" s="219"/>
      <c r="M114" s="219"/>
      <c r="N114" s="219"/>
      <c r="O114" s="219"/>
      <c r="P114" s="219"/>
    </row>
    <row r="115" ht="13.5" customHeight="1">
      <c r="A115" s="219"/>
      <c r="B115" s="219"/>
      <c r="C115" s="219"/>
      <c r="D115" s="219"/>
      <c r="E115" s="219"/>
      <c r="F115" s="219"/>
      <c r="G115" s="219"/>
      <c r="H115" s="219"/>
      <c r="I115" s="219"/>
      <c r="J115" s="219"/>
      <c r="K115" s="219"/>
      <c r="L115" s="219"/>
      <c r="M115" s="219"/>
      <c r="N115" s="219"/>
      <c r="O115" s="219"/>
      <c r="P115" s="219"/>
    </row>
    <row r="116" ht="13.5" customHeight="1">
      <c r="A116" s="219"/>
      <c r="B116" s="219"/>
      <c r="C116" s="219"/>
      <c r="D116" s="219"/>
      <c r="E116" s="219"/>
      <c r="F116" s="219"/>
      <c r="G116" s="219"/>
      <c r="H116" s="219"/>
      <c r="I116" s="219"/>
      <c r="J116" s="219"/>
      <c r="K116" s="219"/>
      <c r="L116" s="219"/>
      <c r="M116" s="219"/>
      <c r="N116" s="219"/>
      <c r="O116" s="219"/>
      <c r="P116" s="219"/>
    </row>
    <row r="117" ht="13.5" customHeight="1">
      <c r="A117" s="219"/>
      <c r="B117" s="219"/>
      <c r="C117" s="219"/>
      <c r="D117" s="219"/>
      <c r="E117" s="219"/>
      <c r="F117" s="219"/>
      <c r="G117" s="219"/>
      <c r="H117" s="219"/>
      <c r="I117" s="219"/>
      <c r="J117" s="219"/>
      <c r="K117" s="219"/>
      <c r="L117" s="219"/>
      <c r="M117" s="219"/>
      <c r="N117" s="219"/>
      <c r="O117" s="219"/>
      <c r="P117" s="219"/>
    </row>
    <row r="118" ht="13.5" customHeight="1">
      <c r="A118" s="219"/>
      <c r="B118" s="219"/>
      <c r="C118" s="219"/>
      <c r="D118" s="219"/>
      <c r="E118" s="219"/>
      <c r="F118" s="219"/>
      <c r="G118" s="219"/>
      <c r="H118" s="219"/>
      <c r="I118" s="219"/>
      <c r="J118" s="219"/>
      <c r="K118" s="219"/>
      <c r="L118" s="219"/>
      <c r="M118" s="219"/>
      <c r="N118" s="219"/>
      <c r="O118" s="219"/>
      <c r="P118" s="219"/>
    </row>
    <row r="119" ht="13.5" customHeight="1">
      <c r="A119" s="219"/>
      <c r="B119" s="219"/>
      <c r="C119" s="219"/>
      <c r="D119" s="219"/>
      <c r="E119" s="219"/>
      <c r="F119" s="219"/>
      <c r="G119" s="219"/>
      <c r="H119" s="219"/>
      <c r="I119" s="219"/>
      <c r="J119" s="219"/>
      <c r="K119" s="219"/>
      <c r="L119" s="219"/>
      <c r="M119" s="219"/>
      <c r="N119" s="219"/>
      <c r="O119" s="219"/>
      <c r="P119" s="219"/>
    </row>
    <row r="120" ht="13.5" customHeight="1">
      <c r="A120" s="219"/>
      <c r="B120" s="219"/>
      <c r="C120" s="219"/>
      <c r="D120" s="219"/>
      <c r="E120" s="219"/>
      <c r="F120" s="219"/>
      <c r="G120" s="219"/>
      <c r="H120" s="219"/>
      <c r="I120" s="219"/>
      <c r="J120" s="219"/>
      <c r="K120" s="219"/>
      <c r="L120" s="219"/>
      <c r="M120" s="219"/>
      <c r="N120" s="219"/>
      <c r="O120" s="219"/>
      <c r="P120" s="219"/>
    </row>
    <row r="121" ht="13.5" customHeight="1">
      <c r="A121" s="219"/>
      <c r="B121" s="219"/>
      <c r="C121" s="219"/>
      <c r="D121" s="219"/>
      <c r="E121" s="219"/>
      <c r="F121" s="219"/>
      <c r="G121" s="219"/>
      <c r="H121" s="219"/>
      <c r="I121" s="219"/>
      <c r="J121" s="219"/>
      <c r="K121" s="219"/>
      <c r="L121" s="219"/>
      <c r="M121" s="219"/>
      <c r="N121" s="219"/>
      <c r="O121" s="219"/>
      <c r="P121" s="219"/>
    </row>
    <row r="122" ht="13.5" customHeight="1">
      <c r="A122" s="219"/>
      <c r="B122" s="219"/>
      <c r="C122" s="219"/>
      <c r="D122" s="219"/>
      <c r="E122" s="219"/>
      <c r="F122" s="219"/>
      <c r="G122" s="219"/>
      <c r="H122" s="219"/>
      <c r="I122" s="219"/>
      <c r="J122" s="219"/>
      <c r="K122" s="219"/>
      <c r="L122" s="219"/>
      <c r="M122" s="219"/>
      <c r="N122" s="219"/>
      <c r="O122" s="219"/>
      <c r="P122" s="219"/>
    </row>
    <row r="123" ht="13.5" customHeight="1">
      <c r="A123" s="219"/>
      <c r="B123" s="219"/>
      <c r="C123" s="219"/>
      <c r="D123" s="219"/>
      <c r="E123" s="219"/>
      <c r="F123" s="219"/>
      <c r="G123" s="219"/>
      <c r="H123" s="219"/>
      <c r="I123" s="219"/>
      <c r="J123" s="219"/>
      <c r="K123" s="219"/>
      <c r="L123" s="219"/>
      <c r="M123" s="219"/>
      <c r="N123" s="219"/>
      <c r="O123" s="219"/>
      <c r="P123" s="219"/>
    </row>
    <row r="124" ht="13.5" customHeight="1">
      <c r="A124" s="219"/>
      <c r="B124" s="219"/>
      <c r="C124" s="219"/>
      <c r="D124" s="219"/>
      <c r="E124" s="219"/>
      <c r="F124" s="219"/>
      <c r="G124" s="219"/>
      <c r="H124" s="219"/>
      <c r="I124" s="219"/>
      <c r="J124" s="219"/>
      <c r="K124" s="219"/>
      <c r="L124" s="219"/>
      <c r="M124" s="219"/>
      <c r="N124" s="219"/>
      <c r="O124" s="219"/>
      <c r="P124" s="219"/>
    </row>
    <row r="125" ht="13.5" customHeight="1">
      <c r="A125" s="219"/>
      <c r="B125" s="219"/>
      <c r="C125" s="219"/>
      <c r="D125" s="219"/>
      <c r="E125" s="219"/>
      <c r="F125" s="219"/>
      <c r="G125" s="219"/>
      <c r="H125" s="219"/>
      <c r="I125" s="219"/>
      <c r="J125" s="219"/>
      <c r="K125" s="219"/>
      <c r="L125" s="219"/>
      <c r="M125" s="219"/>
      <c r="N125" s="219"/>
      <c r="O125" s="219"/>
      <c r="P125" s="219"/>
    </row>
    <row r="126" ht="13.5" customHeight="1">
      <c r="A126" s="219"/>
      <c r="B126" s="219"/>
      <c r="C126" s="219"/>
      <c r="D126" s="219"/>
      <c r="E126" s="219"/>
      <c r="F126" s="219"/>
      <c r="G126" s="219"/>
      <c r="H126" s="219"/>
      <c r="I126" s="219"/>
      <c r="J126" s="219"/>
      <c r="K126" s="219"/>
      <c r="L126" s="219"/>
      <c r="M126" s="219"/>
      <c r="N126" s="219"/>
      <c r="O126" s="219"/>
      <c r="P126" s="219"/>
    </row>
    <row r="127" ht="13.5" customHeight="1">
      <c r="A127" s="219"/>
      <c r="B127" s="219"/>
      <c r="C127" s="219"/>
      <c r="D127" s="219"/>
      <c r="E127" s="219"/>
      <c r="F127" s="219"/>
      <c r="G127" s="219"/>
      <c r="H127" s="219"/>
      <c r="I127" s="219"/>
      <c r="J127" s="219"/>
      <c r="K127" s="219"/>
      <c r="L127" s="219"/>
      <c r="M127" s="219"/>
      <c r="N127" s="219"/>
      <c r="O127" s="219"/>
      <c r="P127" s="219"/>
    </row>
    <row r="128" ht="13.5" customHeight="1">
      <c r="A128" s="219"/>
      <c r="B128" s="219"/>
      <c r="C128" s="219"/>
      <c r="D128" s="219"/>
      <c r="E128" s="219"/>
      <c r="F128" s="219"/>
      <c r="G128" s="219"/>
      <c r="H128" s="219"/>
      <c r="I128" s="219"/>
      <c r="J128" s="219"/>
      <c r="K128" s="219"/>
      <c r="L128" s="219"/>
      <c r="M128" s="219"/>
      <c r="N128" s="219"/>
      <c r="O128" s="219"/>
      <c r="P128" s="219"/>
    </row>
    <row r="129" ht="13.5" customHeight="1">
      <c r="A129" s="219"/>
      <c r="B129" s="219"/>
      <c r="C129" s="219"/>
      <c r="D129" s="219"/>
      <c r="E129" s="219"/>
      <c r="F129" s="219"/>
      <c r="G129" s="219"/>
      <c r="H129" s="219"/>
      <c r="I129" s="219"/>
      <c r="J129" s="219"/>
      <c r="K129" s="219"/>
      <c r="L129" s="219"/>
      <c r="M129" s="219"/>
      <c r="N129" s="219"/>
      <c r="O129" s="219"/>
      <c r="P129" s="219"/>
    </row>
    <row r="130" ht="13.5" customHeight="1">
      <c r="A130" s="219"/>
      <c r="B130" s="219"/>
      <c r="C130" s="219"/>
      <c r="D130" s="219"/>
      <c r="E130" s="219"/>
      <c r="F130" s="219"/>
      <c r="G130" s="219"/>
      <c r="H130" s="219"/>
      <c r="I130" s="219"/>
      <c r="J130" s="219"/>
      <c r="K130" s="219"/>
      <c r="L130" s="219"/>
      <c r="M130" s="219"/>
      <c r="N130" s="219"/>
      <c r="O130" s="219"/>
      <c r="P130" s="219"/>
    </row>
    <row r="131" ht="13.5" customHeight="1">
      <c r="A131" s="219"/>
      <c r="B131" s="219"/>
      <c r="C131" s="219"/>
      <c r="D131" s="219"/>
      <c r="E131" s="219"/>
      <c r="F131" s="219"/>
      <c r="G131" s="219"/>
      <c r="H131" s="219"/>
      <c r="I131" s="219"/>
      <c r="J131" s="219"/>
      <c r="K131" s="219"/>
      <c r="L131" s="219"/>
      <c r="M131" s="219"/>
      <c r="N131" s="219"/>
      <c r="O131" s="219"/>
      <c r="P131" s="219"/>
    </row>
    <row r="132" ht="13.5" customHeight="1">
      <c r="A132" s="219"/>
      <c r="B132" s="219"/>
      <c r="C132" s="219"/>
      <c r="D132" s="219"/>
      <c r="E132" s="219"/>
      <c r="F132" s="219"/>
      <c r="G132" s="219"/>
      <c r="H132" s="219"/>
      <c r="I132" s="219"/>
      <c r="J132" s="219"/>
      <c r="K132" s="219"/>
      <c r="L132" s="219"/>
      <c r="M132" s="219"/>
      <c r="N132" s="219"/>
      <c r="O132" s="219"/>
      <c r="P132" s="219"/>
    </row>
    <row r="133" ht="13.5" customHeight="1">
      <c r="A133" s="219"/>
      <c r="B133" s="219"/>
      <c r="C133" s="219"/>
      <c r="D133" s="219"/>
      <c r="E133" s="219"/>
      <c r="F133" s="219"/>
      <c r="G133" s="219"/>
      <c r="H133" s="219"/>
      <c r="I133" s="219"/>
      <c r="J133" s="219"/>
      <c r="K133" s="219"/>
      <c r="L133" s="219"/>
      <c r="M133" s="219"/>
      <c r="N133" s="219"/>
      <c r="O133" s="219"/>
      <c r="P133" s="219"/>
    </row>
    <row r="134" ht="13.5" customHeight="1">
      <c r="A134" s="219"/>
      <c r="B134" s="219"/>
      <c r="C134" s="219"/>
      <c r="D134" s="219"/>
      <c r="E134" s="219"/>
      <c r="F134" s="219"/>
      <c r="G134" s="219"/>
      <c r="H134" s="219"/>
      <c r="I134" s="219"/>
      <c r="J134" s="219"/>
      <c r="K134" s="219"/>
      <c r="L134" s="219"/>
      <c r="M134" s="219"/>
      <c r="N134" s="219"/>
      <c r="O134" s="219"/>
      <c r="P134" s="219"/>
    </row>
    <row r="135" ht="13.5" customHeight="1">
      <c r="A135" s="219"/>
      <c r="B135" s="219"/>
      <c r="C135" s="219"/>
      <c r="D135" s="219"/>
      <c r="E135" s="219"/>
      <c r="F135" s="219"/>
      <c r="G135" s="219"/>
      <c r="H135" s="219"/>
      <c r="I135" s="219"/>
      <c r="J135" s="219"/>
      <c r="K135" s="219"/>
      <c r="L135" s="219"/>
      <c r="M135" s="219"/>
      <c r="N135" s="219"/>
      <c r="O135" s="219"/>
      <c r="P135" s="219"/>
    </row>
    <row r="136" ht="13.5" customHeight="1">
      <c r="A136" s="219"/>
      <c r="B136" s="219"/>
      <c r="C136" s="219"/>
      <c r="D136" s="219"/>
      <c r="E136" s="219"/>
      <c r="F136" s="219"/>
      <c r="G136" s="219"/>
      <c r="H136" s="219"/>
      <c r="I136" s="219"/>
      <c r="J136" s="219"/>
      <c r="K136" s="219"/>
      <c r="L136" s="219"/>
      <c r="M136" s="219"/>
      <c r="N136" s="219"/>
      <c r="O136" s="219"/>
      <c r="P136" s="219"/>
    </row>
    <row r="137" ht="13.5" customHeight="1">
      <c r="A137" s="219"/>
      <c r="B137" s="219"/>
      <c r="C137" s="219"/>
      <c r="D137" s="219"/>
      <c r="E137" s="219"/>
      <c r="F137" s="219"/>
      <c r="G137" s="219"/>
      <c r="H137" s="219"/>
      <c r="I137" s="219"/>
      <c r="J137" s="219"/>
      <c r="K137" s="219"/>
      <c r="L137" s="219"/>
      <c r="M137" s="219"/>
      <c r="N137" s="219"/>
      <c r="O137" s="219"/>
      <c r="P137" s="219"/>
    </row>
    <row r="138" ht="13.5" customHeight="1">
      <c r="A138" s="219"/>
      <c r="B138" s="219"/>
      <c r="C138" s="219"/>
      <c r="D138" s="219"/>
      <c r="E138" s="219"/>
      <c r="F138" s="219"/>
      <c r="G138" s="219"/>
      <c r="H138" s="219"/>
      <c r="I138" s="219"/>
      <c r="J138" s="219"/>
      <c r="K138" s="219"/>
      <c r="L138" s="219"/>
      <c r="M138" s="219"/>
      <c r="N138" s="219"/>
      <c r="O138" s="219"/>
      <c r="P138" s="219"/>
    </row>
    <row r="139" ht="13.5" customHeight="1">
      <c r="A139" s="219"/>
      <c r="B139" s="219"/>
      <c r="C139" s="219"/>
      <c r="D139" s="219"/>
      <c r="E139" s="219"/>
      <c r="F139" s="219"/>
      <c r="G139" s="219"/>
      <c r="H139" s="219"/>
      <c r="I139" s="219"/>
      <c r="J139" s="219"/>
      <c r="K139" s="219"/>
      <c r="L139" s="219"/>
      <c r="M139" s="219"/>
      <c r="N139" s="219"/>
      <c r="O139" s="219"/>
      <c r="P139" s="219"/>
    </row>
    <row r="140" ht="13.5" customHeight="1">
      <c r="A140" s="219"/>
      <c r="B140" s="219"/>
      <c r="C140" s="219"/>
      <c r="D140" s="219"/>
      <c r="E140" s="219"/>
      <c r="F140" s="219"/>
      <c r="G140" s="219"/>
      <c r="H140" s="219"/>
      <c r="I140" s="219"/>
      <c r="J140" s="219"/>
      <c r="K140" s="219"/>
      <c r="L140" s="219"/>
      <c r="M140" s="219"/>
      <c r="N140" s="219"/>
      <c r="O140" s="219"/>
      <c r="P140" s="219"/>
    </row>
    <row r="141" ht="13.5" customHeight="1">
      <c r="A141" s="219"/>
      <c r="B141" s="219"/>
      <c r="C141" s="219"/>
      <c r="D141" s="219"/>
      <c r="E141" s="219"/>
      <c r="F141" s="219"/>
      <c r="G141" s="219"/>
      <c r="H141" s="219"/>
      <c r="I141" s="219"/>
      <c r="J141" s="219"/>
      <c r="K141" s="219"/>
      <c r="L141" s="219"/>
      <c r="M141" s="219"/>
      <c r="N141" s="219"/>
      <c r="O141" s="219"/>
      <c r="P141" s="219"/>
    </row>
    <row r="142" ht="13.5" customHeight="1">
      <c r="A142" s="219"/>
      <c r="B142" s="219"/>
      <c r="C142" s="219"/>
      <c r="D142" s="219"/>
      <c r="E142" s="219"/>
      <c r="F142" s="219"/>
      <c r="G142" s="219"/>
      <c r="H142" s="219"/>
      <c r="I142" s="219"/>
      <c r="J142" s="219"/>
      <c r="K142" s="219"/>
      <c r="L142" s="219"/>
      <c r="M142" s="219"/>
      <c r="N142" s="219"/>
      <c r="O142" s="219"/>
      <c r="P142" s="219"/>
    </row>
    <row r="143" ht="13.5" customHeight="1">
      <c r="A143" s="219"/>
      <c r="B143" s="219"/>
      <c r="C143" s="219"/>
      <c r="D143" s="219"/>
      <c r="E143" s="219"/>
      <c r="F143" s="219"/>
      <c r="G143" s="219"/>
      <c r="H143" s="219"/>
      <c r="I143" s="219"/>
      <c r="J143" s="219"/>
      <c r="K143" s="219"/>
      <c r="L143" s="219"/>
      <c r="M143" s="219"/>
      <c r="N143" s="219"/>
      <c r="O143" s="219"/>
      <c r="P143" s="219"/>
    </row>
    <row r="144" ht="13.5" customHeight="1">
      <c r="A144" s="219"/>
      <c r="B144" s="219"/>
      <c r="C144" s="219"/>
      <c r="D144" s="219"/>
      <c r="E144" s="219"/>
      <c r="F144" s="219"/>
      <c r="G144" s="219"/>
      <c r="H144" s="219"/>
      <c r="I144" s="219"/>
      <c r="J144" s="219"/>
      <c r="K144" s="219"/>
      <c r="L144" s="219"/>
      <c r="M144" s="219"/>
      <c r="N144" s="219"/>
      <c r="O144" s="219"/>
      <c r="P144" s="219"/>
    </row>
    <row r="145" ht="13.5" customHeight="1">
      <c r="A145" s="219"/>
      <c r="B145" s="219"/>
      <c r="C145" s="219"/>
      <c r="D145" s="219"/>
      <c r="E145" s="219"/>
      <c r="F145" s="219"/>
      <c r="G145" s="219"/>
      <c r="H145" s="219"/>
      <c r="I145" s="219"/>
      <c r="J145" s="219"/>
      <c r="K145" s="219"/>
      <c r="L145" s="219"/>
      <c r="M145" s="219"/>
      <c r="N145" s="219"/>
      <c r="O145" s="219"/>
      <c r="P145" s="219"/>
    </row>
    <row r="146" ht="13.5" customHeight="1">
      <c r="A146" s="219"/>
      <c r="B146" s="219"/>
      <c r="C146" s="219"/>
      <c r="D146" s="219"/>
      <c r="E146" s="219"/>
      <c r="F146" s="219"/>
      <c r="G146" s="219"/>
      <c r="H146" s="219"/>
      <c r="I146" s="219"/>
      <c r="J146" s="219"/>
      <c r="K146" s="219"/>
      <c r="L146" s="219"/>
      <c r="M146" s="219"/>
      <c r="N146" s="219"/>
      <c r="O146" s="219"/>
      <c r="P146" s="219"/>
    </row>
    <row r="147" ht="13.5" customHeight="1">
      <c r="A147" s="219"/>
      <c r="B147" s="219"/>
      <c r="C147" s="219"/>
      <c r="D147" s="219"/>
      <c r="E147" s="219"/>
      <c r="F147" s="219"/>
      <c r="G147" s="219"/>
      <c r="H147" s="219"/>
      <c r="I147" s="219"/>
      <c r="J147" s="219"/>
      <c r="K147" s="219"/>
      <c r="L147" s="219"/>
      <c r="M147" s="219"/>
      <c r="N147" s="219"/>
      <c r="O147" s="219"/>
      <c r="P147" s="219"/>
    </row>
    <row r="148" ht="13.5" customHeight="1">
      <c r="A148" s="219"/>
      <c r="B148" s="219"/>
      <c r="C148" s="219"/>
      <c r="D148" s="219"/>
      <c r="E148" s="219"/>
      <c r="F148" s="219"/>
      <c r="G148" s="219"/>
      <c r="H148" s="219"/>
      <c r="I148" s="219"/>
      <c r="J148" s="219"/>
      <c r="K148" s="219"/>
      <c r="L148" s="219"/>
      <c r="M148" s="219"/>
      <c r="N148" s="219"/>
      <c r="O148" s="219"/>
      <c r="P148" s="219"/>
    </row>
    <row r="149" ht="13.5" customHeight="1">
      <c r="A149" s="219"/>
      <c r="B149" s="219"/>
      <c r="C149" s="219"/>
      <c r="D149" s="219"/>
      <c r="E149" s="219"/>
      <c r="F149" s="219"/>
      <c r="G149" s="219"/>
      <c r="H149" s="219"/>
      <c r="I149" s="219"/>
      <c r="J149" s="219"/>
      <c r="K149" s="219"/>
      <c r="L149" s="219"/>
      <c r="M149" s="219"/>
      <c r="N149" s="219"/>
      <c r="O149" s="219"/>
      <c r="P149" s="219"/>
    </row>
    <row r="150" ht="13.5" customHeight="1">
      <c r="A150" s="219"/>
      <c r="B150" s="219"/>
      <c r="C150" s="219"/>
      <c r="D150" s="219"/>
      <c r="E150" s="219"/>
      <c r="F150" s="219"/>
      <c r="G150" s="219"/>
      <c r="H150" s="219"/>
      <c r="I150" s="219"/>
      <c r="J150" s="219"/>
      <c r="K150" s="219"/>
      <c r="L150" s="219"/>
      <c r="M150" s="219"/>
      <c r="N150" s="219"/>
      <c r="O150" s="219"/>
      <c r="P150" s="219"/>
    </row>
    <row r="151" ht="13.5" customHeight="1">
      <c r="A151" s="219"/>
      <c r="B151" s="219"/>
      <c r="C151" s="219"/>
      <c r="D151" s="219"/>
      <c r="E151" s="219"/>
      <c r="F151" s="219"/>
      <c r="G151" s="219"/>
      <c r="H151" s="219"/>
      <c r="I151" s="219"/>
      <c r="J151" s="219"/>
      <c r="K151" s="219"/>
      <c r="L151" s="219"/>
      <c r="M151" s="219"/>
      <c r="N151" s="219"/>
      <c r="O151" s="219"/>
      <c r="P151" s="219"/>
    </row>
    <row r="152" ht="13.5" customHeight="1">
      <c r="A152" s="219"/>
      <c r="B152" s="219"/>
      <c r="C152" s="219"/>
      <c r="D152" s="219"/>
      <c r="E152" s="219"/>
      <c r="F152" s="219"/>
      <c r="G152" s="219"/>
      <c r="H152" s="219"/>
      <c r="I152" s="219"/>
      <c r="J152" s="219"/>
      <c r="K152" s="219"/>
      <c r="L152" s="219"/>
      <c r="M152" s="219"/>
      <c r="N152" s="219"/>
      <c r="O152" s="219"/>
      <c r="P152" s="219"/>
    </row>
    <row r="153" ht="13.5" customHeight="1">
      <c r="A153" s="219"/>
      <c r="B153" s="219"/>
      <c r="C153" s="219"/>
      <c r="D153" s="219"/>
      <c r="E153" s="219"/>
      <c r="F153" s="219"/>
      <c r="G153" s="219"/>
      <c r="H153" s="219"/>
      <c r="I153" s="219"/>
      <c r="J153" s="219"/>
      <c r="K153" s="219"/>
      <c r="L153" s="219"/>
      <c r="M153" s="219"/>
      <c r="N153" s="219"/>
      <c r="O153" s="219"/>
      <c r="P153" s="219"/>
    </row>
    <row r="154" ht="13.5" customHeight="1">
      <c r="A154" s="219"/>
      <c r="B154" s="219"/>
      <c r="C154" s="219"/>
      <c r="D154" s="219"/>
      <c r="E154" s="219"/>
      <c r="F154" s="219"/>
      <c r="G154" s="219"/>
      <c r="H154" s="219"/>
      <c r="I154" s="219"/>
      <c r="J154" s="219"/>
      <c r="K154" s="219"/>
      <c r="L154" s="219"/>
      <c r="M154" s="219"/>
      <c r="N154" s="219"/>
      <c r="O154" s="219"/>
      <c r="P154" s="219"/>
    </row>
    <row r="155" ht="13.5" customHeight="1">
      <c r="A155" s="219"/>
      <c r="B155" s="219"/>
      <c r="C155" s="219"/>
      <c r="D155" s="219"/>
      <c r="E155" s="219"/>
      <c r="F155" s="219"/>
      <c r="G155" s="219"/>
      <c r="H155" s="219"/>
      <c r="I155" s="219"/>
      <c r="J155" s="219"/>
      <c r="K155" s="219"/>
      <c r="L155" s="219"/>
      <c r="M155" s="219"/>
      <c r="N155" s="219"/>
      <c r="O155" s="219"/>
      <c r="P155" s="219"/>
    </row>
    <row r="156" ht="13.5" customHeight="1">
      <c r="A156" s="219"/>
      <c r="B156" s="219"/>
      <c r="C156" s="219"/>
      <c r="D156" s="219"/>
      <c r="E156" s="219"/>
      <c r="F156" s="219"/>
      <c r="G156" s="219"/>
      <c r="H156" s="219"/>
      <c r="I156" s="219"/>
      <c r="J156" s="219"/>
      <c r="K156" s="219"/>
      <c r="L156" s="219"/>
      <c r="M156" s="219"/>
      <c r="N156" s="219"/>
      <c r="O156" s="219"/>
      <c r="P156" s="219"/>
    </row>
    <row r="157" ht="13.5" customHeight="1">
      <c r="A157" s="219"/>
      <c r="B157" s="219"/>
      <c r="C157" s="219"/>
      <c r="D157" s="219"/>
      <c r="E157" s="219"/>
      <c r="F157" s="219"/>
      <c r="G157" s="219"/>
      <c r="H157" s="219"/>
      <c r="I157" s="219"/>
      <c r="J157" s="219"/>
      <c r="K157" s="219"/>
      <c r="L157" s="219"/>
      <c r="M157" s="219"/>
      <c r="N157" s="219"/>
      <c r="O157" s="219"/>
      <c r="P157" s="219"/>
    </row>
    <row r="158" ht="13.5" customHeight="1">
      <c r="A158" s="219"/>
      <c r="B158" s="219"/>
      <c r="C158" s="219"/>
      <c r="D158" s="219"/>
      <c r="E158" s="219"/>
      <c r="F158" s="219"/>
      <c r="G158" s="219"/>
      <c r="H158" s="219"/>
      <c r="I158" s="219"/>
      <c r="J158" s="219"/>
      <c r="K158" s="219"/>
      <c r="L158" s="219"/>
      <c r="M158" s="219"/>
      <c r="N158" s="219"/>
      <c r="O158" s="219"/>
      <c r="P158" s="219"/>
    </row>
    <row r="159" ht="13.5" customHeight="1">
      <c r="A159" s="219"/>
      <c r="B159" s="219"/>
      <c r="C159" s="219"/>
      <c r="D159" s="219"/>
      <c r="E159" s="219"/>
      <c r="F159" s="219"/>
      <c r="G159" s="219"/>
      <c r="H159" s="219"/>
      <c r="I159" s="219"/>
      <c r="J159" s="219"/>
      <c r="K159" s="219"/>
      <c r="L159" s="219"/>
      <c r="M159" s="219"/>
      <c r="N159" s="219"/>
      <c r="O159" s="219"/>
      <c r="P159" s="219"/>
    </row>
    <row r="160" ht="13.5" customHeight="1">
      <c r="A160" s="219"/>
      <c r="B160" s="219"/>
      <c r="C160" s="219"/>
      <c r="D160" s="219"/>
      <c r="E160" s="219"/>
      <c r="F160" s="219"/>
      <c r="G160" s="219"/>
      <c r="H160" s="219"/>
      <c r="I160" s="219"/>
      <c r="J160" s="219"/>
      <c r="K160" s="219"/>
      <c r="L160" s="219"/>
      <c r="M160" s="219"/>
      <c r="N160" s="219"/>
      <c r="O160" s="219"/>
      <c r="P160" s="219"/>
    </row>
    <row r="161" ht="13.5" customHeight="1">
      <c r="A161" s="219"/>
      <c r="B161" s="219"/>
      <c r="C161" s="219"/>
      <c r="D161" s="219"/>
      <c r="E161" s="219"/>
      <c r="F161" s="219"/>
      <c r="G161" s="219"/>
      <c r="H161" s="219"/>
      <c r="I161" s="219"/>
      <c r="J161" s="219"/>
      <c r="K161" s="219"/>
      <c r="L161" s="219"/>
      <c r="M161" s="219"/>
      <c r="N161" s="219"/>
      <c r="O161" s="219"/>
      <c r="P161" s="219"/>
    </row>
    <row r="162" ht="13.5" customHeight="1">
      <c r="A162" s="219"/>
      <c r="B162" s="219"/>
      <c r="C162" s="219"/>
      <c r="D162" s="219"/>
      <c r="E162" s="219"/>
      <c r="F162" s="219"/>
      <c r="G162" s="219"/>
      <c r="H162" s="219"/>
      <c r="I162" s="219"/>
      <c r="J162" s="219"/>
      <c r="K162" s="219"/>
      <c r="L162" s="219"/>
      <c r="M162" s="219"/>
      <c r="N162" s="219"/>
      <c r="O162" s="219"/>
      <c r="P162" s="219"/>
    </row>
    <row r="163" ht="13.5" customHeight="1">
      <c r="A163" s="219"/>
      <c r="B163" s="219"/>
      <c r="C163" s="219"/>
      <c r="D163" s="219"/>
      <c r="E163" s="219"/>
      <c r="F163" s="219"/>
      <c r="G163" s="219"/>
      <c r="H163" s="219"/>
      <c r="I163" s="219"/>
      <c r="J163" s="219"/>
      <c r="K163" s="219"/>
      <c r="L163" s="219"/>
      <c r="M163" s="219"/>
      <c r="N163" s="219"/>
      <c r="O163" s="219"/>
      <c r="P163" s="219"/>
    </row>
    <row r="164" ht="13.5" customHeight="1">
      <c r="A164" s="219"/>
      <c r="B164" s="219"/>
      <c r="C164" s="219"/>
      <c r="D164" s="219"/>
      <c r="E164" s="219"/>
      <c r="F164" s="219"/>
      <c r="G164" s="219"/>
      <c r="H164" s="219"/>
      <c r="I164" s="219"/>
      <c r="J164" s="219"/>
      <c r="K164" s="219"/>
      <c r="L164" s="219"/>
      <c r="M164" s="219"/>
      <c r="N164" s="219"/>
      <c r="O164" s="219"/>
      <c r="P164" s="219"/>
    </row>
    <row r="165" ht="13.5" customHeight="1">
      <c r="A165" s="219"/>
      <c r="B165" s="219"/>
      <c r="C165" s="219"/>
      <c r="D165" s="219"/>
      <c r="E165" s="219"/>
      <c r="F165" s="219"/>
      <c r="G165" s="219"/>
      <c r="H165" s="219"/>
      <c r="I165" s="219"/>
      <c r="J165" s="219"/>
      <c r="K165" s="219"/>
      <c r="L165" s="219"/>
      <c r="M165" s="219"/>
      <c r="N165" s="219"/>
      <c r="O165" s="219"/>
      <c r="P165" s="219"/>
    </row>
    <row r="166" ht="13.5" customHeight="1">
      <c r="A166" s="219"/>
      <c r="B166" s="219"/>
      <c r="C166" s="219"/>
      <c r="D166" s="219"/>
      <c r="E166" s="219"/>
      <c r="F166" s="219"/>
      <c r="G166" s="219"/>
      <c r="H166" s="219"/>
      <c r="I166" s="219"/>
      <c r="J166" s="219"/>
      <c r="K166" s="219"/>
      <c r="L166" s="219"/>
      <c r="M166" s="219"/>
      <c r="N166" s="219"/>
      <c r="O166" s="219"/>
      <c r="P166" s="219"/>
    </row>
    <row r="167" ht="13.5" customHeight="1">
      <c r="A167" s="219"/>
      <c r="B167" s="219"/>
      <c r="C167" s="219"/>
      <c r="D167" s="219"/>
      <c r="E167" s="219"/>
      <c r="F167" s="219"/>
      <c r="G167" s="219"/>
      <c r="H167" s="219"/>
      <c r="I167" s="219"/>
      <c r="J167" s="219"/>
      <c r="K167" s="219"/>
      <c r="L167" s="219"/>
      <c r="M167" s="219"/>
      <c r="N167" s="219"/>
      <c r="O167" s="219"/>
      <c r="P167" s="219"/>
    </row>
    <row r="168" ht="13.5" customHeight="1">
      <c r="A168" s="219"/>
      <c r="B168" s="219"/>
      <c r="C168" s="219"/>
      <c r="D168" s="219"/>
      <c r="E168" s="219"/>
      <c r="F168" s="219"/>
      <c r="G168" s="219"/>
      <c r="H168" s="219"/>
      <c r="I168" s="219"/>
      <c r="J168" s="219"/>
      <c r="K168" s="219"/>
      <c r="L168" s="219"/>
      <c r="M168" s="219"/>
      <c r="N168" s="219"/>
      <c r="O168" s="219"/>
      <c r="P168" s="219"/>
    </row>
    <row r="169" ht="13.5" customHeight="1">
      <c r="A169" s="219"/>
      <c r="B169" s="219"/>
      <c r="C169" s="219"/>
      <c r="D169" s="219"/>
      <c r="E169" s="219"/>
      <c r="F169" s="219"/>
      <c r="G169" s="219"/>
      <c r="H169" s="219"/>
      <c r="I169" s="219"/>
      <c r="J169" s="219"/>
      <c r="K169" s="219"/>
      <c r="L169" s="219"/>
      <c r="M169" s="219"/>
      <c r="N169" s="219"/>
      <c r="O169" s="219"/>
      <c r="P169" s="219"/>
    </row>
    <row r="170" ht="13.5" customHeight="1">
      <c r="A170" s="219"/>
      <c r="B170" s="219"/>
      <c r="C170" s="219"/>
      <c r="D170" s="219"/>
      <c r="E170" s="219"/>
      <c r="F170" s="219"/>
      <c r="G170" s="219"/>
      <c r="H170" s="219"/>
      <c r="I170" s="219"/>
      <c r="J170" s="219"/>
      <c r="K170" s="219"/>
      <c r="L170" s="219"/>
      <c r="M170" s="219"/>
      <c r="N170" s="219"/>
      <c r="O170" s="219"/>
      <c r="P170" s="219"/>
    </row>
    <row r="171" ht="13.5" customHeight="1">
      <c r="A171" s="219"/>
      <c r="B171" s="219"/>
      <c r="C171" s="219"/>
      <c r="D171" s="219"/>
      <c r="E171" s="219"/>
      <c r="F171" s="219"/>
      <c r="G171" s="219"/>
      <c r="H171" s="219"/>
      <c r="I171" s="219"/>
      <c r="J171" s="219"/>
      <c r="K171" s="219"/>
      <c r="L171" s="219"/>
      <c r="M171" s="219"/>
      <c r="N171" s="219"/>
      <c r="O171" s="219"/>
      <c r="P171" s="219"/>
    </row>
    <row r="172" ht="13.5" customHeight="1">
      <c r="A172" s="219"/>
      <c r="B172" s="219"/>
      <c r="C172" s="219"/>
      <c r="D172" s="219"/>
      <c r="E172" s="219"/>
      <c r="F172" s="219"/>
      <c r="G172" s="219"/>
      <c r="H172" s="219"/>
      <c r="I172" s="219"/>
      <c r="J172" s="219"/>
      <c r="K172" s="219"/>
      <c r="L172" s="219"/>
      <c r="M172" s="219"/>
      <c r="N172" s="219"/>
      <c r="O172" s="219"/>
      <c r="P172" s="219"/>
    </row>
    <row r="173" ht="13.5" customHeight="1">
      <c r="A173" s="219"/>
      <c r="B173" s="219"/>
      <c r="C173" s="219"/>
      <c r="D173" s="219"/>
      <c r="E173" s="219"/>
      <c r="F173" s="219"/>
      <c r="G173" s="219"/>
      <c r="H173" s="219"/>
      <c r="I173" s="219"/>
      <c r="J173" s="219"/>
      <c r="K173" s="219"/>
      <c r="L173" s="219"/>
      <c r="M173" s="219"/>
      <c r="N173" s="219"/>
      <c r="O173" s="219"/>
      <c r="P173" s="219"/>
    </row>
    <row r="174" ht="13.5" customHeight="1">
      <c r="A174" s="219"/>
      <c r="B174" s="219"/>
      <c r="C174" s="219"/>
      <c r="D174" s="219"/>
      <c r="E174" s="219"/>
      <c r="F174" s="219"/>
      <c r="G174" s="219"/>
      <c r="H174" s="219"/>
      <c r="I174" s="219"/>
      <c r="J174" s="219"/>
      <c r="K174" s="219"/>
      <c r="L174" s="219"/>
      <c r="M174" s="219"/>
      <c r="N174" s="219"/>
      <c r="O174" s="219"/>
      <c r="P174" s="219"/>
    </row>
    <row r="175" ht="13.5" customHeight="1">
      <c r="A175" s="219"/>
      <c r="B175" s="219"/>
      <c r="C175" s="219"/>
      <c r="D175" s="219"/>
      <c r="E175" s="219"/>
      <c r="F175" s="219"/>
      <c r="G175" s="219"/>
      <c r="H175" s="219"/>
      <c r="I175" s="219"/>
      <c r="J175" s="219"/>
      <c r="K175" s="219"/>
      <c r="L175" s="219"/>
      <c r="M175" s="219"/>
      <c r="N175" s="219"/>
      <c r="O175" s="219"/>
      <c r="P175" s="219"/>
    </row>
    <row r="176" ht="13.5" customHeight="1">
      <c r="A176" s="219"/>
      <c r="B176" s="219"/>
      <c r="C176" s="219"/>
      <c r="D176" s="219"/>
      <c r="E176" s="219"/>
      <c r="F176" s="219"/>
      <c r="G176" s="219"/>
      <c r="H176" s="219"/>
      <c r="I176" s="219"/>
      <c r="J176" s="219"/>
      <c r="K176" s="219"/>
      <c r="L176" s="219"/>
      <c r="M176" s="219"/>
      <c r="N176" s="219"/>
      <c r="O176" s="219"/>
      <c r="P176" s="219"/>
    </row>
    <row r="177" ht="13.5" customHeight="1">
      <c r="A177" s="219"/>
      <c r="B177" s="219"/>
      <c r="C177" s="219"/>
      <c r="D177" s="219"/>
      <c r="E177" s="219"/>
      <c r="F177" s="219"/>
      <c r="G177" s="219"/>
      <c r="H177" s="219"/>
      <c r="I177" s="219"/>
      <c r="J177" s="219"/>
      <c r="K177" s="219"/>
      <c r="L177" s="219"/>
      <c r="M177" s="219"/>
      <c r="N177" s="219"/>
      <c r="O177" s="219"/>
      <c r="P177" s="219"/>
    </row>
    <row r="178" ht="13.5" customHeight="1">
      <c r="A178" s="219"/>
      <c r="B178" s="219"/>
      <c r="C178" s="219"/>
      <c r="D178" s="219"/>
      <c r="E178" s="219"/>
      <c r="F178" s="219"/>
      <c r="G178" s="219"/>
      <c r="H178" s="219"/>
      <c r="I178" s="219"/>
      <c r="J178" s="219"/>
      <c r="K178" s="219"/>
      <c r="L178" s="219"/>
      <c r="M178" s="219"/>
      <c r="N178" s="219"/>
      <c r="O178" s="219"/>
      <c r="P178" s="219"/>
    </row>
    <row r="179" ht="13.5" customHeight="1">
      <c r="A179" s="219"/>
      <c r="B179" s="219"/>
      <c r="C179" s="219"/>
      <c r="D179" s="219"/>
      <c r="E179" s="219"/>
      <c r="F179" s="219"/>
      <c r="G179" s="219"/>
      <c r="H179" s="219"/>
      <c r="I179" s="219"/>
      <c r="J179" s="219"/>
      <c r="K179" s="219"/>
      <c r="L179" s="219"/>
      <c r="M179" s="219"/>
      <c r="N179" s="219"/>
      <c r="O179" s="219"/>
      <c r="P179" s="219"/>
    </row>
    <row r="180" ht="13.5" customHeight="1">
      <c r="A180" s="219"/>
      <c r="B180" s="219"/>
      <c r="C180" s="219"/>
      <c r="D180" s="219"/>
      <c r="E180" s="219"/>
      <c r="F180" s="219"/>
      <c r="G180" s="219"/>
      <c r="H180" s="219"/>
      <c r="I180" s="219"/>
      <c r="J180" s="219"/>
      <c r="K180" s="219"/>
      <c r="L180" s="219"/>
      <c r="M180" s="219"/>
      <c r="N180" s="219"/>
      <c r="O180" s="219"/>
      <c r="P180" s="219"/>
    </row>
    <row r="181" ht="13.5" customHeight="1">
      <c r="A181" s="219"/>
      <c r="B181" s="219"/>
      <c r="C181" s="219"/>
      <c r="D181" s="219"/>
      <c r="E181" s="219"/>
      <c r="F181" s="219"/>
      <c r="G181" s="219"/>
      <c r="H181" s="219"/>
      <c r="I181" s="219"/>
      <c r="J181" s="219"/>
      <c r="K181" s="219"/>
      <c r="L181" s="219"/>
      <c r="M181" s="219"/>
      <c r="N181" s="219"/>
      <c r="O181" s="219"/>
      <c r="P181" s="219"/>
    </row>
    <row r="182" ht="13.5" customHeight="1">
      <c r="A182" s="219"/>
      <c r="B182" s="219"/>
      <c r="C182" s="219"/>
      <c r="D182" s="219"/>
      <c r="E182" s="219"/>
      <c r="F182" s="219"/>
      <c r="G182" s="219"/>
      <c r="H182" s="219"/>
      <c r="I182" s="219"/>
      <c r="J182" s="219"/>
      <c r="K182" s="219"/>
      <c r="L182" s="219"/>
      <c r="M182" s="219"/>
      <c r="N182" s="219"/>
      <c r="O182" s="219"/>
      <c r="P182" s="219"/>
    </row>
    <row r="183" ht="13.5" customHeight="1">
      <c r="A183" s="219"/>
      <c r="B183" s="219"/>
      <c r="C183" s="219"/>
      <c r="D183" s="219"/>
      <c r="E183" s="219"/>
      <c r="F183" s="219"/>
      <c r="G183" s="219"/>
      <c r="H183" s="219"/>
      <c r="I183" s="219"/>
      <c r="J183" s="219"/>
      <c r="K183" s="219"/>
      <c r="L183" s="219"/>
      <c r="M183" s="219"/>
      <c r="N183" s="219"/>
      <c r="O183" s="219"/>
      <c r="P183" s="219"/>
    </row>
    <row r="184" ht="13.5" customHeight="1">
      <c r="A184" s="219"/>
      <c r="B184" s="219"/>
      <c r="C184" s="219"/>
      <c r="D184" s="219"/>
      <c r="E184" s="219"/>
      <c r="F184" s="219"/>
      <c r="G184" s="219"/>
      <c r="H184" s="219"/>
      <c r="I184" s="219"/>
      <c r="J184" s="219"/>
      <c r="K184" s="219"/>
      <c r="L184" s="219"/>
      <c r="M184" s="219"/>
      <c r="N184" s="219"/>
      <c r="O184" s="219"/>
      <c r="P184" s="219"/>
    </row>
    <row r="185" ht="13.5" customHeight="1">
      <c r="A185" s="219"/>
      <c r="B185" s="219"/>
      <c r="C185" s="219"/>
      <c r="D185" s="219"/>
      <c r="E185" s="219"/>
      <c r="F185" s="219"/>
      <c r="G185" s="219"/>
      <c r="H185" s="219"/>
      <c r="I185" s="219"/>
      <c r="J185" s="219"/>
      <c r="K185" s="219"/>
      <c r="L185" s="219"/>
      <c r="M185" s="219"/>
      <c r="N185" s="219"/>
      <c r="O185" s="219"/>
      <c r="P185" s="219"/>
    </row>
    <row r="186" ht="13.5" customHeight="1">
      <c r="A186" s="219"/>
      <c r="B186" s="219"/>
      <c r="C186" s="219"/>
      <c r="D186" s="219"/>
      <c r="E186" s="219"/>
      <c r="F186" s="219"/>
      <c r="G186" s="219"/>
      <c r="H186" s="219"/>
      <c r="I186" s="219"/>
      <c r="J186" s="219"/>
      <c r="K186" s="219"/>
      <c r="L186" s="219"/>
      <c r="M186" s="219"/>
      <c r="N186" s="219"/>
      <c r="O186" s="219"/>
      <c r="P186" s="219"/>
    </row>
    <row r="187" ht="13.5" customHeight="1">
      <c r="A187" s="219"/>
      <c r="B187" s="219"/>
      <c r="C187" s="219"/>
      <c r="D187" s="219"/>
      <c r="E187" s="219"/>
      <c r="F187" s="219"/>
      <c r="G187" s="219"/>
      <c r="H187" s="219"/>
      <c r="I187" s="219"/>
      <c r="J187" s="219"/>
      <c r="K187" s="219"/>
      <c r="L187" s="219"/>
      <c r="M187" s="219"/>
      <c r="N187" s="219"/>
      <c r="O187" s="219"/>
      <c r="P187" s="219"/>
    </row>
    <row r="188" ht="13.5" customHeight="1">
      <c r="A188" s="219"/>
      <c r="B188" s="219"/>
      <c r="C188" s="219"/>
      <c r="D188" s="219"/>
      <c r="E188" s="219"/>
      <c r="F188" s="219"/>
      <c r="G188" s="219"/>
      <c r="H188" s="219"/>
      <c r="I188" s="219"/>
      <c r="J188" s="219"/>
      <c r="K188" s="219"/>
      <c r="L188" s="219"/>
      <c r="M188" s="219"/>
      <c r="N188" s="219"/>
      <c r="O188" s="219"/>
      <c r="P188" s="219"/>
    </row>
    <row r="189" ht="13.5" customHeight="1">
      <c r="A189" s="219"/>
      <c r="B189" s="219"/>
      <c r="C189" s="219"/>
      <c r="D189" s="219"/>
      <c r="E189" s="219"/>
      <c r="F189" s="219"/>
      <c r="G189" s="219"/>
      <c r="H189" s="219"/>
      <c r="I189" s="219"/>
      <c r="J189" s="219"/>
      <c r="K189" s="219"/>
      <c r="L189" s="219"/>
      <c r="M189" s="219"/>
      <c r="N189" s="219"/>
      <c r="O189" s="219"/>
      <c r="P189" s="219"/>
    </row>
    <row r="190" ht="13.5" customHeight="1">
      <c r="A190" s="219"/>
      <c r="B190" s="219"/>
      <c r="C190" s="219"/>
      <c r="D190" s="219"/>
      <c r="E190" s="219"/>
      <c r="F190" s="219"/>
      <c r="G190" s="219"/>
      <c r="H190" s="219"/>
      <c r="I190" s="219"/>
      <c r="J190" s="219"/>
      <c r="K190" s="219"/>
      <c r="L190" s="219"/>
      <c r="M190" s="219"/>
      <c r="N190" s="219"/>
      <c r="O190" s="219"/>
      <c r="P190" s="219"/>
    </row>
    <row r="191" ht="13.5" customHeight="1">
      <c r="A191" s="219"/>
      <c r="B191" s="219"/>
      <c r="C191" s="219"/>
      <c r="D191" s="219"/>
      <c r="E191" s="219"/>
      <c r="F191" s="219"/>
      <c r="G191" s="219"/>
      <c r="H191" s="219"/>
      <c r="I191" s="219"/>
      <c r="J191" s="219"/>
      <c r="K191" s="219"/>
      <c r="L191" s="219"/>
      <c r="M191" s="219"/>
      <c r="N191" s="219"/>
      <c r="O191" s="219"/>
      <c r="P191" s="219"/>
    </row>
    <row r="192" ht="13.5" customHeight="1">
      <c r="A192" s="219"/>
      <c r="B192" s="219"/>
      <c r="C192" s="219"/>
      <c r="D192" s="219"/>
      <c r="E192" s="219"/>
      <c r="F192" s="219"/>
      <c r="G192" s="219"/>
      <c r="H192" s="219"/>
      <c r="I192" s="219"/>
      <c r="J192" s="219"/>
      <c r="K192" s="219"/>
      <c r="L192" s="219"/>
      <c r="M192" s="219"/>
      <c r="N192" s="219"/>
      <c r="O192" s="219"/>
      <c r="P192" s="219"/>
    </row>
    <row r="193" ht="13.5" customHeight="1">
      <c r="A193" s="219"/>
      <c r="B193" s="219"/>
      <c r="C193" s="219"/>
      <c r="D193" s="219"/>
      <c r="E193" s="219"/>
      <c r="F193" s="219"/>
      <c r="G193" s="219"/>
      <c r="H193" s="219"/>
      <c r="I193" s="219"/>
      <c r="J193" s="219"/>
      <c r="K193" s="219"/>
      <c r="L193" s="219"/>
      <c r="M193" s="219"/>
      <c r="N193" s="219"/>
      <c r="O193" s="219"/>
      <c r="P193" s="219"/>
    </row>
    <row r="194" ht="13.5" customHeight="1">
      <c r="A194" s="219"/>
      <c r="B194" s="219"/>
      <c r="C194" s="219"/>
      <c r="D194" s="219"/>
      <c r="E194" s="219"/>
      <c r="F194" s="219"/>
      <c r="G194" s="219"/>
      <c r="H194" s="219"/>
      <c r="I194" s="219"/>
      <c r="J194" s="219"/>
      <c r="K194" s="219"/>
      <c r="L194" s="219"/>
      <c r="M194" s="219"/>
      <c r="N194" s="219"/>
      <c r="O194" s="219"/>
      <c r="P194" s="219"/>
    </row>
    <row r="195" ht="13.5" customHeight="1">
      <c r="A195" s="219"/>
      <c r="B195" s="219"/>
      <c r="C195" s="219"/>
      <c r="D195" s="219"/>
      <c r="E195" s="219"/>
      <c r="F195" s="219"/>
      <c r="G195" s="219"/>
      <c r="H195" s="219"/>
      <c r="I195" s="219"/>
      <c r="J195" s="219"/>
      <c r="K195" s="219"/>
      <c r="L195" s="219"/>
      <c r="M195" s="219"/>
      <c r="N195" s="219"/>
      <c r="O195" s="219"/>
      <c r="P195" s="219"/>
    </row>
    <row r="196" ht="13.5" customHeight="1">
      <c r="A196" s="219"/>
      <c r="B196" s="219"/>
      <c r="C196" s="219"/>
      <c r="D196" s="219"/>
      <c r="E196" s="219"/>
      <c r="F196" s="219"/>
      <c r="G196" s="219"/>
      <c r="H196" s="219"/>
      <c r="I196" s="219"/>
      <c r="J196" s="219"/>
      <c r="K196" s="219"/>
      <c r="L196" s="219"/>
      <c r="M196" s="219"/>
      <c r="N196" s="219"/>
      <c r="O196" s="219"/>
      <c r="P196" s="219"/>
    </row>
    <row r="197" ht="13.5" customHeight="1">
      <c r="A197" s="219"/>
      <c r="B197" s="219"/>
      <c r="C197" s="219"/>
      <c r="D197" s="219"/>
      <c r="E197" s="219"/>
      <c r="F197" s="219"/>
      <c r="G197" s="219"/>
      <c r="H197" s="219"/>
      <c r="I197" s="219"/>
      <c r="J197" s="219"/>
      <c r="K197" s="219"/>
      <c r="L197" s="219"/>
      <c r="M197" s="219"/>
      <c r="N197" s="219"/>
      <c r="O197" s="219"/>
      <c r="P197" s="219"/>
    </row>
    <row r="198" ht="13.5" customHeight="1">
      <c r="A198" s="219"/>
      <c r="B198" s="219"/>
      <c r="C198" s="219"/>
      <c r="D198" s="219"/>
      <c r="E198" s="219"/>
      <c r="F198" s="219"/>
      <c r="G198" s="219"/>
      <c r="H198" s="219"/>
      <c r="I198" s="219"/>
      <c r="J198" s="219"/>
      <c r="K198" s="219"/>
      <c r="L198" s="219"/>
      <c r="M198" s="219"/>
      <c r="N198" s="219"/>
      <c r="O198" s="219"/>
      <c r="P198" s="219"/>
    </row>
    <row r="199" ht="13.5" customHeight="1">
      <c r="A199" s="219"/>
      <c r="B199" s="219"/>
      <c r="C199" s="219"/>
      <c r="D199" s="219"/>
      <c r="E199" s="219"/>
      <c r="F199" s="219"/>
      <c r="G199" s="219"/>
      <c r="H199" s="219"/>
      <c r="I199" s="219"/>
      <c r="J199" s="219"/>
      <c r="K199" s="219"/>
      <c r="L199" s="219"/>
      <c r="M199" s="219"/>
      <c r="N199" s="219"/>
      <c r="O199" s="219"/>
      <c r="P199" s="219"/>
    </row>
    <row r="200" ht="13.5" customHeight="1">
      <c r="A200" s="219"/>
      <c r="B200" s="219"/>
      <c r="C200" s="219"/>
      <c r="D200" s="219"/>
      <c r="E200" s="219"/>
      <c r="F200" s="219"/>
      <c r="G200" s="219"/>
      <c r="H200" s="219"/>
      <c r="I200" s="219"/>
      <c r="J200" s="219"/>
      <c r="K200" s="219"/>
      <c r="L200" s="219"/>
      <c r="M200" s="219"/>
      <c r="N200" s="219"/>
      <c r="O200" s="219"/>
      <c r="P200" s="219"/>
    </row>
    <row r="201" ht="13.5" customHeight="1">
      <c r="A201" s="219"/>
      <c r="B201" s="219"/>
      <c r="C201" s="219"/>
      <c r="D201" s="219"/>
      <c r="E201" s="219"/>
      <c r="F201" s="219"/>
      <c r="G201" s="219"/>
      <c r="H201" s="219"/>
      <c r="I201" s="219"/>
      <c r="J201" s="219"/>
      <c r="K201" s="219"/>
      <c r="L201" s="219"/>
      <c r="M201" s="219"/>
      <c r="N201" s="219"/>
      <c r="O201" s="219"/>
      <c r="P201" s="219"/>
    </row>
    <row r="202" ht="13.5" customHeight="1">
      <c r="A202" s="219"/>
      <c r="B202" s="219"/>
      <c r="C202" s="219"/>
      <c r="D202" s="219"/>
      <c r="E202" s="219"/>
      <c r="F202" s="219"/>
      <c r="G202" s="219"/>
      <c r="H202" s="219"/>
      <c r="I202" s="219"/>
      <c r="J202" s="219"/>
      <c r="K202" s="219"/>
      <c r="L202" s="219"/>
      <c r="M202" s="219"/>
      <c r="N202" s="219"/>
      <c r="O202" s="219"/>
      <c r="P202" s="219"/>
    </row>
    <row r="203" ht="13.5" customHeight="1">
      <c r="A203" s="219"/>
      <c r="B203" s="219"/>
      <c r="C203" s="219"/>
      <c r="D203" s="219"/>
      <c r="E203" s="219"/>
      <c r="F203" s="219"/>
      <c r="G203" s="219"/>
      <c r="H203" s="219"/>
      <c r="I203" s="219"/>
      <c r="J203" s="219"/>
      <c r="K203" s="219"/>
      <c r="L203" s="219"/>
      <c r="M203" s="219"/>
      <c r="N203" s="219"/>
      <c r="O203" s="219"/>
      <c r="P203" s="219"/>
    </row>
    <row r="204" ht="13.5" customHeight="1">
      <c r="A204" s="219"/>
      <c r="B204" s="219"/>
      <c r="C204" s="219"/>
      <c r="D204" s="219"/>
      <c r="E204" s="219"/>
      <c r="F204" s="219"/>
      <c r="G204" s="219"/>
      <c r="H204" s="219"/>
      <c r="I204" s="219"/>
      <c r="J204" s="219"/>
      <c r="K204" s="219"/>
      <c r="L204" s="219"/>
      <c r="M204" s="219"/>
      <c r="N204" s="219"/>
      <c r="O204" s="219"/>
      <c r="P204" s="219"/>
    </row>
    <row r="205" ht="13.5" customHeight="1">
      <c r="A205" s="219"/>
      <c r="B205" s="219"/>
      <c r="C205" s="219"/>
      <c r="D205" s="219"/>
      <c r="E205" s="219"/>
      <c r="F205" s="219"/>
      <c r="G205" s="219"/>
      <c r="H205" s="219"/>
      <c r="I205" s="219"/>
      <c r="J205" s="219"/>
      <c r="K205" s="219"/>
      <c r="L205" s="219"/>
      <c r="M205" s="219"/>
      <c r="N205" s="219"/>
      <c r="O205" s="219"/>
      <c r="P205" s="219"/>
    </row>
    <row r="206" ht="13.5" customHeight="1">
      <c r="A206" s="219"/>
      <c r="B206" s="219"/>
      <c r="C206" s="219"/>
      <c r="D206" s="219"/>
      <c r="E206" s="219"/>
      <c r="F206" s="219"/>
      <c r="G206" s="219"/>
      <c r="H206" s="219"/>
      <c r="I206" s="219"/>
      <c r="J206" s="219"/>
      <c r="K206" s="219"/>
      <c r="L206" s="219"/>
      <c r="M206" s="219"/>
      <c r="N206" s="219"/>
      <c r="O206" s="219"/>
      <c r="P206" s="219"/>
    </row>
    <row r="207" ht="13.5" customHeight="1">
      <c r="A207" s="219"/>
      <c r="B207" s="219"/>
      <c r="C207" s="219"/>
      <c r="D207" s="219"/>
      <c r="E207" s="219"/>
      <c r="F207" s="219"/>
      <c r="G207" s="219"/>
      <c r="H207" s="219"/>
      <c r="I207" s="219"/>
      <c r="J207" s="219"/>
      <c r="K207" s="219"/>
      <c r="L207" s="219"/>
      <c r="M207" s="219"/>
      <c r="N207" s="219"/>
      <c r="O207" s="219"/>
      <c r="P207" s="219"/>
    </row>
    <row r="208" ht="13.5" customHeight="1">
      <c r="A208" s="219"/>
      <c r="B208" s="219"/>
      <c r="C208" s="219"/>
      <c r="D208" s="219"/>
      <c r="E208" s="219"/>
      <c r="F208" s="219"/>
      <c r="G208" s="219"/>
      <c r="H208" s="219"/>
      <c r="I208" s="219"/>
      <c r="J208" s="219"/>
      <c r="K208" s="219"/>
      <c r="L208" s="219"/>
      <c r="M208" s="219"/>
      <c r="N208" s="219"/>
      <c r="O208" s="219"/>
      <c r="P208" s="219"/>
    </row>
    <row r="209" ht="13.5" customHeight="1">
      <c r="A209" s="219"/>
      <c r="B209" s="219"/>
      <c r="C209" s="219"/>
      <c r="D209" s="219"/>
      <c r="E209" s="219"/>
      <c r="F209" s="219"/>
      <c r="G209" s="219"/>
      <c r="H209" s="219"/>
      <c r="I209" s="219"/>
      <c r="J209" s="219"/>
      <c r="K209" s="219"/>
      <c r="L209" s="219"/>
      <c r="M209" s="219"/>
      <c r="N209" s="219"/>
      <c r="O209" s="219"/>
      <c r="P209" s="219"/>
    </row>
    <row r="210" ht="13.5" customHeight="1">
      <c r="A210" s="219"/>
      <c r="B210" s="219"/>
      <c r="C210" s="219"/>
      <c r="D210" s="219"/>
      <c r="E210" s="219"/>
      <c r="F210" s="219"/>
      <c r="G210" s="219"/>
      <c r="H210" s="219"/>
      <c r="I210" s="219"/>
      <c r="J210" s="219"/>
      <c r="K210" s="219"/>
      <c r="L210" s="219"/>
      <c r="M210" s="219"/>
      <c r="N210" s="219"/>
      <c r="O210" s="219"/>
      <c r="P210" s="219"/>
    </row>
    <row r="211" ht="13.5" customHeight="1">
      <c r="A211" s="219"/>
      <c r="B211" s="219"/>
      <c r="C211" s="219"/>
      <c r="D211" s="219"/>
      <c r="E211" s="219"/>
      <c r="F211" s="219"/>
      <c r="G211" s="219"/>
      <c r="H211" s="219"/>
      <c r="I211" s="219"/>
      <c r="J211" s="219"/>
      <c r="K211" s="219"/>
      <c r="L211" s="219"/>
      <c r="M211" s="219"/>
      <c r="N211" s="219"/>
      <c r="O211" s="219"/>
      <c r="P211" s="219"/>
    </row>
    <row r="212" ht="13.5" customHeight="1">
      <c r="A212" s="219"/>
      <c r="B212" s="219"/>
      <c r="C212" s="219"/>
      <c r="D212" s="219"/>
      <c r="E212" s="219"/>
      <c r="F212" s="219"/>
      <c r="G212" s="219"/>
      <c r="H212" s="219"/>
      <c r="I212" s="219"/>
      <c r="J212" s="219"/>
      <c r="K212" s="219"/>
      <c r="L212" s="219"/>
      <c r="M212" s="219"/>
      <c r="N212" s="219"/>
      <c r="O212" s="219"/>
      <c r="P212" s="219"/>
    </row>
    <row r="213" ht="13.5" customHeight="1">
      <c r="A213" s="219"/>
      <c r="B213" s="219"/>
      <c r="C213" s="219"/>
      <c r="D213" s="219"/>
      <c r="E213" s="219"/>
      <c r="F213" s="219"/>
      <c r="G213" s="219"/>
      <c r="H213" s="219"/>
      <c r="I213" s="219"/>
      <c r="J213" s="219"/>
      <c r="K213" s="219"/>
      <c r="L213" s="219"/>
      <c r="M213" s="219"/>
      <c r="N213" s="219"/>
      <c r="O213" s="219"/>
      <c r="P213" s="219"/>
    </row>
    <row r="214" ht="13.5" customHeight="1">
      <c r="A214" s="219"/>
      <c r="B214" s="219"/>
      <c r="C214" s="219"/>
      <c r="D214" s="219"/>
      <c r="E214" s="219"/>
      <c r="F214" s="219"/>
      <c r="G214" s="219"/>
      <c r="H214" s="219"/>
      <c r="I214" s="219"/>
      <c r="J214" s="219"/>
      <c r="K214" s="219"/>
      <c r="L214" s="219"/>
      <c r="M214" s="219"/>
      <c r="N214" s="219"/>
      <c r="O214" s="219"/>
      <c r="P214" s="219"/>
    </row>
    <row r="215" ht="13.5" customHeight="1">
      <c r="A215" s="219"/>
      <c r="B215" s="219"/>
      <c r="C215" s="219"/>
      <c r="D215" s="219"/>
      <c r="E215" s="219"/>
      <c r="F215" s="219"/>
      <c r="G215" s="219"/>
      <c r="H215" s="219"/>
      <c r="I215" s="219"/>
      <c r="J215" s="219"/>
      <c r="K215" s="219"/>
      <c r="L215" s="219"/>
      <c r="M215" s="219"/>
      <c r="N215" s="219"/>
      <c r="O215" s="219"/>
      <c r="P215" s="219"/>
    </row>
    <row r="216" ht="13.5" customHeight="1">
      <c r="A216" s="219"/>
      <c r="B216" s="219"/>
      <c r="C216" s="219"/>
      <c r="D216" s="219"/>
      <c r="E216" s="219"/>
      <c r="F216" s="219"/>
      <c r="G216" s="219"/>
      <c r="H216" s="219"/>
      <c r="I216" s="219"/>
      <c r="J216" s="219"/>
      <c r="K216" s="219"/>
      <c r="L216" s="219"/>
      <c r="M216" s="219"/>
      <c r="N216" s="219"/>
      <c r="O216" s="219"/>
      <c r="P216" s="219"/>
    </row>
    <row r="217" ht="13.5" customHeight="1">
      <c r="A217" s="219"/>
      <c r="B217" s="219"/>
      <c r="C217" s="219"/>
      <c r="D217" s="219"/>
      <c r="E217" s="219"/>
      <c r="F217" s="219"/>
      <c r="G217" s="219"/>
      <c r="H217" s="219"/>
      <c r="I217" s="219"/>
      <c r="J217" s="219"/>
      <c r="K217" s="219"/>
      <c r="L217" s="219"/>
      <c r="M217" s="219"/>
      <c r="N217" s="219"/>
      <c r="O217" s="219"/>
      <c r="P217" s="219"/>
    </row>
    <row r="218" ht="13.5" customHeight="1">
      <c r="A218" s="219"/>
      <c r="B218" s="219"/>
      <c r="C218" s="219"/>
      <c r="D218" s="219"/>
      <c r="E218" s="219"/>
      <c r="F218" s="219"/>
      <c r="G218" s="219"/>
      <c r="H218" s="219"/>
      <c r="I218" s="219"/>
      <c r="J218" s="219"/>
      <c r="K218" s="219"/>
      <c r="L218" s="219"/>
      <c r="M218" s="219"/>
      <c r="N218" s="219"/>
      <c r="O218" s="219"/>
      <c r="P218" s="219"/>
    </row>
    <row r="219" ht="13.5" customHeight="1">
      <c r="A219" s="219"/>
      <c r="B219" s="219"/>
      <c r="C219" s="219"/>
      <c r="D219" s="219"/>
      <c r="E219" s="219"/>
      <c r="F219" s="219"/>
      <c r="G219" s="219"/>
      <c r="H219" s="219"/>
      <c r="I219" s="219"/>
      <c r="J219" s="219"/>
      <c r="K219" s="219"/>
      <c r="L219" s="219"/>
      <c r="M219" s="219"/>
      <c r="N219" s="219"/>
      <c r="O219" s="219"/>
      <c r="P219" s="219"/>
    </row>
    <row r="220" ht="13.5" customHeight="1">
      <c r="A220" s="219"/>
      <c r="B220" s="219"/>
      <c r="C220" s="219"/>
      <c r="D220" s="219"/>
      <c r="E220" s="219"/>
      <c r="F220" s="219"/>
      <c r="G220" s="219"/>
      <c r="H220" s="219"/>
      <c r="I220" s="219"/>
      <c r="J220" s="219"/>
      <c r="K220" s="219"/>
      <c r="L220" s="219"/>
      <c r="M220" s="219"/>
      <c r="N220" s="219"/>
      <c r="O220" s="219"/>
      <c r="P220" s="219"/>
    </row>
    <row r="221" ht="13.5" customHeight="1">
      <c r="A221" s="219"/>
      <c r="B221" s="219"/>
      <c r="C221" s="219"/>
      <c r="D221" s="219"/>
      <c r="E221" s="219"/>
      <c r="F221" s="219"/>
      <c r="G221" s="219"/>
      <c r="H221" s="219"/>
      <c r="I221" s="219"/>
      <c r="J221" s="219"/>
      <c r="K221" s="219"/>
      <c r="L221" s="219"/>
      <c r="M221" s="219"/>
      <c r="N221" s="219"/>
      <c r="O221" s="219"/>
      <c r="P221" s="219"/>
    </row>
    <row r="222" ht="13.5" customHeight="1">
      <c r="A222" s="219"/>
      <c r="B222" s="219"/>
      <c r="C222" s="219"/>
      <c r="D222" s="219"/>
      <c r="E222" s="219"/>
      <c r="F222" s="219"/>
      <c r="G222" s="219"/>
      <c r="H222" s="219"/>
      <c r="I222" s="219"/>
      <c r="J222" s="219"/>
      <c r="K222" s="219"/>
      <c r="L222" s="219"/>
      <c r="M222" s="219"/>
      <c r="N222" s="219"/>
      <c r="O222" s="219"/>
      <c r="P222" s="219"/>
    </row>
    <row r="223" ht="13.5" customHeight="1">
      <c r="A223" s="219"/>
      <c r="B223" s="219"/>
      <c r="C223" s="219"/>
      <c r="D223" s="219"/>
      <c r="E223" s="219"/>
      <c r="F223" s="219"/>
      <c r="G223" s="219"/>
      <c r="H223" s="219"/>
      <c r="I223" s="219"/>
      <c r="J223" s="219"/>
      <c r="K223" s="219"/>
      <c r="L223" s="219"/>
      <c r="M223" s="219"/>
      <c r="N223" s="219"/>
      <c r="O223" s="219"/>
      <c r="P223" s="219"/>
    </row>
    <row r="224" ht="13.5" customHeight="1">
      <c r="A224" s="219"/>
      <c r="B224" s="219"/>
      <c r="C224" s="219"/>
      <c r="D224" s="219"/>
      <c r="E224" s="219"/>
      <c r="F224" s="219"/>
      <c r="G224" s="219"/>
      <c r="H224" s="219"/>
      <c r="I224" s="219"/>
      <c r="J224" s="219"/>
      <c r="K224" s="219"/>
      <c r="L224" s="219"/>
      <c r="M224" s="219"/>
      <c r="N224" s="219"/>
      <c r="O224" s="219"/>
      <c r="P224" s="219"/>
    </row>
    <row r="225" ht="13.5" customHeight="1">
      <c r="A225" s="219"/>
      <c r="B225" s="219"/>
      <c r="C225" s="219"/>
      <c r="D225" s="219"/>
      <c r="E225" s="219"/>
      <c r="F225" s="219"/>
      <c r="G225" s="219"/>
      <c r="H225" s="219"/>
      <c r="I225" s="219"/>
      <c r="J225" s="219"/>
      <c r="K225" s="219"/>
      <c r="L225" s="219"/>
      <c r="M225" s="219"/>
      <c r="N225" s="219"/>
      <c r="O225" s="219"/>
      <c r="P225" s="219"/>
    </row>
    <row r="226" ht="13.5" customHeight="1">
      <c r="A226" s="219"/>
      <c r="B226" s="219"/>
      <c r="C226" s="219"/>
      <c r="D226" s="219"/>
      <c r="E226" s="219"/>
      <c r="F226" s="219"/>
      <c r="G226" s="219"/>
      <c r="H226" s="219"/>
      <c r="I226" s="219"/>
      <c r="J226" s="219"/>
      <c r="K226" s="219"/>
      <c r="L226" s="219"/>
      <c r="M226" s="219"/>
      <c r="N226" s="219"/>
      <c r="O226" s="219"/>
      <c r="P226" s="219"/>
    </row>
    <row r="227" ht="13.5" customHeight="1">
      <c r="A227" s="219"/>
      <c r="B227" s="219"/>
      <c r="C227" s="219"/>
      <c r="D227" s="219"/>
      <c r="E227" s="219"/>
      <c r="F227" s="219"/>
      <c r="G227" s="219"/>
      <c r="H227" s="219"/>
      <c r="I227" s="219"/>
      <c r="J227" s="219"/>
      <c r="K227" s="219"/>
      <c r="L227" s="219"/>
      <c r="M227" s="219"/>
      <c r="N227" s="219"/>
      <c r="O227" s="219"/>
      <c r="P227" s="219"/>
    </row>
    <row r="228" ht="13.5" customHeight="1">
      <c r="A228" s="219"/>
      <c r="B228" s="219"/>
      <c r="C228" s="219"/>
      <c r="D228" s="219"/>
      <c r="E228" s="219"/>
      <c r="F228" s="219"/>
      <c r="G228" s="219"/>
      <c r="H228" s="219"/>
      <c r="I228" s="219"/>
      <c r="J228" s="219"/>
      <c r="K228" s="219"/>
      <c r="L228" s="219"/>
      <c r="M228" s="219"/>
      <c r="N228" s="219"/>
      <c r="O228" s="219"/>
      <c r="P228" s="219"/>
    </row>
    <row r="229" ht="13.5" customHeight="1">
      <c r="A229" s="219"/>
      <c r="B229" s="219"/>
      <c r="C229" s="219"/>
      <c r="D229" s="219"/>
      <c r="E229" s="219"/>
      <c r="F229" s="219"/>
      <c r="G229" s="219"/>
      <c r="H229" s="219"/>
      <c r="I229" s="219"/>
      <c r="J229" s="219"/>
      <c r="K229" s="219"/>
      <c r="L229" s="219"/>
      <c r="M229" s="219"/>
      <c r="N229" s="219"/>
      <c r="O229" s="219"/>
      <c r="P229" s="219"/>
    </row>
    <row r="230" ht="13.5" customHeight="1">
      <c r="A230" s="219"/>
      <c r="B230" s="219"/>
      <c r="C230" s="219"/>
      <c r="D230" s="219"/>
      <c r="E230" s="219"/>
      <c r="F230" s="219"/>
      <c r="G230" s="219"/>
      <c r="H230" s="219"/>
      <c r="I230" s="219"/>
      <c r="J230" s="219"/>
      <c r="K230" s="219"/>
      <c r="L230" s="219"/>
      <c r="M230" s="219"/>
      <c r="N230" s="219"/>
      <c r="O230" s="219"/>
      <c r="P230" s="219"/>
    </row>
    <row r="231" ht="13.5" customHeight="1">
      <c r="A231" s="219"/>
      <c r="B231" s="219"/>
      <c r="C231" s="219"/>
      <c r="D231" s="219"/>
      <c r="E231" s="219"/>
      <c r="F231" s="219"/>
      <c r="G231" s="219"/>
      <c r="H231" s="219"/>
      <c r="I231" s="219"/>
      <c r="J231" s="219"/>
      <c r="K231" s="219"/>
      <c r="L231" s="219"/>
      <c r="M231" s="219"/>
      <c r="N231" s="219"/>
      <c r="O231" s="219"/>
      <c r="P231" s="219"/>
    </row>
    <row r="232" ht="13.5" customHeight="1">
      <c r="A232" s="219"/>
      <c r="B232" s="219"/>
      <c r="C232" s="219"/>
      <c r="D232" s="219"/>
      <c r="E232" s="219"/>
      <c r="F232" s="219"/>
      <c r="G232" s="219"/>
      <c r="H232" s="219"/>
      <c r="I232" s="219"/>
      <c r="J232" s="219"/>
      <c r="K232" s="219"/>
      <c r="L232" s="219"/>
      <c r="M232" s="219"/>
      <c r="N232" s="219"/>
      <c r="O232" s="219"/>
      <c r="P232" s="219"/>
    </row>
    <row r="233" ht="13.5" customHeight="1">
      <c r="A233" s="219"/>
      <c r="B233" s="219"/>
      <c r="C233" s="219"/>
      <c r="D233" s="219"/>
      <c r="E233" s="219"/>
      <c r="F233" s="219"/>
      <c r="G233" s="219"/>
      <c r="H233" s="219"/>
      <c r="I233" s="219"/>
      <c r="J233" s="219"/>
      <c r="K233" s="219"/>
      <c r="L233" s="219"/>
      <c r="M233" s="219"/>
      <c r="N233" s="219"/>
      <c r="O233" s="219"/>
      <c r="P233" s="219"/>
    </row>
    <row r="234" ht="13.5" customHeight="1">
      <c r="A234" s="219"/>
      <c r="B234" s="219"/>
      <c r="C234" s="219"/>
      <c r="D234" s="219"/>
      <c r="E234" s="219"/>
      <c r="F234" s="219"/>
      <c r="G234" s="219"/>
      <c r="H234" s="219"/>
      <c r="I234" s="219"/>
      <c r="J234" s="219"/>
      <c r="K234" s="219"/>
      <c r="L234" s="219"/>
      <c r="M234" s="219"/>
      <c r="N234" s="219"/>
      <c r="O234" s="219"/>
      <c r="P234" s="219"/>
    </row>
    <row r="235" ht="13.5" customHeight="1">
      <c r="A235" s="219"/>
      <c r="B235" s="219"/>
      <c r="C235" s="219"/>
      <c r="D235" s="219"/>
      <c r="E235" s="219"/>
      <c r="F235" s="219"/>
      <c r="G235" s="219"/>
      <c r="H235" s="219"/>
      <c r="I235" s="219"/>
      <c r="J235" s="219"/>
      <c r="K235" s="219"/>
      <c r="L235" s="219"/>
      <c r="M235" s="219"/>
      <c r="N235" s="219"/>
      <c r="O235" s="219"/>
      <c r="P235" s="219"/>
    </row>
    <row r="236" ht="13.5" customHeight="1">
      <c r="A236" s="219"/>
      <c r="B236" s="219"/>
      <c r="C236" s="219"/>
      <c r="D236" s="219"/>
      <c r="E236" s="219"/>
      <c r="F236" s="219"/>
      <c r="G236" s="219"/>
      <c r="H236" s="219"/>
      <c r="I236" s="219"/>
      <c r="J236" s="219"/>
      <c r="K236" s="219"/>
      <c r="L236" s="219"/>
      <c r="M236" s="219"/>
      <c r="N236" s="219"/>
      <c r="O236" s="219"/>
      <c r="P236" s="219"/>
    </row>
    <row r="237" ht="13.5" customHeight="1">
      <c r="A237" s="219"/>
      <c r="B237" s="219"/>
      <c r="C237" s="219"/>
      <c r="D237" s="219"/>
      <c r="E237" s="219"/>
      <c r="F237" s="219"/>
      <c r="G237" s="219"/>
      <c r="H237" s="219"/>
      <c r="I237" s="219"/>
      <c r="J237" s="219"/>
      <c r="K237" s="219"/>
      <c r="L237" s="219"/>
      <c r="M237" s="219"/>
      <c r="N237" s="219"/>
      <c r="O237" s="219"/>
      <c r="P237" s="219"/>
    </row>
    <row r="238" ht="13.5" customHeight="1">
      <c r="A238" s="219"/>
      <c r="B238" s="219"/>
      <c r="C238" s="219"/>
      <c r="D238" s="219"/>
      <c r="E238" s="219"/>
      <c r="F238" s="219"/>
      <c r="G238" s="219"/>
      <c r="H238" s="219"/>
      <c r="I238" s="219"/>
      <c r="J238" s="219"/>
      <c r="K238" s="219"/>
      <c r="L238" s="219"/>
      <c r="M238" s="219"/>
      <c r="N238" s="219"/>
      <c r="O238" s="219"/>
      <c r="P238" s="219"/>
    </row>
    <row r="239" ht="13.5" customHeight="1">
      <c r="A239" s="219"/>
      <c r="B239" s="219"/>
      <c r="C239" s="219"/>
      <c r="D239" s="219"/>
      <c r="E239" s="219"/>
      <c r="F239" s="219"/>
      <c r="G239" s="219"/>
      <c r="H239" s="219"/>
      <c r="I239" s="219"/>
      <c r="J239" s="219"/>
      <c r="K239" s="219"/>
      <c r="L239" s="219"/>
      <c r="M239" s="219"/>
      <c r="N239" s="219"/>
      <c r="O239" s="219"/>
      <c r="P239" s="219"/>
    </row>
    <row r="240" ht="13.5" customHeight="1">
      <c r="A240" s="219"/>
      <c r="B240" s="219"/>
      <c r="C240" s="219"/>
      <c r="D240" s="219"/>
      <c r="E240" s="219"/>
      <c r="F240" s="219"/>
      <c r="G240" s="219"/>
      <c r="H240" s="219"/>
      <c r="I240" s="219"/>
      <c r="J240" s="219"/>
      <c r="K240" s="219"/>
      <c r="L240" s="219"/>
      <c r="M240" s="219"/>
      <c r="N240" s="219"/>
      <c r="O240" s="219"/>
      <c r="P240" s="219"/>
    </row>
    <row r="241" ht="13.5" customHeight="1">
      <c r="A241" s="219"/>
      <c r="B241" s="219"/>
      <c r="C241" s="219"/>
      <c r="D241" s="219"/>
      <c r="E241" s="219"/>
      <c r="F241" s="219"/>
      <c r="G241" s="219"/>
      <c r="H241" s="219"/>
      <c r="I241" s="219"/>
      <c r="J241" s="219"/>
      <c r="K241" s="219"/>
      <c r="L241" s="219"/>
      <c r="M241" s="219"/>
      <c r="N241" s="219"/>
      <c r="O241" s="219"/>
      <c r="P241" s="219"/>
    </row>
    <row r="242" ht="13.5" customHeight="1">
      <c r="A242" s="219"/>
      <c r="B242" s="219"/>
      <c r="C242" s="219"/>
      <c r="D242" s="219"/>
      <c r="E242" s="219"/>
      <c r="F242" s="219"/>
      <c r="G242" s="219"/>
      <c r="H242" s="219"/>
      <c r="I242" s="219"/>
      <c r="J242" s="219"/>
      <c r="K242" s="219"/>
      <c r="L242" s="219"/>
      <c r="M242" s="219"/>
      <c r="N242" s="219"/>
      <c r="O242" s="219"/>
      <c r="P242" s="219"/>
    </row>
    <row r="243" ht="13.5" customHeight="1">
      <c r="A243" s="219"/>
      <c r="B243" s="219"/>
      <c r="C243" s="219"/>
      <c r="D243" s="219"/>
      <c r="E243" s="219"/>
      <c r="F243" s="219"/>
      <c r="G243" s="219"/>
      <c r="H243" s="219"/>
      <c r="I243" s="219"/>
      <c r="J243" s="219"/>
      <c r="K243" s="219"/>
      <c r="L243" s="219"/>
      <c r="M243" s="219"/>
      <c r="N243" s="219"/>
      <c r="O243" s="219"/>
      <c r="P243" s="219"/>
    </row>
    <row r="244" ht="13.5" customHeight="1">
      <c r="A244" s="219"/>
      <c r="B244" s="219"/>
      <c r="C244" s="219"/>
      <c r="D244" s="219"/>
      <c r="E244" s="219"/>
      <c r="F244" s="219"/>
      <c r="G244" s="219"/>
      <c r="H244" s="219"/>
      <c r="I244" s="219"/>
      <c r="J244" s="219"/>
      <c r="K244" s="219"/>
      <c r="L244" s="219"/>
      <c r="M244" s="219"/>
      <c r="N244" s="219"/>
      <c r="O244" s="219"/>
      <c r="P244" s="219"/>
    </row>
    <row r="245" ht="13.5" customHeight="1">
      <c r="A245" s="219"/>
      <c r="B245" s="219"/>
      <c r="C245" s="219"/>
      <c r="D245" s="219"/>
      <c r="E245" s="219"/>
      <c r="F245" s="219"/>
      <c r="G245" s="219"/>
      <c r="H245" s="219"/>
      <c r="I245" s="219"/>
      <c r="J245" s="219"/>
      <c r="K245" s="219"/>
      <c r="L245" s="219"/>
      <c r="M245" s="219"/>
      <c r="N245" s="219"/>
      <c r="O245" s="219"/>
      <c r="P245" s="219"/>
    </row>
    <row r="246" ht="13.5" customHeight="1">
      <c r="A246" s="219"/>
      <c r="B246" s="219"/>
      <c r="C246" s="219"/>
      <c r="D246" s="219"/>
      <c r="E246" s="219"/>
      <c r="F246" s="219"/>
      <c r="G246" s="219"/>
      <c r="H246" s="219"/>
      <c r="I246" s="219"/>
      <c r="J246" s="219"/>
      <c r="K246" s="219"/>
      <c r="L246" s="219"/>
      <c r="M246" s="219"/>
      <c r="N246" s="219"/>
      <c r="O246" s="219"/>
      <c r="P246" s="219"/>
    </row>
    <row r="247" ht="13.5" customHeight="1">
      <c r="A247" s="219"/>
      <c r="B247" s="219"/>
      <c r="C247" s="219"/>
      <c r="D247" s="219"/>
      <c r="E247" s="219"/>
      <c r="F247" s="219"/>
      <c r="G247" s="219"/>
      <c r="H247" s="219"/>
      <c r="I247" s="219"/>
      <c r="J247" s="219"/>
      <c r="K247" s="219"/>
      <c r="L247" s="219"/>
      <c r="M247" s="219"/>
      <c r="N247" s="219"/>
      <c r="O247" s="219"/>
      <c r="P247" s="219"/>
    </row>
    <row r="248" ht="13.5" customHeight="1">
      <c r="A248" s="219"/>
      <c r="B248" s="219"/>
      <c r="C248" s="219"/>
      <c r="D248" s="219"/>
      <c r="E248" s="219"/>
      <c r="F248" s="219"/>
      <c r="G248" s="219"/>
      <c r="H248" s="219"/>
      <c r="I248" s="219"/>
      <c r="J248" s="219"/>
      <c r="K248" s="219"/>
      <c r="L248" s="219"/>
      <c r="M248" s="219"/>
      <c r="N248" s="219"/>
      <c r="O248" s="219"/>
      <c r="P248" s="219"/>
    </row>
    <row r="249" ht="13.5" customHeight="1">
      <c r="A249" s="219"/>
      <c r="B249" s="219"/>
      <c r="C249" s="219"/>
      <c r="D249" s="219"/>
      <c r="E249" s="219"/>
      <c r="F249" s="219"/>
      <c r="G249" s="219"/>
      <c r="H249" s="219"/>
      <c r="I249" s="219"/>
      <c r="J249" s="219"/>
      <c r="K249" s="219"/>
      <c r="L249" s="219"/>
      <c r="M249" s="219"/>
      <c r="N249" s="219"/>
      <c r="O249" s="219"/>
      <c r="P249" s="219"/>
    </row>
    <row r="250" ht="13.5" customHeight="1">
      <c r="A250" s="219"/>
      <c r="B250" s="219"/>
      <c r="C250" s="219"/>
      <c r="D250" s="219"/>
      <c r="E250" s="219"/>
      <c r="F250" s="219"/>
      <c r="G250" s="219"/>
      <c r="H250" s="219"/>
      <c r="I250" s="219"/>
      <c r="J250" s="219"/>
      <c r="K250" s="219"/>
      <c r="L250" s="219"/>
      <c r="M250" s="219"/>
      <c r="N250" s="219"/>
      <c r="O250" s="219"/>
      <c r="P250" s="219"/>
    </row>
    <row r="251" ht="13.5" customHeight="1">
      <c r="A251" s="219"/>
      <c r="B251" s="219"/>
      <c r="C251" s="219"/>
      <c r="D251" s="219"/>
      <c r="E251" s="219"/>
      <c r="F251" s="219"/>
      <c r="G251" s="219"/>
      <c r="H251" s="219"/>
      <c r="I251" s="219"/>
      <c r="J251" s="219"/>
      <c r="K251" s="219"/>
      <c r="L251" s="219"/>
      <c r="M251" s="219"/>
      <c r="N251" s="219"/>
      <c r="O251" s="219"/>
      <c r="P251" s="219"/>
    </row>
    <row r="252" ht="13.5" customHeight="1">
      <c r="A252" s="219"/>
      <c r="B252" s="219"/>
      <c r="C252" s="219"/>
      <c r="D252" s="219"/>
      <c r="E252" s="219"/>
      <c r="F252" s="219"/>
      <c r="G252" s="219"/>
      <c r="H252" s="219"/>
      <c r="I252" s="219"/>
      <c r="J252" s="219"/>
      <c r="K252" s="219"/>
      <c r="L252" s="219"/>
      <c r="M252" s="219"/>
      <c r="N252" s="219"/>
      <c r="O252" s="219"/>
      <c r="P252" s="219"/>
    </row>
    <row r="253" ht="13.5" customHeight="1">
      <c r="A253" s="219"/>
      <c r="B253" s="219"/>
      <c r="C253" s="219"/>
      <c r="D253" s="219"/>
      <c r="E253" s="219"/>
      <c r="F253" s="219"/>
      <c r="G253" s="219"/>
      <c r="H253" s="219"/>
      <c r="I253" s="219"/>
      <c r="J253" s="219"/>
      <c r="K253" s="219"/>
      <c r="L253" s="219"/>
      <c r="M253" s="219"/>
      <c r="N253" s="219"/>
      <c r="O253" s="219"/>
      <c r="P253" s="219"/>
    </row>
    <row r="254" ht="13.5" customHeight="1">
      <c r="A254" s="219"/>
      <c r="B254" s="219"/>
      <c r="C254" s="219"/>
      <c r="D254" s="219"/>
      <c r="E254" s="219"/>
      <c r="F254" s="219"/>
      <c r="G254" s="219"/>
      <c r="H254" s="219"/>
      <c r="I254" s="219"/>
      <c r="J254" s="219"/>
      <c r="K254" s="219"/>
      <c r="L254" s="219"/>
      <c r="M254" s="219"/>
      <c r="N254" s="219"/>
      <c r="O254" s="219"/>
      <c r="P254" s="219"/>
    </row>
    <row r="255" ht="13.5" customHeight="1">
      <c r="A255" s="219"/>
      <c r="B255" s="219"/>
      <c r="C255" s="219"/>
      <c r="D255" s="219"/>
      <c r="E255" s="219"/>
      <c r="F255" s="219"/>
      <c r="G255" s="219"/>
      <c r="H255" s="219"/>
      <c r="I255" s="219"/>
      <c r="J255" s="219"/>
      <c r="K255" s="219"/>
      <c r="L255" s="219"/>
      <c r="M255" s="219"/>
      <c r="N255" s="219"/>
      <c r="O255" s="219"/>
      <c r="P255" s="219"/>
    </row>
    <row r="256" ht="13.5" customHeight="1">
      <c r="A256" s="219"/>
      <c r="B256" s="219"/>
      <c r="C256" s="219"/>
      <c r="D256" s="219"/>
      <c r="E256" s="219"/>
      <c r="F256" s="219"/>
      <c r="G256" s="219"/>
      <c r="H256" s="219"/>
      <c r="I256" s="219"/>
      <c r="J256" s="219"/>
      <c r="K256" s="219"/>
      <c r="L256" s="219"/>
      <c r="M256" s="219"/>
      <c r="N256" s="219"/>
      <c r="O256" s="219"/>
      <c r="P256" s="219"/>
    </row>
    <row r="257" ht="13.5" customHeight="1">
      <c r="A257" s="219"/>
      <c r="B257" s="219"/>
      <c r="C257" s="219"/>
      <c r="D257" s="219"/>
      <c r="E257" s="219"/>
      <c r="F257" s="219"/>
      <c r="G257" s="219"/>
      <c r="H257" s="219"/>
      <c r="I257" s="219"/>
      <c r="J257" s="219"/>
      <c r="K257" s="219"/>
      <c r="L257" s="219"/>
      <c r="M257" s="219"/>
      <c r="N257" s="219"/>
      <c r="O257" s="219"/>
      <c r="P257" s="219"/>
    </row>
    <row r="258" ht="13.5" customHeight="1">
      <c r="A258" s="219"/>
      <c r="B258" s="219"/>
      <c r="C258" s="219"/>
      <c r="D258" s="219"/>
      <c r="E258" s="219"/>
      <c r="F258" s="219"/>
      <c r="G258" s="219"/>
      <c r="H258" s="219"/>
      <c r="I258" s="219"/>
      <c r="J258" s="219"/>
      <c r="K258" s="219"/>
      <c r="L258" s="219"/>
      <c r="M258" s="219"/>
      <c r="N258" s="219"/>
      <c r="O258" s="219"/>
      <c r="P258" s="219"/>
    </row>
    <row r="259" ht="13.5" customHeight="1">
      <c r="A259" s="219"/>
      <c r="B259" s="219"/>
      <c r="C259" s="219"/>
      <c r="D259" s="219"/>
      <c r="E259" s="219"/>
      <c r="F259" s="219"/>
      <c r="G259" s="219"/>
      <c r="H259" s="219"/>
      <c r="I259" s="219"/>
      <c r="J259" s="219"/>
      <c r="K259" s="219"/>
      <c r="L259" s="219"/>
      <c r="M259" s="219"/>
      <c r="N259" s="219"/>
      <c r="O259" s="219"/>
      <c r="P259" s="219"/>
    </row>
    <row r="260" ht="13.5" customHeight="1">
      <c r="A260" s="219"/>
      <c r="B260" s="219"/>
      <c r="C260" s="219"/>
      <c r="D260" s="219"/>
      <c r="E260" s="219"/>
      <c r="F260" s="219"/>
      <c r="G260" s="219"/>
      <c r="H260" s="219"/>
      <c r="I260" s="219"/>
      <c r="J260" s="219"/>
      <c r="K260" s="219"/>
      <c r="L260" s="219"/>
      <c r="M260" s="219"/>
      <c r="N260" s="219"/>
      <c r="O260" s="219"/>
      <c r="P260" s="219"/>
    </row>
    <row r="261" ht="13.5" customHeight="1">
      <c r="A261" s="219"/>
      <c r="B261" s="219"/>
      <c r="C261" s="219"/>
      <c r="D261" s="219"/>
      <c r="E261" s="219"/>
      <c r="F261" s="219"/>
      <c r="G261" s="219"/>
      <c r="H261" s="219"/>
      <c r="I261" s="219"/>
      <c r="J261" s="219"/>
      <c r="K261" s="219"/>
      <c r="L261" s="219"/>
      <c r="M261" s="219"/>
      <c r="N261" s="219"/>
      <c r="O261" s="219"/>
      <c r="P261" s="219"/>
    </row>
    <row r="262" ht="13.5" customHeight="1">
      <c r="A262" s="219"/>
      <c r="B262" s="219"/>
      <c r="C262" s="219"/>
      <c r="D262" s="219"/>
      <c r="E262" s="219"/>
      <c r="F262" s="219"/>
      <c r="G262" s="219"/>
      <c r="H262" s="219"/>
      <c r="I262" s="219"/>
      <c r="J262" s="219"/>
      <c r="K262" s="219"/>
      <c r="L262" s="219"/>
      <c r="M262" s="219"/>
      <c r="N262" s="219"/>
      <c r="O262" s="219"/>
      <c r="P262" s="219"/>
    </row>
    <row r="263" ht="13.5" customHeight="1">
      <c r="A263" s="219"/>
      <c r="B263" s="219"/>
      <c r="C263" s="219"/>
      <c r="D263" s="219"/>
      <c r="E263" s="219"/>
      <c r="F263" s="219"/>
      <c r="G263" s="219"/>
      <c r="H263" s="219"/>
      <c r="I263" s="219"/>
      <c r="J263" s="219"/>
      <c r="K263" s="219"/>
      <c r="L263" s="219"/>
      <c r="M263" s="219"/>
      <c r="N263" s="219"/>
      <c r="O263" s="219"/>
      <c r="P263" s="219"/>
    </row>
    <row r="264" ht="13.5" customHeight="1">
      <c r="A264" s="219"/>
      <c r="B264" s="219"/>
      <c r="C264" s="219"/>
      <c r="D264" s="219"/>
      <c r="E264" s="219"/>
      <c r="F264" s="219"/>
      <c r="G264" s="219"/>
      <c r="H264" s="219"/>
      <c r="I264" s="219"/>
      <c r="J264" s="219"/>
      <c r="K264" s="219"/>
      <c r="L264" s="219"/>
      <c r="M264" s="219"/>
      <c r="N264" s="219"/>
      <c r="O264" s="219"/>
      <c r="P264" s="219"/>
    </row>
    <row r="265" ht="13.5" customHeight="1">
      <c r="A265" s="219"/>
      <c r="B265" s="219"/>
      <c r="C265" s="219"/>
      <c r="D265" s="219"/>
      <c r="E265" s="219"/>
      <c r="F265" s="219"/>
      <c r="G265" s="219"/>
      <c r="H265" s="219"/>
      <c r="I265" s="219"/>
      <c r="J265" s="219"/>
      <c r="K265" s="219"/>
      <c r="L265" s="219"/>
      <c r="M265" s="219"/>
      <c r="N265" s="219"/>
      <c r="O265" s="219"/>
      <c r="P265" s="219"/>
    </row>
    <row r="266" ht="13.5" customHeight="1">
      <c r="A266" s="219"/>
      <c r="B266" s="219"/>
      <c r="C266" s="219"/>
      <c r="D266" s="219"/>
      <c r="E266" s="219"/>
      <c r="F266" s="219"/>
      <c r="G266" s="219"/>
      <c r="H266" s="219"/>
      <c r="I266" s="219"/>
      <c r="J266" s="219"/>
      <c r="K266" s="219"/>
      <c r="L266" s="219"/>
      <c r="M266" s="219"/>
      <c r="N266" s="219"/>
      <c r="O266" s="219"/>
      <c r="P266" s="219"/>
    </row>
    <row r="267" ht="13.5" customHeight="1">
      <c r="A267" s="219"/>
      <c r="B267" s="219"/>
      <c r="C267" s="219"/>
      <c r="D267" s="219"/>
      <c r="E267" s="219"/>
      <c r="F267" s="219"/>
      <c r="G267" s="219"/>
      <c r="H267" s="219"/>
      <c r="I267" s="219"/>
      <c r="J267" s="219"/>
      <c r="K267" s="219"/>
      <c r="L267" s="219"/>
      <c r="M267" s="219"/>
      <c r="N267" s="219"/>
      <c r="O267" s="219"/>
      <c r="P267" s="219"/>
    </row>
    <row r="268" ht="13.5" customHeight="1">
      <c r="A268" s="219"/>
      <c r="B268" s="219"/>
      <c r="C268" s="219"/>
      <c r="D268" s="219"/>
      <c r="E268" s="219"/>
      <c r="F268" s="219"/>
      <c r="G268" s="219"/>
      <c r="H268" s="219"/>
      <c r="I268" s="219"/>
      <c r="J268" s="219"/>
      <c r="K268" s="219"/>
      <c r="L268" s="219"/>
      <c r="M268" s="219"/>
      <c r="N268" s="219"/>
      <c r="O268" s="219"/>
      <c r="P268" s="219"/>
    </row>
    <row r="269" ht="13.5" customHeight="1">
      <c r="A269" s="219"/>
      <c r="B269" s="219"/>
      <c r="C269" s="219"/>
      <c r="D269" s="219"/>
      <c r="E269" s="219"/>
      <c r="F269" s="219"/>
      <c r="G269" s="219"/>
      <c r="H269" s="219"/>
      <c r="I269" s="219"/>
      <c r="J269" s="219"/>
      <c r="K269" s="219"/>
      <c r="L269" s="219"/>
      <c r="M269" s="219"/>
      <c r="N269" s="219"/>
      <c r="O269" s="219"/>
      <c r="P269" s="219"/>
    </row>
    <row r="270" ht="13.5" customHeight="1">
      <c r="A270" s="219"/>
      <c r="B270" s="219"/>
      <c r="C270" s="219"/>
      <c r="D270" s="219"/>
      <c r="E270" s="219"/>
      <c r="F270" s="219"/>
      <c r="G270" s="219"/>
      <c r="H270" s="219"/>
      <c r="I270" s="219"/>
      <c r="J270" s="219"/>
      <c r="K270" s="219"/>
      <c r="L270" s="219"/>
      <c r="M270" s="219"/>
      <c r="N270" s="219"/>
      <c r="O270" s="219"/>
      <c r="P270" s="219"/>
    </row>
    <row r="271" ht="13.5" customHeight="1">
      <c r="A271" s="219"/>
      <c r="B271" s="219"/>
      <c r="C271" s="219"/>
      <c r="D271" s="219"/>
      <c r="E271" s="219"/>
      <c r="F271" s="219"/>
      <c r="G271" s="219"/>
      <c r="H271" s="219"/>
      <c r="I271" s="219"/>
      <c r="J271" s="219"/>
      <c r="K271" s="219"/>
      <c r="L271" s="219"/>
      <c r="M271" s="219"/>
      <c r="N271" s="219"/>
      <c r="O271" s="219"/>
      <c r="P271" s="219"/>
    </row>
    <row r="272" ht="13.5" customHeight="1">
      <c r="A272" s="219"/>
      <c r="B272" s="219"/>
      <c r="C272" s="219"/>
      <c r="D272" s="219"/>
      <c r="E272" s="219"/>
      <c r="F272" s="219"/>
      <c r="G272" s="219"/>
      <c r="H272" s="219"/>
      <c r="I272" s="219"/>
      <c r="J272" s="219"/>
      <c r="K272" s="219"/>
      <c r="L272" s="219"/>
      <c r="M272" s="219"/>
      <c r="N272" s="219"/>
      <c r="O272" s="219"/>
      <c r="P272" s="219"/>
    </row>
    <row r="273" ht="13.5" customHeight="1">
      <c r="A273" s="219"/>
      <c r="B273" s="219"/>
      <c r="C273" s="219"/>
      <c r="D273" s="219"/>
      <c r="E273" s="219"/>
      <c r="F273" s="219"/>
      <c r="G273" s="219"/>
      <c r="H273" s="219"/>
      <c r="I273" s="219"/>
      <c r="J273" s="219"/>
      <c r="K273" s="219"/>
      <c r="L273" s="219"/>
      <c r="M273" s="219"/>
      <c r="N273" s="219"/>
      <c r="O273" s="219"/>
      <c r="P273" s="219"/>
    </row>
    <row r="274" ht="13.5" customHeight="1">
      <c r="A274" s="219"/>
      <c r="B274" s="219"/>
      <c r="C274" s="219"/>
      <c r="D274" s="219"/>
      <c r="E274" s="219"/>
      <c r="F274" s="219"/>
      <c r="G274" s="219"/>
      <c r="H274" s="219"/>
      <c r="I274" s="219"/>
      <c r="J274" s="219"/>
      <c r="K274" s="219"/>
      <c r="L274" s="219"/>
      <c r="M274" s="219"/>
      <c r="N274" s="219"/>
      <c r="O274" s="219"/>
      <c r="P274" s="219"/>
    </row>
    <row r="275" ht="13.5" customHeight="1">
      <c r="A275" s="219"/>
      <c r="B275" s="219"/>
      <c r="C275" s="219"/>
      <c r="D275" s="219"/>
      <c r="E275" s="219"/>
      <c r="F275" s="219"/>
      <c r="G275" s="219"/>
      <c r="H275" s="219"/>
      <c r="I275" s="219"/>
      <c r="J275" s="219"/>
      <c r="K275" s="219"/>
      <c r="L275" s="219"/>
      <c r="M275" s="219"/>
      <c r="N275" s="219"/>
      <c r="O275" s="219"/>
      <c r="P275" s="219"/>
    </row>
    <row r="276" ht="13.5" customHeight="1">
      <c r="A276" s="219"/>
      <c r="B276" s="219"/>
      <c r="C276" s="219"/>
      <c r="D276" s="219"/>
      <c r="E276" s="219"/>
      <c r="F276" s="219"/>
      <c r="G276" s="219"/>
      <c r="H276" s="219"/>
      <c r="I276" s="219"/>
      <c r="J276" s="219"/>
      <c r="K276" s="219"/>
      <c r="L276" s="219"/>
      <c r="M276" s="219"/>
      <c r="N276" s="219"/>
      <c r="O276" s="219"/>
      <c r="P276" s="219"/>
    </row>
    <row r="277" ht="13.5" customHeight="1">
      <c r="A277" s="219"/>
      <c r="B277" s="219"/>
      <c r="C277" s="219"/>
      <c r="D277" s="219"/>
      <c r="E277" s="219"/>
      <c r="F277" s="219"/>
      <c r="G277" s="219"/>
      <c r="H277" s="219"/>
      <c r="I277" s="219"/>
      <c r="J277" s="219"/>
      <c r="K277" s="219"/>
      <c r="L277" s="219"/>
      <c r="M277" s="219"/>
      <c r="N277" s="219"/>
      <c r="O277" s="219"/>
      <c r="P277" s="219"/>
    </row>
    <row r="278" ht="13.5" customHeight="1">
      <c r="A278" s="219"/>
      <c r="B278" s="219"/>
      <c r="C278" s="219"/>
      <c r="D278" s="219"/>
      <c r="E278" s="219"/>
      <c r="F278" s="219"/>
      <c r="G278" s="219"/>
      <c r="H278" s="219"/>
      <c r="I278" s="219"/>
      <c r="J278" s="219"/>
      <c r="K278" s="219"/>
      <c r="L278" s="219"/>
      <c r="M278" s="219"/>
      <c r="N278" s="219"/>
      <c r="O278" s="219"/>
      <c r="P278" s="219"/>
    </row>
    <row r="279" ht="13.5" customHeight="1">
      <c r="A279" s="219"/>
      <c r="B279" s="219"/>
      <c r="C279" s="219"/>
      <c r="D279" s="219"/>
      <c r="E279" s="219"/>
      <c r="F279" s="219"/>
      <c r="G279" s="219"/>
      <c r="H279" s="219"/>
      <c r="I279" s="219"/>
      <c r="J279" s="219"/>
      <c r="K279" s="219"/>
      <c r="L279" s="219"/>
      <c r="M279" s="219"/>
      <c r="N279" s="219"/>
      <c r="O279" s="219"/>
      <c r="P279" s="219"/>
    </row>
    <row r="280" ht="13.5" customHeight="1">
      <c r="A280" s="219"/>
      <c r="B280" s="219"/>
      <c r="C280" s="219"/>
      <c r="D280" s="219"/>
      <c r="E280" s="219"/>
      <c r="F280" s="219"/>
      <c r="G280" s="219"/>
      <c r="H280" s="219"/>
      <c r="I280" s="219"/>
      <c r="J280" s="219"/>
      <c r="K280" s="219"/>
      <c r="L280" s="219"/>
      <c r="M280" s="219"/>
      <c r="N280" s="219"/>
      <c r="O280" s="219"/>
      <c r="P280" s="219"/>
    </row>
    <row r="281" ht="13.5" customHeight="1">
      <c r="A281" s="219"/>
      <c r="B281" s="219"/>
      <c r="C281" s="219"/>
      <c r="D281" s="219"/>
      <c r="E281" s="219"/>
      <c r="F281" s="219"/>
      <c r="G281" s="219"/>
      <c r="H281" s="219"/>
      <c r="I281" s="219"/>
      <c r="J281" s="219"/>
      <c r="K281" s="219"/>
      <c r="L281" s="219"/>
      <c r="M281" s="219"/>
      <c r="N281" s="219"/>
      <c r="O281" s="219"/>
      <c r="P281" s="219"/>
    </row>
    <row r="282" ht="13.5" customHeight="1">
      <c r="A282" s="219"/>
      <c r="B282" s="219"/>
      <c r="C282" s="219"/>
      <c r="D282" s="219"/>
      <c r="E282" s="219"/>
      <c r="F282" s="219"/>
      <c r="G282" s="219"/>
      <c r="H282" s="219"/>
      <c r="I282" s="219"/>
      <c r="J282" s="219"/>
      <c r="K282" s="219"/>
      <c r="L282" s="219"/>
      <c r="M282" s="219"/>
      <c r="N282" s="219"/>
      <c r="O282" s="219"/>
      <c r="P282" s="219"/>
    </row>
    <row r="283" ht="13.5" customHeight="1">
      <c r="A283" s="219"/>
      <c r="B283" s="219"/>
      <c r="C283" s="219"/>
      <c r="D283" s="219"/>
      <c r="E283" s="219"/>
      <c r="F283" s="219"/>
      <c r="G283" s="219"/>
      <c r="H283" s="219"/>
      <c r="I283" s="219"/>
      <c r="J283" s="219"/>
      <c r="K283" s="219"/>
      <c r="L283" s="219"/>
      <c r="M283" s="219"/>
      <c r="N283" s="219"/>
      <c r="O283" s="219"/>
      <c r="P283" s="219"/>
    </row>
    <row r="284" ht="13.5" customHeight="1">
      <c r="A284" s="219"/>
      <c r="B284" s="219"/>
      <c r="C284" s="219"/>
      <c r="D284" s="219"/>
      <c r="E284" s="219"/>
      <c r="F284" s="219"/>
      <c r="G284" s="219"/>
      <c r="H284" s="219"/>
      <c r="I284" s="219"/>
      <c r="J284" s="219"/>
      <c r="K284" s="219"/>
      <c r="L284" s="219"/>
      <c r="M284" s="219"/>
      <c r="N284" s="219"/>
      <c r="O284" s="219"/>
      <c r="P284" s="219"/>
    </row>
    <row r="285" ht="13.5" customHeight="1">
      <c r="A285" s="219"/>
      <c r="B285" s="219"/>
      <c r="C285" s="219"/>
      <c r="D285" s="219"/>
      <c r="E285" s="219"/>
      <c r="F285" s="219"/>
      <c r="G285" s="219"/>
      <c r="H285" s="219"/>
      <c r="I285" s="219"/>
      <c r="J285" s="219"/>
      <c r="K285" s="219"/>
      <c r="L285" s="219"/>
      <c r="M285" s="219"/>
      <c r="N285" s="219"/>
      <c r="O285" s="219"/>
      <c r="P285" s="219"/>
    </row>
    <row r="286" ht="13.5" customHeight="1">
      <c r="A286" s="219"/>
      <c r="B286" s="219"/>
      <c r="C286" s="219"/>
      <c r="D286" s="219"/>
      <c r="E286" s="219"/>
      <c r="F286" s="219"/>
      <c r="G286" s="219"/>
      <c r="H286" s="219"/>
      <c r="I286" s="219"/>
      <c r="J286" s="219"/>
      <c r="K286" s="219"/>
      <c r="L286" s="219"/>
      <c r="M286" s="219"/>
      <c r="N286" s="219"/>
      <c r="O286" s="219"/>
      <c r="P286" s="219"/>
    </row>
    <row r="287" ht="13.5" customHeight="1">
      <c r="A287" s="219"/>
      <c r="B287" s="219"/>
      <c r="C287" s="219"/>
      <c r="D287" s="219"/>
      <c r="E287" s="219"/>
      <c r="F287" s="219"/>
      <c r="G287" s="219"/>
      <c r="H287" s="219"/>
      <c r="I287" s="219"/>
      <c r="J287" s="219"/>
      <c r="K287" s="219"/>
      <c r="L287" s="219"/>
      <c r="M287" s="219"/>
      <c r="N287" s="219"/>
      <c r="O287" s="219"/>
      <c r="P287" s="219"/>
    </row>
    <row r="288" ht="13.5" customHeight="1">
      <c r="A288" s="219"/>
      <c r="B288" s="219"/>
      <c r="C288" s="219"/>
      <c r="D288" s="219"/>
      <c r="E288" s="219"/>
      <c r="F288" s="219"/>
      <c r="G288" s="219"/>
      <c r="H288" s="219"/>
      <c r="I288" s="219"/>
      <c r="J288" s="219"/>
      <c r="K288" s="219"/>
      <c r="L288" s="219"/>
      <c r="M288" s="219"/>
      <c r="N288" s="219"/>
      <c r="O288" s="219"/>
      <c r="P288" s="219"/>
    </row>
    <row r="289" ht="13.5" customHeight="1">
      <c r="A289" s="219"/>
      <c r="B289" s="219"/>
      <c r="C289" s="219"/>
      <c r="D289" s="219"/>
      <c r="E289" s="219"/>
      <c r="F289" s="219"/>
      <c r="G289" s="219"/>
      <c r="H289" s="219"/>
      <c r="I289" s="219"/>
      <c r="J289" s="219"/>
      <c r="K289" s="219"/>
      <c r="L289" s="219"/>
      <c r="M289" s="219"/>
      <c r="N289" s="219"/>
      <c r="O289" s="219"/>
      <c r="P289" s="219"/>
    </row>
    <row r="290" ht="13.5" customHeight="1">
      <c r="A290" s="219"/>
      <c r="B290" s="219"/>
      <c r="C290" s="219"/>
      <c r="D290" s="219"/>
      <c r="E290" s="219"/>
      <c r="F290" s="219"/>
      <c r="G290" s="219"/>
      <c r="H290" s="219"/>
      <c r="I290" s="219"/>
      <c r="J290" s="219"/>
      <c r="K290" s="219"/>
      <c r="L290" s="219"/>
      <c r="M290" s="219"/>
      <c r="N290" s="219"/>
      <c r="O290" s="219"/>
      <c r="P290" s="219"/>
    </row>
    <row r="291" ht="13.5" customHeight="1">
      <c r="A291" s="219"/>
      <c r="B291" s="219"/>
      <c r="C291" s="219"/>
      <c r="D291" s="219"/>
      <c r="E291" s="219"/>
      <c r="F291" s="219"/>
      <c r="G291" s="219"/>
      <c r="H291" s="219"/>
      <c r="I291" s="219"/>
      <c r="J291" s="219"/>
      <c r="K291" s="219"/>
      <c r="L291" s="219"/>
      <c r="M291" s="219"/>
      <c r="N291" s="219"/>
      <c r="O291" s="219"/>
      <c r="P291" s="219"/>
    </row>
    <row r="292" ht="13.5" customHeight="1">
      <c r="A292" s="219"/>
      <c r="B292" s="219"/>
      <c r="C292" s="219"/>
      <c r="D292" s="219"/>
      <c r="E292" s="219"/>
      <c r="F292" s="219"/>
      <c r="G292" s="219"/>
      <c r="H292" s="219"/>
      <c r="I292" s="219"/>
      <c r="J292" s="219"/>
      <c r="K292" s="219"/>
      <c r="L292" s="219"/>
      <c r="M292" s="219"/>
      <c r="N292" s="219"/>
      <c r="O292" s="219"/>
      <c r="P292" s="219"/>
    </row>
    <row r="293" ht="13.5" customHeight="1">
      <c r="A293" s="219"/>
      <c r="B293" s="219"/>
      <c r="C293" s="219"/>
      <c r="D293" s="219"/>
      <c r="E293" s="219"/>
      <c r="F293" s="219"/>
      <c r="G293" s="219"/>
      <c r="H293" s="219"/>
      <c r="I293" s="219"/>
      <c r="J293" s="219"/>
      <c r="K293" s="219"/>
      <c r="L293" s="219"/>
      <c r="M293" s="219"/>
      <c r="N293" s="219"/>
      <c r="O293" s="219"/>
      <c r="P293" s="219"/>
    </row>
    <row r="294" ht="13.5" customHeight="1">
      <c r="A294" s="219"/>
      <c r="B294" s="219"/>
      <c r="C294" s="219"/>
      <c r="D294" s="219"/>
      <c r="E294" s="219"/>
      <c r="F294" s="219"/>
      <c r="G294" s="219"/>
      <c r="H294" s="219"/>
      <c r="I294" s="219"/>
      <c r="J294" s="219"/>
      <c r="K294" s="219"/>
      <c r="L294" s="219"/>
      <c r="M294" s="219"/>
      <c r="N294" s="219"/>
      <c r="O294" s="219"/>
      <c r="P294" s="219"/>
    </row>
    <row r="295" ht="13.5" customHeight="1">
      <c r="A295" s="219"/>
      <c r="B295" s="219"/>
      <c r="C295" s="219"/>
      <c r="D295" s="219"/>
      <c r="E295" s="219"/>
      <c r="F295" s="219"/>
      <c r="G295" s="219"/>
      <c r="H295" s="219"/>
      <c r="I295" s="219"/>
      <c r="J295" s="219"/>
      <c r="K295" s="219"/>
      <c r="L295" s="219"/>
      <c r="M295" s="219"/>
      <c r="N295" s="219"/>
      <c r="O295" s="219"/>
      <c r="P295" s="219"/>
    </row>
    <row r="296" ht="13.5" customHeight="1">
      <c r="A296" s="219"/>
      <c r="B296" s="219"/>
      <c r="C296" s="219"/>
      <c r="D296" s="219"/>
      <c r="E296" s="219"/>
      <c r="F296" s="219"/>
      <c r="G296" s="219"/>
      <c r="H296" s="219"/>
      <c r="I296" s="219"/>
      <c r="J296" s="219"/>
      <c r="K296" s="219"/>
      <c r="L296" s="219"/>
      <c r="M296" s="219"/>
      <c r="N296" s="219"/>
      <c r="O296" s="219"/>
      <c r="P296" s="219"/>
    </row>
    <row r="297" ht="13.5" customHeight="1">
      <c r="A297" s="219"/>
      <c r="B297" s="219"/>
      <c r="C297" s="219"/>
      <c r="D297" s="219"/>
      <c r="E297" s="219"/>
      <c r="F297" s="219"/>
      <c r="G297" s="219"/>
      <c r="H297" s="219"/>
      <c r="I297" s="219"/>
      <c r="J297" s="219"/>
      <c r="K297" s="219"/>
      <c r="L297" s="219"/>
      <c r="M297" s="219"/>
      <c r="N297" s="219"/>
      <c r="O297" s="219"/>
      <c r="P297" s="219"/>
    </row>
    <row r="298" ht="13.5" customHeight="1">
      <c r="A298" s="219"/>
      <c r="B298" s="219"/>
      <c r="C298" s="219"/>
      <c r="D298" s="219"/>
      <c r="E298" s="219"/>
      <c r="F298" s="219"/>
      <c r="G298" s="219"/>
      <c r="H298" s="219"/>
      <c r="I298" s="219"/>
      <c r="J298" s="219"/>
      <c r="K298" s="219"/>
      <c r="L298" s="219"/>
      <c r="M298" s="219"/>
      <c r="N298" s="219"/>
      <c r="O298" s="219"/>
      <c r="P298" s="219"/>
    </row>
    <row r="299" ht="13.5" customHeight="1">
      <c r="A299" s="219"/>
      <c r="B299" s="219"/>
      <c r="C299" s="219"/>
      <c r="D299" s="219"/>
      <c r="E299" s="219"/>
      <c r="F299" s="219"/>
      <c r="G299" s="219"/>
      <c r="H299" s="219"/>
      <c r="I299" s="219"/>
      <c r="J299" s="219"/>
      <c r="K299" s="219"/>
      <c r="L299" s="219"/>
      <c r="M299" s="219"/>
      <c r="N299" s="219"/>
      <c r="O299" s="219"/>
      <c r="P299" s="219"/>
    </row>
    <row r="300" ht="13.5" customHeight="1">
      <c r="A300" s="219"/>
      <c r="B300" s="219"/>
      <c r="C300" s="219"/>
      <c r="D300" s="219"/>
      <c r="E300" s="219"/>
      <c r="F300" s="219"/>
      <c r="G300" s="219"/>
      <c r="H300" s="219"/>
      <c r="I300" s="219"/>
      <c r="J300" s="219"/>
      <c r="K300" s="219"/>
      <c r="L300" s="219"/>
      <c r="M300" s="219"/>
      <c r="N300" s="219"/>
      <c r="O300" s="219"/>
      <c r="P300" s="219"/>
    </row>
    <row r="301" ht="13.5" customHeight="1">
      <c r="A301" s="219"/>
      <c r="B301" s="219"/>
      <c r="C301" s="219"/>
      <c r="D301" s="219"/>
      <c r="E301" s="219"/>
      <c r="F301" s="219"/>
      <c r="G301" s="219"/>
      <c r="H301" s="219"/>
      <c r="I301" s="219"/>
      <c r="J301" s="219"/>
      <c r="K301" s="219"/>
      <c r="L301" s="219"/>
      <c r="M301" s="219"/>
      <c r="N301" s="219"/>
      <c r="O301" s="219"/>
      <c r="P301" s="219"/>
    </row>
    <row r="302" ht="13.5" customHeight="1">
      <c r="A302" s="219"/>
      <c r="B302" s="219"/>
      <c r="C302" s="219"/>
      <c r="D302" s="219"/>
      <c r="E302" s="219"/>
      <c r="F302" s="219"/>
      <c r="G302" s="219"/>
      <c r="H302" s="219"/>
      <c r="I302" s="219"/>
      <c r="J302" s="219"/>
      <c r="K302" s="219"/>
      <c r="L302" s="219"/>
      <c r="M302" s="219"/>
      <c r="N302" s="219"/>
      <c r="O302" s="219"/>
      <c r="P302" s="219"/>
    </row>
    <row r="303" ht="13.5" customHeight="1">
      <c r="A303" s="219"/>
      <c r="B303" s="219"/>
      <c r="C303" s="219"/>
      <c r="D303" s="219"/>
      <c r="E303" s="219"/>
      <c r="F303" s="219"/>
      <c r="G303" s="219"/>
      <c r="H303" s="219"/>
      <c r="I303" s="219"/>
      <c r="J303" s="219"/>
      <c r="K303" s="219"/>
      <c r="L303" s="219"/>
      <c r="M303" s="219"/>
      <c r="N303" s="219"/>
      <c r="O303" s="219"/>
      <c r="P303" s="219"/>
    </row>
    <row r="304" ht="13.5" customHeight="1">
      <c r="A304" s="219"/>
      <c r="B304" s="219"/>
      <c r="C304" s="219"/>
      <c r="D304" s="219"/>
      <c r="E304" s="219"/>
      <c r="F304" s="219"/>
      <c r="G304" s="219"/>
      <c r="H304" s="219"/>
      <c r="I304" s="219"/>
      <c r="J304" s="219"/>
      <c r="K304" s="219"/>
      <c r="L304" s="219"/>
      <c r="M304" s="219"/>
      <c r="N304" s="219"/>
      <c r="O304" s="219"/>
      <c r="P304" s="219"/>
    </row>
    <row r="305" ht="13.5" customHeight="1">
      <c r="A305" s="219"/>
      <c r="B305" s="219"/>
      <c r="C305" s="219"/>
      <c r="D305" s="219"/>
      <c r="E305" s="219"/>
      <c r="F305" s="219"/>
      <c r="G305" s="219"/>
      <c r="H305" s="219"/>
      <c r="I305" s="219"/>
      <c r="J305" s="219"/>
      <c r="K305" s="219"/>
      <c r="L305" s="219"/>
      <c r="M305" s="219"/>
      <c r="N305" s="219"/>
      <c r="O305" s="219"/>
      <c r="P305" s="219"/>
    </row>
    <row r="306" ht="13.5" customHeight="1">
      <c r="A306" s="219"/>
      <c r="B306" s="219"/>
      <c r="C306" s="219"/>
      <c r="D306" s="219"/>
      <c r="E306" s="219"/>
      <c r="F306" s="219"/>
      <c r="G306" s="219"/>
      <c r="H306" s="219"/>
      <c r="I306" s="219"/>
      <c r="J306" s="219"/>
      <c r="K306" s="219"/>
      <c r="L306" s="219"/>
      <c r="M306" s="219"/>
      <c r="N306" s="219"/>
      <c r="O306" s="219"/>
      <c r="P306" s="219"/>
    </row>
    <row r="307" ht="13.5" customHeight="1">
      <c r="A307" s="219"/>
      <c r="B307" s="219"/>
      <c r="C307" s="219"/>
      <c r="D307" s="219"/>
      <c r="E307" s="219"/>
      <c r="F307" s="219"/>
      <c r="G307" s="219"/>
      <c r="H307" s="219"/>
      <c r="I307" s="219"/>
      <c r="J307" s="219"/>
      <c r="K307" s="219"/>
      <c r="L307" s="219"/>
      <c r="M307" s="219"/>
      <c r="N307" s="219"/>
      <c r="O307" s="219"/>
      <c r="P307" s="219"/>
    </row>
    <row r="308" ht="13.5" customHeight="1">
      <c r="A308" s="219"/>
      <c r="B308" s="219"/>
      <c r="C308" s="219"/>
      <c r="D308" s="219"/>
      <c r="E308" s="219"/>
      <c r="F308" s="219"/>
      <c r="G308" s="219"/>
      <c r="H308" s="219"/>
      <c r="I308" s="219"/>
      <c r="J308" s="219"/>
      <c r="K308" s="219"/>
      <c r="L308" s="219"/>
      <c r="M308" s="219"/>
      <c r="N308" s="219"/>
      <c r="O308" s="219"/>
      <c r="P308" s="219"/>
    </row>
    <row r="309" ht="13.5" customHeight="1">
      <c r="A309" s="219"/>
      <c r="B309" s="219"/>
      <c r="C309" s="219"/>
      <c r="D309" s="219"/>
      <c r="E309" s="219"/>
      <c r="F309" s="219"/>
      <c r="G309" s="219"/>
      <c r="H309" s="219"/>
      <c r="I309" s="219"/>
      <c r="J309" s="219"/>
      <c r="K309" s="219"/>
      <c r="L309" s="219"/>
      <c r="M309" s="219"/>
      <c r="N309" s="219"/>
      <c r="O309" s="219"/>
      <c r="P309" s="219"/>
    </row>
    <row r="310" ht="13.5" customHeight="1">
      <c r="A310" s="219"/>
      <c r="B310" s="219"/>
      <c r="C310" s="219"/>
      <c r="D310" s="219"/>
      <c r="E310" s="219"/>
      <c r="F310" s="219"/>
      <c r="G310" s="219"/>
      <c r="H310" s="219"/>
      <c r="I310" s="219"/>
      <c r="J310" s="219"/>
      <c r="K310" s="219"/>
      <c r="L310" s="219"/>
      <c r="M310" s="219"/>
      <c r="N310" s="219"/>
      <c r="O310" s="219"/>
      <c r="P310" s="219"/>
    </row>
    <row r="311" ht="13.5" customHeight="1">
      <c r="A311" s="219"/>
      <c r="B311" s="219"/>
      <c r="C311" s="219"/>
      <c r="D311" s="219"/>
      <c r="E311" s="219"/>
      <c r="F311" s="219"/>
      <c r="G311" s="219"/>
      <c r="H311" s="219"/>
      <c r="I311" s="219"/>
      <c r="J311" s="219"/>
      <c r="K311" s="219"/>
      <c r="L311" s="219"/>
      <c r="M311" s="219"/>
      <c r="N311" s="219"/>
      <c r="O311" s="219"/>
      <c r="P311" s="219"/>
    </row>
    <row r="312" ht="13.5" customHeight="1">
      <c r="A312" s="219"/>
      <c r="B312" s="219"/>
      <c r="C312" s="219"/>
      <c r="D312" s="219"/>
      <c r="E312" s="219"/>
      <c r="F312" s="219"/>
      <c r="G312" s="219"/>
      <c r="H312" s="219"/>
      <c r="I312" s="219"/>
      <c r="J312" s="219"/>
      <c r="K312" s="219"/>
      <c r="L312" s="219"/>
      <c r="M312" s="219"/>
      <c r="N312" s="219"/>
      <c r="O312" s="219"/>
      <c r="P312" s="219"/>
    </row>
    <row r="313" ht="13.5" customHeight="1">
      <c r="A313" s="219"/>
      <c r="B313" s="219"/>
      <c r="C313" s="219"/>
      <c r="D313" s="219"/>
      <c r="E313" s="219"/>
      <c r="F313" s="219"/>
      <c r="G313" s="219"/>
      <c r="H313" s="219"/>
      <c r="I313" s="219"/>
      <c r="J313" s="219"/>
      <c r="K313" s="219"/>
      <c r="L313" s="219"/>
      <c r="M313" s="219"/>
      <c r="N313" s="219"/>
      <c r="O313" s="219"/>
      <c r="P313" s="219"/>
    </row>
    <row r="314" ht="13.5" customHeight="1">
      <c r="A314" s="219"/>
      <c r="B314" s="219"/>
      <c r="C314" s="219"/>
      <c r="D314" s="219"/>
      <c r="E314" s="219"/>
      <c r="F314" s="219"/>
      <c r="G314" s="219"/>
      <c r="H314" s="219"/>
      <c r="I314" s="219"/>
      <c r="J314" s="219"/>
      <c r="K314" s="219"/>
      <c r="L314" s="219"/>
      <c r="M314" s="219"/>
      <c r="N314" s="219"/>
      <c r="O314" s="219"/>
      <c r="P314" s="219"/>
    </row>
    <row r="315" ht="13.5" customHeight="1">
      <c r="A315" s="219"/>
      <c r="B315" s="219"/>
      <c r="C315" s="219"/>
      <c r="D315" s="219"/>
      <c r="E315" s="219"/>
      <c r="F315" s="219"/>
      <c r="G315" s="219"/>
      <c r="H315" s="219"/>
      <c r="I315" s="219"/>
      <c r="J315" s="219"/>
      <c r="K315" s="219"/>
      <c r="L315" s="219"/>
      <c r="M315" s="219"/>
      <c r="N315" s="219"/>
      <c r="O315" s="219"/>
      <c r="P315" s="219"/>
    </row>
    <row r="316" ht="13.5" customHeight="1">
      <c r="A316" s="219"/>
      <c r="B316" s="219"/>
      <c r="C316" s="219"/>
      <c r="D316" s="219"/>
      <c r="E316" s="219"/>
      <c r="F316" s="219"/>
      <c r="G316" s="219"/>
      <c r="H316" s="219"/>
      <c r="I316" s="219"/>
      <c r="J316" s="219"/>
      <c r="K316" s="219"/>
      <c r="L316" s="219"/>
      <c r="M316" s="219"/>
      <c r="N316" s="219"/>
      <c r="O316" s="219"/>
      <c r="P316" s="219"/>
    </row>
    <row r="317" ht="13.5" customHeight="1">
      <c r="A317" s="219"/>
      <c r="B317" s="219"/>
      <c r="C317" s="219"/>
      <c r="D317" s="219"/>
      <c r="E317" s="219"/>
      <c r="F317" s="219"/>
      <c r="G317" s="219"/>
      <c r="H317" s="219"/>
      <c r="I317" s="219"/>
      <c r="J317" s="219"/>
      <c r="K317" s="219"/>
      <c r="L317" s="219"/>
      <c r="M317" s="219"/>
      <c r="N317" s="219"/>
      <c r="O317" s="219"/>
      <c r="P317" s="219"/>
    </row>
    <row r="318" ht="13.5" customHeight="1">
      <c r="A318" s="219"/>
      <c r="B318" s="219"/>
      <c r="C318" s="219"/>
      <c r="D318" s="219"/>
      <c r="E318" s="219"/>
      <c r="F318" s="219"/>
      <c r="G318" s="219"/>
      <c r="H318" s="219"/>
      <c r="I318" s="219"/>
      <c r="J318" s="219"/>
      <c r="K318" s="219"/>
      <c r="L318" s="219"/>
      <c r="M318" s="219"/>
      <c r="N318" s="219"/>
      <c r="O318" s="219"/>
      <c r="P318" s="219"/>
    </row>
    <row r="319" ht="13.5" customHeight="1">
      <c r="A319" s="219"/>
      <c r="B319" s="219"/>
      <c r="C319" s="219"/>
      <c r="D319" s="219"/>
      <c r="E319" s="219"/>
      <c r="F319" s="219"/>
      <c r="G319" s="219"/>
      <c r="H319" s="219"/>
      <c r="I319" s="219"/>
      <c r="J319" s="219"/>
      <c r="K319" s="219"/>
      <c r="L319" s="219"/>
      <c r="M319" s="219"/>
      <c r="N319" s="219"/>
      <c r="O319" s="219"/>
      <c r="P319" s="219"/>
    </row>
    <row r="320" ht="13.5" customHeight="1">
      <c r="A320" s="219"/>
      <c r="B320" s="219"/>
      <c r="C320" s="219"/>
      <c r="D320" s="219"/>
      <c r="E320" s="219"/>
      <c r="F320" s="219"/>
      <c r="G320" s="219"/>
      <c r="H320" s="219"/>
      <c r="I320" s="219"/>
      <c r="J320" s="219"/>
      <c r="K320" s="219"/>
      <c r="L320" s="219"/>
      <c r="M320" s="219"/>
      <c r="N320" s="219"/>
      <c r="O320" s="219"/>
      <c r="P320" s="219"/>
    </row>
    <row r="321" ht="13.5" customHeight="1">
      <c r="A321" s="219"/>
      <c r="B321" s="219"/>
      <c r="C321" s="219"/>
      <c r="D321" s="219"/>
      <c r="E321" s="219"/>
      <c r="F321" s="219"/>
      <c r="G321" s="219"/>
      <c r="H321" s="219"/>
      <c r="I321" s="219"/>
      <c r="J321" s="219"/>
      <c r="K321" s="219"/>
      <c r="L321" s="219"/>
      <c r="M321" s="219"/>
      <c r="N321" s="219"/>
      <c r="O321" s="219"/>
      <c r="P321" s="219"/>
    </row>
    <row r="322" ht="13.5" customHeight="1">
      <c r="A322" s="219"/>
      <c r="B322" s="219"/>
      <c r="C322" s="219"/>
      <c r="D322" s="219"/>
      <c r="E322" s="219"/>
      <c r="F322" s="219"/>
      <c r="G322" s="219"/>
      <c r="H322" s="219"/>
      <c r="I322" s="219"/>
      <c r="J322" s="219"/>
      <c r="K322" s="219"/>
      <c r="L322" s="219"/>
      <c r="M322" s="219"/>
      <c r="N322" s="219"/>
      <c r="O322" s="219"/>
      <c r="P322" s="219"/>
    </row>
    <row r="323" ht="13.5" customHeight="1">
      <c r="A323" s="219"/>
      <c r="B323" s="219"/>
      <c r="C323" s="219"/>
      <c r="D323" s="219"/>
      <c r="E323" s="219"/>
      <c r="F323" s="219"/>
      <c r="G323" s="219"/>
      <c r="H323" s="219"/>
      <c r="I323" s="219"/>
      <c r="J323" s="219"/>
      <c r="K323" s="219"/>
      <c r="L323" s="219"/>
      <c r="M323" s="219"/>
      <c r="N323" s="219"/>
      <c r="O323" s="219"/>
      <c r="P323" s="219"/>
    </row>
    <row r="324" ht="13.5" customHeight="1">
      <c r="A324" s="219"/>
      <c r="B324" s="219"/>
      <c r="C324" s="219"/>
      <c r="D324" s="219"/>
      <c r="E324" s="219"/>
      <c r="F324" s="219"/>
      <c r="G324" s="219"/>
      <c r="H324" s="219"/>
      <c r="I324" s="219"/>
      <c r="J324" s="219"/>
      <c r="K324" s="219"/>
      <c r="L324" s="219"/>
      <c r="M324" s="219"/>
      <c r="N324" s="219"/>
      <c r="O324" s="219"/>
      <c r="P324" s="219"/>
    </row>
    <row r="325" ht="13.5" customHeight="1">
      <c r="A325" s="219"/>
      <c r="B325" s="219"/>
      <c r="C325" s="219"/>
      <c r="D325" s="219"/>
      <c r="E325" s="219"/>
      <c r="F325" s="219"/>
      <c r="G325" s="219"/>
      <c r="H325" s="219"/>
      <c r="I325" s="219"/>
      <c r="J325" s="219"/>
      <c r="K325" s="219"/>
      <c r="L325" s="219"/>
      <c r="M325" s="219"/>
      <c r="N325" s="219"/>
      <c r="O325" s="219"/>
      <c r="P325" s="219"/>
    </row>
    <row r="326" ht="13.5" customHeight="1">
      <c r="A326" s="219"/>
      <c r="B326" s="219"/>
      <c r="C326" s="219"/>
      <c r="D326" s="219"/>
      <c r="E326" s="219"/>
      <c r="F326" s="219"/>
      <c r="G326" s="219"/>
      <c r="H326" s="219"/>
      <c r="I326" s="219"/>
      <c r="J326" s="219"/>
      <c r="K326" s="219"/>
      <c r="L326" s="219"/>
      <c r="M326" s="219"/>
      <c r="N326" s="219"/>
      <c r="O326" s="219"/>
      <c r="P326" s="219"/>
    </row>
    <row r="327" ht="13.5" customHeight="1">
      <c r="A327" s="219"/>
      <c r="B327" s="219"/>
      <c r="C327" s="219"/>
      <c r="D327" s="219"/>
      <c r="E327" s="219"/>
      <c r="F327" s="219"/>
      <c r="G327" s="219"/>
      <c r="H327" s="219"/>
      <c r="I327" s="219"/>
      <c r="J327" s="219"/>
      <c r="K327" s="219"/>
      <c r="L327" s="219"/>
      <c r="M327" s="219"/>
      <c r="N327" s="219"/>
      <c r="O327" s="219"/>
      <c r="P327" s="219"/>
    </row>
    <row r="328" ht="13.5" customHeight="1">
      <c r="A328" s="219"/>
      <c r="B328" s="219"/>
      <c r="C328" s="219"/>
      <c r="D328" s="219"/>
      <c r="E328" s="219"/>
      <c r="F328" s="219"/>
      <c r="G328" s="219"/>
      <c r="H328" s="219"/>
      <c r="I328" s="219"/>
      <c r="J328" s="219"/>
      <c r="K328" s="219"/>
      <c r="L328" s="219"/>
      <c r="M328" s="219"/>
      <c r="N328" s="219"/>
      <c r="O328" s="219"/>
      <c r="P328" s="219"/>
    </row>
    <row r="329" ht="13.5" customHeight="1">
      <c r="A329" s="219"/>
      <c r="B329" s="219"/>
      <c r="C329" s="219"/>
      <c r="D329" s="219"/>
      <c r="E329" s="219"/>
      <c r="F329" s="219"/>
      <c r="G329" s="219"/>
      <c r="H329" s="219"/>
      <c r="I329" s="219"/>
      <c r="J329" s="219"/>
      <c r="K329" s="219"/>
      <c r="L329" s="219"/>
      <c r="M329" s="219"/>
      <c r="N329" s="219"/>
      <c r="O329" s="219"/>
      <c r="P329" s="219"/>
    </row>
    <row r="330" ht="13.5" customHeight="1">
      <c r="A330" s="219"/>
      <c r="B330" s="219"/>
      <c r="C330" s="219"/>
      <c r="D330" s="219"/>
      <c r="E330" s="219"/>
      <c r="F330" s="219"/>
      <c r="G330" s="219"/>
      <c r="H330" s="219"/>
      <c r="I330" s="219"/>
      <c r="J330" s="219"/>
      <c r="K330" s="219"/>
      <c r="L330" s="219"/>
      <c r="M330" s="219"/>
      <c r="N330" s="219"/>
      <c r="O330" s="219"/>
      <c r="P330" s="219"/>
    </row>
    <row r="331" ht="13.5" customHeight="1">
      <c r="A331" s="219"/>
      <c r="B331" s="219"/>
      <c r="C331" s="219"/>
      <c r="D331" s="219"/>
      <c r="E331" s="219"/>
      <c r="F331" s="219"/>
      <c r="G331" s="219"/>
      <c r="H331" s="219"/>
      <c r="I331" s="219"/>
      <c r="J331" s="219"/>
      <c r="K331" s="219"/>
      <c r="L331" s="219"/>
      <c r="M331" s="219"/>
      <c r="N331" s="219"/>
      <c r="O331" s="219"/>
      <c r="P331" s="219"/>
    </row>
    <row r="332" ht="13.5" customHeight="1">
      <c r="A332" s="219"/>
      <c r="B332" s="219"/>
      <c r="C332" s="219"/>
      <c r="D332" s="219"/>
      <c r="E332" s="219"/>
      <c r="F332" s="219"/>
      <c r="G332" s="219"/>
      <c r="H332" s="219"/>
      <c r="I332" s="219"/>
      <c r="J332" s="219"/>
      <c r="K332" s="219"/>
      <c r="L332" s="219"/>
      <c r="M332" s="219"/>
      <c r="N332" s="219"/>
      <c r="O332" s="219"/>
      <c r="P332" s="219"/>
    </row>
    <row r="333" ht="13.5" customHeight="1">
      <c r="A333" s="219"/>
      <c r="B333" s="219"/>
      <c r="C333" s="219"/>
      <c r="D333" s="219"/>
      <c r="E333" s="219"/>
      <c r="F333" s="219"/>
      <c r="G333" s="219"/>
      <c r="H333" s="219"/>
      <c r="I333" s="219"/>
      <c r="J333" s="219"/>
      <c r="K333" s="219"/>
      <c r="L333" s="219"/>
      <c r="M333" s="219"/>
      <c r="N333" s="219"/>
      <c r="O333" s="219"/>
      <c r="P333" s="219"/>
    </row>
    <row r="334" ht="13.5" customHeight="1">
      <c r="A334" s="219"/>
      <c r="B334" s="219"/>
      <c r="C334" s="219"/>
      <c r="D334" s="219"/>
      <c r="E334" s="219"/>
      <c r="F334" s="219"/>
      <c r="G334" s="219"/>
      <c r="H334" s="219"/>
      <c r="I334" s="219"/>
      <c r="J334" s="219"/>
      <c r="K334" s="219"/>
      <c r="L334" s="219"/>
      <c r="M334" s="219"/>
      <c r="N334" s="219"/>
      <c r="O334" s="219"/>
      <c r="P334" s="219"/>
    </row>
    <row r="335" ht="13.5" customHeight="1">
      <c r="A335" s="219"/>
      <c r="B335" s="219"/>
      <c r="C335" s="219"/>
      <c r="D335" s="219"/>
      <c r="E335" s="219"/>
      <c r="F335" s="219"/>
      <c r="G335" s="219"/>
      <c r="H335" s="219"/>
      <c r="I335" s="219"/>
      <c r="J335" s="219"/>
      <c r="K335" s="219"/>
      <c r="L335" s="219"/>
      <c r="M335" s="219"/>
      <c r="N335" s="219"/>
      <c r="O335" s="219"/>
      <c r="P335" s="219"/>
    </row>
    <row r="336" ht="13.5" customHeight="1">
      <c r="A336" s="219"/>
      <c r="B336" s="219"/>
      <c r="C336" s="219"/>
      <c r="D336" s="219"/>
      <c r="E336" s="219"/>
      <c r="F336" s="219"/>
      <c r="G336" s="219"/>
      <c r="H336" s="219"/>
      <c r="I336" s="219"/>
      <c r="J336" s="219"/>
      <c r="K336" s="219"/>
      <c r="L336" s="219"/>
      <c r="M336" s="219"/>
      <c r="N336" s="219"/>
      <c r="O336" s="219"/>
      <c r="P336" s="219"/>
    </row>
    <row r="337" ht="13.5" customHeight="1">
      <c r="A337" s="219"/>
      <c r="B337" s="219"/>
      <c r="C337" s="219"/>
      <c r="D337" s="219"/>
      <c r="E337" s="219"/>
      <c r="F337" s="219"/>
      <c r="G337" s="219"/>
      <c r="H337" s="219"/>
      <c r="I337" s="219"/>
      <c r="J337" s="219"/>
      <c r="K337" s="219"/>
      <c r="L337" s="219"/>
      <c r="M337" s="219"/>
      <c r="N337" s="219"/>
      <c r="O337" s="219"/>
      <c r="P337" s="219"/>
    </row>
    <row r="338" ht="13.5" customHeight="1">
      <c r="A338" s="219"/>
      <c r="B338" s="219"/>
      <c r="C338" s="219"/>
      <c r="D338" s="219"/>
      <c r="E338" s="219"/>
      <c r="F338" s="219"/>
      <c r="G338" s="219"/>
      <c r="H338" s="219"/>
      <c r="I338" s="219"/>
      <c r="J338" s="219"/>
      <c r="K338" s="219"/>
      <c r="L338" s="219"/>
      <c r="M338" s="219"/>
      <c r="N338" s="219"/>
      <c r="O338" s="219"/>
      <c r="P338" s="219"/>
    </row>
    <row r="339" ht="13.5" customHeight="1">
      <c r="A339" s="219"/>
      <c r="B339" s="219"/>
      <c r="C339" s="219"/>
      <c r="D339" s="219"/>
      <c r="E339" s="219"/>
      <c r="F339" s="219"/>
      <c r="G339" s="219"/>
      <c r="H339" s="219"/>
      <c r="I339" s="219"/>
      <c r="J339" s="219"/>
      <c r="K339" s="219"/>
      <c r="L339" s="219"/>
      <c r="M339" s="219"/>
      <c r="N339" s="219"/>
      <c r="O339" s="219"/>
      <c r="P339" s="219"/>
    </row>
    <row r="340" ht="13.5" customHeight="1">
      <c r="A340" s="219"/>
      <c r="B340" s="219"/>
      <c r="C340" s="219"/>
      <c r="D340" s="219"/>
      <c r="E340" s="219"/>
      <c r="F340" s="219"/>
      <c r="G340" s="219"/>
      <c r="H340" s="219"/>
      <c r="I340" s="219"/>
      <c r="J340" s="219"/>
      <c r="K340" s="219"/>
      <c r="L340" s="219"/>
      <c r="M340" s="219"/>
      <c r="N340" s="219"/>
      <c r="O340" s="219"/>
      <c r="P340" s="219"/>
    </row>
    <row r="341" ht="13.5" customHeight="1">
      <c r="A341" s="219"/>
      <c r="B341" s="219"/>
      <c r="C341" s="219"/>
      <c r="D341" s="219"/>
      <c r="E341" s="219"/>
      <c r="F341" s="219"/>
      <c r="G341" s="219"/>
      <c r="H341" s="219"/>
      <c r="I341" s="219"/>
      <c r="J341" s="219"/>
      <c r="K341" s="219"/>
      <c r="L341" s="219"/>
      <c r="M341" s="219"/>
      <c r="N341" s="219"/>
      <c r="O341" s="219"/>
      <c r="P341" s="219"/>
    </row>
    <row r="342" ht="13.5" customHeight="1">
      <c r="A342" s="219"/>
      <c r="B342" s="219"/>
      <c r="C342" s="219"/>
      <c r="D342" s="219"/>
      <c r="E342" s="219"/>
      <c r="F342" s="219"/>
      <c r="G342" s="219"/>
      <c r="H342" s="219"/>
      <c r="I342" s="219"/>
      <c r="J342" s="219"/>
      <c r="K342" s="219"/>
      <c r="L342" s="219"/>
      <c r="M342" s="219"/>
      <c r="N342" s="219"/>
      <c r="O342" s="219"/>
      <c r="P342" s="219"/>
    </row>
    <row r="343" ht="13.5" customHeight="1">
      <c r="A343" s="219"/>
      <c r="B343" s="219"/>
      <c r="C343" s="219"/>
      <c r="D343" s="219"/>
      <c r="E343" s="219"/>
      <c r="F343" s="219"/>
      <c r="G343" s="219"/>
      <c r="H343" s="219"/>
      <c r="I343" s="219"/>
      <c r="J343" s="219"/>
      <c r="K343" s="219"/>
      <c r="L343" s="219"/>
      <c r="M343" s="219"/>
      <c r="N343" s="219"/>
      <c r="O343" s="219"/>
      <c r="P343" s="219"/>
    </row>
    <row r="344" ht="13.5" customHeight="1">
      <c r="A344" s="219"/>
      <c r="B344" s="219"/>
      <c r="C344" s="219"/>
      <c r="D344" s="219"/>
      <c r="E344" s="219"/>
      <c r="F344" s="219"/>
      <c r="G344" s="219"/>
      <c r="H344" s="219"/>
      <c r="I344" s="219"/>
      <c r="J344" s="219"/>
      <c r="K344" s="219"/>
      <c r="L344" s="219"/>
      <c r="M344" s="219"/>
      <c r="N344" s="219"/>
      <c r="O344" s="219"/>
      <c r="P344" s="219"/>
    </row>
    <row r="345" ht="13.5" customHeight="1">
      <c r="A345" s="219"/>
      <c r="B345" s="219"/>
      <c r="C345" s="219"/>
      <c r="D345" s="219"/>
      <c r="E345" s="219"/>
      <c r="F345" s="219"/>
      <c r="G345" s="219"/>
      <c r="H345" s="219"/>
      <c r="I345" s="219"/>
      <c r="J345" s="219"/>
      <c r="K345" s="219"/>
      <c r="L345" s="219"/>
      <c r="M345" s="219"/>
      <c r="N345" s="219"/>
      <c r="O345" s="219"/>
      <c r="P345" s="219"/>
    </row>
    <row r="346" ht="13.5" customHeight="1">
      <c r="A346" s="219"/>
      <c r="B346" s="219"/>
      <c r="C346" s="219"/>
      <c r="D346" s="219"/>
      <c r="E346" s="219"/>
      <c r="F346" s="219"/>
      <c r="G346" s="219"/>
      <c r="H346" s="219"/>
      <c r="I346" s="219"/>
      <c r="J346" s="219"/>
      <c r="K346" s="219"/>
      <c r="L346" s="219"/>
      <c r="M346" s="219"/>
      <c r="N346" s="219"/>
      <c r="O346" s="219"/>
      <c r="P346" s="219"/>
    </row>
    <row r="347" ht="13.5" customHeight="1">
      <c r="A347" s="219"/>
      <c r="B347" s="219"/>
      <c r="C347" s="219"/>
      <c r="D347" s="219"/>
      <c r="E347" s="219"/>
      <c r="F347" s="219"/>
      <c r="G347" s="219"/>
      <c r="H347" s="219"/>
      <c r="I347" s="219"/>
      <c r="J347" s="219"/>
      <c r="K347" s="219"/>
      <c r="L347" s="219"/>
      <c r="M347" s="219"/>
      <c r="N347" s="219"/>
      <c r="O347" s="219"/>
      <c r="P347" s="219"/>
    </row>
    <row r="348" ht="13.5" customHeight="1">
      <c r="A348" s="219"/>
      <c r="B348" s="219"/>
      <c r="C348" s="219"/>
      <c r="D348" s="219"/>
      <c r="E348" s="219"/>
      <c r="F348" s="219"/>
      <c r="G348" s="219"/>
      <c r="H348" s="219"/>
      <c r="I348" s="219"/>
      <c r="J348" s="219"/>
      <c r="K348" s="219"/>
      <c r="L348" s="219"/>
      <c r="M348" s="219"/>
      <c r="N348" s="219"/>
      <c r="O348" s="219"/>
      <c r="P348" s="219"/>
    </row>
    <row r="349" ht="13.5" customHeight="1">
      <c r="A349" s="219"/>
      <c r="B349" s="219"/>
      <c r="C349" s="219"/>
      <c r="D349" s="219"/>
      <c r="E349" s="219"/>
      <c r="F349" s="219"/>
      <c r="G349" s="219"/>
      <c r="H349" s="219"/>
      <c r="I349" s="219"/>
      <c r="J349" s="219"/>
      <c r="K349" s="219"/>
      <c r="L349" s="219"/>
      <c r="M349" s="219"/>
      <c r="N349" s="219"/>
      <c r="O349" s="219"/>
      <c r="P349" s="219"/>
    </row>
    <row r="350" ht="13.5" customHeight="1">
      <c r="A350" s="219"/>
      <c r="B350" s="219"/>
      <c r="C350" s="219"/>
      <c r="D350" s="219"/>
      <c r="E350" s="219"/>
      <c r="F350" s="219"/>
      <c r="G350" s="219"/>
      <c r="H350" s="219"/>
      <c r="I350" s="219"/>
      <c r="J350" s="219"/>
      <c r="K350" s="219"/>
      <c r="L350" s="219"/>
      <c r="M350" s="219"/>
      <c r="N350" s="219"/>
      <c r="O350" s="219"/>
      <c r="P350" s="219"/>
    </row>
    <row r="351" ht="13.5" customHeight="1">
      <c r="A351" s="219"/>
      <c r="B351" s="219"/>
      <c r="C351" s="219"/>
      <c r="D351" s="219"/>
      <c r="E351" s="219"/>
      <c r="F351" s="219"/>
      <c r="G351" s="219"/>
      <c r="H351" s="219"/>
      <c r="I351" s="219"/>
      <c r="J351" s="219"/>
      <c r="K351" s="219"/>
      <c r="L351" s="219"/>
      <c r="M351" s="219"/>
      <c r="N351" s="219"/>
      <c r="O351" s="219"/>
      <c r="P351" s="219"/>
    </row>
    <row r="352" ht="13.5" customHeight="1">
      <c r="A352" s="219"/>
      <c r="B352" s="219"/>
      <c r="C352" s="219"/>
      <c r="D352" s="219"/>
      <c r="E352" s="219"/>
      <c r="F352" s="219"/>
      <c r="G352" s="219"/>
      <c r="H352" s="219"/>
      <c r="I352" s="219"/>
      <c r="J352" s="219"/>
      <c r="K352" s="219"/>
      <c r="L352" s="219"/>
      <c r="M352" s="219"/>
      <c r="N352" s="219"/>
      <c r="O352" s="219"/>
      <c r="P352" s="219"/>
    </row>
    <row r="353" ht="13.5" customHeight="1">
      <c r="A353" s="219"/>
      <c r="B353" s="219"/>
      <c r="C353" s="219"/>
      <c r="D353" s="219"/>
      <c r="E353" s="219"/>
      <c r="F353" s="219"/>
      <c r="G353" s="219"/>
      <c r="H353" s="219"/>
      <c r="I353" s="219"/>
      <c r="J353" s="219"/>
      <c r="K353" s="219"/>
      <c r="L353" s="219"/>
      <c r="M353" s="219"/>
      <c r="N353" s="219"/>
      <c r="O353" s="219"/>
      <c r="P353" s="219"/>
    </row>
    <row r="354" ht="13.5" customHeight="1">
      <c r="A354" s="219"/>
      <c r="B354" s="219"/>
      <c r="C354" s="219"/>
      <c r="D354" s="219"/>
      <c r="E354" s="219"/>
      <c r="F354" s="219"/>
      <c r="G354" s="219"/>
      <c r="H354" s="219"/>
      <c r="I354" s="219"/>
      <c r="J354" s="219"/>
      <c r="K354" s="219"/>
      <c r="L354" s="219"/>
      <c r="M354" s="219"/>
      <c r="N354" s="219"/>
      <c r="O354" s="219"/>
      <c r="P354" s="219"/>
    </row>
    <row r="355" ht="13.5" customHeight="1">
      <c r="A355" s="219"/>
      <c r="B355" s="219"/>
      <c r="C355" s="219"/>
      <c r="D355" s="219"/>
      <c r="E355" s="219"/>
      <c r="F355" s="219"/>
      <c r="G355" s="219"/>
      <c r="H355" s="219"/>
      <c r="I355" s="219"/>
      <c r="J355" s="219"/>
      <c r="K355" s="219"/>
      <c r="L355" s="219"/>
      <c r="M355" s="219"/>
      <c r="N355" s="219"/>
      <c r="O355" s="219"/>
      <c r="P355" s="219"/>
    </row>
    <row r="356" ht="13.5" customHeight="1">
      <c r="A356" s="219"/>
      <c r="B356" s="219"/>
      <c r="C356" s="219"/>
      <c r="D356" s="219"/>
      <c r="E356" s="219"/>
      <c r="F356" s="219"/>
      <c r="G356" s="219"/>
      <c r="H356" s="219"/>
      <c r="I356" s="219"/>
      <c r="J356" s="219"/>
      <c r="K356" s="219"/>
      <c r="L356" s="219"/>
      <c r="M356" s="219"/>
      <c r="N356" s="219"/>
      <c r="O356" s="219"/>
      <c r="P356" s="219"/>
    </row>
    <row r="357" ht="13.5" customHeight="1">
      <c r="A357" s="219"/>
      <c r="B357" s="219"/>
      <c r="C357" s="219"/>
      <c r="D357" s="219"/>
      <c r="E357" s="219"/>
      <c r="F357" s="219"/>
      <c r="G357" s="219"/>
      <c r="H357" s="219"/>
      <c r="I357" s="219"/>
      <c r="J357" s="219"/>
      <c r="K357" s="219"/>
      <c r="L357" s="219"/>
      <c r="M357" s="219"/>
      <c r="N357" s="219"/>
      <c r="O357" s="219"/>
      <c r="P357" s="219"/>
    </row>
    <row r="358" ht="13.5" customHeight="1">
      <c r="A358" s="219"/>
      <c r="B358" s="219"/>
      <c r="C358" s="219"/>
      <c r="D358" s="219"/>
      <c r="E358" s="219"/>
      <c r="F358" s="219"/>
      <c r="G358" s="219"/>
      <c r="H358" s="219"/>
      <c r="I358" s="219"/>
      <c r="J358" s="219"/>
      <c r="K358" s="219"/>
      <c r="L358" s="219"/>
      <c r="M358" s="219"/>
      <c r="N358" s="219"/>
      <c r="O358" s="219"/>
      <c r="P358" s="219"/>
    </row>
    <row r="359" ht="13.5" customHeight="1">
      <c r="A359" s="219"/>
      <c r="B359" s="219"/>
      <c r="C359" s="219"/>
      <c r="D359" s="219"/>
      <c r="E359" s="219"/>
      <c r="F359" s="219"/>
      <c r="G359" s="219"/>
      <c r="H359" s="219"/>
      <c r="I359" s="219"/>
      <c r="J359" s="219"/>
      <c r="K359" s="219"/>
      <c r="L359" s="219"/>
      <c r="M359" s="219"/>
      <c r="N359" s="219"/>
      <c r="O359" s="219"/>
      <c r="P359" s="219"/>
    </row>
    <row r="360" ht="13.5" customHeight="1">
      <c r="A360" s="219"/>
      <c r="B360" s="219"/>
      <c r="C360" s="219"/>
      <c r="D360" s="219"/>
      <c r="E360" s="219"/>
      <c r="F360" s="219"/>
      <c r="G360" s="219"/>
      <c r="H360" s="219"/>
      <c r="I360" s="219"/>
      <c r="J360" s="219"/>
      <c r="K360" s="219"/>
      <c r="L360" s="219"/>
      <c r="M360" s="219"/>
      <c r="N360" s="219"/>
      <c r="O360" s="219"/>
      <c r="P360" s="219"/>
    </row>
    <row r="361" ht="13.5" customHeight="1">
      <c r="A361" s="219"/>
      <c r="B361" s="219"/>
      <c r="C361" s="219"/>
      <c r="D361" s="219"/>
      <c r="E361" s="219"/>
      <c r="F361" s="219"/>
      <c r="G361" s="219"/>
      <c r="H361" s="219"/>
      <c r="I361" s="219"/>
      <c r="J361" s="219"/>
      <c r="K361" s="219"/>
      <c r="L361" s="219"/>
      <c r="M361" s="219"/>
      <c r="N361" s="219"/>
      <c r="O361" s="219"/>
      <c r="P361" s="219"/>
    </row>
    <row r="362" ht="13.5" customHeight="1">
      <c r="A362" s="219"/>
      <c r="B362" s="219"/>
      <c r="C362" s="219"/>
      <c r="D362" s="219"/>
      <c r="E362" s="219"/>
      <c r="F362" s="219"/>
      <c r="G362" s="219"/>
      <c r="H362" s="219"/>
      <c r="I362" s="219"/>
      <c r="J362" s="219"/>
      <c r="K362" s="219"/>
      <c r="L362" s="219"/>
      <c r="M362" s="219"/>
      <c r="N362" s="219"/>
      <c r="O362" s="219"/>
      <c r="P362" s="219"/>
    </row>
    <row r="363" ht="13.5" customHeight="1">
      <c r="A363" s="219"/>
      <c r="B363" s="219"/>
      <c r="C363" s="219"/>
      <c r="D363" s="219"/>
      <c r="E363" s="219"/>
      <c r="F363" s="219"/>
      <c r="G363" s="219"/>
      <c r="H363" s="219"/>
      <c r="I363" s="219"/>
      <c r="J363" s="219"/>
      <c r="K363" s="219"/>
      <c r="L363" s="219"/>
      <c r="M363" s="219"/>
      <c r="N363" s="219"/>
      <c r="O363" s="219"/>
      <c r="P363" s="219"/>
    </row>
    <row r="364" ht="13.5" customHeight="1">
      <c r="A364" s="219"/>
      <c r="B364" s="219"/>
      <c r="C364" s="219"/>
      <c r="D364" s="219"/>
      <c r="E364" s="219"/>
      <c r="F364" s="219"/>
      <c r="G364" s="219"/>
      <c r="H364" s="219"/>
      <c r="I364" s="219"/>
      <c r="J364" s="219"/>
      <c r="K364" s="219"/>
      <c r="L364" s="219"/>
      <c r="M364" s="219"/>
      <c r="N364" s="219"/>
      <c r="O364" s="219"/>
      <c r="P364" s="219"/>
    </row>
    <row r="365" ht="13.5" customHeight="1">
      <c r="A365" s="219"/>
      <c r="B365" s="219"/>
      <c r="C365" s="219"/>
      <c r="D365" s="219"/>
      <c r="E365" s="219"/>
      <c r="F365" s="219"/>
      <c r="G365" s="219"/>
      <c r="H365" s="219"/>
      <c r="I365" s="219"/>
      <c r="J365" s="219"/>
      <c r="K365" s="219"/>
      <c r="L365" s="219"/>
      <c r="M365" s="219"/>
      <c r="N365" s="219"/>
      <c r="O365" s="219"/>
      <c r="P365" s="219"/>
    </row>
    <row r="366" ht="13.5" customHeight="1">
      <c r="A366" s="219"/>
      <c r="B366" s="219"/>
      <c r="C366" s="219"/>
      <c r="D366" s="219"/>
      <c r="E366" s="219"/>
      <c r="F366" s="219"/>
      <c r="G366" s="219"/>
      <c r="H366" s="219"/>
      <c r="I366" s="219"/>
      <c r="J366" s="219"/>
      <c r="K366" s="219"/>
      <c r="L366" s="219"/>
      <c r="M366" s="219"/>
      <c r="N366" s="219"/>
      <c r="O366" s="219"/>
      <c r="P366" s="219"/>
    </row>
    <row r="367" ht="13.5" customHeight="1">
      <c r="A367" s="219"/>
      <c r="B367" s="219"/>
      <c r="C367" s="219"/>
      <c r="D367" s="219"/>
      <c r="E367" s="219"/>
      <c r="F367" s="219"/>
      <c r="G367" s="219"/>
      <c r="H367" s="219"/>
      <c r="I367" s="219"/>
      <c r="J367" s="219"/>
      <c r="K367" s="219"/>
      <c r="L367" s="219"/>
      <c r="M367" s="219"/>
      <c r="N367" s="219"/>
      <c r="O367" s="219"/>
      <c r="P367" s="219"/>
    </row>
    <row r="368" ht="13.5" customHeight="1">
      <c r="A368" s="219"/>
      <c r="B368" s="219"/>
      <c r="C368" s="219"/>
      <c r="D368" s="219"/>
      <c r="E368" s="219"/>
      <c r="F368" s="219"/>
      <c r="G368" s="219"/>
      <c r="H368" s="219"/>
      <c r="I368" s="219"/>
      <c r="J368" s="219"/>
      <c r="K368" s="219"/>
      <c r="L368" s="219"/>
      <c r="M368" s="219"/>
      <c r="N368" s="219"/>
      <c r="O368" s="219"/>
      <c r="P368" s="219"/>
    </row>
    <row r="369" ht="13.5" customHeight="1">
      <c r="A369" s="219"/>
      <c r="B369" s="219"/>
      <c r="C369" s="219"/>
      <c r="D369" s="219"/>
      <c r="E369" s="219"/>
      <c r="F369" s="219"/>
      <c r="G369" s="219"/>
      <c r="H369" s="219"/>
      <c r="I369" s="219"/>
      <c r="J369" s="219"/>
      <c r="K369" s="219"/>
      <c r="L369" s="219"/>
      <c r="M369" s="219"/>
      <c r="N369" s="219"/>
      <c r="O369" s="219"/>
      <c r="P369" s="219"/>
    </row>
    <row r="370" ht="13.5" customHeight="1">
      <c r="A370" s="219"/>
      <c r="B370" s="219"/>
      <c r="C370" s="219"/>
      <c r="D370" s="219"/>
      <c r="E370" s="219"/>
      <c r="F370" s="219"/>
      <c r="G370" s="219"/>
      <c r="H370" s="219"/>
      <c r="I370" s="219"/>
      <c r="J370" s="219"/>
      <c r="K370" s="219"/>
      <c r="L370" s="219"/>
      <c r="M370" s="219"/>
      <c r="N370" s="219"/>
      <c r="O370" s="219"/>
      <c r="P370" s="219"/>
    </row>
    <row r="371" ht="13.5" customHeight="1">
      <c r="A371" s="219"/>
      <c r="B371" s="219"/>
      <c r="C371" s="219"/>
      <c r="D371" s="219"/>
      <c r="E371" s="219"/>
      <c r="F371" s="219"/>
      <c r="G371" s="219"/>
      <c r="H371" s="219"/>
      <c r="I371" s="219"/>
      <c r="J371" s="219"/>
      <c r="K371" s="219"/>
      <c r="L371" s="219"/>
      <c r="M371" s="219"/>
      <c r="N371" s="219"/>
      <c r="O371" s="219"/>
      <c r="P371" s="219"/>
    </row>
    <row r="372" ht="13.5" customHeight="1">
      <c r="A372" s="219"/>
      <c r="B372" s="219"/>
      <c r="C372" s="219"/>
      <c r="D372" s="219"/>
      <c r="E372" s="219"/>
      <c r="F372" s="219"/>
      <c r="G372" s="219"/>
      <c r="H372" s="219"/>
      <c r="I372" s="219"/>
      <c r="J372" s="219"/>
      <c r="K372" s="219"/>
      <c r="L372" s="219"/>
      <c r="M372" s="219"/>
      <c r="N372" s="219"/>
      <c r="O372" s="219"/>
      <c r="P372" s="219"/>
    </row>
    <row r="373" ht="13.5" customHeight="1">
      <c r="A373" s="219"/>
      <c r="B373" s="219"/>
      <c r="C373" s="219"/>
      <c r="D373" s="219"/>
      <c r="E373" s="219"/>
      <c r="F373" s="219"/>
      <c r="G373" s="219"/>
      <c r="H373" s="219"/>
      <c r="I373" s="219"/>
      <c r="J373" s="219"/>
      <c r="K373" s="219"/>
      <c r="L373" s="219"/>
      <c r="M373" s="219"/>
      <c r="N373" s="219"/>
      <c r="O373" s="219"/>
      <c r="P373" s="219"/>
    </row>
    <row r="374" ht="13.5" customHeight="1">
      <c r="A374" s="219"/>
      <c r="B374" s="219"/>
      <c r="C374" s="219"/>
      <c r="D374" s="219"/>
      <c r="E374" s="219"/>
      <c r="F374" s="219"/>
      <c r="G374" s="219"/>
      <c r="H374" s="219"/>
      <c r="I374" s="219"/>
      <c r="J374" s="219"/>
      <c r="K374" s="219"/>
      <c r="L374" s="219"/>
      <c r="M374" s="219"/>
      <c r="N374" s="219"/>
      <c r="O374" s="219"/>
      <c r="P374" s="219"/>
    </row>
    <row r="375" ht="13.5" customHeight="1">
      <c r="A375" s="219"/>
      <c r="B375" s="219"/>
      <c r="C375" s="219"/>
      <c r="D375" s="219"/>
      <c r="E375" s="219"/>
      <c r="F375" s="219"/>
      <c r="G375" s="219"/>
      <c r="H375" s="219"/>
      <c r="I375" s="219"/>
      <c r="J375" s="219"/>
      <c r="K375" s="219"/>
      <c r="L375" s="219"/>
      <c r="M375" s="219"/>
      <c r="N375" s="219"/>
      <c r="O375" s="219"/>
      <c r="P375" s="219"/>
    </row>
    <row r="376" ht="13.5" customHeight="1">
      <c r="A376" s="219"/>
      <c r="B376" s="219"/>
      <c r="C376" s="219"/>
      <c r="D376" s="219"/>
      <c r="E376" s="219"/>
      <c r="F376" s="219"/>
      <c r="G376" s="219"/>
      <c r="H376" s="219"/>
      <c r="I376" s="219"/>
      <c r="J376" s="219"/>
      <c r="K376" s="219"/>
      <c r="L376" s="219"/>
      <c r="M376" s="219"/>
      <c r="N376" s="219"/>
      <c r="O376" s="219"/>
      <c r="P376" s="219"/>
    </row>
    <row r="377" ht="13.5" customHeight="1">
      <c r="A377" s="219"/>
      <c r="B377" s="219"/>
      <c r="C377" s="219"/>
      <c r="D377" s="219"/>
      <c r="E377" s="219"/>
      <c r="F377" s="219"/>
      <c r="G377" s="219"/>
      <c r="H377" s="219"/>
      <c r="I377" s="219"/>
      <c r="J377" s="219"/>
      <c r="K377" s="219"/>
      <c r="L377" s="219"/>
      <c r="M377" s="219"/>
      <c r="N377" s="219"/>
      <c r="O377" s="219"/>
      <c r="P377" s="219"/>
    </row>
    <row r="378" ht="13.5" customHeight="1">
      <c r="A378" s="219"/>
      <c r="B378" s="219"/>
      <c r="C378" s="219"/>
      <c r="D378" s="219"/>
      <c r="E378" s="219"/>
      <c r="F378" s="219"/>
      <c r="G378" s="219"/>
      <c r="H378" s="219"/>
      <c r="I378" s="219"/>
      <c r="J378" s="219"/>
      <c r="K378" s="219"/>
      <c r="L378" s="219"/>
      <c r="M378" s="219"/>
      <c r="N378" s="219"/>
      <c r="O378" s="219"/>
      <c r="P378" s="219"/>
    </row>
    <row r="379" ht="13.5" customHeight="1">
      <c r="A379" s="219"/>
      <c r="B379" s="219"/>
      <c r="C379" s="219"/>
      <c r="D379" s="219"/>
      <c r="E379" s="219"/>
      <c r="F379" s="219"/>
      <c r="G379" s="219"/>
      <c r="H379" s="219"/>
      <c r="I379" s="219"/>
      <c r="J379" s="219"/>
      <c r="K379" s="219"/>
      <c r="L379" s="219"/>
      <c r="M379" s="219"/>
      <c r="N379" s="219"/>
      <c r="O379" s="219"/>
      <c r="P379" s="219"/>
    </row>
    <row r="380" ht="13.5" customHeight="1">
      <c r="A380" s="219"/>
      <c r="B380" s="219"/>
      <c r="C380" s="219"/>
      <c r="D380" s="219"/>
      <c r="E380" s="219"/>
      <c r="F380" s="219"/>
      <c r="G380" s="219"/>
      <c r="H380" s="219"/>
      <c r="I380" s="219"/>
      <c r="J380" s="219"/>
      <c r="K380" s="219"/>
      <c r="L380" s="219"/>
      <c r="M380" s="219"/>
      <c r="N380" s="219"/>
      <c r="O380" s="219"/>
      <c r="P380" s="219"/>
    </row>
    <row r="381" ht="13.5" customHeight="1">
      <c r="A381" s="219"/>
      <c r="B381" s="219"/>
      <c r="C381" s="219"/>
      <c r="D381" s="219"/>
      <c r="E381" s="219"/>
      <c r="F381" s="219"/>
      <c r="G381" s="219"/>
      <c r="H381" s="219"/>
      <c r="I381" s="219"/>
      <c r="J381" s="219"/>
      <c r="K381" s="219"/>
      <c r="L381" s="219"/>
      <c r="M381" s="219"/>
      <c r="N381" s="219"/>
      <c r="O381" s="219"/>
      <c r="P381" s="219"/>
    </row>
    <row r="382" ht="13.5" customHeight="1">
      <c r="A382" s="219"/>
      <c r="B382" s="219"/>
      <c r="C382" s="219"/>
      <c r="D382" s="219"/>
      <c r="E382" s="219"/>
      <c r="F382" s="219"/>
      <c r="G382" s="219"/>
      <c r="H382" s="219"/>
      <c r="I382" s="219"/>
      <c r="J382" s="219"/>
      <c r="K382" s="219"/>
      <c r="L382" s="219"/>
      <c r="M382" s="219"/>
      <c r="N382" s="219"/>
      <c r="O382" s="219"/>
      <c r="P382" s="219"/>
    </row>
    <row r="383" ht="13.5" customHeight="1">
      <c r="A383" s="219"/>
      <c r="B383" s="219"/>
      <c r="C383" s="219"/>
      <c r="D383" s="219"/>
      <c r="E383" s="219"/>
      <c r="F383" s="219"/>
      <c r="G383" s="219"/>
      <c r="H383" s="219"/>
      <c r="I383" s="219"/>
      <c r="J383" s="219"/>
      <c r="K383" s="219"/>
      <c r="L383" s="219"/>
      <c r="M383" s="219"/>
      <c r="N383" s="219"/>
      <c r="O383" s="219"/>
      <c r="P383" s="219"/>
    </row>
    <row r="384" ht="13.5" customHeight="1">
      <c r="A384" s="219"/>
      <c r="B384" s="219"/>
      <c r="C384" s="219"/>
      <c r="D384" s="219"/>
      <c r="E384" s="219"/>
      <c r="F384" s="219"/>
      <c r="G384" s="219"/>
      <c r="H384" s="219"/>
      <c r="I384" s="219"/>
      <c r="J384" s="219"/>
      <c r="K384" s="219"/>
      <c r="L384" s="219"/>
      <c r="M384" s="219"/>
      <c r="N384" s="219"/>
      <c r="O384" s="219"/>
      <c r="P384" s="219"/>
    </row>
    <row r="385" ht="13.5" customHeight="1">
      <c r="A385" s="219"/>
      <c r="B385" s="219"/>
      <c r="C385" s="219"/>
      <c r="D385" s="219"/>
      <c r="E385" s="219"/>
      <c r="F385" s="219"/>
      <c r="G385" s="219"/>
      <c r="H385" s="219"/>
      <c r="I385" s="219"/>
      <c r="J385" s="219"/>
      <c r="K385" s="219"/>
      <c r="L385" s="219"/>
      <c r="M385" s="219"/>
      <c r="N385" s="219"/>
      <c r="O385" s="219"/>
      <c r="P385" s="219"/>
    </row>
    <row r="386" ht="13.5" customHeight="1">
      <c r="A386" s="219"/>
      <c r="B386" s="219"/>
      <c r="C386" s="219"/>
      <c r="D386" s="219"/>
      <c r="E386" s="219"/>
      <c r="F386" s="219"/>
      <c r="G386" s="219"/>
      <c r="H386" s="219"/>
      <c r="I386" s="219"/>
      <c r="J386" s="219"/>
      <c r="K386" s="219"/>
      <c r="L386" s="219"/>
      <c r="M386" s="219"/>
      <c r="N386" s="219"/>
      <c r="O386" s="219"/>
      <c r="P386" s="219"/>
    </row>
    <row r="387" ht="13.5" customHeight="1">
      <c r="A387" s="219"/>
      <c r="B387" s="219"/>
      <c r="C387" s="219"/>
      <c r="D387" s="219"/>
      <c r="E387" s="219"/>
      <c r="F387" s="219"/>
      <c r="G387" s="219"/>
      <c r="H387" s="219"/>
      <c r="I387" s="219"/>
      <c r="J387" s="219"/>
      <c r="K387" s="219"/>
      <c r="L387" s="219"/>
      <c r="M387" s="219"/>
      <c r="N387" s="219"/>
      <c r="O387" s="219"/>
      <c r="P387" s="219"/>
    </row>
    <row r="388" ht="13.5" customHeight="1">
      <c r="A388" s="219"/>
      <c r="B388" s="219"/>
      <c r="C388" s="219"/>
      <c r="D388" s="219"/>
      <c r="E388" s="219"/>
      <c r="F388" s="219"/>
      <c r="G388" s="219"/>
      <c r="H388" s="219"/>
      <c r="I388" s="219"/>
      <c r="J388" s="219"/>
      <c r="K388" s="219"/>
      <c r="L388" s="219"/>
      <c r="M388" s="219"/>
      <c r="N388" s="219"/>
      <c r="O388" s="219"/>
      <c r="P388" s="219"/>
    </row>
    <row r="389" ht="13.5" customHeight="1">
      <c r="A389" s="219"/>
      <c r="B389" s="219"/>
      <c r="C389" s="219"/>
      <c r="D389" s="219"/>
      <c r="E389" s="219"/>
      <c r="F389" s="219"/>
      <c r="G389" s="219"/>
      <c r="H389" s="219"/>
      <c r="I389" s="219"/>
      <c r="J389" s="219"/>
      <c r="K389" s="219"/>
      <c r="L389" s="219"/>
      <c r="M389" s="219"/>
      <c r="N389" s="219"/>
      <c r="O389" s="219"/>
      <c r="P389" s="219"/>
    </row>
    <row r="390" ht="13.5" customHeight="1">
      <c r="A390" s="219"/>
      <c r="B390" s="219"/>
      <c r="C390" s="219"/>
      <c r="D390" s="219"/>
      <c r="E390" s="219"/>
      <c r="F390" s="219"/>
      <c r="G390" s="219"/>
      <c r="H390" s="219"/>
      <c r="I390" s="219"/>
      <c r="J390" s="219"/>
      <c r="K390" s="219"/>
      <c r="L390" s="219"/>
      <c r="M390" s="219"/>
      <c r="N390" s="219"/>
      <c r="O390" s="219"/>
      <c r="P390" s="219"/>
    </row>
    <row r="391" ht="13.5" customHeight="1">
      <c r="A391" s="219"/>
      <c r="B391" s="219"/>
      <c r="C391" s="219"/>
      <c r="D391" s="219"/>
      <c r="E391" s="219"/>
      <c r="F391" s="219"/>
      <c r="G391" s="219"/>
      <c r="H391" s="219"/>
      <c r="I391" s="219"/>
      <c r="J391" s="219"/>
      <c r="K391" s="219"/>
      <c r="L391" s="219"/>
      <c r="M391" s="219"/>
      <c r="N391" s="219"/>
      <c r="O391" s="219"/>
      <c r="P391" s="219"/>
    </row>
    <row r="392" ht="13.5" customHeight="1">
      <c r="A392" s="219"/>
      <c r="B392" s="219"/>
      <c r="C392" s="219"/>
      <c r="D392" s="219"/>
      <c r="E392" s="219"/>
      <c r="F392" s="219"/>
      <c r="G392" s="219"/>
      <c r="H392" s="219"/>
      <c r="I392" s="219"/>
      <c r="J392" s="219"/>
      <c r="K392" s="219"/>
      <c r="L392" s="219"/>
      <c r="M392" s="219"/>
      <c r="N392" s="219"/>
      <c r="O392" s="219"/>
      <c r="P392" s="219"/>
    </row>
    <row r="393" ht="13.5" customHeight="1">
      <c r="A393" s="219"/>
      <c r="B393" s="219"/>
      <c r="C393" s="219"/>
      <c r="D393" s="219"/>
      <c r="E393" s="219"/>
      <c r="F393" s="219"/>
      <c r="G393" s="219"/>
      <c r="H393" s="219"/>
      <c r="I393" s="219"/>
      <c r="J393" s="219"/>
      <c r="K393" s="219"/>
      <c r="L393" s="219"/>
      <c r="M393" s="219"/>
      <c r="N393" s="219"/>
      <c r="O393" s="219"/>
      <c r="P393" s="219"/>
    </row>
    <row r="394" ht="13.5" customHeight="1">
      <c r="A394" s="219"/>
      <c r="B394" s="219"/>
      <c r="C394" s="219"/>
      <c r="D394" s="219"/>
      <c r="E394" s="219"/>
      <c r="F394" s="219"/>
      <c r="G394" s="219"/>
      <c r="H394" s="219"/>
      <c r="I394" s="219"/>
      <c r="J394" s="219"/>
      <c r="K394" s="219"/>
      <c r="L394" s="219"/>
      <c r="M394" s="219"/>
      <c r="N394" s="219"/>
      <c r="O394" s="219"/>
      <c r="P394" s="219"/>
    </row>
    <row r="395" ht="13.5" customHeight="1">
      <c r="A395" s="219"/>
      <c r="B395" s="219"/>
      <c r="C395" s="219"/>
      <c r="D395" s="219"/>
      <c r="E395" s="219"/>
      <c r="F395" s="219"/>
      <c r="G395" s="219"/>
      <c r="H395" s="219"/>
      <c r="I395" s="219"/>
      <c r="J395" s="219"/>
      <c r="K395" s="219"/>
      <c r="L395" s="219"/>
      <c r="M395" s="219"/>
      <c r="N395" s="219"/>
      <c r="O395" s="219"/>
      <c r="P395" s="219"/>
    </row>
    <row r="396" ht="13.5" customHeight="1">
      <c r="A396" s="219"/>
      <c r="B396" s="219"/>
      <c r="C396" s="219"/>
      <c r="D396" s="219"/>
      <c r="E396" s="219"/>
      <c r="F396" s="219"/>
      <c r="G396" s="219"/>
      <c r="H396" s="219"/>
      <c r="I396" s="219"/>
      <c r="J396" s="219"/>
      <c r="K396" s="219"/>
      <c r="L396" s="219"/>
      <c r="M396" s="219"/>
      <c r="N396" s="219"/>
      <c r="O396" s="219"/>
      <c r="P396" s="219"/>
    </row>
    <row r="397" ht="13.5" customHeight="1">
      <c r="A397" s="219"/>
      <c r="B397" s="219"/>
      <c r="C397" s="219"/>
      <c r="D397" s="219"/>
      <c r="E397" s="219"/>
      <c r="F397" s="219"/>
      <c r="G397" s="219"/>
      <c r="H397" s="219"/>
      <c r="I397" s="219"/>
      <c r="J397" s="219"/>
      <c r="K397" s="219"/>
      <c r="L397" s="219"/>
      <c r="M397" s="219"/>
      <c r="N397" s="219"/>
      <c r="O397" s="219"/>
      <c r="P397" s="219"/>
    </row>
    <row r="398" ht="13.5" customHeight="1">
      <c r="A398" s="219"/>
      <c r="B398" s="219"/>
      <c r="C398" s="219"/>
      <c r="D398" s="219"/>
      <c r="E398" s="219"/>
      <c r="F398" s="219"/>
      <c r="G398" s="219"/>
      <c r="H398" s="219"/>
      <c r="I398" s="219"/>
      <c r="J398" s="219"/>
      <c r="K398" s="219"/>
      <c r="L398" s="219"/>
      <c r="M398" s="219"/>
      <c r="N398" s="219"/>
      <c r="O398" s="219"/>
      <c r="P398" s="219"/>
    </row>
    <row r="399" ht="13.5" customHeight="1">
      <c r="A399" s="219"/>
      <c r="B399" s="219"/>
      <c r="C399" s="219"/>
      <c r="D399" s="219"/>
      <c r="E399" s="219"/>
      <c r="F399" s="219"/>
      <c r="G399" s="219"/>
      <c r="H399" s="219"/>
      <c r="I399" s="219"/>
      <c r="J399" s="219"/>
      <c r="K399" s="219"/>
      <c r="L399" s="219"/>
      <c r="M399" s="219"/>
      <c r="N399" s="219"/>
      <c r="O399" s="219"/>
      <c r="P399" s="219"/>
    </row>
    <row r="400" ht="13.5" customHeight="1">
      <c r="A400" s="219"/>
      <c r="B400" s="219"/>
      <c r="C400" s="219"/>
      <c r="D400" s="219"/>
      <c r="E400" s="219"/>
      <c r="F400" s="219"/>
      <c r="G400" s="219"/>
      <c r="H400" s="219"/>
      <c r="I400" s="219"/>
      <c r="J400" s="219"/>
      <c r="K400" s="219"/>
      <c r="L400" s="219"/>
      <c r="M400" s="219"/>
      <c r="N400" s="219"/>
      <c r="O400" s="219"/>
      <c r="P400" s="219"/>
    </row>
    <row r="401" ht="13.5" customHeight="1">
      <c r="A401" s="219"/>
      <c r="B401" s="219"/>
      <c r="C401" s="219"/>
      <c r="D401" s="219"/>
      <c r="E401" s="219"/>
      <c r="F401" s="219"/>
      <c r="G401" s="219"/>
      <c r="H401" s="219"/>
      <c r="I401" s="219"/>
      <c r="J401" s="219"/>
      <c r="K401" s="219"/>
      <c r="L401" s="219"/>
      <c r="M401" s="219"/>
      <c r="N401" s="219"/>
      <c r="O401" s="219"/>
      <c r="P401" s="219"/>
    </row>
    <row r="402" ht="13.5" customHeight="1">
      <c r="A402" s="219"/>
      <c r="B402" s="219"/>
      <c r="C402" s="219"/>
      <c r="D402" s="219"/>
      <c r="E402" s="219"/>
      <c r="F402" s="219"/>
      <c r="G402" s="219"/>
      <c r="H402" s="219"/>
      <c r="I402" s="219"/>
      <c r="J402" s="219"/>
      <c r="K402" s="219"/>
      <c r="L402" s="219"/>
      <c r="M402" s="219"/>
      <c r="N402" s="219"/>
      <c r="O402" s="219"/>
      <c r="P402" s="219"/>
    </row>
    <row r="403" ht="13.5" customHeight="1">
      <c r="A403" s="219"/>
      <c r="B403" s="219"/>
      <c r="C403" s="219"/>
      <c r="D403" s="219"/>
      <c r="E403" s="219"/>
      <c r="F403" s="219"/>
      <c r="G403" s="219"/>
      <c r="H403" s="219"/>
      <c r="I403" s="219"/>
      <c r="J403" s="219"/>
      <c r="K403" s="219"/>
      <c r="L403" s="219"/>
      <c r="M403" s="219"/>
      <c r="N403" s="219"/>
      <c r="O403" s="219"/>
      <c r="P403" s="219"/>
    </row>
    <row r="404" ht="13.5" customHeight="1">
      <c r="A404" s="219"/>
      <c r="B404" s="219"/>
      <c r="C404" s="219"/>
      <c r="D404" s="219"/>
      <c r="E404" s="219"/>
      <c r="F404" s="219"/>
      <c r="G404" s="219"/>
      <c r="H404" s="219"/>
      <c r="I404" s="219"/>
      <c r="J404" s="219"/>
      <c r="K404" s="219"/>
      <c r="L404" s="219"/>
      <c r="M404" s="219"/>
      <c r="N404" s="219"/>
      <c r="O404" s="219"/>
      <c r="P404" s="219"/>
    </row>
    <row r="405" ht="13.5" customHeight="1">
      <c r="A405" s="219"/>
      <c r="B405" s="219"/>
      <c r="C405" s="219"/>
      <c r="D405" s="219"/>
      <c r="E405" s="219"/>
      <c r="F405" s="219"/>
      <c r="G405" s="219"/>
      <c r="H405" s="219"/>
      <c r="I405" s="219"/>
      <c r="J405" s="219"/>
      <c r="K405" s="219"/>
      <c r="L405" s="219"/>
      <c r="M405" s="219"/>
      <c r="N405" s="219"/>
      <c r="O405" s="219"/>
      <c r="P405" s="219"/>
    </row>
    <row r="406" ht="13.5" customHeight="1">
      <c r="A406" s="219"/>
      <c r="B406" s="219"/>
      <c r="C406" s="219"/>
      <c r="D406" s="219"/>
      <c r="E406" s="219"/>
      <c r="F406" s="219"/>
      <c r="G406" s="219"/>
      <c r="H406" s="219"/>
      <c r="I406" s="219"/>
      <c r="J406" s="219"/>
      <c r="K406" s="219"/>
      <c r="L406" s="219"/>
      <c r="M406" s="219"/>
      <c r="N406" s="219"/>
      <c r="O406" s="219"/>
      <c r="P406" s="219"/>
    </row>
    <row r="407" ht="13.5" customHeight="1">
      <c r="A407" s="219"/>
      <c r="B407" s="219"/>
      <c r="C407" s="219"/>
      <c r="D407" s="219"/>
      <c r="E407" s="219"/>
      <c r="F407" s="219"/>
      <c r="G407" s="219"/>
      <c r="H407" s="219"/>
      <c r="I407" s="219"/>
      <c r="J407" s="219"/>
      <c r="K407" s="219"/>
      <c r="L407" s="219"/>
      <c r="M407" s="219"/>
      <c r="N407" s="219"/>
      <c r="O407" s="219"/>
      <c r="P407" s="219"/>
    </row>
    <row r="408" ht="13.5" customHeight="1">
      <c r="A408" s="219"/>
      <c r="B408" s="219"/>
      <c r="C408" s="219"/>
      <c r="D408" s="219"/>
      <c r="E408" s="219"/>
      <c r="F408" s="219"/>
      <c r="G408" s="219"/>
      <c r="H408" s="219"/>
      <c r="I408" s="219"/>
      <c r="J408" s="219"/>
      <c r="K408" s="219"/>
      <c r="L408" s="219"/>
      <c r="M408" s="219"/>
      <c r="N408" s="219"/>
      <c r="O408" s="219"/>
      <c r="P408" s="219"/>
    </row>
    <row r="409" ht="13.5" customHeight="1">
      <c r="A409" s="219"/>
      <c r="B409" s="219"/>
      <c r="C409" s="219"/>
      <c r="D409" s="219"/>
      <c r="E409" s="219"/>
      <c r="F409" s="219"/>
      <c r="G409" s="219"/>
      <c r="H409" s="219"/>
      <c r="I409" s="219"/>
      <c r="J409" s="219"/>
      <c r="K409" s="219"/>
      <c r="L409" s="219"/>
      <c r="M409" s="219"/>
      <c r="N409" s="219"/>
      <c r="O409" s="219"/>
      <c r="P409" s="219"/>
    </row>
    <row r="410" ht="13.5" customHeight="1">
      <c r="A410" s="219"/>
      <c r="B410" s="219"/>
      <c r="C410" s="219"/>
      <c r="D410" s="219"/>
      <c r="E410" s="219"/>
      <c r="F410" s="219"/>
      <c r="G410" s="219"/>
      <c r="H410" s="219"/>
      <c r="I410" s="219"/>
      <c r="J410" s="219"/>
      <c r="K410" s="219"/>
      <c r="L410" s="219"/>
      <c r="M410" s="219"/>
      <c r="N410" s="219"/>
      <c r="O410" s="219"/>
      <c r="P410" s="219"/>
    </row>
    <row r="411" ht="13.5" customHeight="1">
      <c r="A411" s="219"/>
      <c r="B411" s="219"/>
      <c r="C411" s="219"/>
      <c r="D411" s="219"/>
      <c r="E411" s="219"/>
      <c r="F411" s="219"/>
      <c r="G411" s="219"/>
      <c r="H411" s="219"/>
      <c r="I411" s="219"/>
      <c r="J411" s="219"/>
      <c r="K411" s="219"/>
      <c r="L411" s="219"/>
      <c r="M411" s="219"/>
      <c r="N411" s="219"/>
      <c r="O411" s="219"/>
      <c r="P411" s="219"/>
    </row>
    <row r="412" ht="13.5" customHeight="1">
      <c r="A412" s="219"/>
      <c r="B412" s="219"/>
      <c r="C412" s="219"/>
      <c r="D412" s="219"/>
      <c r="E412" s="219"/>
      <c r="F412" s="219"/>
      <c r="G412" s="219"/>
      <c r="H412" s="219"/>
      <c r="I412" s="219"/>
      <c r="J412" s="219"/>
      <c r="K412" s="219"/>
      <c r="L412" s="219"/>
      <c r="M412" s="219"/>
      <c r="N412" s="219"/>
      <c r="O412" s="219"/>
      <c r="P412" s="219"/>
    </row>
    <row r="413" ht="13.5" customHeight="1">
      <c r="A413" s="219"/>
      <c r="B413" s="219"/>
      <c r="C413" s="219"/>
      <c r="D413" s="219"/>
      <c r="E413" s="219"/>
      <c r="F413" s="219"/>
      <c r="G413" s="219"/>
      <c r="H413" s="219"/>
      <c r="I413" s="219"/>
      <c r="J413" s="219"/>
      <c r="K413" s="219"/>
      <c r="L413" s="219"/>
      <c r="M413" s="219"/>
      <c r="N413" s="219"/>
      <c r="O413" s="219"/>
      <c r="P413" s="219"/>
    </row>
    <row r="414" ht="13.5" customHeight="1">
      <c r="A414" s="219"/>
      <c r="B414" s="219"/>
      <c r="C414" s="219"/>
      <c r="D414" s="219"/>
      <c r="E414" s="219"/>
      <c r="F414" s="219"/>
      <c r="G414" s="219"/>
      <c r="H414" s="219"/>
      <c r="I414" s="219"/>
      <c r="J414" s="219"/>
      <c r="K414" s="219"/>
      <c r="L414" s="219"/>
      <c r="M414" s="219"/>
      <c r="N414" s="219"/>
      <c r="O414" s="219"/>
      <c r="P414" s="219"/>
    </row>
    <row r="415" ht="13.5" customHeight="1">
      <c r="A415" s="219"/>
      <c r="B415" s="219"/>
      <c r="C415" s="219"/>
      <c r="D415" s="219"/>
      <c r="E415" s="219"/>
      <c r="F415" s="219"/>
      <c r="G415" s="219"/>
      <c r="H415" s="219"/>
      <c r="I415" s="219"/>
      <c r="J415" s="219"/>
      <c r="K415" s="219"/>
      <c r="L415" s="219"/>
      <c r="M415" s="219"/>
      <c r="N415" s="219"/>
      <c r="O415" s="219"/>
      <c r="P415" s="219"/>
    </row>
    <row r="416" ht="13.5" customHeight="1">
      <c r="A416" s="219"/>
      <c r="B416" s="219"/>
      <c r="C416" s="219"/>
      <c r="D416" s="219"/>
      <c r="E416" s="219"/>
      <c r="F416" s="219"/>
      <c r="G416" s="219"/>
      <c r="H416" s="219"/>
      <c r="I416" s="219"/>
      <c r="J416" s="219"/>
      <c r="K416" s="219"/>
      <c r="L416" s="219"/>
      <c r="M416" s="219"/>
      <c r="N416" s="219"/>
      <c r="O416" s="219"/>
      <c r="P416" s="219"/>
    </row>
    <row r="417" ht="13.5" customHeight="1">
      <c r="A417" s="219"/>
      <c r="B417" s="219"/>
      <c r="C417" s="219"/>
      <c r="D417" s="219"/>
      <c r="E417" s="219"/>
      <c r="F417" s="219"/>
      <c r="G417" s="219"/>
      <c r="H417" s="219"/>
      <c r="I417" s="219"/>
      <c r="J417" s="219"/>
      <c r="K417" s="219"/>
      <c r="L417" s="219"/>
      <c r="M417" s="219"/>
      <c r="N417" s="219"/>
      <c r="O417" s="219"/>
      <c r="P417" s="219"/>
    </row>
    <row r="418" ht="13.5" customHeight="1">
      <c r="A418" s="219"/>
      <c r="B418" s="219"/>
      <c r="C418" s="219"/>
      <c r="D418" s="219"/>
      <c r="E418" s="219"/>
      <c r="F418" s="219"/>
      <c r="G418" s="219"/>
      <c r="H418" s="219"/>
      <c r="I418" s="219"/>
      <c r="J418" s="219"/>
      <c r="K418" s="219"/>
      <c r="L418" s="219"/>
      <c r="M418" s="219"/>
      <c r="N418" s="219"/>
      <c r="O418" s="219"/>
      <c r="P418" s="219"/>
    </row>
    <row r="419" ht="13.5" customHeight="1">
      <c r="A419" s="219"/>
      <c r="B419" s="219"/>
      <c r="C419" s="219"/>
      <c r="D419" s="219"/>
      <c r="E419" s="219"/>
      <c r="F419" s="219"/>
      <c r="G419" s="219"/>
      <c r="H419" s="219"/>
      <c r="I419" s="219"/>
      <c r="J419" s="219"/>
      <c r="K419" s="219"/>
      <c r="L419" s="219"/>
      <c r="M419" s="219"/>
      <c r="N419" s="219"/>
      <c r="O419" s="219"/>
      <c r="P419" s="219"/>
    </row>
    <row r="420" ht="13.5" customHeight="1">
      <c r="A420" s="219"/>
      <c r="B420" s="219"/>
      <c r="C420" s="219"/>
      <c r="D420" s="219"/>
      <c r="E420" s="219"/>
      <c r="F420" s="219"/>
      <c r="G420" s="219"/>
      <c r="H420" s="219"/>
      <c r="I420" s="219"/>
      <c r="J420" s="219"/>
      <c r="K420" s="219"/>
      <c r="L420" s="219"/>
      <c r="M420" s="219"/>
      <c r="N420" s="219"/>
      <c r="O420" s="219"/>
      <c r="P420" s="219"/>
    </row>
    <row r="421" ht="13.5" customHeight="1">
      <c r="A421" s="219"/>
      <c r="B421" s="219"/>
      <c r="C421" s="219"/>
      <c r="D421" s="219"/>
      <c r="E421" s="219"/>
      <c r="F421" s="219"/>
      <c r="G421" s="219"/>
      <c r="H421" s="219"/>
      <c r="I421" s="219"/>
      <c r="J421" s="219"/>
      <c r="K421" s="219"/>
      <c r="L421" s="219"/>
      <c r="M421" s="219"/>
      <c r="N421" s="219"/>
      <c r="O421" s="219"/>
      <c r="P421" s="219"/>
    </row>
    <row r="422" ht="13.5" customHeight="1">
      <c r="A422" s="219"/>
      <c r="B422" s="219"/>
      <c r="C422" s="219"/>
      <c r="D422" s="219"/>
      <c r="E422" s="219"/>
      <c r="F422" s="219"/>
      <c r="G422" s="219"/>
      <c r="H422" s="219"/>
      <c r="I422" s="219"/>
      <c r="J422" s="219"/>
      <c r="K422" s="219"/>
      <c r="L422" s="219"/>
      <c r="M422" s="219"/>
      <c r="N422" s="219"/>
      <c r="O422" s="219"/>
      <c r="P422" s="219"/>
    </row>
    <row r="423" ht="13.5" customHeight="1">
      <c r="A423" s="219"/>
      <c r="B423" s="219"/>
      <c r="C423" s="219"/>
      <c r="D423" s="219"/>
      <c r="E423" s="219"/>
      <c r="F423" s="219"/>
      <c r="G423" s="219"/>
      <c r="H423" s="219"/>
      <c r="I423" s="219"/>
      <c r="J423" s="219"/>
      <c r="K423" s="219"/>
      <c r="L423" s="219"/>
      <c r="M423" s="219"/>
      <c r="N423" s="219"/>
      <c r="O423" s="219"/>
      <c r="P423" s="219"/>
    </row>
    <row r="424" ht="13.5" customHeight="1">
      <c r="A424" s="219"/>
      <c r="B424" s="219"/>
      <c r="C424" s="219"/>
      <c r="D424" s="219"/>
      <c r="E424" s="219"/>
      <c r="F424" s="219"/>
      <c r="G424" s="219"/>
      <c r="H424" s="219"/>
      <c r="I424" s="219"/>
      <c r="J424" s="219"/>
      <c r="K424" s="219"/>
      <c r="L424" s="219"/>
      <c r="M424" s="219"/>
      <c r="N424" s="219"/>
      <c r="O424" s="219"/>
      <c r="P424" s="219"/>
    </row>
    <row r="425" ht="13.5" customHeight="1">
      <c r="A425" s="219"/>
      <c r="B425" s="219"/>
      <c r="C425" s="219"/>
      <c r="D425" s="219"/>
      <c r="E425" s="219"/>
      <c r="F425" s="219"/>
      <c r="G425" s="219"/>
      <c r="H425" s="219"/>
      <c r="I425" s="219"/>
      <c r="J425" s="219"/>
      <c r="K425" s="219"/>
      <c r="L425" s="219"/>
      <c r="M425" s="219"/>
      <c r="N425" s="219"/>
      <c r="O425" s="219"/>
      <c r="P425" s="219"/>
    </row>
    <row r="426" ht="13.5" customHeight="1">
      <c r="A426" s="219"/>
      <c r="B426" s="219"/>
      <c r="C426" s="219"/>
      <c r="D426" s="219"/>
      <c r="E426" s="219"/>
      <c r="F426" s="219"/>
      <c r="G426" s="219"/>
      <c r="H426" s="219"/>
      <c r="I426" s="219"/>
      <c r="J426" s="219"/>
      <c r="K426" s="219"/>
      <c r="L426" s="219"/>
      <c r="M426" s="219"/>
      <c r="N426" s="219"/>
      <c r="O426" s="219"/>
      <c r="P426" s="219"/>
    </row>
    <row r="427" ht="13.5" customHeight="1">
      <c r="A427" s="219"/>
      <c r="B427" s="219"/>
      <c r="C427" s="219"/>
      <c r="D427" s="219"/>
      <c r="E427" s="219"/>
      <c r="F427" s="219"/>
      <c r="G427" s="219"/>
      <c r="H427" s="219"/>
      <c r="I427" s="219"/>
      <c r="J427" s="219"/>
      <c r="K427" s="219"/>
      <c r="L427" s="219"/>
      <c r="M427" s="219"/>
      <c r="N427" s="219"/>
      <c r="O427" s="219"/>
      <c r="P427" s="219"/>
    </row>
    <row r="428" ht="13.5" customHeight="1">
      <c r="A428" s="219"/>
      <c r="B428" s="219"/>
      <c r="C428" s="219"/>
      <c r="D428" s="219"/>
      <c r="E428" s="219"/>
      <c r="F428" s="219"/>
      <c r="G428" s="219"/>
      <c r="H428" s="219"/>
      <c r="I428" s="219"/>
      <c r="J428" s="219"/>
      <c r="K428" s="219"/>
      <c r="L428" s="219"/>
      <c r="M428" s="219"/>
      <c r="N428" s="219"/>
      <c r="O428" s="219"/>
      <c r="P428" s="219"/>
    </row>
    <row r="429" ht="13.5" customHeight="1">
      <c r="A429" s="219"/>
      <c r="B429" s="219"/>
      <c r="C429" s="219"/>
      <c r="D429" s="219"/>
      <c r="E429" s="219"/>
      <c r="F429" s="219"/>
      <c r="G429" s="219"/>
      <c r="H429" s="219"/>
      <c r="I429" s="219"/>
      <c r="J429" s="219"/>
      <c r="K429" s="219"/>
      <c r="L429" s="219"/>
      <c r="M429" s="219"/>
      <c r="N429" s="219"/>
      <c r="O429" s="219"/>
      <c r="P429" s="219"/>
    </row>
    <row r="430" ht="13.5" customHeight="1">
      <c r="A430" s="219"/>
      <c r="B430" s="219"/>
      <c r="C430" s="219"/>
      <c r="D430" s="219"/>
      <c r="E430" s="219"/>
      <c r="F430" s="219"/>
      <c r="G430" s="219"/>
      <c r="H430" s="219"/>
      <c r="I430" s="219"/>
      <c r="J430" s="219"/>
      <c r="K430" s="219"/>
      <c r="L430" s="219"/>
      <c r="M430" s="219"/>
      <c r="N430" s="219"/>
      <c r="O430" s="219"/>
      <c r="P430" s="219"/>
    </row>
    <row r="431" ht="13.5" customHeight="1">
      <c r="A431" s="219"/>
      <c r="B431" s="219"/>
      <c r="C431" s="219"/>
      <c r="D431" s="219"/>
      <c r="E431" s="219"/>
      <c r="F431" s="219"/>
      <c r="G431" s="219"/>
      <c r="H431" s="219"/>
      <c r="I431" s="219"/>
      <c r="J431" s="219"/>
      <c r="K431" s="219"/>
      <c r="L431" s="219"/>
      <c r="M431" s="219"/>
      <c r="N431" s="219"/>
      <c r="O431" s="219"/>
      <c r="P431" s="219"/>
    </row>
    <row r="432" ht="13.5" customHeight="1">
      <c r="A432" s="219"/>
      <c r="B432" s="219"/>
      <c r="C432" s="219"/>
      <c r="D432" s="219"/>
      <c r="E432" s="219"/>
      <c r="F432" s="219"/>
      <c r="G432" s="219"/>
      <c r="H432" s="219"/>
      <c r="I432" s="219"/>
      <c r="J432" s="219"/>
      <c r="K432" s="219"/>
      <c r="L432" s="219"/>
      <c r="M432" s="219"/>
      <c r="N432" s="219"/>
      <c r="O432" s="219"/>
      <c r="P432" s="219"/>
    </row>
    <row r="433" ht="13.5" customHeight="1">
      <c r="A433" s="219"/>
      <c r="B433" s="219"/>
      <c r="C433" s="219"/>
      <c r="D433" s="219"/>
      <c r="E433" s="219"/>
      <c r="F433" s="219"/>
      <c r="G433" s="219"/>
      <c r="H433" s="219"/>
      <c r="I433" s="219"/>
      <c r="J433" s="219"/>
      <c r="K433" s="219"/>
      <c r="L433" s="219"/>
      <c r="M433" s="219"/>
      <c r="N433" s="219"/>
      <c r="O433" s="219"/>
      <c r="P433" s="219"/>
    </row>
    <row r="434" ht="13.5" customHeight="1">
      <c r="A434" s="219"/>
      <c r="B434" s="219"/>
      <c r="C434" s="219"/>
      <c r="D434" s="219"/>
      <c r="E434" s="219"/>
      <c r="F434" s="219"/>
      <c r="G434" s="219"/>
      <c r="H434" s="219"/>
      <c r="I434" s="219"/>
      <c r="J434" s="219"/>
      <c r="K434" s="219"/>
      <c r="L434" s="219"/>
      <c r="M434" s="219"/>
      <c r="N434" s="219"/>
      <c r="O434" s="219"/>
      <c r="P434" s="219"/>
    </row>
    <row r="435" ht="13.5" customHeight="1">
      <c r="A435" s="219"/>
      <c r="B435" s="219"/>
      <c r="C435" s="219"/>
      <c r="D435" s="219"/>
      <c r="E435" s="219"/>
      <c r="F435" s="219"/>
      <c r="G435" s="219"/>
      <c r="H435" s="219"/>
      <c r="I435" s="219"/>
      <c r="J435" s="219"/>
      <c r="K435" s="219"/>
      <c r="L435" s="219"/>
      <c r="M435" s="219"/>
      <c r="N435" s="219"/>
      <c r="O435" s="219"/>
      <c r="P435" s="219"/>
    </row>
    <row r="436" ht="13.5" customHeight="1">
      <c r="A436" s="219"/>
      <c r="B436" s="219"/>
      <c r="C436" s="219"/>
      <c r="D436" s="219"/>
      <c r="E436" s="219"/>
      <c r="F436" s="219"/>
      <c r="G436" s="219"/>
      <c r="H436" s="219"/>
      <c r="I436" s="219"/>
      <c r="J436" s="219"/>
      <c r="K436" s="219"/>
      <c r="L436" s="219"/>
      <c r="M436" s="219"/>
      <c r="N436" s="219"/>
      <c r="O436" s="219"/>
      <c r="P436" s="219"/>
    </row>
    <row r="437" ht="13.5" customHeight="1">
      <c r="A437" s="219"/>
      <c r="B437" s="219"/>
      <c r="C437" s="219"/>
      <c r="D437" s="219"/>
      <c r="E437" s="219"/>
      <c r="F437" s="219"/>
      <c r="G437" s="219"/>
      <c r="H437" s="219"/>
      <c r="I437" s="219"/>
      <c r="J437" s="219"/>
      <c r="K437" s="219"/>
      <c r="L437" s="219"/>
      <c r="M437" s="219"/>
      <c r="N437" s="219"/>
      <c r="O437" s="219"/>
      <c r="P437" s="219"/>
    </row>
    <row r="438" ht="13.5" customHeight="1">
      <c r="A438" s="219"/>
      <c r="B438" s="219"/>
      <c r="C438" s="219"/>
      <c r="D438" s="219"/>
      <c r="E438" s="219"/>
      <c r="F438" s="219"/>
      <c r="G438" s="219"/>
      <c r="H438" s="219"/>
      <c r="I438" s="219"/>
      <c r="J438" s="219"/>
      <c r="K438" s="219"/>
      <c r="L438" s="219"/>
      <c r="M438" s="219"/>
      <c r="N438" s="219"/>
      <c r="O438" s="219"/>
      <c r="P438" s="219"/>
    </row>
    <row r="439" ht="13.5" customHeight="1">
      <c r="A439" s="219"/>
      <c r="B439" s="219"/>
      <c r="C439" s="219"/>
      <c r="D439" s="219"/>
      <c r="E439" s="219"/>
      <c r="F439" s="219"/>
      <c r="G439" s="219"/>
      <c r="H439" s="219"/>
      <c r="I439" s="219"/>
      <c r="J439" s="219"/>
      <c r="K439" s="219"/>
      <c r="L439" s="219"/>
      <c r="M439" s="219"/>
      <c r="N439" s="219"/>
      <c r="O439" s="219"/>
      <c r="P439" s="219"/>
    </row>
    <row r="440" ht="13.5" customHeight="1">
      <c r="A440" s="219"/>
      <c r="B440" s="219"/>
      <c r="C440" s="219"/>
      <c r="D440" s="219"/>
      <c r="E440" s="219"/>
      <c r="F440" s="219"/>
      <c r="G440" s="219"/>
      <c r="H440" s="219"/>
      <c r="I440" s="219"/>
      <c r="J440" s="219"/>
      <c r="K440" s="219"/>
      <c r="L440" s="219"/>
      <c r="M440" s="219"/>
      <c r="N440" s="219"/>
      <c r="O440" s="219"/>
      <c r="P440" s="219"/>
    </row>
    <row r="441" ht="13.5" customHeight="1">
      <c r="A441" s="219"/>
      <c r="B441" s="219"/>
      <c r="C441" s="219"/>
      <c r="D441" s="219"/>
      <c r="E441" s="219"/>
      <c r="F441" s="219"/>
      <c r="G441" s="219"/>
      <c r="H441" s="219"/>
      <c r="I441" s="219"/>
      <c r="J441" s="219"/>
      <c r="K441" s="219"/>
      <c r="L441" s="219"/>
      <c r="M441" s="219"/>
      <c r="N441" s="219"/>
      <c r="O441" s="219"/>
      <c r="P441" s="219"/>
    </row>
    <row r="442" ht="13.5" customHeight="1">
      <c r="A442" s="219"/>
      <c r="B442" s="219"/>
      <c r="C442" s="219"/>
      <c r="D442" s="219"/>
      <c r="E442" s="219"/>
      <c r="F442" s="219"/>
      <c r="G442" s="219"/>
      <c r="H442" s="219"/>
      <c r="I442" s="219"/>
      <c r="J442" s="219"/>
      <c r="K442" s="219"/>
      <c r="L442" s="219"/>
      <c r="M442" s="219"/>
      <c r="N442" s="219"/>
      <c r="O442" s="219"/>
      <c r="P442" s="219"/>
    </row>
    <row r="443" ht="13.5" customHeight="1">
      <c r="A443" s="219"/>
      <c r="B443" s="219"/>
      <c r="C443" s="219"/>
      <c r="D443" s="219"/>
      <c r="E443" s="219"/>
      <c r="F443" s="219"/>
      <c r="G443" s="219"/>
      <c r="H443" s="219"/>
      <c r="I443" s="219"/>
      <c r="J443" s="219"/>
      <c r="K443" s="219"/>
      <c r="L443" s="219"/>
      <c r="M443" s="219"/>
      <c r="N443" s="219"/>
      <c r="O443" s="219"/>
      <c r="P443" s="219"/>
    </row>
    <row r="444" ht="13.5" customHeight="1">
      <c r="A444" s="219"/>
      <c r="B444" s="219"/>
      <c r="C444" s="219"/>
      <c r="D444" s="219"/>
      <c r="E444" s="219"/>
      <c r="F444" s="219"/>
      <c r="G444" s="219"/>
      <c r="H444" s="219"/>
      <c r="I444" s="219"/>
      <c r="J444" s="219"/>
      <c r="K444" s="219"/>
      <c r="L444" s="219"/>
      <c r="M444" s="219"/>
      <c r="N444" s="219"/>
      <c r="O444" s="219"/>
      <c r="P444" s="219"/>
    </row>
    <row r="445" ht="13.5" customHeight="1">
      <c r="A445" s="219"/>
      <c r="B445" s="219"/>
      <c r="C445" s="219"/>
      <c r="D445" s="219"/>
      <c r="E445" s="219"/>
      <c r="F445" s="219"/>
      <c r="G445" s="219"/>
      <c r="H445" s="219"/>
      <c r="I445" s="219"/>
      <c r="J445" s="219"/>
      <c r="K445" s="219"/>
      <c r="L445" s="219"/>
      <c r="M445" s="219"/>
      <c r="N445" s="219"/>
      <c r="O445" s="219"/>
      <c r="P445" s="219"/>
    </row>
    <row r="446" ht="13.5" customHeight="1">
      <c r="A446" s="219"/>
      <c r="B446" s="219"/>
      <c r="C446" s="219"/>
      <c r="D446" s="219"/>
      <c r="E446" s="219"/>
      <c r="F446" s="219"/>
      <c r="G446" s="219"/>
      <c r="H446" s="219"/>
      <c r="I446" s="219"/>
      <c r="J446" s="219"/>
      <c r="K446" s="219"/>
      <c r="L446" s="219"/>
      <c r="M446" s="219"/>
      <c r="N446" s="219"/>
      <c r="O446" s="219"/>
      <c r="P446" s="219"/>
    </row>
    <row r="447" ht="13.5" customHeight="1">
      <c r="A447" s="219"/>
      <c r="B447" s="219"/>
      <c r="C447" s="219"/>
      <c r="D447" s="219"/>
      <c r="E447" s="219"/>
      <c r="F447" s="219"/>
      <c r="G447" s="219"/>
      <c r="H447" s="219"/>
      <c r="I447" s="219"/>
      <c r="J447" s="219"/>
      <c r="K447" s="219"/>
      <c r="L447" s="219"/>
      <c r="M447" s="219"/>
      <c r="N447" s="219"/>
      <c r="O447" s="219"/>
      <c r="P447" s="219"/>
    </row>
    <row r="448" ht="13.5" customHeight="1">
      <c r="A448" s="219"/>
      <c r="B448" s="219"/>
      <c r="C448" s="219"/>
      <c r="D448" s="219"/>
      <c r="E448" s="219"/>
      <c r="F448" s="219"/>
      <c r="G448" s="219"/>
      <c r="H448" s="219"/>
      <c r="I448" s="219"/>
      <c r="J448" s="219"/>
      <c r="K448" s="219"/>
      <c r="L448" s="219"/>
      <c r="M448" s="219"/>
      <c r="N448" s="219"/>
      <c r="O448" s="219"/>
      <c r="P448" s="219"/>
    </row>
    <row r="449" ht="13.5" customHeight="1">
      <c r="A449" s="219"/>
      <c r="B449" s="219"/>
      <c r="C449" s="219"/>
      <c r="D449" s="219"/>
      <c r="E449" s="219"/>
      <c r="F449" s="219"/>
      <c r="G449" s="219"/>
      <c r="H449" s="219"/>
      <c r="I449" s="219"/>
      <c r="J449" s="219"/>
      <c r="K449" s="219"/>
      <c r="L449" s="219"/>
      <c r="M449" s="219"/>
      <c r="N449" s="219"/>
      <c r="O449" s="219"/>
      <c r="P449" s="219"/>
    </row>
    <row r="450" ht="13.5" customHeight="1">
      <c r="A450" s="219"/>
      <c r="B450" s="219"/>
      <c r="C450" s="219"/>
      <c r="D450" s="219"/>
      <c r="E450" s="219"/>
      <c r="F450" s="219"/>
      <c r="G450" s="219"/>
      <c r="H450" s="219"/>
      <c r="I450" s="219"/>
      <c r="J450" s="219"/>
      <c r="K450" s="219"/>
      <c r="L450" s="219"/>
      <c r="M450" s="219"/>
      <c r="N450" s="219"/>
      <c r="O450" s="219"/>
      <c r="P450" s="219"/>
    </row>
    <row r="451" ht="13.5" customHeight="1">
      <c r="A451" s="219"/>
      <c r="B451" s="219"/>
      <c r="C451" s="219"/>
      <c r="D451" s="219"/>
      <c r="E451" s="219"/>
      <c r="F451" s="219"/>
      <c r="G451" s="219"/>
      <c r="H451" s="219"/>
      <c r="I451" s="219"/>
      <c r="J451" s="219"/>
      <c r="K451" s="219"/>
      <c r="L451" s="219"/>
      <c r="M451" s="219"/>
      <c r="N451" s="219"/>
      <c r="O451" s="219"/>
      <c r="P451" s="219"/>
    </row>
    <row r="452" ht="13.5" customHeight="1">
      <c r="A452" s="219"/>
      <c r="B452" s="219"/>
      <c r="C452" s="219"/>
      <c r="D452" s="219"/>
      <c r="E452" s="219"/>
      <c r="F452" s="219"/>
      <c r="G452" s="219"/>
      <c r="H452" s="219"/>
      <c r="I452" s="219"/>
      <c r="J452" s="219"/>
      <c r="K452" s="219"/>
      <c r="L452" s="219"/>
      <c r="M452" s="219"/>
      <c r="N452" s="219"/>
      <c r="O452" s="219"/>
      <c r="P452" s="219"/>
    </row>
    <row r="453" ht="13.5" customHeight="1">
      <c r="A453" s="219"/>
      <c r="B453" s="219"/>
      <c r="C453" s="219"/>
      <c r="D453" s="219"/>
      <c r="E453" s="219"/>
      <c r="F453" s="219"/>
      <c r="G453" s="219"/>
      <c r="H453" s="219"/>
      <c r="I453" s="219"/>
      <c r="J453" s="219"/>
      <c r="K453" s="219"/>
      <c r="L453" s="219"/>
      <c r="M453" s="219"/>
      <c r="N453" s="219"/>
      <c r="O453" s="219"/>
      <c r="P453" s="219"/>
    </row>
    <row r="454" ht="13.5" customHeight="1">
      <c r="A454" s="219"/>
      <c r="B454" s="219"/>
      <c r="C454" s="219"/>
      <c r="D454" s="219"/>
      <c r="E454" s="219"/>
      <c r="F454" s="219"/>
      <c r="G454" s="219"/>
      <c r="H454" s="219"/>
      <c r="I454" s="219"/>
      <c r="J454" s="219"/>
      <c r="K454" s="219"/>
      <c r="L454" s="219"/>
      <c r="M454" s="219"/>
      <c r="N454" s="219"/>
      <c r="O454" s="219"/>
      <c r="P454" s="219"/>
    </row>
    <row r="455" ht="13.5" customHeight="1">
      <c r="A455" s="219"/>
      <c r="B455" s="219"/>
      <c r="C455" s="219"/>
      <c r="D455" s="219"/>
      <c r="E455" s="219"/>
      <c r="F455" s="219"/>
      <c r="G455" s="219"/>
      <c r="H455" s="219"/>
      <c r="I455" s="219"/>
      <c r="J455" s="219"/>
      <c r="K455" s="219"/>
      <c r="L455" s="219"/>
      <c r="M455" s="219"/>
      <c r="N455" s="219"/>
      <c r="O455" s="219"/>
      <c r="P455" s="219"/>
    </row>
    <row r="456" ht="13.5" customHeight="1">
      <c r="A456" s="219"/>
      <c r="B456" s="219"/>
      <c r="C456" s="219"/>
      <c r="D456" s="219"/>
      <c r="E456" s="219"/>
      <c r="F456" s="219"/>
      <c r="G456" s="219"/>
      <c r="H456" s="219"/>
      <c r="I456" s="219"/>
      <c r="J456" s="219"/>
      <c r="K456" s="219"/>
      <c r="L456" s="219"/>
      <c r="M456" s="219"/>
      <c r="N456" s="219"/>
      <c r="O456" s="219"/>
      <c r="P456" s="219"/>
    </row>
    <row r="457" ht="13.5" customHeight="1">
      <c r="A457" s="219"/>
      <c r="B457" s="219"/>
      <c r="C457" s="219"/>
      <c r="D457" s="219"/>
      <c r="E457" s="219"/>
      <c r="F457" s="219"/>
      <c r="G457" s="219"/>
      <c r="H457" s="219"/>
      <c r="I457" s="219"/>
      <c r="J457" s="219"/>
      <c r="K457" s="219"/>
      <c r="L457" s="219"/>
      <c r="M457" s="219"/>
      <c r="N457" s="219"/>
      <c r="O457" s="219"/>
      <c r="P457" s="219"/>
    </row>
    <row r="458" ht="13.5" customHeight="1">
      <c r="A458" s="219"/>
      <c r="B458" s="219"/>
      <c r="C458" s="219"/>
      <c r="D458" s="219"/>
      <c r="E458" s="219"/>
      <c r="F458" s="219"/>
      <c r="G458" s="219"/>
      <c r="H458" s="219"/>
      <c r="I458" s="219"/>
      <c r="J458" s="219"/>
      <c r="K458" s="219"/>
      <c r="L458" s="219"/>
      <c r="M458" s="219"/>
      <c r="N458" s="219"/>
      <c r="O458" s="219"/>
      <c r="P458" s="219"/>
    </row>
    <row r="459" ht="13.5" customHeight="1">
      <c r="A459" s="219"/>
      <c r="B459" s="219"/>
      <c r="C459" s="219"/>
      <c r="D459" s="219"/>
      <c r="E459" s="219"/>
      <c r="F459" s="219"/>
      <c r="G459" s="219"/>
      <c r="H459" s="219"/>
      <c r="I459" s="219"/>
      <c r="J459" s="219"/>
      <c r="K459" s="219"/>
      <c r="L459" s="219"/>
      <c r="M459" s="219"/>
      <c r="N459" s="219"/>
      <c r="O459" s="219"/>
      <c r="P459" s="219"/>
    </row>
    <row r="460" ht="13.5" customHeight="1">
      <c r="A460" s="219"/>
      <c r="B460" s="219"/>
      <c r="C460" s="219"/>
      <c r="D460" s="219"/>
      <c r="E460" s="219"/>
      <c r="F460" s="219"/>
      <c r="G460" s="219"/>
      <c r="H460" s="219"/>
      <c r="I460" s="219"/>
      <c r="J460" s="219"/>
      <c r="K460" s="219"/>
      <c r="L460" s="219"/>
      <c r="M460" s="219"/>
      <c r="N460" s="219"/>
      <c r="O460" s="219"/>
      <c r="P460" s="219"/>
    </row>
    <row r="461" ht="13.5" customHeight="1">
      <c r="A461" s="219"/>
      <c r="B461" s="219"/>
      <c r="C461" s="219"/>
      <c r="D461" s="219"/>
      <c r="E461" s="219"/>
      <c r="F461" s="219"/>
      <c r="G461" s="219"/>
      <c r="H461" s="219"/>
      <c r="I461" s="219"/>
      <c r="J461" s="219"/>
      <c r="K461" s="219"/>
      <c r="L461" s="219"/>
      <c r="M461" s="219"/>
      <c r="N461" s="219"/>
      <c r="O461" s="219"/>
      <c r="P461" s="219"/>
    </row>
    <row r="462" ht="13.5" customHeight="1">
      <c r="A462" s="219"/>
      <c r="B462" s="219"/>
      <c r="C462" s="219"/>
      <c r="D462" s="219"/>
      <c r="E462" s="219"/>
      <c r="F462" s="219"/>
      <c r="G462" s="219"/>
      <c r="H462" s="219"/>
      <c r="I462" s="219"/>
      <c r="J462" s="219"/>
      <c r="K462" s="219"/>
      <c r="L462" s="219"/>
      <c r="M462" s="219"/>
      <c r="N462" s="219"/>
      <c r="O462" s="219"/>
      <c r="P462" s="219"/>
    </row>
    <row r="463" ht="13.5" customHeight="1">
      <c r="A463" s="219"/>
      <c r="B463" s="219"/>
      <c r="C463" s="219"/>
      <c r="D463" s="219"/>
      <c r="E463" s="219"/>
      <c r="F463" s="219"/>
      <c r="G463" s="219"/>
      <c r="H463" s="219"/>
      <c r="I463" s="219"/>
      <c r="J463" s="219"/>
      <c r="K463" s="219"/>
      <c r="L463" s="219"/>
      <c r="M463" s="219"/>
      <c r="N463" s="219"/>
      <c r="O463" s="219"/>
      <c r="P463" s="219"/>
    </row>
    <row r="464" ht="13.5" customHeight="1">
      <c r="A464" s="219"/>
      <c r="B464" s="219"/>
      <c r="C464" s="219"/>
      <c r="D464" s="219"/>
      <c r="E464" s="219"/>
      <c r="F464" s="219"/>
      <c r="G464" s="219"/>
      <c r="H464" s="219"/>
      <c r="I464" s="219"/>
      <c r="J464" s="219"/>
      <c r="K464" s="219"/>
      <c r="L464" s="219"/>
      <c r="M464" s="219"/>
      <c r="N464" s="219"/>
      <c r="O464" s="219"/>
      <c r="P464" s="219"/>
    </row>
    <row r="465" ht="13.5" customHeight="1">
      <c r="A465" s="219"/>
      <c r="B465" s="219"/>
      <c r="C465" s="219"/>
      <c r="D465" s="219"/>
      <c r="E465" s="219"/>
      <c r="F465" s="219"/>
      <c r="G465" s="219"/>
      <c r="H465" s="219"/>
      <c r="I465" s="219"/>
      <c r="J465" s="219"/>
      <c r="K465" s="219"/>
      <c r="L465" s="219"/>
      <c r="M465" s="219"/>
      <c r="N465" s="219"/>
      <c r="O465" s="219"/>
      <c r="P465" s="219"/>
    </row>
    <row r="466" ht="13.5" customHeight="1">
      <c r="A466" s="219"/>
      <c r="B466" s="219"/>
      <c r="C466" s="219"/>
      <c r="D466" s="219"/>
      <c r="E466" s="219"/>
      <c r="F466" s="219"/>
      <c r="G466" s="219"/>
      <c r="H466" s="219"/>
      <c r="I466" s="219"/>
      <c r="J466" s="219"/>
      <c r="K466" s="219"/>
      <c r="L466" s="219"/>
      <c r="M466" s="219"/>
      <c r="N466" s="219"/>
      <c r="O466" s="219"/>
      <c r="P466" s="219"/>
    </row>
    <row r="467" ht="13.5" customHeight="1">
      <c r="A467" s="219"/>
      <c r="B467" s="219"/>
      <c r="C467" s="219"/>
      <c r="D467" s="219"/>
      <c r="E467" s="219"/>
      <c r="F467" s="219"/>
      <c r="G467" s="219"/>
      <c r="H467" s="219"/>
      <c r="I467" s="219"/>
      <c r="J467" s="219"/>
      <c r="K467" s="219"/>
      <c r="L467" s="219"/>
      <c r="M467" s="219"/>
      <c r="N467" s="219"/>
      <c r="O467" s="219"/>
      <c r="P467" s="219"/>
    </row>
    <row r="468" ht="13.5" customHeight="1">
      <c r="A468" s="219"/>
      <c r="B468" s="219"/>
      <c r="C468" s="219"/>
      <c r="D468" s="219"/>
      <c r="E468" s="219"/>
      <c r="F468" s="219"/>
      <c r="G468" s="219"/>
      <c r="H468" s="219"/>
      <c r="I468" s="219"/>
      <c r="J468" s="219"/>
      <c r="K468" s="219"/>
      <c r="L468" s="219"/>
      <c r="M468" s="219"/>
      <c r="N468" s="219"/>
      <c r="O468" s="219"/>
      <c r="P468" s="219"/>
    </row>
    <row r="469" ht="13.5" customHeight="1">
      <c r="A469" s="219"/>
      <c r="B469" s="219"/>
      <c r="C469" s="219"/>
      <c r="D469" s="219"/>
      <c r="E469" s="219"/>
      <c r="F469" s="219"/>
      <c r="G469" s="219"/>
      <c r="H469" s="219"/>
      <c r="I469" s="219"/>
      <c r="J469" s="219"/>
      <c r="K469" s="219"/>
      <c r="L469" s="219"/>
      <c r="M469" s="219"/>
      <c r="N469" s="219"/>
      <c r="O469" s="219"/>
      <c r="P469" s="219"/>
    </row>
    <row r="470" ht="13.5" customHeight="1">
      <c r="A470" s="219"/>
      <c r="B470" s="219"/>
      <c r="C470" s="219"/>
      <c r="D470" s="219"/>
      <c r="E470" s="219"/>
      <c r="F470" s="219"/>
      <c r="G470" s="219"/>
      <c r="H470" s="219"/>
      <c r="I470" s="219"/>
      <c r="J470" s="219"/>
      <c r="K470" s="219"/>
      <c r="L470" s="219"/>
      <c r="M470" s="219"/>
      <c r="N470" s="219"/>
      <c r="O470" s="219"/>
      <c r="P470" s="219"/>
    </row>
    <row r="471" ht="13.5" customHeight="1">
      <c r="A471" s="219"/>
      <c r="B471" s="219"/>
      <c r="C471" s="219"/>
      <c r="D471" s="219"/>
      <c r="E471" s="219"/>
      <c r="F471" s="219"/>
      <c r="G471" s="219"/>
      <c r="H471" s="219"/>
      <c r="I471" s="219"/>
      <c r="J471" s="219"/>
      <c r="K471" s="219"/>
      <c r="L471" s="219"/>
      <c r="M471" s="219"/>
      <c r="N471" s="219"/>
      <c r="O471" s="219"/>
      <c r="P471" s="219"/>
    </row>
    <row r="472" ht="13.5" customHeight="1">
      <c r="A472" s="219"/>
      <c r="B472" s="219"/>
      <c r="C472" s="219"/>
      <c r="D472" s="219"/>
      <c r="E472" s="219"/>
      <c r="F472" s="219"/>
      <c r="G472" s="219"/>
      <c r="H472" s="219"/>
      <c r="I472" s="219"/>
      <c r="J472" s="219"/>
      <c r="K472" s="219"/>
      <c r="L472" s="219"/>
      <c r="M472" s="219"/>
      <c r="N472" s="219"/>
      <c r="O472" s="219"/>
      <c r="P472" s="219"/>
    </row>
    <row r="473" ht="13.5" customHeight="1">
      <c r="A473" s="219"/>
      <c r="B473" s="219"/>
      <c r="C473" s="219"/>
      <c r="D473" s="219"/>
      <c r="E473" s="219"/>
      <c r="F473" s="219"/>
      <c r="G473" s="219"/>
      <c r="H473" s="219"/>
      <c r="I473" s="219"/>
      <c r="J473" s="219"/>
      <c r="K473" s="219"/>
      <c r="L473" s="219"/>
      <c r="M473" s="219"/>
      <c r="N473" s="219"/>
      <c r="O473" s="219"/>
      <c r="P473" s="219"/>
    </row>
    <row r="474" ht="13.5" customHeight="1">
      <c r="A474" s="219"/>
      <c r="B474" s="219"/>
      <c r="C474" s="219"/>
      <c r="D474" s="219"/>
      <c r="E474" s="219"/>
      <c r="F474" s="219"/>
      <c r="G474" s="219"/>
      <c r="H474" s="219"/>
      <c r="I474" s="219"/>
      <c r="J474" s="219"/>
      <c r="K474" s="219"/>
      <c r="L474" s="219"/>
      <c r="M474" s="219"/>
      <c r="N474" s="219"/>
      <c r="O474" s="219"/>
      <c r="P474" s="219"/>
    </row>
    <row r="475" ht="13.5" customHeight="1">
      <c r="A475" s="219"/>
      <c r="B475" s="219"/>
      <c r="C475" s="219"/>
      <c r="D475" s="219"/>
      <c r="E475" s="219"/>
      <c r="F475" s="219"/>
      <c r="G475" s="219"/>
      <c r="H475" s="219"/>
      <c r="I475" s="219"/>
      <c r="J475" s="219"/>
      <c r="K475" s="219"/>
      <c r="L475" s="219"/>
      <c r="M475" s="219"/>
      <c r="N475" s="219"/>
      <c r="O475" s="219"/>
      <c r="P475" s="219"/>
    </row>
    <row r="476" ht="13.5" customHeight="1">
      <c r="A476" s="219"/>
      <c r="B476" s="219"/>
      <c r="C476" s="219"/>
      <c r="D476" s="219"/>
      <c r="E476" s="219"/>
      <c r="F476" s="219"/>
      <c r="G476" s="219"/>
      <c r="H476" s="219"/>
      <c r="I476" s="219"/>
      <c r="J476" s="219"/>
      <c r="K476" s="219"/>
      <c r="L476" s="219"/>
      <c r="M476" s="219"/>
      <c r="N476" s="219"/>
      <c r="O476" s="219"/>
      <c r="P476" s="219"/>
    </row>
    <row r="477" ht="13.5" customHeight="1">
      <c r="A477" s="219"/>
      <c r="B477" s="219"/>
      <c r="C477" s="219"/>
      <c r="D477" s="219"/>
      <c r="E477" s="219"/>
      <c r="F477" s="219"/>
      <c r="G477" s="219"/>
      <c r="H477" s="219"/>
      <c r="I477" s="219"/>
      <c r="J477" s="219"/>
      <c r="K477" s="219"/>
      <c r="L477" s="219"/>
      <c r="M477" s="219"/>
      <c r="N477" s="219"/>
      <c r="O477" s="219"/>
      <c r="P477" s="219"/>
    </row>
    <row r="478" ht="13.5" customHeight="1">
      <c r="A478" s="219"/>
      <c r="B478" s="219"/>
      <c r="C478" s="219"/>
      <c r="D478" s="219"/>
      <c r="E478" s="219"/>
      <c r="F478" s="219"/>
      <c r="G478" s="219"/>
      <c r="H478" s="219"/>
      <c r="I478" s="219"/>
      <c r="J478" s="219"/>
      <c r="K478" s="219"/>
      <c r="L478" s="219"/>
      <c r="M478" s="219"/>
      <c r="N478" s="219"/>
      <c r="O478" s="219"/>
      <c r="P478" s="219"/>
    </row>
    <row r="479" ht="13.5" customHeight="1">
      <c r="A479" s="219"/>
      <c r="B479" s="219"/>
      <c r="C479" s="219"/>
      <c r="D479" s="219"/>
      <c r="E479" s="219"/>
      <c r="F479" s="219"/>
      <c r="G479" s="219"/>
      <c r="H479" s="219"/>
      <c r="I479" s="219"/>
      <c r="J479" s="219"/>
      <c r="K479" s="219"/>
      <c r="L479" s="219"/>
      <c r="M479" s="219"/>
      <c r="N479" s="219"/>
      <c r="O479" s="219"/>
      <c r="P479" s="219"/>
    </row>
    <row r="480" ht="13.5" customHeight="1">
      <c r="A480" s="219"/>
      <c r="B480" s="219"/>
      <c r="C480" s="219"/>
      <c r="D480" s="219"/>
      <c r="E480" s="219"/>
      <c r="F480" s="219"/>
      <c r="G480" s="219"/>
      <c r="H480" s="219"/>
      <c r="I480" s="219"/>
      <c r="J480" s="219"/>
      <c r="K480" s="219"/>
      <c r="L480" s="219"/>
      <c r="M480" s="219"/>
      <c r="N480" s="219"/>
      <c r="O480" s="219"/>
      <c r="P480" s="219"/>
    </row>
    <row r="481" ht="13.5" customHeight="1">
      <c r="A481" s="219"/>
      <c r="B481" s="219"/>
      <c r="C481" s="219"/>
      <c r="D481" s="219"/>
      <c r="E481" s="219"/>
      <c r="F481" s="219"/>
      <c r="G481" s="219"/>
      <c r="H481" s="219"/>
      <c r="I481" s="219"/>
      <c r="J481" s="219"/>
      <c r="K481" s="219"/>
      <c r="L481" s="219"/>
      <c r="M481" s="219"/>
      <c r="N481" s="219"/>
      <c r="O481" s="219"/>
      <c r="P481" s="219"/>
    </row>
    <row r="482" ht="13.5" customHeight="1">
      <c r="A482" s="219"/>
      <c r="B482" s="219"/>
      <c r="C482" s="219"/>
      <c r="D482" s="219"/>
      <c r="E482" s="219"/>
      <c r="F482" s="219"/>
      <c r="G482" s="219"/>
      <c r="H482" s="219"/>
      <c r="I482" s="219"/>
      <c r="J482" s="219"/>
      <c r="K482" s="219"/>
      <c r="L482" s="219"/>
      <c r="M482" s="219"/>
      <c r="N482" s="219"/>
      <c r="O482" s="219"/>
      <c r="P482" s="219"/>
    </row>
    <row r="483" ht="13.5" customHeight="1">
      <c r="A483" s="219"/>
      <c r="B483" s="219"/>
      <c r="C483" s="219"/>
      <c r="D483" s="219"/>
      <c r="E483" s="219"/>
      <c r="F483" s="219"/>
      <c r="G483" s="219"/>
      <c r="H483" s="219"/>
      <c r="I483" s="219"/>
      <c r="J483" s="219"/>
      <c r="K483" s="219"/>
      <c r="L483" s="219"/>
      <c r="M483" s="219"/>
      <c r="N483" s="219"/>
      <c r="O483" s="219"/>
      <c r="P483" s="219"/>
    </row>
    <row r="484" ht="13.5" customHeight="1">
      <c r="A484" s="219"/>
      <c r="B484" s="219"/>
      <c r="C484" s="219"/>
      <c r="D484" s="219"/>
      <c r="E484" s="219"/>
      <c r="F484" s="219"/>
      <c r="G484" s="219"/>
      <c r="H484" s="219"/>
      <c r="I484" s="219"/>
      <c r="J484" s="219"/>
      <c r="K484" s="219"/>
      <c r="L484" s="219"/>
      <c r="M484" s="219"/>
      <c r="N484" s="219"/>
      <c r="O484" s="219"/>
      <c r="P484" s="219"/>
    </row>
    <row r="485" ht="13.5" customHeight="1">
      <c r="A485" s="219"/>
      <c r="B485" s="219"/>
      <c r="C485" s="219"/>
      <c r="D485" s="219"/>
      <c r="E485" s="219"/>
      <c r="F485" s="219"/>
      <c r="G485" s="219"/>
      <c r="H485" s="219"/>
      <c r="I485" s="219"/>
      <c r="J485" s="219"/>
      <c r="K485" s="219"/>
      <c r="L485" s="219"/>
      <c r="M485" s="219"/>
      <c r="N485" s="219"/>
      <c r="O485" s="219"/>
      <c r="P485" s="219"/>
    </row>
    <row r="486" ht="13.5" customHeight="1">
      <c r="A486" s="219"/>
      <c r="B486" s="219"/>
      <c r="C486" s="219"/>
      <c r="D486" s="219"/>
      <c r="E486" s="219"/>
      <c r="F486" s="219"/>
      <c r="G486" s="219"/>
      <c r="H486" s="219"/>
      <c r="I486" s="219"/>
      <c r="J486" s="219"/>
      <c r="K486" s="219"/>
      <c r="L486" s="219"/>
      <c r="M486" s="219"/>
      <c r="N486" s="219"/>
      <c r="O486" s="219"/>
      <c r="P486" s="219"/>
    </row>
    <row r="487" ht="13.5" customHeight="1">
      <c r="A487" s="219"/>
      <c r="B487" s="219"/>
      <c r="C487" s="219"/>
      <c r="D487" s="219"/>
      <c r="E487" s="219"/>
      <c r="F487" s="219"/>
      <c r="G487" s="219"/>
      <c r="H487" s="219"/>
      <c r="I487" s="219"/>
      <c r="J487" s="219"/>
      <c r="K487" s="219"/>
      <c r="L487" s="219"/>
      <c r="M487" s="219"/>
      <c r="N487" s="219"/>
      <c r="O487" s="219"/>
      <c r="P487" s="219"/>
    </row>
    <row r="488" ht="13.5" customHeight="1">
      <c r="A488" s="219"/>
      <c r="B488" s="219"/>
      <c r="C488" s="219"/>
      <c r="D488" s="219"/>
      <c r="E488" s="219"/>
      <c r="F488" s="219"/>
      <c r="G488" s="219"/>
      <c r="H488" s="219"/>
      <c r="I488" s="219"/>
      <c r="J488" s="219"/>
      <c r="K488" s="219"/>
      <c r="L488" s="219"/>
      <c r="M488" s="219"/>
      <c r="N488" s="219"/>
      <c r="O488" s="219"/>
      <c r="P488" s="219"/>
    </row>
    <row r="489" ht="13.5" customHeight="1">
      <c r="A489" s="219"/>
      <c r="B489" s="219"/>
      <c r="C489" s="219"/>
      <c r="D489" s="219"/>
      <c r="E489" s="219"/>
      <c r="F489" s="219"/>
      <c r="G489" s="219"/>
      <c r="H489" s="219"/>
      <c r="I489" s="219"/>
      <c r="J489" s="219"/>
      <c r="K489" s="219"/>
      <c r="L489" s="219"/>
      <c r="M489" s="219"/>
      <c r="N489" s="219"/>
      <c r="O489" s="219"/>
      <c r="P489" s="219"/>
    </row>
    <row r="490" ht="13.5" customHeight="1">
      <c r="A490" s="219"/>
      <c r="B490" s="219"/>
      <c r="C490" s="219"/>
      <c r="D490" s="219"/>
      <c r="E490" s="219"/>
      <c r="F490" s="219"/>
      <c r="G490" s="219"/>
      <c r="H490" s="219"/>
      <c r="I490" s="219"/>
      <c r="J490" s="219"/>
      <c r="K490" s="219"/>
      <c r="L490" s="219"/>
      <c r="M490" s="219"/>
      <c r="N490" s="219"/>
      <c r="O490" s="219"/>
      <c r="P490" s="219"/>
    </row>
    <row r="491" ht="13.5" customHeight="1">
      <c r="A491" s="219"/>
      <c r="B491" s="219"/>
      <c r="C491" s="219"/>
      <c r="D491" s="219"/>
      <c r="E491" s="219"/>
      <c r="F491" s="219"/>
      <c r="G491" s="219"/>
      <c r="H491" s="219"/>
      <c r="I491" s="219"/>
      <c r="J491" s="219"/>
      <c r="K491" s="219"/>
      <c r="L491" s="219"/>
      <c r="M491" s="219"/>
      <c r="N491" s="219"/>
      <c r="O491" s="219"/>
      <c r="P491" s="219"/>
    </row>
    <row r="492" ht="13.5" customHeight="1">
      <c r="A492" s="219"/>
      <c r="B492" s="219"/>
      <c r="C492" s="219"/>
      <c r="D492" s="219"/>
      <c r="E492" s="219"/>
      <c r="F492" s="219"/>
      <c r="G492" s="219"/>
      <c r="H492" s="219"/>
      <c r="I492" s="219"/>
      <c r="J492" s="219"/>
      <c r="K492" s="219"/>
      <c r="L492" s="219"/>
      <c r="M492" s="219"/>
      <c r="N492" s="219"/>
      <c r="O492" s="219"/>
      <c r="P492" s="219"/>
    </row>
    <row r="493" ht="13.5" customHeight="1">
      <c r="A493" s="219"/>
      <c r="B493" s="219"/>
      <c r="C493" s="219"/>
      <c r="D493" s="219"/>
      <c r="E493" s="219"/>
      <c r="F493" s="219"/>
      <c r="G493" s="219"/>
      <c r="H493" s="219"/>
      <c r="I493" s="219"/>
      <c r="J493" s="219"/>
      <c r="K493" s="219"/>
      <c r="L493" s="219"/>
      <c r="M493" s="219"/>
      <c r="N493" s="219"/>
      <c r="O493" s="219"/>
      <c r="P493" s="219"/>
    </row>
    <row r="494" ht="13.5" customHeight="1">
      <c r="A494" s="219"/>
      <c r="B494" s="219"/>
      <c r="C494" s="219"/>
      <c r="D494" s="219"/>
      <c r="E494" s="219"/>
      <c r="F494" s="219"/>
      <c r="G494" s="219"/>
      <c r="H494" s="219"/>
      <c r="I494" s="219"/>
      <c r="J494" s="219"/>
      <c r="K494" s="219"/>
      <c r="L494" s="219"/>
      <c r="M494" s="219"/>
      <c r="N494" s="219"/>
      <c r="O494" s="219"/>
      <c r="P494" s="219"/>
    </row>
    <row r="495" ht="13.5" customHeight="1">
      <c r="A495" s="219"/>
      <c r="B495" s="219"/>
      <c r="C495" s="219"/>
      <c r="D495" s="219"/>
      <c r="E495" s="219"/>
      <c r="F495" s="219"/>
      <c r="G495" s="219"/>
      <c r="H495" s="219"/>
      <c r="I495" s="219"/>
      <c r="J495" s="219"/>
      <c r="K495" s="219"/>
      <c r="L495" s="219"/>
      <c r="M495" s="219"/>
      <c r="N495" s="219"/>
      <c r="O495" s="219"/>
      <c r="P495" s="219"/>
    </row>
    <row r="496" ht="13.5" customHeight="1">
      <c r="A496" s="219"/>
      <c r="B496" s="219"/>
      <c r="C496" s="219"/>
      <c r="D496" s="219"/>
      <c r="E496" s="219"/>
      <c r="F496" s="219"/>
      <c r="G496" s="219"/>
      <c r="H496" s="219"/>
      <c r="I496" s="219"/>
      <c r="J496" s="219"/>
      <c r="K496" s="219"/>
      <c r="L496" s="219"/>
      <c r="M496" s="219"/>
      <c r="N496" s="219"/>
      <c r="O496" s="219"/>
      <c r="P496" s="219"/>
    </row>
    <row r="497" ht="13.5" customHeight="1">
      <c r="A497" s="219"/>
      <c r="B497" s="219"/>
      <c r="C497" s="219"/>
      <c r="D497" s="219"/>
      <c r="E497" s="219"/>
      <c r="F497" s="219"/>
      <c r="G497" s="219"/>
      <c r="H497" s="219"/>
      <c r="I497" s="219"/>
      <c r="J497" s="219"/>
      <c r="K497" s="219"/>
      <c r="L497" s="219"/>
      <c r="M497" s="219"/>
      <c r="N497" s="219"/>
      <c r="O497" s="219"/>
      <c r="P497" s="219"/>
    </row>
    <row r="498" ht="13.5" customHeight="1">
      <c r="A498" s="219"/>
      <c r="B498" s="219"/>
      <c r="C498" s="219"/>
      <c r="D498" s="219"/>
      <c r="E498" s="219"/>
      <c r="F498" s="219"/>
      <c r="G498" s="219"/>
      <c r="H498" s="219"/>
      <c r="I498" s="219"/>
      <c r="J498" s="219"/>
      <c r="K498" s="219"/>
      <c r="L498" s="219"/>
      <c r="M498" s="219"/>
      <c r="N498" s="219"/>
      <c r="O498" s="219"/>
      <c r="P498" s="219"/>
    </row>
    <row r="499" ht="13.5" customHeight="1">
      <c r="A499" s="219"/>
      <c r="B499" s="219"/>
      <c r="C499" s="219"/>
      <c r="D499" s="219"/>
      <c r="E499" s="219"/>
      <c r="F499" s="219"/>
      <c r="G499" s="219"/>
      <c r="H499" s="219"/>
      <c r="I499" s="219"/>
      <c r="J499" s="219"/>
      <c r="K499" s="219"/>
      <c r="L499" s="219"/>
      <c r="M499" s="219"/>
      <c r="N499" s="219"/>
      <c r="O499" s="219"/>
      <c r="P499" s="219"/>
    </row>
    <row r="500" ht="13.5" customHeight="1">
      <c r="A500" s="219"/>
      <c r="B500" s="219"/>
      <c r="C500" s="219"/>
      <c r="D500" s="219"/>
      <c r="E500" s="219"/>
      <c r="F500" s="219"/>
      <c r="G500" s="219"/>
      <c r="H500" s="219"/>
      <c r="I500" s="219"/>
      <c r="J500" s="219"/>
      <c r="K500" s="219"/>
      <c r="L500" s="219"/>
      <c r="M500" s="219"/>
      <c r="N500" s="219"/>
      <c r="O500" s="219"/>
      <c r="P500" s="219"/>
    </row>
    <row r="501" ht="13.5" customHeight="1">
      <c r="A501" s="219"/>
      <c r="B501" s="219"/>
      <c r="C501" s="219"/>
      <c r="D501" s="219"/>
      <c r="E501" s="219"/>
      <c r="F501" s="219"/>
      <c r="G501" s="219"/>
      <c r="H501" s="219"/>
      <c r="I501" s="219"/>
      <c r="J501" s="219"/>
      <c r="K501" s="219"/>
      <c r="L501" s="219"/>
      <c r="M501" s="219"/>
      <c r="N501" s="219"/>
      <c r="O501" s="219"/>
      <c r="P501" s="219"/>
    </row>
    <row r="502" ht="13.5" customHeight="1">
      <c r="A502" s="219"/>
      <c r="B502" s="219"/>
      <c r="C502" s="219"/>
      <c r="D502" s="219"/>
      <c r="E502" s="219"/>
      <c r="F502" s="219"/>
      <c r="G502" s="219"/>
      <c r="H502" s="219"/>
      <c r="I502" s="219"/>
      <c r="J502" s="219"/>
      <c r="K502" s="219"/>
      <c r="L502" s="219"/>
      <c r="M502" s="219"/>
      <c r="N502" s="219"/>
      <c r="O502" s="219"/>
      <c r="P502" s="219"/>
    </row>
    <row r="503" ht="13.5" customHeight="1">
      <c r="A503" s="219"/>
      <c r="B503" s="219"/>
      <c r="C503" s="219"/>
      <c r="D503" s="219"/>
      <c r="E503" s="219"/>
      <c r="F503" s="219"/>
      <c r="G503" s="219"/>
      <c r="H503" s="219"/>
      <c r="I503" s="219"/>
      <c r="J503" s="219"/>
      <c r="K503" s="219"/>
      <c r="L503" s="219"/>
      <c r="M503" s="219"/>
      <c r="N503" s="219"/>
      <c r="O503" s="219"/>
      <c r="P503" s="219"/>
    </row>
    <row r="504" ht="13.5" customHeight="1">
      <c r="A504" s="219"/>
      <c r="B504" s="219"/>
      <c r="C504" s="219"/>
      <c r="D504" s="219"/>
      <c r="E504" s="219"/>
      <c r="F504" s="219"/>
      <c r="G504" s="219"/>
      <c r="H504" s="219"/>
      <c r="I504" s="219"/>
      <c r="J504" s="219"/>
      <c r="K504" s="219"/>
      <c r="L504" s="219"/>
      <c r="M504" s="219"/>
      <c r="N504" s="219"/>
      <c r="O504" s="219"/>
      <c r="P504" s="219"/>
    </row>
    <row r="505" ht="13.5" customHeight="1">
      <c r="A505" s="219"/>
      <c r="B505" s="219"/>
      <c r="C505" s="219"/>
      <c r="D505" s="219"/>
      <c r="E505" s="219"/>
      <c r="F505" s="219"/>
      <c r="G505" s="219"/>
      <c r="H505" s="219"/>
      <c r="I505" s="219"/>
      <c r="J505" s="219"/>
      <c r="K505" s="219"/>
      <c r="L505" s="219"/>
      <c r="M505" s="219"/>
      <c r="N505" s="219"/>
      <c r="O505" s="219"/>
      <c r="P505" s="219"/>
    </row>
    <row r="506" ht="13.5" customHeight="1">
      <c r="A506" s="219"/>
      <c r="B506" s="219"/>
      <c r="C506" s="219"/>
      <c r="D506" s="219"/>
      <c r="E506" s="219"/>
      <c r="F506" s="219"/>
      <c r="G506" s="219"/>
      <c r="H506" s="219"/>
      <c r="I506" s="219"/>
      <c r="J506" s="219"/>
      <c r="K506" s="219"/>
      <c r="L506" s="219"/>
      <c r="M506" s="219"/>
      <c r="N506" s="219"/>
      <c r="O506" s="219"/>
      <c r="P506" s="219"/>
    </row>
    <row r="507" ht="13.5" customHeight="1">
      <c r="A507" s="219"/>
      <c r="B507" s="219"/>
      <c r="C507" s="219"/>
      <c r="D507" s="219"/>
      <c r="E507" s="219"/>
      <c r="F507" s="219"/>
      <c r="G507" s="219"/>
      <c r="H507" s="219"/>
      <c r="I507" s="219"/>
      <c r="J507" s="219"/>
      <c r="K507" s="219"/>
      <c r="L507" s="219"/>
      <c r="M507" s="219"/>
      <c r="N507" s="219"/>
      <c r="O507" s="219"/>
      <c r="P507" s="219"/>
    </row>
    <row r="508" ht="13.5" customHeight="1">
      <c r="A508" s="219"/>
      <c r="B508" s="219"/>
      <c r="C508" s="219"/>
      <c r="D508" s="219"/>
      <c r="E508" s="219"/>
      <c r="F508" s="219"/>
      <c r="G508" s="219"/>
      <c r="H508" s="219"/>
      <c r="I508" s="219"/>
      <c r="J508" s="219"/>
      <c r="K508" s="219"/>
      <c r="L508" s="219"/>
      <c r="M508" s="219"/>
      <c r="N508" s="219"/>
      <c r="O508" s="219"/>
      <c r="P508" s="219"/>
    </row>
    <row r="509" ht="13.5" customHeight="1">
      <c r="A509" s="219"/>
      <c r="B509" s="219"/>
      <c r="C509" s="219"/>
      <c r="D509" s="219"/>
      <c r="E509" s="219"/>
      <c r="F509" s="219"/>
      <c r="G509" s="219"/>
      <c r="H509" s="219"/>
      <c r="I509" s="219"/>
      <c r="J509" s="219"/>
      <c r="K509" s="219"/>
      <c r="L509" s="219"/>
      <c r="M509" s="219"/>
      <c r="N509" s="219"/>
      <c r="O509" s="219"/>
      <c r="P509" s="219"/>
    </row>
    <row r="510" ht="13.5" customHeight="1">
      <c r="A510" s="219"/>
      <c r="B510" s="219"/>
      <c r="C510" s="219"/>
      <c r="D510" s="219"/>
      <c r="E510" s="219"/>
      <c r="F510" s="219"/>
      <c r="G510" s="219"/>
      <c r="H510" s="219"/>
      <c r="I510" s="219"/>
      <c r="J510" s="219"/>
      <c r="K510" s="219"/>
      <c r="L510" s="219"/>
      <c r="M510" s="219"/>
      <c r="N510" s="219"/>
      <c r="O510" s="219"/>
      <c r="P510" s="219"/>
    </row>
    <row r="511" ht="13.5" customHeight="1">
      <c r="A511" s="219"/>
      <c r="B511" s="219"/>
      <c r="C511" s="219"/>
      <c r="D511" s="219"/>
      <c r="E511" s="219"/>
      <c r="F511" s="219"/>
      <c r="G511" s="219"/>
      <c r="H511" s="219"/>
      <c r="I511" s="219"/>
      <c r="J511" s="219"/>
      <c r="K511" s="219"/>
      <c r="L511" s="219"/>
      <c r="M511" s="219"/>
      <c r="N511" s="219"/>
      <c r="O511" s="219"/>
      <c r="P511" s="219"/>
    </row>
    <row r="512" ht="13.5" customHeight="1">
      <c r="A512" s="219"/>
      <c r="B512" s="219"/>
      <c r="C512" s="219"/>
      <c r="D512" s="219"/>
      <c r="E512" s="219"/>
      <c r="F512" s="219"/>
      <c r="G512" s="219"/>
      <c r="H512" s="219"/>
      <c r="I512" s="219"/>
      <c r="J512" s="219"/>
      <c r="K512" s="219"/>
      <c r="L512" s="219"/>
      <c r="M512" s="219"/>
      <c r="N512" s="219"/>
      <c r="O512" s="219"/>
      <c r="P512" s="219"/>
    </row>
    <row r="513" ht="13.5" customHeight="1">
      <c r="A513" s="219"/>
      <c r="B513" s="219"/>
      <c r="C513" s="219"/>
      <c r="D513" s="219"/>
      <c r="E513" s="219"/>
      <c r="F513" s="219"/>
      <c r="G513" s="219"/>
      <c r="H513" s="219"/>
      <c r="I513" s="219"/>
      <c r="J513" s="219"/>
      <c r="K513" s="219"/>
      <c r="L513" s="219"/>
      <c r="M513" s="219"/>
      <c r="N513" s="219"/>
      <c r="O513" s="219"/>
      <c r="P513" s="219"/>
    </row>
    <row r="514" ht="13.5" customHeight="1">
      <c r="A514" s="219"/>
      <c r="B514" s="219"/>
      <c r="C514" s="219"/>
      <c r="D514" s="219"/>
      <c r="E514" s="219"/>
      <c r="F514" s="219"/>
      <c r="G514" s="219"/>
      <c r="H514" s="219"/>
      <c r="I514" s="219"/>
      <c r="J514" s="219"/>
      <c r="K514" s="219"/>
      <c r="L514" s="219"/>
      <c r="M514" s="219"/>
      <c r="N514" s="219"/>
      <c r="O514" s="219"/>
      <c r="P514" s="219"/>
    </row>
    <row r="515" ht="13.5" customHeight="1">
      <c r="A515" s="219"/>
      <c r="B515" s="219"/>
      <c r="C515" s="219"/>
      <c r="D515" s="219"/>
      <c r="E515" s="219"/>
      <c r="F515" s="219"/>
      <c r="G515" s="219"/>
      <c r="H515" s="219"/>
      <c r="I515" s="219"/>
      <c r="J515" s="219"/>
      <c r="K515" s="219"/>
      <c r="L515" s="219"/>
      <c r="M515" s="219"/>
      <c r="N515" s="219"/>
      <c r="O515" s="219"/>
      <c r="P515" s="219"/>
    </row>
    <row r="516" ht="13.5" customHeight="1">
      <c r="A516" s="219"/>
      <c r="B516" s="219"/>
      <c r="C516" s="219"/>
      <c r="D516" s="219"/>
      <c r="E516" s="219"/>
      <c r="F516" s="219"/>
      <c r="G516" s="219"/>
      <c r="H516" s="219"/>
      <c r="I516" s="219"/>
      <c r="J516" s="219"/>
      <c r="K516" s="219"/>
      <c r="L516" s="219"/>
      <c r="M516" s="219"/>
      <c r="N516" s="219"/>
      <c r="O516" s="219"/>
      <c r="P516" s="219"/>
    </row>
    <row r="517" ht="13.5" customHeight="1">
      <c r="A517" s="219"/>
      <c r="B517" s="219"/>
      <c r="C517" s="219"/>
      <c r="D517" s="219"/>
      <c r="E517" s="219"/>
      <c r="F517" s="219"/>
      <c r="G517" s="219"/>
      <c r="H517" s="219"/>
      <c r="I517" s="219"/>
      <c r="J517" s="219"/>
      <c r="K517" s="219"/>
      <c r="L517" s="219"/>
      <c r="M517" s="219"/>
      <c r="N517" s="219"/>
      <c r="O517" s="219"/>
      <c r="P517" s="219"/>
    </row>
    <row r="518" ht="13.5" customHeight="1">
      <c r="A518" s="219"/>
      <c r="B518" s="219"/>
      <c r="C518" s="219"/>
      <c r="D518" s="219"/>
      <c r="E518" s="219"/>
      <c r="F518" s="219"/>
      <c r="G518" s="219"/>
      <c r="H518" s="219"/>
      <c r="I518" s="219"/>
      <c r="J518" s="219"/>
      <c r="K518" s="219"/>
      <c r="L518" s="219"/>
      <c r="M518" s="219"/>
      <c r="N518" s="219"/>
      <c r="O518" s="219"/>
      <c r="P518" s="219"/>
    </row>
    <row r="519" ht="13.5" customHeight="1">
      <c r="A519" s="219"/>
      <c r="B519" s="219"/>
      <c r="C519" s="219"/>
      <c r="D519" s="219"/>
      <c r="E519" s="219"/>
      <c r="F519" s="219"/>
      <c r="G519" s="219"/>
      <c r="H519" s="219"/>
      <c r="I519" s="219"/>
      <c r="J519" s="219"/>
      <c r="K519" s="219"/>
      <c r="L519" s="219"/>
      <c r="M519" s="219"/>
      <c r="N519" s="219"/>
      <c r="O519" s="219"/>
      <c r="P519" s="219"/>
    </row>
    <row r="520" ht="13.5" customHeight="1">
      <c r="A520" s="219"/>
      <c r="B520" s="219"/>
      <c r="C520" s="219"/>
      <c r="D520" s="219"/>
      <c r="E520" s="219"/>
      <c r="F520" s="219"/>
      <c r="G520" s="219"/>
      <c r="H520" s="219"/>
      <c r="I520" s="219"/>
      <c r="J520" s="219"/>
      <c r="K520" s="219"/>
      <c r="L520" s="219"/>
      <c r="M520" s="219"/>
      <c r="N520" s="219"/>
      <c r="O520" s="219"/>
      <c r="P520" s="219"/>
    </row>
    <row r="521" ht="13.5" customHeight="1">
      <c r="A521" s="219"/>
      <c r="B521" s="219"/>
      <c r="C521" s="219"/>
      <c r="D521" s="219"/>
      <c r="E521" s="219"/>
      <c r="F521" s="219"/>
      <c r="G521" s="219"/>
      <c r="H521" s="219"/>
      <c r="I521" s="219"/>
      <c r="J521" s="219"/>
      <c r="K521" s="219"/>
      <c r="L521" s="219"/>
      <c r="M521" s="219"/>
      <c r="N521" s="219"/>
      <c r="O521" s="219"/>
      <c r="P521" s="219"/>
    </row>
    <row r="522" ht="13.5" customHeight="1">
      <c r="A522" s="219"/>
      <c r="B522" s="219"/>
      <c r="C522" s="219"/>
      <c r="D522" s="219"/>
      <c r="E522" s="219"/>
      <c r="F522" s="219"/>
      <c r="G522" s="219"/>
      <c r="H522" s="219"/>
      <c r="I522" s="219"/>
      <c r="J522" s="219"/>
      <c r="K522" s="219"/>
      <c r="L522" s="219"/>
      <c r="M522" s="219"/>
      <c r="N522" s="219"/>
      <c r="O522" s="219"/>
      <c r="P522" s="219"/>
    </row>
    <row r="523" ht="13.5" customHeight="1">
      <c r="A523" s="219"/>
      <c r="B523" s="219"/>
      <c r="C523" s="219"/>
      <c r="D523" s="219"/>
      <c r="E523" s="219"/>
      <c r="F523" s="219"/>
      <c r="G523" s="219"/>
      <c r="H523" s="219"/>
      <c r="I523" s="219"/>
      <c r="J523" s="219"/>
      <c r="K523" s="219"/>
      <c r="L523" s="219"/>
      <c r="M523" s="219"/>
      <c r="N523" s="219"/>
      <c r="O523" s="219"/>
      <c r="P523" s="219"/>
    </row>
    <row r="524" ht="13.5" customHeight="1">
      <c r="A524" s="219"/>
      <c r="B524" s="219"/>
      <c r="C524" s="219"/>
      <c r="D524" s="219"/>
      <c r="E524" s="219"/>
      <c r="F524" s="219"/>
      <c r="G524" s="219"/>
      <c r="H524" s="219"/>
      <c r="I524" s="219"/>
      <c r="J524" s="219"/>
      <c r="K524" s="219"/>
      <c r="L524" s="219"/>
      <c r="M524" s="219"/>
      <c r="N524" s="219"/>
      <c r="O524" s="219"/>
      <c r="P524" s="219"/>
    </row>
    <row r="525" ht="13.5" customHeight="1">
      <c r="A525" s="219"/>
      <c r="B525" s="219"/>
      <c r="C525" s="219"/>
      <c r="D525" s="219"/>
      <c r="E525" s="219"/>
      <c r="F525" s="219"/>
      <c r="G525" s="219"/>
      <c r="H525" s="219"/>
      <c r="I525" s="219"/>
      <c r="J525" s="219"/>
      <c r="K525" s="219"/>
      <c r="L525" s="219"/>
      <c r="M525" s="219"/>
      <c r="N525" s="219"/>
      <c r="O525" s="219"/>
      <c r="P525" s="219"/>
    </row>
    <row r="526" ht="13.5" customHeight="1">
      <c r="A526" s="219"/>
      <c r="B526" s="219"/>
      <c r="C526" s="219"/>
      <c r="D526" s="219"/>
      <c r="E526" s="219"/>
      <c r="F526" s="219"/>
      <c r="G526" s="219"/>
      <c r="H526" s="219"/>
      <c r="I526" s="219"/>
      <c r="J526" s="219"/>
      <c r="K526" s="219"/>
      <c r="L526" s="219"/>
      <c r="M526" s="219"/>
      <c r="N526" s="219"/>
      <c r="O526" s="219"/>
      <c r="P526" s="219"/>
    </row>
    <row r="527" ht="13.5" customHeight="1">
      <c r="A527" s="219"/>
      <c r="B527" s="219"/>
      <c r="C527" s="219"/>
      <c r="D527" s="219"/>
      <c r="E527" s="219"/>
      <c r="F527" s="219"/>
      <c r="G527" s="219"/>
      <c r="H527" s="219"/>
      <c r="I527" s="219"/>
      <c r="J527" s="219"/>
      <c r="K527" s="219"/>
      <c r="L527" s="219"/>
      <c r="M527" s="219"/>
      <c r="N527" s="219"/>
      <c r="O527" s="219"/>
      <c r="P527" s="219"/>
    </row>
    <row r="528" ht="13.5" customHeight="1">
      <c r="A528" s="219"/>
      <c r="B528" s="219"/>
      <c r="C528" s="219"/>
      <c r="D528" s="219"/>
      <c r="E528" s="219"/>
      <c r="F528" s="219"/>
      <c r="G528" s="219"/>
      <c r="H528" s="219"/>
      <c r="I528" s="219"/>
      <c r="J528" s="219"/>
      <c r="K528" s="219"/>
      <c r="L528" s="219"/>
      <c r="M528" s="219"/>
      <c r="N528" s="219"/>
      <c r="O528" s="219"/>
      <c r="P528" s="219"/>
    </row>
    <row r="529" ht="13.5" customHeight="1">
      <c r="A529" s="219"/>
      <c r="B529" s="219"/>
      <c r="C529" s="219"/>
      <c r="D529" s="219"/>
      <c r="E529" s="219"/>
      <c r="F529" s="219"/>
      <c r="G529" s="219"/>
      <c r="H529" s="219"/>
      <c r="I529" s="219"/>
      <c r="J529" s="219"/>
      <c r="K529" s="219"/>
      <c r="L529" s="219"/>
      <c r="M529" s="219"/>
      <c r="N529" s="219"/>
      <c r="O529" s="219"/>
      <c r="P529" s="219"/>
    </row>
    <row r="530" ht="13.5" customHeight="1">
      <c r="A530" s="219"/>
      <c r="B530" s="219"/>
      <c r="C530" s="219"/>
      <c r="D530" s="219"/>
      <c r="E530" s="219"/>
      <c r="F530" s="219"/>
      <c r="G530" s="219"/>
      <c r="H530" s="219"/>
      <c r="I530" s="219"/>
      <c r="J530" s="219"/>
      <c r="K530" s="219"/>
      <c r="L530" s="219"/>
      <c r="M530" s="219"/>
      <c r="N530" s="219"/>
      <c r="O530" s="219"/>
      <c r="P530" s="219"/>
    </row>
    <row r="531" ht="13.5" customHeight="1">
      <c r="A531" s="219"/>
      <c r="B531" s="219"/>
      <c r="C531" s="219"/>
      <c r="D531" s="219"/>
      <c r="E531" s="219"/>
      <c r="F531" s="219"/>
      <c r="G531" s="219"/>
      <c r="H531" s="219"/>
      <c r="I531" s="219"/>
      <c r="J531" s="219"/>
      <c r="K531" s="219"/>
      <c r="L531" s="219"/>
      <c r="M531" s="219"/>
      <c r="N531" s="219"/>
      <c r="O531" s="219"/>
      <c r="P531" s="219"/>
    </row>
    <row r="532" ht="13.5" customHeight="1">
      <c r="A532" s="219"/>
      <c r="B532" s="219"/>
      <c r="C532" s="219"/>
      <c r="D532" s="219"/>
      <c r="E532" s="219"/>
      <c r="F532" s="219"/>
      <c r="G532" s="219"/>
      <c r="H532" s="219"/>
      <c r="I532" s="219"/>
      <c r="J532" s="219"/>
      <c r="K532" s="219"/>
      <c r="L532" s="219"/>
      <c r="M532" s="219"/>
      <c r="N532" s="219"/>
      <c r="O532" s="219"/>
      <c r="P532" s="219"/>
    </row>
    <row r="533" ht="13.5" customHeight="1">
      <c r="A533" s="219"/>
      <c r="B533" s="219"/>
      <c r="C533" s="219"/>
      <c r="D533" s="219"/>
      <c r="E533" s="219"/>
      <c r="F533" s="219"/>
      <c r="G533" s="219"/>
      <c r="H533" s="219"/>
      <c r="I533" s="219"/>
      <c r="J533" s="219"/>
      <c r="K533" s="219"/>
      <c r="L533" s="219"/>
      <c r="M533" s="219"/>
      <c r="N533" s="219"/>
      <c r="O533" s="219"/>
      <c r="P533" s="219"/>
    </row>
    <row r="534" ht="13.5" customHeight="1">
      <c r="A534" s="219"/>
      <c r="B534" s="219"/>
      <c r="C534" s="219"/>
      <c r="D534" s="219"/>
      <c r="E534" s="219"/>
      <c r="F534" s="219"/>
      <c r="G534" s="219"/>
      <c r="H534" s="219"/>
      <c r="I534" s="219"/>
      <c r="J534" s="219"/>
      <c r="K534" s="219"/>
      <c r="L534" s="219"/>
      <c r="M534" s="219"/>
      <c r="N534" s="219"/>
      <c r="O534" s="219"/>
      <c r="P534" s="219"/>
    </row>
    <row r="535" ht="13.5" customHeight="1">
      <c r="A535" s="219"/>
      <c r="B535" s="219"/>
      <c r="C535" s="219"/>
      <c r="D535" s="219"/>
      <c r="E535" s="219"/>
      <c r="F535" s="219"/>
      <c r="G535" s="219"/>
      <c r="H535" s="219"/>
      <c r="I535" s="219"/>
      <c r="J535" s="219"/>
      <c r="K535" s="219"/>
      <c r="L535" s="219"/>
      <c r="M535" s="219"/>
      <c r="N535" s="219"/>
      <c r="O535" s="219"/>
      <c r="P535" s="219"/>
    </row>
    <row r="536" ht="13.5" customHeight="1">
      <c r="A536" s="219"/>
      <c r="B536" s="219"/>
      <c r="C536" s="219"/>
      <c r="D536" s="219"/>
      <c r="E536" s="219"/>
      <c r="F536" s="219"/>
      <c r="G536" s="219"/>
      <c r="H536" s="219"/>
      <c r="I536" s="219"/>
      <c r="J536" s="219"/>
      <c r="K536" s="219"/>
      <c r="L536" s="219"/>
      <c r="M536" s="219"/>
      <c r="N536" s="219"/>
      <c r="O536" s="219"/>
      <c r="P536" s="219"/>
    </row>
    <row r="537" ht="13.5" customHeight="1">
      <c r="A537" s="219"/>
      <c r="B537" s="219"/>
      <c r="C537" s="219"/>
      <c r="D537" s="219"/>
      <c r="E537" s="219"/>
      <c r="F537" s="219"/>
      <c r="G537" s="219"/>
      <c r="H537" s="219"/>
      <c r="I537" s="219"/>
      <c r="J537" s="219"/>
      <c r="K537" s="219"/>
      <c r="L537" s="219"/>
      <c r="M537" s="219"/>
      <c r="N537" s="219"/>
      <c r="O537" s="219"/>
      <c r="P537" s="219"/>
    </row>
    <row r="538" ht="13.5" customHeight="1">
      <c r="A538" s="219"/>
      <c r="B538" s="219"/>
      <c r="C538" s="219"/>
      <c r="D538" s="219"/>
      <c r="E538" s="219"/>
      <c r="F538" s="219"/>
      <c r="G538" s="219"/>
      <c r="H538" s="219"/>
      <c r="I538" s="219"/>
      <c r="J538" s="219"/>
      <c r="K538" s="219"/>
      <c r="L538" s="219"/>
      <c r="M538" s="219"/>
      <c r="N538" s="219"/>
      <c r="O538" s="219"/>
      <c r="P538" s="219"/>
    </row>
    <row r="539" ht="13.5" customHeight="1">
      <c r="A539" s="219"/>
      <c r="B539" s="219"/>
      <c r="C539" s="219"/>
      <c r="D539" s="219"/>
      <c r="E539" s="219"/>
      <c r="F539" s="219"/>
      <c r="G539" s="219"/>
      <c r="H539" s="219"/>
      <c r="I539" s="219"/>
      <c r="J539" s="219"/>
      <c r="K539" s="219"/>
      <c r="L539" s="219"/>
      <c r="M539" s="219"/>
      <c r="N539" s="219"/>
      <c r="O539" s="219"/>
      <c r="P539" s="219"/>
    </row>
    <row r="540" ht="13.5" customHeight="1">
      <c r="A540" s="219"/>
      <c r="B540" s="219"/>
      <c r="C540" s="219"/>
      <c r="D540" s="219"/>
      <c r="E540" s="219"/>
      <c r="F540" s="219"/>
      <c r="G540" s="219"/>
      <c r="H540" s="219"/>
      <c r="I540" s="219"/>
      <c r="J540" s="219"/>
      <c r="K540" s="219"/>
      <c r="L540" s="219"/>
      <c r="M540" s="219"/>
      <c r="N540" s="219"/>
      <c r="O540" s="219"/>
      <c r="P540" s="219"/>
    </row>
    <row r="541" ht="13.5" customHeight="1">
      <c r="A541" s="219"/>
      <c r="B541" s="219"/>
      <c r="C541" s="219"/>
      <c r="D541" s="219"/>
      <c r="E541" s="219"/>
      <c r="F541" s="219"/>
      <c r="G541" s="219"/>
      <c r="H541" s="219"/>
      <c r="I541" s="219"/>
      <c r="J541" s="219"/>
      <c r="K541" s="219"/>
      <c r="L541" s="219"/>
      <c r="M541" s="219"/>
      <c r="N541" s="219"/>
      <c r="O541" s="219"/>
      <c r="P541" s="219"/>
    </row>
    <row r="542" ht="13.5" customHeight="1">
      <c r="A542" s="219"/>
      <c r="B542" s="219"/>
      <c r="C542" s="219"/>
      <c r="D542" s="219"/>
      <c r="E542" s="219"/>
      <c r="F542" s="219"/>
      <c r="G542" s="219"/>
      <c r="H542" s="219"/>
      <c r="I542" s="219"/>
      <c r="J542" s="219"/>
      <c r="K542" s="219"/>
      <c r="L542" s="219"/>
      <c r="M542" s="219"/>
      <c r="N542" s="219"/>
      <c r="O542" s="219"/>
      <c r="P542" s="219"/>
    </row>
    <row r="543" ht="13.5" customHeight="1">
      <c r="A543" s="219"/>
      <c r="B543" s="219"/>
      <c r="C543" s="219"/>
      <c r="D543" s="219"/>
      <c r="E543" s="219"/>
      <c r="F543" s="219"/>
      <c r="G543" s="219"/>
      <c r="H543" s="219"/>
      <c r="I543" s="219"/>
      <c r="J543" s="219"/>
      <c r="K543" s="219"/>
      <c r="L543" s="219"/>
      <c r="M543" s="219"/>
      <c r="N543" s="219"/>
      <c r="O543" s="219"/>
      <c r="P543" s="219"/>
    </row>
    <row r="544" ht="13.5" customHeight="1">
      <c r="A544" s="219"/>
      <c r="B544" s="219"/>
      <c r="C544" s="219"/>
      <c r="D544" s="219"/>
      <c r="E544" s="219"/>
      <c r="F544" s="219"/>
      <c r="G544" s="219"/>
      <c r="H544" s="219"/>
      <c r="I544" s="219"/>
      <c r="J544" s="219"/>
      <c r="K544" s="219"/>
      <c r="L544" s="219"/>
      <c r="M544" s="219"/>
      <c r="N544" s="219"/>
      <c r="O544" s="219"/>
      <c r="P544" s="219"/>
    </row>
    <row r="545" ht="13.5" customHeight="1">
      <c r="A545" s="219"/>
      <c r="B545" s="219"/>
      <c r="C545" s="219"/>
      <c r="D545" s="219"/>
      <c r="E545" s="219"/>
      <c r="F545" s="219"/>
      <c r="G545" s="219"/>
      <c r="H545" s="219"/>
      <c r="I545" s="219"/>
      <c r="J545" s="219"/>
      <c r="K545" s="219"/>
      <c r="L545" s="219"/>
      <c r="M545" s="219"/>
      <c r="N545" s="219"/>
      <c r="O545" s="219"/>
      <c r="P545" s="219"/>
    </row>
    <row r="546" ht="13.5" customHeight="1">
      <c r="A546" s="219"/>
      <c r="B546" s="219"/>
      <c r="C546" s="219"/>
      <c r="D546" s="219"/>
      <c r="E546" s="219"/>
      <c r="F546" s="219"/>
      <c r="G546" s="219"/>
      <c r="H546" s="219"/>
      <c r="I546" s="219"/>
      <c r="J546" s="219"/>
      <c r="K546" s="219"/>
      <c r="L546" s="219"/>
      <c r="M546" s="219"/>
      <c r="N546" s="219"/>
      <c r="O546" s="219"/>
      <c r="P546" s="219"/>
    </row>
    <row r="547" ht="13.5" customHeight="1">
      <c r="A547" s="219"/>
      <c r="B547" s="219"/>
      <c r="C547" s="219"/>
      <c r="D547" s="219"/>
      <c r="E547" s="219"/>
      <c r="F547" s="219"/>
      <c r="G547" s="219"/>
      <c r="H547" s="219"/>
      <c r="I547" s="219"/>
      <c r="J547" s="219"/>
      <c r="K547" s="219"/>
      <c r="L547" s="219"/>
      <c r="M547" s="219"/>
      <c r="N547" s="219"/>
      <c r="O547" s="219"/>
      <c r="P547" s="219"/>
    </row>
    <row r="548" ht="13.5" customHeight="1">
      <c r="A548" s="219"/>
      <c r="B548" s="219"/>
      <c r="C548" s="219"/>
      <c r="D548" s="219"/>
      <c r="E548" s="219"/>
      <c r="F548" s="219"/>
      <c r="G548" s="219"/>
      <c r="H548" s="219"/>
      <c r="I548" s="219"/>
      <c r="J548" s="219"/>
      <c r="K548" s="219"/>
      <c r="L548" s="219"/>
      <c r="M548" s="219"/>
      <c r="N548" s="219"/>
      <c r="O548" s="219"/>
      <c r="P548" s="219"/>
    </row>
    <row r="549" ht="13.5" customHeight="1">
      <c r="A549" s="219"/>
      <c r="B549" s="219"/>
      <c r="C549" s="219"/>
      <c r="D549" s="219"/>
      <c r="E549" s="219"/>
      <c r="F549" s="219"/>
      <c r="G549" s="219"/>
      <c r="H549" s="219"/>
      <c r="I549" s="219"/>
      <c r="J549" s="219"/>
      <c r="K549" s="219"/>
      <c r="L549" s="219"/>
      <c r="M549" s="219"/>
      <c r="N549" s="219"/>
      <c r="O549" s="219"/>
      <c r="P549" s="219"/>
    </row>
    <row r="550" ht="13.5" customHeight="1">
      <c r="A550" s="219"/>
      <c r="B550" s="219"/>
      <c r="C550" s="219"/>
      <c r="D550" s="219"/>
      <c r="E550" s="219"/>
      <c r="F550" s="219"/>
      <c r="G550" s="219"/>
      <c r="H550" s="219"/>
      <c r="I550" s="219"/>
      <c r="J550" s="219"/>
      <c r="K550" s="219"/>
      <c r="L550" s="219"/>
      <c r="M550" s="219"/>
      <c r="N550" s="219"/>
      <c r="O550" s="219"/>
      <c r="P550" s="219"/>
    </row>
    <row r="551" ht="13.5" customHeight="1">
      <c r="A551" s="219"/>
      <c r="B551" s="219"/>
      <c r="C551" s="219"/>
      <c r="D551" s="219"/>
      <c r="E551" s="219"/>
      <c r="F551" s="219"/>
      <c r="G551" s="219"/>
      <c r="H551" s="219"/>
      <c r="I551" s="219"/>
      <c r="J551" s="219"/>
      <c r="K551" s="219"/>
      <c r="L551" s="219"/>
      <c r="M551" s="219"/>
      <c r="N551" s="219"/>
      <c r="O551" s="219"/>
      <c r="P551" s="219"/>
    </row>
    <row r="552" ht="13.5" customHeight="1">
      <c r="A552" s="219"/>
      <c r="B552" s="219"/>
      <c r="C552" s="219"/>
      <c r="D552" s="219"/>
      <c r="E552" s="219"/>
      <c r="F552" s="219"/>
      <c r="G552" s="219"/>
      <c r="H552" s="219"/>
      <c r="I552" s="219"/>
      <c r="J552" s="219"/>
      <c r="K552" s="219"/>
      <c r="L552" s="219"/>
      <c r="M552" s="219"/>
      <c r="N552" s="219"/>
      <c r="O552" s="219"/>
      <c r="P552" s="219"/>
    </row>
    <row r="553" ht="13.5" customHeight="1">
      <c r="A553" s="219"/>
      <c r="B553" s="219"/>
      <c r="C553" s="219"/>
      <c r="D553" s="219"/>
      <c r="E553" s="219"/>
      <c r="F553" s="219"/>
      <c r="G553" s="219"/>
      <c r="H553" s="219"/>
      <c r="I553" s="219"/>
      <c r="J553" s="219"/>
      <c r="K553" s="219"/>
      <c r="L553" s="219"/>
      <c r="M553" s="219"/>
      <c r="N553" s="219"/>
      <c r="O553" s="219"/>
      <c r="P553" s="219"/>
    </row>
    <row r="554" ht="13.5" customHeight="1">
      <c r="A554" s="219"/>
      <c r="B554" s="219"/>
      <c r="C554" s="219"/>
      <c r="D554" s="219"/>
      <c r="E554" s="219"/>
      <c r="F554" s="219"/>
      <c r="G554" s="219"/>
      <c r="H554" s="219"/>
      <c r="I554" s="219"/>
      <c r="J554" s="219"/>
      <c r="K554" s="219"/>
      <c r="L554" s="219"/>
      <c r="M554" s="219"/>
      <c r="N554" s="219"/>
      <c r="O554" s="219"/>
      <c r="P554" s="219"/>
    </row>
    <row r="555" ht="13.5" customHeight="1">
      <c r="A555" s="219"/>
      <c r="B555" s="219"/>
      <c r="C555" s="219"/>
      <c r="D555" s="219"/>
      <c r="E555" s="219"/>
      <c r="F555" s="219"/>
      <c r="G555" s="219"/>
      <c r="H555" s="219"/>
      <c r="I555" s="219"/>
      <c r="J555" s="219"/>
      <c r="K555" s="219"/>
      <c r="L555" s="219"/>
      <c r="M555" s="219"/>
      <c r="N555" s="219"/>
      <c r="O555" s="219"/>
      <c r="P555" s="219"/>
    </row>
    <row r="556" ht="13.5" customHeight="1">
      <c r="A556" s="219"/>
      <c r="B556" s="219"/>
      <c r="C556" s="219"/>
      <c r="D556" s="219"/>
      <c r="E556" s="219"/>
      <c r="F556" s="219"/>
      <c r="G556" s="219"/>
      <c r="H556" s="219"/>
      <c r="I556" s="219"/>
      <c r="J556" s="219"/>
      <c r="K556" s="219"/>
      <c r="L556" s="219"/>
      <c r="M556" s="219"/>
      <c r="N556" s="219"/>
      <c r="O556" s="219"/>
      <c r="P556" s="219"/>
    </row>
    <row r="557" ht="13.5" customHeight="1">
      <c r="A557" s="219"/>
      <c r="B557" s="219"/>
      <c r="C557" s="219"/>
      <c r="D557" s="219"/>
      <c r="E557" s="219"/>
      <c r="F557" s="219"/>
      <c r="G557" s="219"/>
      <c r="H557" s="219"/>
      <c r="I557" s="219"/>
      <c r="J557" s="219"/>
      <c r="K557" s="219"/>
      <c r="L557" s="219"/>
      <c r="M557" s="219"/>
      <c r="N557" s="219"/>
      <c r="O557" s="219"/>
      <c r="P557" s="219"/>
    </row>
    <row r="558" ht="13.5" customHeight="1">
      <c r="A558" s="219"/>
      <c r="B558" s="219"/>
      <c r="C558" s="219"/>
      <c r="D558" s="219"/>
      <c r="E558" s="219"/>
      <c r="F558" s="219"/>
      <c r="G558" s="219"/>
      <c r="H558" s="219"/>
      <c r="I558" s="219"/>
      <c r="J558" s="219"/>
      <c r="K558" s="219"/>
      <c r="L558" s="219"/>
      <c r="M558" s="219"/>
      <c r="N558" s="219"/>
      <c r="O558" s="219"/>
      <c r="P558" s="219"/>
    </row>
    <row r="559" ht="13.5" customHeight="1">
      <c r="A559" s="219"/>
      <c r="B559" s="219"/>
      <c r="C559" s="219"/>
      <c r="D559" s="219"/>
      <c r="E559" s="219"/>
      <c r="F559" s="219"/>
      <c r="G559" s="219"/>
      <c r="H559" s="219"/>
      <c r="I559" s="219"/>
      <c r="J559" s="219"/>
      <c r="K559" s="219"/>
      <c r="L559" s="219"/>
      <c r="M559" s="219"/>
      <c r="N559" s="219"/>
      <c r="O559" s="219"/>
      <c r="P559" s="219"/>
    </row>
    <row r="560" ht="13.5" customHeight="1">
      <c r="A560" s="219"/>
      <c r="B560" s="219"/>
      <c r="C560" s="219"/>
      <c r="D560" s="219"/>
      <c r="E560" s="219"/>
      <c r="F560" s="219"/>
      <c r="G560" s="219"/>
      <c r="H560" s="219"/>
      <c r="I560" s="219"/>
      <c r="J560" s="219"/>
      <c r="K560" s="219"/>
      <c r="L560" s="219"/>
      <c r="M560" s="219"/>
      <c r="N560" s="219"/>
      <c r="O560" s="219"/>
      <c r="P560" s="219"/>
    </row>
    <row r="561" ht="13.5" customHeight="1">
      <c r="A561" s="219"/>
      <c r="B561" s="219"/>
      <c r="C561" s="219"/>
      <c r="D561" s="219"/>
      <c r="E561" s="219"/>
      <c r="F561" s="219"/>
      <c r="G561" s="219"/>
      <c r="H561" s="219"/>
      <c r="I561" s="219"/>
      <c r="J561" s="219"/>
      <c r="K561" s="219"/>
      <c r="L561" s="219"/>
      <c r="M561" s="219"/>
      <c r="N561" s="219"/>
      <c r="O561" s="219"/>
      <c r="P561" s="219"/>
    </row>
    <row r="562" ht="13.5" customHeight="1">
      <c r="A562" s="219"/>
      <c r="B562" s="219"/>
      <c r="C562" s="219"/>
      <c r="D562" s="219"/>
      <c r="E562" s="219"/>
      <c r="F562" s="219"/>
      <c r="G562" s="219"/>
      <c r="H562" s="219"/>
      <c r="I562" s="219"/>
      <c r="J562" s="219"/>
      <c r="K562" s="219"/>
      <c r="L562" s="219"/>
      <c r="M562" s="219"/>
      <c r="N562" s="219"/>
      <c r="O562" s="219"/>
      <c r="P562" s="219"/>
    </row>
    <row r="563" ht="13.5" customHeight="1">
      <c r="A563" s="219"/>
      <c r="B563" s="219"/>
      <c r="C563" s="219"/>
      <c r="D563" s="219"/>
      <c r="E563" s="219"/>
      <c r="F563" s="219"/>
      <c r="G563" s="219"/>
      <c r="H563" s="219"/>
      <c r="I563" s="219"/>
      <c r="J563" s="219"/>
      <c r="K563" s="219"/>
      <c r="L563" s="219"/>
      <c r="M563" s="219"/>
      <c r="N563" s="219"/>
      <c r="O563" s="219"/>
      <c r="P563" s="219"/>
    </row>
    <row r="564" ht="13.5" customHeight="1">
      <c r="A564" s="219"/>
      <c r="B564" s="219"/>
      <c r="C564" s="219"/>
      <c r="D564" s="219"/>
      <c r="E564" s="219"/>
      <c r="F564" s="219"/>
      <c r="G564" s="219"/>
      <c r="H564" s="219"/>
      <c r="I564" s="219"/>
      <c r="J564" s="219"/>
      <c r="K564" s="219"/>
      <c r="L564" s="219"/>
      <c r="M564" s="219"/>
      <c r="N564" s="219"/>
      <c r="O564" s="219"/>
      <c r="P564" s="219"/>
    </row>
    <row r="565" ht="13.5" customHeight="1">
      <c r="A565" s="219"/>
      <c r="B565" s="219"/>
      <c r="C565" s="219"/>
      <c r="D565" s="219"/>
      <c r="E565" s="219"/>
      <c r="F565" s="219"/>
      <c r="G565" s="219"/>
      <c r="H565" s="219"/>
      <c r="I565" s="219"/>
      <c r="J565" s="219"/>
      <c r="K565" s="219"/>
      <c r="L565" s="219"/>
      <c r="M565" s="219"/>
      <c r="N565" s="219"/>
      <c r="O565" s="219"/>
      <c r="P565" s="219"/>
    </row>
    <row r="566" ht="13.5" customHeight="1">
      <c r="A566" s="219"/>
      <c r="B566" s="219"/>
      <c r="C566" s="219"/>
      <c r="D566" s="219"/>
      <c r="E566" s="219"/>
      <c r="F566" s="219"/>
      <c r="G566" s="219"/>
      <c r="H566" s="219"/>
      <c r="I566" s="219"/>
      <c r="J566" s="219"/>
      <c r="K566" s="219"/>
      <c r="L566" s="219"/>
      <c r="M566" s="219"/>
      <c r="N566" s="219"/>
      <c r="O566" s="219"/>
      <c r="P566" s="219"/>
    </row>
    <row r="567" ht="13.5" customHeight="1">
      <c r="A567" s="219"/>
      <c r="B567" s="219"/>
      <c r="C567" s="219"/>
      <c r="D567" s="219"/>
      <c r="E567" s="219"/>
      <c r="F567" s="219"/>
      <c r="G567" s="219"/>
      <c r="H567" s="219"/>
      <c r="I567" s="219"/>
      <c r="J567" s="219"/>
      <c r="K567" s="219"/>
      <c r="L567" s="219"/>
      <c r="M567" s="219"/>
      <c r="N567" s="219"/>
      <c r="O567" s="219"/>
      <c r="P567" s="219"/>
    </row>
    <row r="568" ht="13.5" customHeight="1">
      <c r="A568" s="219"/>
      <c r="B568" s="219"/>
      <c r="C568" s="219"/>
      <c r="D568" s="219"/>
      <c r="E568" s="219"/>
      <c r="F568" s="219"/>
      <c r="G568" s="219"/>
      <c r="H568" s="219"/>
      <c r="I568" s="219"/>
      <c r="J568" s="219"/>
      <c r="K568" s="219"/>
      <c r="L568" s="219"/>
      <c r="M568" s="219"/>
      <c r="N568" s="219"/>
      <c r="O568" s="219"/>
      <c r="P568" s="219"/>
    </row>
    <row r="569" ht="13.5" customHeight="1">
      <c r="A569" s="219"/>
      <c r="B569" s="219"/>
      <c r="C569" s="219"/>
      <c r="D569" s="219"/>
      <c r="E569" s="219"/>
      <c r="F569" s="219"/>
      <c r="G569" s="219"/>
      <c r="H569" s="219"/>
      <c r="I569" s="219"/>
      <c r="J569" s="219"/>
      <c r="K569" s="219"/>
      <c r="L569" s="219"/>
      <c r="M569" s="219"/>
      <c r="N569" s="219"/>
      <c r="O569" s="219"/>
      <c r="P569" s="219"/>
    </row>
    <row r="570" ht="13.5" customHeight="1">
      <c r="A570" s="219"/>
      <c r="B570" s="219"/>
      <c r="C570" s="219"/>
      <c r="D570" s="219"/>
      <c r="E570" s="219"/>
      <c r="F570" s="219"/>
      <c r="G570" s="219"/>
      <c r="H570" s="219"/>
      <c r="I570" s="219"/>
      <c r="J570" s="219"/>
      <c r="K570" s="219"/>
      <c r="L570" s="219"/>
      <c r="M570" s="219"/>
      <c r="N570" s="219"/>
      <c r="O570" s="219"/>
      <c r="P570" s="219"/>
    </row>
    <row r="571" ht="13.5" customHeight="1">
      <c r="A571" s="219"/>
      <c r="B571" s="219"/>
      <c r="C571" s="219"/>
      <c r="D571" s="219"/>
      <c r="E571" s="219"/>
      <c r="F571" s="219"/>
      <c r="G571" s="219"/>
      <c r="H571" s="219"/>
      <c r="I571" s="219"/>
      <c r="J571" s="219"/>
      <c r="K571" s="219"/>
      <c r="L571" s="219"/>
      <c r="M571" s="219"/>
      <c r="N571" s="219"/>
      <c r="O571" s="219"/>
      <c r="P571" s="219"/>
    </row>
    <row r="572" ht="13.5" customHeight="1">
      <c r="A572" s="219"/>
      <c r="B572" s="219"/>
      <c r="C572" s="219"/>
      <c r="D572" s="219"/>
      <c r="E572" s="219"/>
      <c r="F572" s="219"/>
      <c r="G572" s="219"/>
      <c r="H572" s="219"/>
      <c r="I572" s="219"/>
      <c r="J572" s="219"/>
      <c r="K572" s="219"/>
      <c r="L572" s="219"/>
      <c r="M572" s="219"/>
      <c r="N572" s="219"/>
      <c r="O572" s="219"/>
      <c r="P572" s="219"/>
    </row>
    <row r="573" ht="13.5" customHeight="1">
      <c r="A573" s="219"/>
      <c r="B573" s="219"/>
      <c r="C573" s="219"/>
      <c r="D573" s="219"/>
      <c r="E573" s="219"/>
      <c r="F573" s="219"/>
      <c r="G573" s="219"/>
      <c r="H573" s="219"/>
      <c r="I573" s="219"/>
      <c r="J573" s="219"/>
      <c r="K573" s="219"/>
      <c r="L573" s="219"/>
      <c r="M573" s="219"/>
      <c r="N573" s="219"/>
      <c r="O573" s="219"/>
      <c r="P573" s="219"/>
    </row>
    <row r="574" ht="13.5" customHeight="1">
      <c r="A574" s="219"/>
      <c r="B574" s="219"/>
      <c r="C574" s="219"/>
      <c r="D574" s="219"/>
      <c r="E574" s="219"/>
      <c r="F574" s="219"/>
      <c r="G574" s="219"/>
      <c r="H574" s="219"/>
      <c r="I574" s="219"/>
      <c r="J574" s="219"/>
      <c r="K574" s="219"/>
      <c r="L574" s="219"/>
      <c r="M574" s="219"/>
      <c r="N574" s="219"/>
      <c r="O574" s="219"/>
      <c r="P574" s="219"/>
    </row>
    <row r="575" ht="13.5" customHeight="1">
      <c r="A575" s="219"/>
      <c r="B575" s="219"/>
      <c r="C575" s="219"/>
      <c r="D575" s="219"/>
      <c r="E575" s="219"/>
      <c r="F575" s="219"/>
      <c r="G575" s="219"/>
      <c r="H575" s="219"/>
      <c r="I575" s="219"/>
      <c r="J575" s="219"/>
      <c r="K575" s="219"/>
      <c r="L575" s="219"/>
      <c r="M575" s="219"/>
      <c r="N575" s="219"/>
      <c r="O575" s="219"/>
      <c r="P575" s="219"/>
    </row>
    <row r="576" ht="13.5" customHeight="1">
      <c r="A576" s="219"/>
      <c r="B576" s="219"/>
      <c r="C576" s="219"/>
      <c r="D576" s="219"/>
      <c r="E576" s="219"/>
      <c r="F576" s="219"/>
      <c r="G576" s="219"/>
      <c r="H576" s="219"/>
      <c r="I576" s="219"/>
      <c r="J576" s="219"/>
      <c r="K576" s="219"/>
      <c r="L576" s="219"/>
      <c r="M576" s="219"/>
      <c r="N576" s="219"/>
      <c r="O576" s="219"/>
      <c r="P576" s="219"/>
    </row>
    <row r="577" ht="13.5" customHeight="1">
      <c r="A577" s="219"/>
      <c r="B577" s="219"/>
      <c r="C577" s="219"/>
      <c r="D577" s="219"/>
      <c r="E577" s="219"/>
      <c r="F577" s="219"/>
      <c r="G577" s="219"/>
      <c r="H577" s="219"/>
      <c r="I577" s="219"/>
      <c r="J577" s="219"/>
      <c r="K577" s="219"/>
      <c r="L577" s="219"/>
      <c r="M577" s="219"/>
      <c r="N577" s="219"/>
      <c r="O577" s="219"/>
      <c r="P577" s="219"/>
    </row>
    <row r="578" ht="13.5" customHeight="1">
      <c r="A578" s="219"/>
      <c r="B578" s="219"/>
      <c r="C578" s="219"/>
      <c r="D578" s="219"/>
      <c r="E578" s="219"/>
      <c r="F578" s="219"/>
      <c r="G578" s="219"/>
      <c r="H578" s="219"/>
      <c r="I578" s="219"/>
      <c r="J578" s="219"/>
      <c r="K578" s="219"/>
      <c r="L578" s="219"/>
      <c r="M578" s="219"/>
      <c r="N578" s="219"/>
      <c r="O578" s="219"/>
      <c r="P578" s="219"/>
    </row>
    <row r="579" ht="13.5" customHeight="1">
      <c r="A579" s="219"/>
      <c r="B579" s="219"/>
      <c r="C579" s="219"/>
      <c r="D579" s="219"/>
      <c r="E579" s="219"/>
      <c r="F579" s="219"/>
      <c r="G579" s="219"/>
      <c r="H579" s="219"/>
      <c r="I579" s="219"/>
      <c r="J579" s="219"/>
      <c r="K579" s="219"/>
      <c r="L579" s="219"/>
      <c r="M579" s="219"/>
      <c r="N579" s="219"/>
      <c r="O579" s="219"/>
      <c r="P579" s="219"/>
    </row>
    <row r="580" ht="13.5" customHeight="1">
      <c r="A580" s="219"/>
      <c r="B580" s="219"/>
      <c r="C580" s="219"/>
      <c r="D580" s="219"/>
      <c r="E580" s="219"/>
      <c r="F580" s="219"/>
      <c r="G580" s="219"/>
      <c r="H580" s="219"/>
      <c r="I580" s="219"/>
      <c r="J580" s="219"/>
      <c r="K580" s="219"/>
      <c r="L580" s="219"/>
      <c r="M580" s="219"/>
      <c r="N580" s="219"/>
      <c r="O580" s="219"/>
      <c r="P580" s="219"/>
    </row>
    <row r="581" ht="13.5" customHeight="1">
      <c r="A581" s="219"/>
      <c r="B581" s="219"/>
      <c r="C581" s="219"/>
      <c r="D581" s="219"/>
      <c r="E581" s="219"/>
      <c r="F581" s="219"/>
      <c r="G581" s="219"/>
      <c r="H581" s="219"/>
      <c r="I581" s="219"/>
      <c r="J581" s="219"/>
      <c r="K581" s="219"/>
      <c r="L581" s="219"/>
      <c r="M581" s="219"/>
      <c r="N581" s="219"/>
      <c r="O581" s="219"/>
      <c r="P581" s="219"/>
    </row>
    <row r="582" ht="13.5" customHeight="1">
      <c r="A582" s="219"/>
      <c r="B582" s="219"/>
      <c r="C582" s="219"/>
      <c r="D582" s="219"/>
      <c r="E582" s="219"/>
      <c r="F582" s="219"/>
      <c r="G582" s="219"/>
      <c r="H582" s="219"/>
      <c r="I582" s="219"/>
      <c r="J582" s="219"/>
      <c r="K582" s="219"/>
      <c r="L582" s="219"/>
      <c r="M582" s="219"/>
      <c r="N582" s="219"/>
      <c r="O582" s="219"/>
      <c r="P582" s="219"/>
    </row>
    <row r="583" ht="13.5" customHeight="1">
      <c r="A583" s="219"/>
      <c r="B583" s="219"/>
      <c r="C583" s="219"/>
      <c r="D583" s="219"/>
      <c r="E583" s="219"/>
      <c r="F583" s="219"/>
      <c r="G583" s="219"/>
      <c r="H583" s="219"/>
      <c r="I583" s="219"/>
      <c r="J583" s="219"/>
      <c r="K583" s="219"/>
      <c r="L583" s="219"/>
      <c r="M583" s="219"/>
      <c r="N583" s="219"/>
      <c r="O583" s="219"/>
      <c r="P583" s="219"/>
    </row>
    <row r="584" ht="13.5" customHeight="1">
      <c r="A584" s="219"/>
      <c r="B584" s="219"/>
      <c r="C584" s="219"/>
      <c r="D584" s="219"/>
      <c r="E584" s="219"/>
      <c r="F584" s="219"/>
      <c r="G584" s="219"/>
      <c r="H584" s="219"/>
      <c r="I584" s="219"/>
      <c r="J584" s="219"/>
      <c r="K584" s="219"/>
      <c r="L584" s="219"/>
      <c r="M584" s="219"/>
      <c r="N584" s="219"/>
      <c r="O584" s="219"/>
      <c r="P584" s="219"/>
    </row>
    <row r="585" ht="13.5" customHeight="1">
      <c r="A585" s="219"/>
      <c r="B585" s="219"/>
      <c r="C585" s="219"/>
      <c r="D585" s="219"/>
      <c r="E585" s="219"/>
      <c r="F585" s="219"/>
      <c r="G585" s="219"/>
      <c r="H585" s="219"/>
      <c r="I585" s="219"/>
      <c r="J585" s="219"/>
      <c r="K585" s="219"/>
      <c r="L585" s="219"/>
      <c r="M585" s="219"/>
      <c r="N585" s="219"/>
      <c r="O585" s="219"/>
      <c r="P585" s="219"/>
    </row>
    <row r="586" ht="13.5" customHeight="1">
      <c r="A586" s="219"/>
      <c r="B586" s="219"/>
      <c r="C586" s="219"/>
      <c r="D586" s="219"/>
      <c r="E586" s="219"/>
      <c r="F586" s="219"/>
      <c r="G586" s="219"/>
      <c r="H586" s="219"/>
      <c r="I586" s="219"/>
      <c r="J586" s="219"/>
      <c r="K586" s="219"/>
      <c r="L586" s="219"/>
      <c r="M586" s="219"/>
      <c r="N586" s="219"/>
      <c r="O586" s="219"/>
      <c r="P586" s="219"/>
    </row>
    <row r="587" ht="13.5" customHeight="1">
      <c r="A587" s="219"/>
      <c r="B587" s="219"/>
      <c r="C587" s="219"/>
      <c r="D587" s="219"/>
      <c r="E587" s="219"/>
      <c r="F587" s="219"/>
      <c r="G587" s="219"/>
      <c r="H587" s="219"/>
      <c r="I587" s="219"/>
      <c r="J587" s="219"/>
      <c r="K587" s="219"/>
      <c r="L587" s="219"/>
      <c r="M587" s="219"/>
      <c r="N587" s="219"/>
      <c r="O587" s="219"/>
      <c r="P587" s="219"/>
    </row>
    <row r="588" ht="13.5" customHeight="1">
      <c r="A588" s="219"/>
      <c r="B588" s="219"/>
      <c r="C588" s="219"/>
      <c r="D588" s="219"/>
      <c r="E588" s="219"/>
      <c r="F588" s="219"/>
      <c r="G588" s="219"/>
      <c r="H588" s="219"/>
      <c r="I588" s="219"/>
      <c r="J588" s="219"/>
      <c r="K588" s="219"/>
      <c r="L588" s="219"/>
      <c r="M588" s="219"/>
      <c r="N588" s="219"/>
      <c r="O588" s="219"/>
      <c r="P588" s="219"/>
    </row>
    <row r="589" ht="13.5" customHeight="1">
      <c r="A589" s="219"/>
      <c r="B589" s="219"/>
      <c r="C589" s="219"/>
      <c r="D589" s="219"/>
      <c r="E589" s="219"/>
      <c r="F589" s="219"/>
      <c r="G589" s="219"/>
      <c r="H589" s="219"/>
      <c r="I589" s="219"/>
      <c r="J589" s="219"/>
      <c r="K589" s="219"/>
      <c r="L589" s="219"/>
      <c r="M589" s="219"/>
      <c r="N589" s="219"/>
      <c r="O589" s="219"/>
      <c r="P589" s="219"/>
    </row>
    <row r="590" ht="13.5" customHeight="1">
      <c r="A590" s="219"/>
      <c r="B590" s="219"/>
      <c r="C590" s="219"/>
      <c r="D590" s="219"/>
      <c r="E590" s="219"/>
      <c r="F590" s="219"/>
      <c r="G590" s="219"/>
      <c r="H590" s="219"/>
      <c r="I590" s="219"/>
      <c r="J590" s="219"/>
      <c r="K590" s="219"/>
      <c r="L590" s="219"/>
      <c r="M590" s="219"/>
      <c r="N590" s="219"/>
      <c r="O590" s="219"/>
      <c r="P590" s="219"/>
    </row>
    <row r="591" ht="13.5" customHeight="1">
      <c r="A591" s="219"/>
      <c r="B591" s="219"/>
      <c r="C591" s="219"/>
      <c r="D591" s="219"/>
      <c r="E591" s="219"/>
      <c r="F591" s="219"/>
      <c r="G591" s="219"/>
      <c r="H591" s="219"/>
      <c r="I591" s="219"/>
      <c r="J591" s="219"/>
      <c r="K591" s="219"/>
      <c r="L591" s="219"/>
      <c r="M591" s="219"/>
      <c r="N591" s="219"/>
      <c r="O591" s="219"/>
      <c r="P591" s="219"/>
    </row>
    <row r="592" ht="13.5" customHeight="1">
      <c r="A592" s="219"/>
      <c r="B592" s="219"/>
      <c r="C592" s="219"/>
      <c r="D592" s="219"/>
      <c r="E592" s="219"/>
      <c r="F592" s="219"/>
      <c r="G592" s="219"/>
      <c r="H592" s="219"/>
      <c r="I592" s="219"/>
      <c r="J592" s="219"/>
      <c r="K592" s="219"/>
      <c r="L592" s="219"/>
      <c r="M592" s="219"/>
      <c r="N592" s="219"/>
      <c r="O592" s="219"/>
      <c r="P592" s="219"/>
    </row>
    <row r="593" ht="13.5" customHeight="1">
      <c r="A593" s="219"/>
      <c r="B593" s="219"/>
      <c r="C593" s="219"/>
      <c r="D593" s="219"/>
      <c r="E593" s="219"/>
      <c r="F593" s="219"/>
      <c r="G593" s="219"/>
      <c r="H593" s="219"/>
      <c r="I593" s="219"/>
      <c r="J593" s="219"/>
      <c r="K593" s="219"/>
      <c r="L593" s="219"/>
      <c r="M593" s="219"/>
      <c r="N593" s="219"/>
      <c r="O593" s="219"/>
      <c r="P593" s="219"/>
    </row>
    <row r="594" ht="13.5" customHeight="1">
      <c r="A594" s="219"/>
      <c r="B594" s="219"/>
      <c r="C594" s="219"/>
      <c r="D594" s="219"/>
      <c r="E594" s="219"/>
      <c r="F594" s="219"/>
      <c r="G594" s="219"/>
      <c r="H594" s="219"/>
      <c r="I594" s="219"/>
      <c r="J594" s="219"/>
      <c r="K594" s="219"/>
      <c r="L594" s="219"/>
      <c r="M594" s="219"/>
      <c r="N594" s="219"/>
      <c r="O594" s="219"/>
      <c r="P594" s="219"/>
    </row>
    <row r="595" ht="13.5" customHeight="1">
      <c r="A595" s="219"/>
      <c r="B595" s="219"/>
      <c r="C595" s="219"/>
      <c r="D595" s="219"/>
      <c r="E595" s="219"/>
      <c r="F595" s="219"/>
      <c r="G595" s="219"/>
      <c r="H595" s="219"/>
      <c r="I595" s="219"/>
      <c r="J595" s="219"/>
      <c r="K595" s="219"/>
      <c r="L595" s="219"/>
      <c r="M595" s="219"/>
      <c r="N595" s="219"/>
      <c r="O595" s="219"/>
      <c r="P595" s="219"/>
    </row>
    <row r="596" ht="13.5" customHeight="1">
      <c r="A596" s="219"/>
      <c r="B596" s="219"/>
      <c r="C596" s="219"/>
      <c r="D596" s="219"/>
      <c r="E596" s="219"/>
      <c r="F596" s="219"/>
      <c r="G596" s="219"/>
      <c r="H596" s="219"/>
      <c r="I596" s="219"/>
      <c r="J596" s="219"/>
      <c r="K596" s="219"/>
      <c r="L596" s="219"/>
      <c r="M596" s="219"/>
      <c r="N596" s="219"/>
      <c r="O596" s="219"/>
      <c r="P596" s="219"/>
    </row>
    <row r="597" ht="13.5" customHeight="1">
      <c r="A597" s="219"/>
      <c r="B597" s="219"/>
      <c r="C597" s="219"/>
      <c r="D597" s="219"/>
      <c r="E597" s="219"/>
      <c r="F597" s="219"/>
      <c r="G597" s="219"/>
      <c r="H597" s="219"/>
      <c r="I597" s="219"/>
      <c r="J597" s="219"/>
      <c r="K597" s="219"/>
      <c r="L597" s="219"/>
      <c r="M597" s="219"/>
      <c r="N597" s="219"/>
      <c r="O597" s="219"/>
      <c r="P597" s="219"/>
    </row>
    <row r="598" ht="13.5" customHeight="1">
      <c r="A598" s="219"/>
      <c r="B598" s="219"/>
      <c r="C598" s="219"/>
      <c r="D598" s="219"/>
      <c r="E598" s="219"/>
      <c r="F598" s="219"/>
      <c r="G598" s="219"/>
      <c r="H598" s="219"/>
      <c r="I598" s="219"/>
      <c r="J598" s="219"/>
      <c r="K598" s="219"/>
      <c r="L598" s="219"/>
      <c r="M598" s="219"/>
      <c r="N598" s="219"/>
      <c r="O598" s="219"/>
      <c r="P598" s="219"/>
    </row>
    <row r="599" ht="13.5" customHeight="1">
      <c r="A599" s="219"/>
      <c r="B599" s="219"/>
      <c r="C599" s="219"/>
      <c r="D599" s="219"/>
      <c r="E599" s="219"/>
      <c r="F599" s="219"/>
      <c r="G599" s="219"/>
      <c r="H599" s="219"/>
      <c r="I599" s="219"/>
      <c r="J599" s="219"/>
      <c r="K599" s="219"/>
      <c r="L599" s="219"/>
      <c r="M599" s="219"/>
      <c r="N599" s="219"/>
      <c r="O599" s="219"/>
      <c r="P599" s="219"/>
    </row>
    <row r="600" ht="13.5" customHeight="1">
      <c r="A600" s="219"/>
      <c r="B600" s="219"/>
      <c r="C600" s="219"/>
      <c r="D600" s="219"/>
      <c r="E600" s="219"/>
      <c r="F600" s="219"/>
      <c r="G600" s="219"/>
      <c r="H600" s="219"/>
      <c r="I600" s="219"/>
      <c r="J600" s="219"/>
      <c r="K600" s="219"/>
      <c r="L600" s="219"/>
      <c r="M600" s="219"/>
      <c r="N600" s="219"/>
      <c r="O600" s="219"/>
      <c r="P600" s="219"/>
    </row>
    <row r="601" ht="13.5" customHeight="1">
      <c r="A601" s="219"/>
      <c r="B601" s="219"/>
      <c r="C601" s="219"/>
      <c r="D601" s="219"/>
      <c r="E601" s="219"/>
      <c r="F601" s="219"/>
      <c r="G601" s="219"/>
      <c r="H601" s="219"/>
      <c r="I601" s="219"/>
      <c r="J601" s="219"/>
      <c r="K601" s="219"/>
      <c r="L601" s="219"/>
      <c r="M601" s="219"/>
      <c r="N601" s="219"/>
      <c r="O601" s="219"/>
      <c r="P601" s="219"/>
    </row>
    <row r="602" ht="13.5" customHeight="1">
      <c r="A602" s="219"/>
      <c r="B602" s="219"/>
      <c r="C602" s="219"/>
      <c r="D602" s="219"/>
      <c r="E602" s="219"/>
      <c r="F602" s="219"/>
      <c r="G602" s="219"/>
      <c r="H602" s="219"/>
      <c r="I602" s="219"/>
      <c r="J602" s="219"/>
      <c r="K602" s="219"/>
      <c r="L602" s="219"/>
      <c r="M602" s="219"/>
      <c r="N602" s="219"/>
      <c r="O602" s="219"/>
      <c r="P602" s="219"/>
    </row>
    <row r="603" ht="13.5" customHeight="1">
      <c r="A603" s="219"/>
      <c r="B603" s="219"/>
      <c r="C603" s="219"/>
      <c r="D603" s="219"/>
      <c r="E603" s="219"/>
      <c r="F603" s="219"/>
      <c r="G603" s="219"/>
      <c r="H603" s="219"/>
      <c r="I603" s="219"/>
      <c r="J603" s="219"/>
      <c r="K603" s="219"/>
      <c r="L603" s="219"/>
      <c r="M603" s="219"/>
      <c r="N603" s="219"/>
      <c r="O603" s="219"/>
      <c r="P603" s="219"/>
    </row>
    <row r="604" ht="13.5" customHeight="1">
      <c r="A604" s="219"/>
      <c r="B604" s="219"/>
      <c r="C604" s="219"/>
      <c r="D604" s="219"/>
      <c r="E604" s="219"/>
      <c r="F604" s="219"/>
      <c r="G604" s="219"/>
      <c r="H604" s="219"/>
      <c r="I604" s="219"/>
      <c r="J604" s="219"/>
      <c r="K604" s="219"/>
      <c r="L604" s="219"/>
      <c r="M604" s="219"/>
      <c r="N604" s="219"/>
      <c r="O604" s="219"/>
      <c r="P604" s="219"/>
    </row>
    <row r="605" ht="13.5" customHeight="1">
      <c r="A605" s="219"/>
      <c r="B605" s="219"/>
      <c r="C605" s="219"/>
      <c r="D605" s="219"/>
      <c r="E605" s="219"/>
      <c r="F605" s="219"/>
      <c r="G605" s="219"/>
      <c r="H605" s="219"/>
      <c r="I605" s="219"/>
      <c r="J605" s="219"/>
      <c r="K605" s="219"/>
      <c r="L605" s="219"/>
      <c r="M605" s="219"/>
      <c r="N605" s="219"/>
      <c r="O605" s="219"/>
      <c r="P605" s="219"/>
    </row>
    <row r="606" ht="13.5" customHeight="1">
      <c r="A606" s="219"/>
      <c r="B606" s="219"/>
      <c r="C606" s="219"/>
      <c r="D606" s="219"/>
      <c r="E606" s="219"/>
      <c r="F606" s="219"/>
      <c r="G606" s="219"/>
      <c r="H606" s="219"/>
      <c r="I606" s="219"/>
      <c r="J606" s="219"/>
      <c r="K606" s="219"/>
      <c r="L606" s="219"/>
      <c r="M606" s="219"/>
      <c r="N606" s="219"/>
      <c r="O606" s="219"/>
      <c r="P606" s="219"/>
    </row>
    <row r="607" ht="13.5" customHeight="1">
      <c r="A607" s="219"/>
      <c r="B607" s="219"/>
      <c r="C607" s="219"/>
      <c r="D607" s="219"/>
      <c r="E607" s="219"/>
      <c r="F607" s="219"/>
      <c r="G607" s="219"/>
      <c r="H607" s="219"/>
      <c r="I607" s="219"/>
      <c r="J607" s="219"/>
      <c r="K607" s="219"/>
      <c r="L607" s="219"/>
      <c r="M607" s="219"/>
      <c r="N607" s="219"/>
      <c r="O607" s="219"/>
      <c r="P607" s="219"/>
    </row>
    <row r="608" ht="13.5" customHeight="1">
      <c r="A608" s="219"/>
      <c r="B608" s="219"/>
      <c r="C608" s="219"/>
      <c r="D608" s="219"/>
      <c r="E608" s="219"/>
      <c r="F608" s="219"/>
      <c r="G608" s="219"/>
      <c r="H608" s="219"/>
      <c r="I608" s="219"/>
      <c r="J608" s="219"/>
      <c r="K608" s="219"/>
      <c r="L608" s="219"/>
      <c r="M608" s="219"/>
      <c r="N608" s="219"/>
      <c r="O608" s="219"/>
      <c r="P608" s="219"/>
    </row>
    <row r="609" ht="13.5" customHeight="1">
      <c r="A609" s="219"/>
      <c r="B609" s="219"/>
      <c r="C609" s="219"/>
      <c r="D609" s="219"/>
      <c r="E609" s="219"/>
      <c r="F609" s="219"/>
      <c r="G609" s="219"/>
      <c r="H609" s="219"/>
      <c r="I609" s="219"/>
      <c r="J609" s="219"/>
      <c r="K609" s="219"/>
      <c r="L609" s="219"/>
      <c r="M609" s="219"/>
      <c r="N609" s="219"/>
      <c r="O609" s="219"/>
      <c r="P609" s="219"/>
    </row>
    <row r="610" ht="13.5" customHeight="1">
      <c r="A610" s="219"/>
      <c r="B610" s="219"/>
      <c r="C610" s="219"/>
      <c r="D610" s="219"/>
      <c r="E610" s="219"/>
      <c r="F610" s="219"/>
      <c r="G610" s="219"/>
      <c r="H610" s="219"/>
      <c r="I610" s="219"/>
      <c r="J610" s="219"/>
      <c r="K610" s="219"/>
      <c r="L610" s="219"/>
      <c r="M610" s="219"/>
      <c r="N610" s="219"/>
      <c r="O610" s="219"/>
      <c r="P610" s="219"/>
    </row>
    <row r="611" ht="13.5" customHeight="1">
      <c r="A611" s="219"/>
      <c r="B611" s="219"/>
      <c r="C611" s="219"/>
      <c r="D611" s="219"/>
      <c r="E611" s="219"/>
      <c r="F611" s="219"/>
      <c r="G611" s="219"/>
      <c r="H611" s="219"/>
      <c r="I611" s="219"/>
      <c r="J611" s="219"/>
      <c r="K611" s="219"/>
      <c r="L611" s="219"/>
      <c r="M611" s="219"/>
      <c r="N611" s="219"/>
      <c r="O611" s="219"/>
      <c r="P611" s="219"/>
    </row>
    <row r="612" ht="13.5" customHeight="1">
      <c r="A612" s="219"/>
      <c r="B612" s="219"/>
      <c r="C612" s="219"/>
      <c r="D612" s="219"/>
      <c r="E612" s="219"/>
      <c r="F612" s="219"/>
      <c r="G612" s="219"/>
      <c r="H612" s="219"/>
      <c r="I612" s="219"/>
      <c r="J612" s="219"/>
      <c r="K612" s="219"/>
      <c r="L612" s="219"/>
      <c r="M612" s="219"/>
      <c r="N612" s="219"/>
      <c r="O612" s="219"/>
      <c r="P612" s="219"/>
    </row>
    <row r="613" ht="13.5" customHeight="1">
      <c r="A613" s="219"/>
      <c r="B613" s="219"/>
      <c r="C613" s="219"/>
      <c r="D613" s="219"/>
      <c r="E613" s="219"/>
      <c r="F613" s="219"/>
      <c r="G613" s="219"/>
      <c r="H613" s="219"/>
      <c r="I613" s="219"/>
      <c r="J613" s="219"/>
      <c r="K613" s="219"/>
      <c r="L613" s="219"/>
      <c r="M613" s="219"/>
      <c r="N613" s="219"/>
      <c r="O613" s="219"/>
      <c r="P613" s="219"/>
    </row>
    <row r="614" ht="13.5" customHeight="1">
      <c r="A614" s="219"/>
      <c r="B614" s="219"/>
      <c r="C614" s="219"/>
      <c r="D614" s="219"/>
      <c r="E614" s="219"/>
      <c r="F614" s="219"/>
      <c r="G614" s="219"/>
      <c r="H614" s="219"/>
      <c r="I614" s="219"/>
      <c r="J614" s="219"/>
      <c r="K614" s="219"/>
      <c r="L614" s="219"/>
      <c r="M614" s="219"/>
      <c r="N614" s="219"/>
      <c r="O614" s="219"/>
      <c r="P614" s="219"/>
    </row>
    <row r="615" ht="13.5" customHeight="1">
      <c r="A615" s="219"/>
      <c r="B615" s="219"/>
      <c r="C615" s="219"/>
      <c r="D615" s="219"/>
      <c r="E615" s="219"/>
      <c r="F615" s="219"/>
      <c r="G615" s="219"/>
      <c r="H615" s="219"/>
      <c r="I615" s="219"/>
      <c r="J615" s="219"/>
      <c r="K615" s="219"/>
      <c r="L615" s="219"/>
      <c r="M615" s="219"/>
      <c r="N615" s="219"/>
      <c r="O615" s="219"/>
      <c r="P615" s="219"/>
    </row>
    <row r="616" ht="13.5" customHeight="1">
      <c r="A616" s="219"/>
      <c r="B616" s="219"/>
      <c r="C616" s="219"/>
      <c r="D616" s="219"/>
      <c r="E616" s="219"/>
      <c r="F616" s="219"/>
      <c r="G616" s="219"/>
      <c r="H616" s="219"/>
      <c r="I616" s="219"/>
      <c r="J616" s="219"/>
      <c r="K616" s="219"/>
      <c r="L616" s="219"/>
      <c r="M616" s="219"/>
      <c r="N616" s="219"/>
      <c r="O616" s="219"/>
      <c r="P616" s="219"/>
    </row>
    <row r="617" ht="13.5" customHeight="1">
      <c r="A617" s="219"/>
      <c r="B617" s="219"/>
      <c r="C617" s="219"/>
      <c r="D617" s="219"/>
      <c r="E617" s="219"/>
      <c r="F617" s="219"/>
      <c r="G617" s="219"/>
      <c r="H617" s="219"/>
      <c r="I617" s="219"/>
      <c r="J617" s="219"/>
      <c r="K617" s="219"/>
      <c r="L617" s="219"/>
      <c r="M617" s="219"/>
      <c r="N617" s="219"/>
      <c r="O617" s="219"/>
      <c r="P617" s="219"/>
    </row>
    <row r="618" ht="13.5" customHeight="1">
      <c r="A618" s="219"/>
      <c r="B618" s="219"/>
      <c r="C618" s="219"/>
      <c r="D618" s="219"/>
      <c r="E618" s="219"/>
      <c r="F618" s="219"/>
      <c r="G618" s="219"/>
      <c r="H618" s="219"/>
      <c r="I618" s="219"/>
      <c r="J618" s="219"/>
      <c r="K618" s="219"/>
      <c r="L618" s="219"/>
      <c r="M618" s="219"/>
      <c r="N618" s="219"/>
      <c r="O618" s="219"/>
      <c r="P618" s="219"/>
    </row>
    <row r="619" ht="13.5" customHeight="1">
      <c r="A619" s="219"/>
      <c r="B619" s="219"/>
      <c r="C619" s="219"/>
      <c r="D619" s="219"/>
      <c r="E619" s="219"/>
      <c r="F619" s="219"/>
      <c r="G619" s="219"/>
      <c r="H619" s="219"/>
      <c r="I619" s="219"/>
      <c r="J619" s="219"/>
      <c r="K619" s="219"/>
      <c r="L619" s="219"/>
      <c r="M619" s="219"/>
      <c r="N619" s="219"/>
      <c r="O619" s="219"/>
      <c r="P619" s="219"/>
    </row>
    <row r="620" ht="13.5" customHeight="1">
      <c r="A620" s="219"/>
      <c r="B620" s="219"/>
      <c r="C620" s="219"/>
      <c r="D620" s="219"/>
      <c r="E620" s="219"/>
      <c r="F620" s="219"/>
      <c r="G620" s="219"/>
      <c r="H620" s="219"/>
      <c r="I620" s="219"/>
      <c r="J620" s="219"/>
      <c r="K620" s="219"/>
      <c r="L620" s="219"/>
      <c r="M620" s="219"/>
      <c r="N620" s="219"/>
      <c r="O620" s="219"/>
      <c r="P620" s="219"/>
    </row>
    <row r="621" ht="13.5" customHeight="1">
      <c r="A621" s="219"/>
      <c r="B621" s="219"/>
      <c r="C621" s="219"/>
      <c r="D621" s="219"/>
      <c r="E621" s="219"/>
      <c r="F621" s="219"/>
      <c r="G621" s="219"/>
      <c r="H621" s="219"/>
      <c r="I621" s="219"/>
      <c r="J621" s="219"/>
      <c r="K621" s="219"/>
      <c r="L621" s="219"/>
      <c r="M621" s="219"/>
      <c r="N621" s="219"/>
      <c r="O621" s="219"/>
      <c r="P621" s="219"/>
    </row>
    <row r="622" ht="13.5" customHeight="1">
      <c r="A622" s="219"/>
      <c r="B622" s="219"/>
      <c r="C622" s="219"/>
      <c r="D622" s="219"/>
      <c r="E622" s="219"/>
      <c r="F622" s="219"/>
      <c r="G622" s="219"/>
      <c r="H622" s="219"/>
      <c r="I622" s="219"/>
      <c r="J622" s="219"/>
      <c r="K622" s="219"/>
      <c r="L622" s="219"/>
      <c r="M622" s="219"/>
      <c r="N622" s="219"/>
      <c r="O622" s="219"/>
      <c r="P622" s="219"/>
    </row>
    <row r="623" ht="13.5" customHeight="1">
      <c r="A623" s="219"/>
      <c r="B623" s="219"/>
      <c r="C623" s="219"/>
      <c r="D623" s="219"/>
      <c r="E623" s="219"/>
      <c r="F623" s="219"/>
      <c r="G623" s="219"/>
      <c r="H623" s="219"/>
      <c r="I623" s="219"/>
      <c r="J623" s="219"/>
      <c r="K623" s="219"/>
      <c r="L623" s="219"/>
      <c r="M623" s="219"/>
      <c r="N623" s="219"/>
      <c r="O623" s="219"/>
      <c r="P623" s="219"/>
    </row>
    <row r="624" ht="13.5" customHeight="1">
      <c r="A624" s="219"/>
      <c r="B624" s="219"/>
      <c r="C624" s="219"/>
      <c r="D624" s="219"/>
      <c r="E624" s="219"/>
      <c r="F624" s="219"/>
      <c r="G624" s="219"/>
      <c r="H624" s="219"/>
      <c r="I624" s="219"/>
      <c r="J624" s="219"/>
      <c r="K624" s="219"/>
      <c r="L624" s="219"/>
      <c r="M624" s="219"/>
      <c r="N624" s="219"/>
      <c r="O624" s="219"/>
      <c r="P624" s="219"/>
    </row>
    <row r="625" ht="13.5" customHeight="1">
      <c r="A625" s="219"/>
      <c r="B625" s="219"/>
      <c r="C625" s="219"/>
      <c r="D625" s="219"/>
      <c r="E625" s="219"/>
      <c r="F625" s="219"/>
      <c r="G625" s="219"/>
      <c r="H625" s="219"/>
      <c r="I625" s="219"/>
      <c r="J625" s="219"/>
      <c r="K625" s="219"/>
      <c r="L625" s="219"/>
      <c r="M625" s="219"/>
      <c r="N625" s="219"/>
      <c r="O625" s="219"/>
      <c r="P625" s="219"/>
    </row>
    <row r="626" ht="13.5" customHeight="1">
      <c r="A626" s="219"/>
      <c r="B626" s="219"/>
      <c r="C626" s="219"/>
      <c r="D626" s="219"/>
      <c r="E626" s="219"/>
      <c r="F626" s="219"/>
      <c r="G626" s="219"/>
      <c r="H626" s="219"/>
      <c r="I626" s="219"/>
      <c r="J626" s="219"/>
      <c r="K626" s="219"/>
      <c r="L626" s="219"/>
      <c r="M626" s="219"/>
      <c r="N626" s="219"/>
      <c r="O626" s="219"/>
      <c r="P626" s="219"/>
    </row>
    <row r="627" ht="13.5" customHeight="1">
      <c r="A627" s="219"/>
      <c r="B627" s="219"/>
      <c r="C627" s="219"/>
      <c r="D627" s="219"/>
      <c r="E627" s="219"/>
      <c r="F627" s="219"/>
      <c r="G627" s="219"/>
      <c r="H627" s="219"/>
      <c r="I627" s="219"/>
      <c r="J627" s="219"/>
      <c r="K627" s="219"/>
      <c r="L627" s="219"/>
      <c r="M627" s="219"/>
      <c r="N627" s="219"/>
      <c r="O627" s="219"/>
      <c r="P627" s="219"/>
    </row>
    <row r="628" ht="13.5" customHeight="1">
      <c r="A628" s="219"/>
      <c r="B628" s="219"/>
      <c r="C628" s="219"/>
      <c r="D628" s="219"/>
      <c r="E628" s="219"/>
      <c r="F628" s="219"/>
      <c r="G628" s="219"/>
      <c r="H628" s="219"/>
      <c r="I628" s="219"/>
      <c r="J628" s="219"/>
      <c r="K628" s="219"/>
      <c r="L628" s="219"/>
      <c r="M628" s="219"/>
      <c r="N628" s="219"/>
      <c r="O628" s="219"/>
      <c r="P628" s="219"/>
    </row>
    <row r="629" ht="13.5" customHeight="1">
      <c r="A629" s="219"/>
      <c r="B629" s="219"/>
      <c r="C629" s="219"/>
      <c r="D629" s="219"/>
      <c r="E629" s="219"/>
      <c r="F629" s="219"/>
      <c r="G629" s="219"/>
      <c r="H629" s="219"/>
      <c r="I629" s="219"/>
      <c r="J629" s="219"/>
      <c r="K629" s="219"/>
      <c r="L629" s="219"/>
      <c r="M629" s="219"/>
      <c r="N629" s="219"/>
      <c r="O629" s="219"/>
      <c r="P629" s="219"/>
    </row>
    <row r="630" ht="13.5" customHeight="1">
      <c r="A630" s="219"/>
      <c r="B630" s="219"/>
      <c r="C630" s="219"/>
      <c r="D630" s="219"/>
      <c r="E630" s="219"/>
      <c r="F630" s="219"/>
      <c r="G630" s="219"/>
      <c r="H630" s="219"/>
      <c r="I630" s="219"/>
      <c r="J630" s="219"/>
      <c r="K630" s="219"/>
      <c r="L630" s="219"/>
      <c r="M630" s="219"/>
      <c r="N630" s="219"/>
      <c r="O630" s="219"/>
      <c r="P630" s="219"/>
    </row>
    <row r="631" ht="13.5" customHeight="1">
      <c r="A631" s="219"/>
      <c r="B631" s="219"/>
      <c r="C631" s="219"/>
      <c r="D631" s="219"/>
      <c r="E631" s="219"/>
      <c r="F631" s="219"/>
      <c r="G631" s="219"/>
      <c r="H631" s="219"/>
      <c r="I631" s="219"/>
      <c r="J631" s="219"/>
      <c r="K631" s="219"/>
      <c r="L631" s="219"/>
      <c r="M631" s="219"/>
      <c r="N631" s="219"/>
      <c r="O631" s="219"/>
      <c r="P631" s="219"/>
    </row>
    <row r="632" ht="13.5" customHeight="1">
      <c r="A632" s="219"/>
      <c r="B632" s="219"/>
      <c r="C632" s="219"/>
      <c r="D632" s="219"/>
      <c r="E632" s="219"/>
      <c r="F632" s="219"/>
      <c r="G632" s="219"/>
      <c r="H632" s="219"/>
      <c r="I632" s="219"/>
      <c r="J632" s="219"/>
      <c r="K632" s="219"/>
      <c r="L632" s="219"/>
      <c r="M632" s="219"/>
      <c r="N632" s="219"/>
      <c r="O632" s="219"/>
      <c r="P632" s="219"/>
    </row>
    <row r="633" ht="13.5" customHeight="1">
      <c r="A633" s="219"/>
      <c r="B633" s="219"/>
      <c r="C633" s="219"/>
      <c r="D633" s="219"/>
      <c r="E633" s="219"/>
      <c r="F633" s="219"/>
      <c r="G633" s="219"/>
      <c r="H633" s="219"/>
      <c r="I633" s="219"/>
      <c r="J633" s="219"/>
      <c r="K633" s="219"/>
      <c r="L633" s="219"/>
      <c r="M633" s="219"/>
      <c r="N633" s="219"/>
      <c r="O633" s="219"/>
      <c r="P633" s="219"/>
    </row>
    <row r="634" ht="13.5" customHeight="1">
      <c r="A634" s="219"/>
      <c r="B634" s="219"/>
      <c r="C634" s="219"/>
      <c r="D634" s="219"/>
      <c r="E634" s="219"/>
      <c r="F634" s="219"/>
      <c r="G634" s="219"/>
      <c r="H634" s="219"/>
      <c r="I634" s="219"/>
      <c r="J634" s="219"/>
      <c r="K634" s="219"/>
      <c r="L634" s="219"/>
      <c r="M634" s="219"/>
      <c r="N634" s="219"/>
      <c r="O634" s="219"/>
      <c r="P634" s="219"/>
    </row>
    <row r="635" ht="13.5" customHeight="1">
      <c r="A635" s="219"/>
      <c r="B635" s="219"/>
      <c r="C635" s="219"/>
      <c r="D635" s="219"/>
      <c r="E635" s="219"/>
      <c r="F635" s="219"/>
      <c r="G635" s="219"/>
      <c r="H635" s="219"/>
      <c r="I635" s="219"/>
      <c r="J635" s="219"/>
      <c r="K635" s="219"/>
      <c r="L635" s="219"/>
      <c r="M635" s="219"/>
      <c r="N635" s="219"/>
      <c r="O635" s="219"/>
      <c r="P635" s="219"/>
    </row>
    <row r="636" ht="13.5" customHeight="1">
      <c r="A636" s="219"/>
      <c r="B636" s="219"/>
      <c r="C636" s="219"/>
      <c r="D636" s="219"/>
      <c r="E636" s="219"/>
      <c r="F636" s="219"/>
      <c r="G636" s="219"/>
      <c r="H636" s="219"/>
      <c r="I636" s="219"/>
      <c r="J636" s="219"/>
      <c r="K636" s="219"/>
      <c r="L636" s="219"/>
      <c r="M636" s="219"/>
      <c r="N636" s="219"/>
      <c r="O636" s="219"/>
      <c r="P636" s="219"/>
    </row>
    <row r="637" ht="13.5" customHeight="1">
      <c r="A637" s="219"/>
      <c r="B637" s="219"/>
      <c r="C637" s="219"/>
      <c r="D637" s="219"/>
      <c r="E637" s="219"/>
      <c r="F637" s="219"/>
      <c r="G637" s="219"/>
      <c r="H637" s="219"/>
      <c r="I637" s="219"/>
      <c r="J637" s="219"/>
      <c r="K637" s="219"/>
      <c r="L637" s="219"/>
      <c r="M637" s="219"/>
      <c r="N637" s="219"/>
      <c r="O637" s="219"/>
      <c r="P637" s="219"/>
    </row>
    <row r="638" ht="13.5" customHeight="1">
      <c r="A638" s="219"/>
      <c r="B638" s="219"/>
      <c r="C638" s="219"/>
      <c r="D638" s="219"/>
      <c r="E638" s="219"/>
      <c r="F638" s="219"/>
      <c r="G638" s="219"/>
      <c r="H638" s="219"/>
      <c r="I638" s="219"/>
      <c r="J638" s="219"/>
      <c r="K638" s="219"/>
      <c r="L638" s="219"/>
      <c r="M638" s="219"/>
      <c r="N638" s="219"/>
      <c r="O638" s="219"/>
      <c r="P638" s="219"/>
    </row>
    <row r="639" ht="13.5" customHeight="1">
      <c r="A639" s="219"/>
      <c r="B639" s="219"/>
      <c r="C639" s="219"/>
      <c r="D639" s="219"/>
      <c r="E639" s="219"/>
      <c r="F639" s="219"/>
      <c r="G639" s="219"/>
      <c r="H639" s="219"/>
      <c r="I639" s="219"/>
      <c r="J639" s="219"/>
      <c r="K639" s="219"/>
      <c r="L639" s="219"/>
      <c r="M639" s="219"/>
      <c r="N639" s="219"/>
      <c r="O639" s="219"/>
      <c r="P639" s="219"/>
    </row>
    <row r="640" ht="13.5" customHeight="1">
      <c r="A640" s="219"/>
      <c r="B640" s="219"/>
      <c r="C640" s="219"/>
      <c r="D640" s="219"/>
      <c r="E640" s="219"/>
      <c r="F640" s="219"/>
      <c r="G640" s="219"/>
      <c r="H640" s="219"/>
      <c r="I640" s="219"/>
      <c r="J640" s="219"/>
      <c r="K640" s="219"/>
      <c r="L640" s="219"/>
      <c r="M640" s="219"/>
      <c r="N640" s="219"/>
      <c r="O640" s="219"/>
      <c r="P640" s="219"/>
    </row>
    <row r="641" ht="13.5" customHeight="1">
      <c r="A641" s="219"/>
      <c r="B641" s="219"/>
      <c r="C641" s="219"/>
      <c r="D641" s="219"/>
      <c r="E641" s="219"/>
      <c r="F641" s="219"/>
      <c r="G641" s="219"/>
      <c r="H641" s="219"/>
      <c r="I641" s="219"/>
      <c r="J641" s="219"/>
      <c r="K641" s="219"/>
      <c r="L641" s="219"/>
      <c r="M641" s="219"/>
      <c r="N641" s="219"/>
      <c r="O641" s="219"/>
      <c r="P641" s="219"/>
    </row>
    <row r="642" ht="13.5" customHeight="1">
      <c r="A642" s="219"/>
      <c r="B642" s="219"/>
      <c r="C642" s="219"/>
      <c r="D642" s="219"/>
      <c r="E642" s="219"/>
      <c r="F642" s="219"/>
      <c r="G642" s="219"/>
      <c r="H642" s="219"/>
      <c r="I642" s="219"/>
      <c r="J642" s="219"/>
      <c r="K642" s="219"/>
      <c r="L642" s="219"/>
      <c r="M642" s="219"/>
      <c r="N642" s="219"/>
      <c r="O642" s="219"/>
      <c r="P642" s="219"/>
    </row>
    <row r="643" ht="13.5" customHeight="1">
      <c r="A643" s="219"/>
      <c r="B643" s="219"/>
      <c r="C643" s="219"/>
      <c r="D643" s="219"/>
      <c r="E643" s="219"/>
      <c r="F643" s="219"/>
      <c r="G643" s="219"/>
      <c r="H643" s="219"/>
      <c r="I643" s="219"/>
      <c r="J643" s="219"/>
      <c r="K643" s="219"/>
      <c r="L643" s="219"/>
      <c r="M643" s="219"/>
      <c r="N643" s="219"/>
      <c r="O643" s="219"/>
      <c r="P643" s="219"/>
    </row>
    <row r="644" ht="13.5" customHeight="1">
      <c r="A644" s="219"/>
      <c r="B644" s="219"/>
      <c r="C644" s="219"/>
      <c r="D644" s="219"/>
      <c r="E644" s="219"/>
      <c r="F644" s="219"/>
      <c r="G644" s="219"/>
      <c r="H644" s="219"/>
      <c r="I644" s="219"/>
      <c r="J644" s="219"/>
      <c r="K644" s="219"/>
      <c r="L644" s="219"/>
      <c r="M644" s="219"/>
      <c r="N644" s="219"/>
      <c r="O644" s="219"/>
      <c r="P644" s="219"/>
    </row>
    <row r="645" ht="13.5" customHeight="1">
      <c r="A645" s="219"/>
      <c r="B645" s="219"/>
      <c r="C645" s="219"/>
      <c r="D645" s="219"/>
      <c r="E645" s="219"/>
      <c r="F645" s="219"/>
      <c r="G645" s="219"/>
      <c r="H645" s="219"/>
      <c r="I645" s="219"/>
      <c r="J645" s="219"/>
      <c r="K645" s="219"/>
      <c r="L645" s="219"/>
      <c r="M645" s="219"/>
      <c r="N645" s="219"/>
      <c r="O645" s="219"/>
      <c r="P645" s="219"/>
    </row>
    <row r="646" ht="13.5" customHeight="1">
      <c r="A646" s="219"/>
      <c r="B646" s="219"/>
      <c r="C646" s="219"/>
      <c r="D646" s="219"/>
      <c r="E646" s="219"/>
      <c r="F646" s="219"/>
      <c r="G646" s="219"/>
      <c r="H646" s="219"/>
      <c r="I646" s="219"/>
      <c r="J646" s="219"/>
      <c r="K646" s="219"/>
      <c r="L646" s="219"/>
      <c r="M646" s="219"/>
      <c r="N646" s="219"/>
      <c r="O646" s="219"/>
      <c r="P646" s="219"/>
    </row>
    <row r="647" ht="13.5" customHeight="1">
      <c r="A647" s="219"/>
      <c r="B647" s="219"/>
      <c r="C647" s="219"/>
      <c r="D647" s="219"/>
      <c r="E647" s="219"/>
      <c r="F647" s="219"/>
      <c r="G647" s="219"/>
      <c r="H647" s="219"/>
      <c r="I647" s="219"/>
      <c r="J647" s="219"/>
      <c r="K647" s="219"/>
      <c r="L647" s="219"/>
      <c r="M647" s="219"/>
      <c r="N647" s="219"/>
      <c r="O647" s="219"/>
      <c r="P647" s="219"/>
    </row>
    <row r="648" ht="13.5" customHeight="1">
      <c r="A648" s="219"/>
      <c r="B648" s="219"/>
      <c r="C648" s="219"/>
      <c r="D648" s="219"/>
      <c r="E648" s="219"/>
      <c r="F648" s="219"/>
      <c r="G648" s="219"/>
      <c r="H648" s="219"/>
      <c r="I648" s="219"/>
      <c r="J648" s="219"/>
      <c r="K648" s="219"/>
      <c r="L648" s="219"/>
      <c r="M648" s="219"/>
      <c r="N648" s="219"/>
      <c r="O648" s="219"/>
      <c r="P648" s="219"/>
    </row>
    <row r="649" ht="13.5" customHeight="1">
      <c r="A649" s="219"/>
      <c r="B649" s="219"/>
      <c r="C649" s="219"/>
      <c r="D649" s="219"/>
      <c r="E649" s="219"/>
      <c r="F649" s="219"/>
      <c r="G649" s="219"/>
      <c r="H649" s="219"/>
      <c r="I649" s="219"/>
      <c r="J649" s="219"/>
      <c r="K649" s="219"/>
      <c r="L649" s="219"/>
      <c r="M649" s="219"/>
      <c r="N649" s="219"/>
      <c r="O649" s="219"/>
      <c r="P649" s="219"/>
    </row>
    <row r="650" ht="13.5" customHeight="1">
      <c r="A650" s="219"/>
      <c r="B650" s="219"/>
      <c r="C650" s="219"/>
      <c r="D650" s="219"/>
      <c r="E650" s="219"/>
      <c r="F650" s="219"/>
      <c r="G650" s="219"/>
      <c r="H650" s="219"/>
      <c r="I650" s="219"/>
      <c r="J650" s="219"/>
      <c r="K650" s="219"/>
      <c r="L650" s="219"/>
      <c r="M650" s="219"/>
      <c r="N650" s="219"/>
      <c r="O650" s="219"/>
      <c r="P650" s="219"/>
    </row>
    <row r="651" ht="13.5" customHeight="1">
      <c r="A651" s="219"/>
      <c r="B651" s="219"/>
      <c r="C651" s="219"/>
      <c r="D651" s="219"/>
      <c r="E651" s="219"/>
      <c r="F651" s="219"/>
      <c r="G651" s="219"/>
      <c r="H651" s="219"/>
      <c r="I651" s="219"/>
      <c r="J651" s="219"/>
      <c r="K651" s="219"/>
      <c r="L651" s="219"/>
      <c r="M651" s="219"/>
      <c r="N651" s="219"/>
      <c r="O651" s="219"/>
      <c r="P651" s="219"/>
    </row>
    <row r="652" ht="13.5" customHeight="1">
      <c r="A652" s="219"/>
      <c r="B652" s="219"/>
      <c r="C652" s="219"/>
      <c r="D652" s="219"/>
      <c r="E652" s="219"/>
      <c r="F652" s="219"/>
      <c r="G652" s="219"/>
      <c r="H652" s="219"/>
      <c r="I652" s="219"/>
      <c r="J652" s="219"/>
      <c r="K652" s="219"/>
      <c r="L652" s="219"/>
      <c r="M652" s="219"/>
      <c r="N652" s="219"/>
      <c r="O652" s="219"/>
      <c r="P652" s="219"/>
    </row>
    <row r="653" ht="13.5" customHeight="1">
      <c r="A653" s="219"/>
      <c r="B653" s="219"/>
      <c r="C653" s="219"/>
      <c r="D653" s="219"/>
      <c r="E653" s="219"/>
      <c r="F653" s="219"/>
      <c r="G653" s="219"/>
      <c r="H653" s="219"/>
      <c r="I653" s="219"/>
      <c r="J653" s="219"/>
      <c r="K653" s="219"/>
      <c r="L653" s="219"/>
      <c r="M653" s="219"/>
      <c r="N653" s="219"/>
      <c r="O653" s="219"/>
      <c r="P653" s="219"/>
    </row>
    <row r="654" ht="13.5" customHeight="1">
      <c r="A654" s="219"/>
      <c r="B654" s="219"/>
      <c r="C654" s="219"/>
      <c r="D654" s="219"/>
      <c r="E654" s="219"/>
      <c r="F654" s="219"/>
      <c r="G654" s="219"/>
      <c r="H654" s="219"/>
      <c r="I654" s="219"/>
      <c r="J654" s="219"/>
      <c r="K654" s="219"/>
      <c r="L654" s="219"/>
      <c r="M654" s="219"/>
      <c r="N654" s="219"/>
      <c r="O654" s="219"/>
      <c r="P654" s="219"/>
    </row>
    <row r="655" ht="13.5" customHeight="1">
      <c r="A655" s="219"/>
      <c r="B655" s="219"/>
      <c r="C655" s="219"/>
      <c r="D655" s="219"/>
      <c r="E655" s="219"/>
      <c r="F655" s="219"/>
      <c r="G655" s="219"/>
      <c r="H655" s="219"/>
      <c r="I655" s="219"/>
      <c r="J655" s="219"/>
      <c r="K655" s="219"/>
      <c r="L655" s="219"/>
      <c r="M655" s="219"/>
      <c r="N655" s="219"/>
      <c r="O655" s="219"/>
      <c r="P655" s="219"/>
    </row>
    <row r="656" ht="13.5" customHeight="1">
      <c r="A656" s="219"/>
      <c r="B656" s="219"/>
      <c r="C656" s="219"/>
      <c r="D656" s="219"/>
      <c r="E656" s="219"/>
      <c r="F656" s="219"/>
      <c r="G656" s="219"/>
      <c r="H656" s="219"/>
      <c r="I656" s="219"/>
      <c r="J656" s="219"/>
      <c r="K656" s="219"/>
      <c r="L656" s="219"/>
      <c r="M656" s="219"/>
      <c r="N656" s="219"/>
      <c r="O656" s="219"/>
      <c r="P656" s="219"/>
    </row>
    <row r="657" ht="13.5" customHeight="1">
      <c r="A657" s="219"/>
      <c r="B657" s="219"/>
      <c r="C657" s="219"/>
      <c r="D657" s="219"/>
      <c r="E657" s="219"/>
      <c r="F657" s="219"/>
      <c r="G657" s="219"/>
      <c r="H657" s="219"/>
      <c r="I657" s="219"/>
      <c r="J657" s="219"/>
      <c r="K657" s="219"/>
      <c r="L657" s="219"/>
      <c r="M657" s="219"/>
      <c r="N657" s="219"/>
      <c r="O657" s="219"/>
      <c r="P657" s="219"/>
    </row>
    <row r="658" ht="13.5" customHeight="1">
      <c r="A658" s="219"/>
      <c r="B658" s="219"/>
      <c r="C658" s="219"/>
      <c r="D658" s="219"/>
      <c r="E658" s="219"/>
      <c r="F658" s="219"/>
      <c r="G658" s="219"/>
      <c r="H658" s="219"/>
      <c r="I658" s="219"/>
      <c r="J658" s="219"/>
      <c r="K658" s="219"/>
      <c r="L658" s="219"/>
      <c r="M658" s="219"/>
      <c r="N658" s="219"/>
      <c r="O658" s="219"/>
      <c r="P658" s="219"/>
    </row>
    <row r="659" ht="13.5" customHeight="1">
      <c r="A659" s="219"/>
      <c r="B659" s="219"/>
      <c r="C659" s="219"/>
      <c r="D659" s="219"/>
      <c r="E659" s="219"/>
      <c r="F659" s="219"/>
      <c r="G659" s="219"/>
      <c r="H659" s="219"/>
      <c r="I659" s="219"/>
      <c r="J659" s="219"/>
      <c r="K659" s="219"/>
      <c r="L659" s="219"/>
      <c r="M659" s="219"/>
      <c r="N659" s="219"/>
      <c r="O659" s="219"/>
      <c r="P659" s="219"/>
    </row>
    <row r="660" ht="13.5" customHeight="1">
      <c r="A660" s="219"/>
      <c r="B660" s="219"/>
      <c r="C660" s="219"/>
      <c r="D660" s="219"/>
      <c r="E660" s="219"/>
      <c r="F660" s="219"/>
      <c r="G660" s="219"/>
      <c r="H660" s="219"/>
      <c r="I660" s="219"/>
      <c r="J660" s="219"/>
      <c r="K660" s="219"/>
      <c r="L660" s="219"/>
      <c r="M660" s="219"/>
      <c r="N660" s="219"/>
      <c r="O660" s="219"/>
      <c r="P660" s="219"/>
    </row>
    <row r="661" ht="13.5" customHeight="1">
      <c r="A661" s="219"/>
      <c r="B661" s="219"/>
      <c r="C661" s="219"/>
      <c r="D661" s="219"/>
      <c r="E661" s="219"/>
      <c r="F661" s="219"/>
      <c r="G661" s="219"/>
      <c r="H661" s="219"/>
      <c r="I661" s="219"/>
      <c r="J661" s="219"/>
      <c r="K661" s="219"/>
      <c r="L661" s="219"/>
      <c r="M661" s="219"/>
      <c r="N661" s="219"/>
      <c r="O661" s="219"/>
      <c r="P661" s="219"/>
    </row>
    <row r="662" ht="13.5" customHeight="1">
      <c r="A662" s="219"/>
      <c r="B662" s="219"/>
      <c r="C662" s="219"/>
      <c r="D662" s="219"/>
      <c r="E662" s="219"/>
      <c r="F662" s="219"/>
      <c r="G662" s="219"/>
      <c r="H662" s="219"/>
      <c r="I662" s="219"/>
      <c r="J662" s="219"/>
      <c r="K662" s="219"/>
      <c r="L662" s="219"/>
      <c r="M662" s="219"/>
      <c r="N662" s="219"/>
      <c r="O662" s="219"/>
      <c r="P662" s="219"/>
    </row>
    <row r="663" ht="13.5" customHeight="1">
      <c r="A663" s="219"/>
      <c r="B663" s="219"/>
      <c r="C663" s="219"/>
      <c r="D663" s="219"/>
      <c r="E663" s="219"/>
      <c r="F663" s="219"/>
      <c r="G663" s="219"/>
      <c r="H663" s="219"/>
      <c r="I663" s="219"/>
      <c r="J663" s="219"/>
      <c r="K663" s="219"/>
      <c r="L663" s="219"/>
      <c r="M663" s="219"/>
      <c r="N663" s="219"/>
      <c r="O663" s="219"/>
      <c r="P663" s="219"/>
    </row>
    <row r="664" ht="13.5" customHeight="1">
      <c r="A664" s="219"/>
      <c r="B664" s="219"/>
      <c r="C664" s="219"/>
      <c r="D664" s="219"/>
      <c r="E664" s="219"/>
      <c r="F664" s="219"/>
      <c r="G664" s="219"/>
      <c r="H664" s="219"/>
      <c r="I664" s="219"/>
      <c r="J664" s="219"/>
      <c r="K664" s="219"/>
      <c r="L664" s="219"/>
      <c r="M664" s="219"/>
      <c r="N664" s="219"/>
      <c r="O664" s="219"/>
      <c r="P664" s="219"/>
    </row>
    <row r="665" ht="13.5" customHeight="1">
      <c r="A665" s="219"/>
      <c r="B665" s="219"/>
      <c r="C665" s="219"/>
      <c r="D665" s="219"/>
      <c r="E665" s="219"/>
      <c r="F665" s="219"/>
      <c r="G665" s="219"/>
      <c r="H665" s="219"/>
      <c r="I665" s="219"/>
      <c r="J665" s="219"/>
      <c r="K665" s="219"/>
      <c r="L665" s="219"/>
      <c r="M665" s="219"/>
      <c r="N665" s="219"/>
      <c r="O665" s="219"/>
      <c r="P665" s="219"/>
    </row>
    <row r="666" ht="13.5" customHeight="1">
      <c r="A666" s="219"/>
      <c r="B666" s="219"/>
      <c r="C666" s="219"/>
      <c r="D666" s="219"/>
      <c r="E666" s="219"/>
      <c r="F666" s="219"/>
      <c r="G666" s="219"/>
      <c r="H666" s="219"/>
      <c r="I666" s="219"/>
      <c r="J666" s="219"/>
      <c r="K666" s="219"/>
      <c r="L666" s="219"/>
      <c r="M666" s="219"/>
      <c r="N666" s="219"/>
      <c r="O666" s="219"/>
      <c r="P666" s="219"/>
    </row>
    <row r="667" ht="13.5" customHeight="1">
      <c r="A667" s="219"/>
      <c r="B667" s="219"/>
      <c r="C667" s="219"/>
      <c r="D667" s="219"/>
      <c r="E667" s="219"/>
      <c r="F667" s="219"/>
      <c r="G667" s="219"/>
      <c r="H667" s="219"/>
      <c r="I667" s="219"/>
      <c r="J667" s="219"/>
      <c r="K667" s="219"/>
      <c r="L667" s="219"/>
      <c r="M667" s="219"/>
      <c r="N667" s="219"/>
      <c r="O667" s="219"/>
      <c r="P667" s="219"/>
    </row>
    <row r="668" ht="13.5" customHeight="1">
      <c r="A668" s="219"/>
      <c r="B668" s="219"/>
      <c r="C668" s="219"/>
      <c r="D668" s="219"/>
      <c r="E668" s="219"/>
      <c r="F668" s="219"/>
      <c r="G668" s="219"/>
      <c r="H668" s="219"/>
      <c r="I668" s="219"/>
      <c r="J668" s="219"/>
      <c r="K668" s="219"/>
      <c r="L668" s="219"/>
      <c r="M668" s="219"/>
      <c r="N668" s="219"/>
      <c r="O668" s="219"/>
      <c r="P668" s="219"/>
    </row>
    <row r="669" ht="13.5" customHeight="1">
      <c r="A669" s="219"/>
      <c r="B669" s="219"/>
      <c r="C669" s="219"/>
      <c r="D669" s="219"/>
      <c r="E669" s="219"/>
      <c r="F669" s="219"/>
      <c r="G669" s="219"/>
      <c r="H669" s="219"/>
      <c r="I669" s="219"/>
      <c r="J669" s="219"/>
      <c r="K669" s="219"/>
      <c r="L669" s="219"/>
      <c r="M669" s="219"/>
      <c r="N669" s="219"/>
      <c r="O669" s="219"/>
      <c r="P669" s="219"/>
    </row>
    <row r="670" ht="13.5" customHeight="1">
      <c r="A670" s="219"/>
      <c r="B670" s="219"/>
      <c r="C670" s="219"/>
      <c r="D670" s="219"/>
      <c r="E670" s="219"/>
      <c r="F670" s="219"/>
      <c r="G670" s="219"/>
      <c r="H670" s="219"/>
      <c r="I670" s="219"/>
      <c r="J670" s="219"/>
      <c r="K670" s="219"/>
      <c r="L670" s="219"/>
      <c r="M670" s="219"/>
      <c r="N670" s="219"/>
      <c r="O670" s="219"/>
      <c r="P670" s="219"/>
    </row>
    <row r="671" ht="13.5" customHeight="1">
      <c r="A671" s="219"/>
      <c r="B671" s="219"/>
      <c r="C671" s="219"/>
      <c r="D671" s="219"/>
      <c r="E671" s="219"/>
      <c r="F671" s="219"/>
      <c r="G671" s="219"/>
      <c r="H671" s="219"/>
      <c r="I671" s="219"/>
      <c r="J671" s="219"/>
      <c r="K671" s="219"/>
      <c r="L671" s="219"/>
      <c r="M671" s="219"/>
      <c r="N671" s="219"/>
      <c r="O671" s="219"/>
      <c r="P671" s="219"/>
    </row>
    <row r="672" ht="13.5" customHeight="1">
      <c r="A672" s="219"/>
      <c r="B672" s="219"/>
      <c r="C672" s="219"/>
      <c r="D672" s="219"/>
      <c r="E672" s="219"/>
      <c r="F672" s="219"/>
      <c r="G672" s="219"/>
      <c r="H672" s="219"/>
      <c r="I672" s="219"/>
      <c r="J672" s="219"/>
      <c r="K672" s="219"/>
      <c r="L672" s="219"/>
      <c r="M672" s="219"/>
      <c r="N672" s="219"/>
      <c r="O672" s="219"/>
      <c r="P672" s="219"/>
    </row>
    <row r="673" ht="13.5" customHeight="1">
      <c r="A673" s="219"/>
      <c r="B673" s="219"/>
      <c r="C673" s="219"/>
      <c r="D673" s="219"/>
      <c r="E673" s="219"/>
      <c r="F673" s="219"/>
      <c r="G673" s="219"/>
      <c r="H673" s="219"/>
      <c r="I673" s="219"/>
      <c r="J673" s="219"/>
      <c r="K673" s="219"/>
      <c r="L673" s="219"/>
      <c r="M673" s="219"/>
      <c r="N673" s="219"/>
      <c r="O673" s="219"/>
      <c r="P673" s="219"/>
    </row>
    <row r="674" ht="13.5" customHeight="1">
      <c r="A674" s="219"/>
      <c r="B674" s="219"/>
      <c r="C674" s="219"/>
      <c r="D674" s="219"/>
      <c r="E674" s="219"/>
      <c r="F674" s="219"/>
      <c r="G674" s="219"/>
      <c r="H674" s="219"/>
      <c r="I674" s="219"/>
      <c r="J674" s="219"/>
      <c r="K674" s="219"/>
      <c r="L674" s="219"/>
      <c r="M674" s="219"/>
      <c r="N674" s="219"/>
      <c r="O674" s="219"/>
      <c r="P674" s="219"/>
    </row>
    <row r="675" ht="13.5" customHeight="1">
      <c r="A675" s="219"/>
      <c r="B675" s="219"/>
      <c r="C675" s="219"/>
      <c r="D675" s="219"/>
      <c r="E675" s="219"/>
      <c r="F675" s="219"/>
      <c r="G675" s="219"/>
      <c r="H675" s="219"/>
      <c r="I675" s="219"/>
      <c r="J675" s="219"/>
      <c r="K675" s="219"/>
      <c r="L675" s="219"/>
      <c r="M675" s="219"/>
      <c r="N675" s="219"/>
      <c r="O675" s="219"/>
      <c r="P675" s="219"/>
    </row>
    <row r="676" ht="13.5" customHeight="1">
      <c r="A676" s="219"/>
      <c r="B676" s="219"/>
      <c r="C676" s="219"/>
      <c r="D676" s="219"/>
      <c r="E676" s="219"/>
      <c r="F676" s="219"/>
      <c r="G676" s="219"/>
      <c r="H676" s="219"/>
      <c r="I676" s="219"/>
      <c r="J676" s="219"/>
      <c r="K676" s="219"/>
      <c r="L676" s="219"/>
      <c r="M676" s="219"/>
      <c r="N676" s="219"/>
      <c r="O676" s="219"/>
      <c r="P676" s="219"/>
    </row>
    <row r="677" ht="13.5" customHeight="1">
      <c r="A677" s="219"/>
      <c r="B677" s="219"/>
      <c r="C677" s="219"/>
      <c r="D677" s="219"/>
      <c r="E677" s="219"/>
      <c r="F677" s="219"/>
      <c r="G677" s="219"/>
      <c r="H677" s="219"/>
      <c r="I677" s="219"/>
      <c r="J677" s="219"/>
      <c r="K677" s="219"/>
      <c r="L677" s="219"/>
      <c r="M677" s="219"/>
      <c r="N677" s="219"/>
      <c r="O677" s="219"/>
      <c r="P677" s="219"/>
    </row>
    <row r="678" ht="13.5" customHeight="1">
      <c r="A678" s="219"/>
      <c r="B678" s="219"/>
      <c r="C678" s="219"/>
      <c r="D678" s="219"/>
      <c r="E678" s="219"/>
      <c r="F678" s="219"/>
      <c r="G678" s="219"/>
      <c r="H678" s="219"/>
      <c r="I678" s="219"/>
      <c r="J678" s="219"/>
      <c r="K678" s="219"/>
      <c r="L678" s="219"/>
      <c r="M678" s="219"/>
      <c r="N678" s="219"/>
      <c r="O678" s="219"/>
      <c r="P678" s="219"/>
    </row>
    <row r="679" ht="13.5" customHeight="1">
      <c r="A679" s="219"/>
      <c r="B679" s="219"/>
      <c r="C679" s="219"/>
      <c r="D679" s="219"/>
      <c r="E679" s="219"/>
      <c r="F679" s="219"/>
      <c r="G679" s="219"/>
      <c r="H679" s="219"/>
      <c r="I679" s="219"/>
      <c r="J679" s="219"/>
      <c r="K679" s="219"/>
      <c r="L679" s="219"/>
      <c r="M679" s="219"/>
      <c r="N679" s="219"/>
      <c r="O679" s="219"/>
      <c r="P679" s="219"/>
    </row>
    <row r="680" ht="13.5" customHeight="1">
      <c r="A680" s="219"/>
      <c r="B680" s="219"/>
      <c r="C680" s="219"/>
      <c r="D680" s="219"/>
      <c r="E680" s="219"/>
      <c r="F680" s="219"/>
      <c r="G680" s="219"/>
      <c r="H680" s="219"/>
      <c r="I680" s="219"/>
      <c r="J680" s="219"/>
      <c r="K680" s="219"/>
      <c r="L680" s="219"/>
      <c r="M680" s="219"/>
      <c r="N680" s="219"/>
      <c r="O680" s="219"/>
      <c r="P680" s="219"/>
    </row>
    <row r="681" ht="13.5" customHeight="1">
      <c r="A681" s="219"/>
      <c r="B681" s="219"/>
      <c r="C681" s="219"/>
      <c r="D681" s="219"/>
      <c r="E681" s="219"/>
      <c r="F681" s="219"/>
      <c r="G681" s="219"/>
      <c r="H681" s="219"/>
      <c r="I681" s="219"/>
      <c r="J681" s="219"/>
      <c r="K681" s="219"/>
      <c r="L681" s="219"/>
      <c r="M681" s="219"/>
      <c r="N681" s="219"/>
      <c r="O681" s="219"/>
      <c r="P681" s="219"/>
    </row>
    <row r="682" ht="13.5" customHeight="1">
      <c r="A682" s="219"/>
      <c r="B682" s="219"/>
      <c r="C682" s="219"/>
      <c r="D682" s="219"/>
      <c r="E682" s="219"/>
      <c r="F682" s="219"/>
      <c r="G682" s="219"/>
      <c r="H682" s="219"/>
      <c r="I682" s="219"/>
      <c r="J682" s="219"/>
      <c r="K682" s="219"/>
      <c r="L682" s="219"/>
      <c r="M682" s="219"/>
      <c r="N682" s="219"/>
      <c r="O682" s="219"/>
      <c r="P682" s="219"/>
    </row>
    <row r="683" ht="13.5" customHeight="1">
      <c r="A683" s="219"/>
      <c r="B683" s="219"/>
      <c r="C683" s="219"/>
      <c r="D683" s="219"/>
      <c r="E683" s="219"/>
      <c r="F683" s="219"/>
      <c r="G683" s="219"/>
      <c r="H683" s="219"/>
      <c r="I683" s="219"/>
      <c r="J683" s="219"/>
      <c r="K683" s="219"/>
      <c r="L683" s="219"/>
      <c r="M683" s="219"/>
      <c r="N683" s="219"/>
      <c r="O683" s="219"/>
      <c r="P683" s="219"/>
    </row>
    <row r="684" ht="13.5" customHeight="1">
      <c r="A684" s="219"/>
      <c r="B684" s="219"/>
      <c r="C684" s="219"/>
      <c r="D684" s="219"/>
      <c r="E684" s="219"/>
      <c r="F684" s="219"/>
      <c r="G684" s="219"/>
      <c r="H684" s="219"/>
      <c r="I684" s="219"/>
      <c r="J684" s="219"/>
      <c r="K684" s="219"/>
      <c r="L684" s="219"/>
      <c r="M684" s="219"/>
      <c r="N684" s="219"/>
      <c r="O684" s="219"/>
      <c r="P684" s="219"/>
    </row>
    <row r="685" ht="13.5" customHeight="1">
      <c r="A685" s="219"/>
      <c r="B685" s="219"/>
      <c r="C685" s="219"/>
      <c r="D685" s="219"/>
      <c r="E685" s="219"/>
      <c r="F685" s="219"/>
      <c r="G685" s="219"/>
      <c r="H685" s="219"/>
      <c r="I685" s="219"/>
      <c r="J685" s="219"/>
      <c r="K685" s="219"/>
      <c r="L685" s="219"/>
      <c r="M685" s="219"/>
      <c r="N685" s="219"/>
      <c r="O685" s="219"/>
      <c r="P685" s="219"/>
    </row>
    <row r="686" ht="13.5" customHeight="1">
      <c r="A686" s="219"/>
      <c r="B686" s="219"/>
      <c r="C686" s="219"/>
      <c r="D686" s="219"/>
      <c r="E686" s="219"/>
      <c r="F686" s="219"/>
      <c r="G686" s="219"/>
      <c r="H686" s="219"/>
      <c r="I686" s="219"/>
      <c r="J686" s="219"/>
      <c r="K686" s="219"/>
      <c r="L686" s="219"/>
      <c r="M686" s="219"/>
      <c r="N686" s="219"/>
      <c r="O686" s="219"/>
      <c r="P686" s="219"/>
    </row>
    <row r="687" ht="13.5" customHeight="1">
      <c r="A687" s="219"/>
      <c r="B687" s="219"/>
      <c r="C687" s="219"/>
      <c r="D687" s="219"/>
      <c r="E687" s="219"/>
      <c r="F687" s="219"/>
      <c r="G687" s="219"/>
      <c r="H687" s="219"/>
      <c r="I687" s="219"/>
      <c r="J687" s="219"/>
      <c r="K687" s="219"/>
      <c r="L687" s="219"/>
      <c r="M687" s="219"/>
      <c r="N687" s="219"/>
      <c r="O687" s="219"/>
      <c r="P687" s="219"/>
    </row>
    <row r="688" ht="13.5" customHeight="1">
      <c r="A688" s="219"/>
      <c r="B688" s="219"/>
      <c r="C688" s="219"/>
      <c r="D688" s="219"/>
      <c r="E688" s="219"/>
      <c r="F688" s="219"/>
      <c r="G688" s="219"/>
      <c r="H688" s="219"/>
      <c r="I688" s="219"/>
      <c r="J688" s="219"/>
      <c r="K688" s="219"/>
      <c r="L688" s="219"/>
      <c r="M688" s="219"/>
      <c r="N688" s="219"/>
      <c r="O688" s="219"/>
      <c r="P688" s="219"/>
    </row>
    <row r="689" ht="13.5" customHeight="1">
      <c r="A689" s="219"/>
      <c r="B689" s="219"/>
      <c r="C689" s="219"/>
      <c r="D689" s="219"/>
      <c r="E689" s="219"/>
      <c r="F689" s="219"/>
      <c r="G689" s="219"/>
      <c r="H689" s="219"/>
      <c r="I689" s="219"/>
      <c r="J689" s="219"/>
      <c r="K689" s="219"/>
      <c r="L689" s="219"/>
      <c r="M689" s="219"/>
      <c r="N689" s="219"/>
      <c r="O689" s="219"/>
      <c r="P689" s="219"/>
    </row>
    <row r="690" ht="13.5" customHeight="1">
      <c r="A690" s="219"/>
      <c r="B690" s="219"/>
      <c r="C690" s="219"/>
      <c r="D690" s="219"/>
      <c r="E690" s="219"/>
      <c r="F690" s="219"/>
      <c r="G690" s="219"/>
      <c r="H690" s="219"/>
      <c r="I690" s="219"/>
      <c r="J690" s="219"/>
      <c r="K690" s="219"/>
      <c r="L690" s="219"/>
      <c r="M690" s="219"/>
      <c r="N690" s="219"/>
      <c r="O690" s="219"/>
      <c r="P690" s="219"/>
    </row>
    <row r="691" ht="13.5" customHeight="1">
      <c r="A691" s="219"/>
      <c r="B691" s="219"/>
      <c r="C691" s="219"/>
      <c r="D691" s="219"/>
      <c r="E691" s="219"/>
      <c r="F691" s="219"/>
      <c r="G691" s="219"/>
      <c r="H691" s="219"/>
      <c r="I691" s="219"/>
      <c r="J691" s="219"/>
      <c r="K691" s="219"/>
      <c r="L691" s="219"/>
      <c r="M691" s="219"/>
      <c r="N691" s="219"/>
      <c r="O691" s="219"/>
      <c r="P691" s="219"/>
    </row>
    <row r="692" ht="13.5" customHeight="1">
      <c r="A692" s="219"/>
      <c r="B692" s="219"/>
      <c r="C692" s="219"/>
      <c r="D692" s="219"/>
      <c r="E692" s="219"/>
      <c r="F692" s="219"/>
      <c r="G692" s="219"/>
      <c r="H692" s="219"/>
      <c r="I692" s="219"/>
      <c r="J692" s="219"/>
      <c r="K692" s="219"/>
      <c r="L692" s="219"/>
      <c r="M692" s="219"/>
      <c r="N692" s="219"/>
      <c r="O692" s="219"/>
      <c r="P692" s="219"/>
    </row>
    <row r="693" ht="13.5" customHeight="1">
      <c r="A693" s="219"/>
      <c r="B693" s="219"/>
      <c r="C693" s="219"/>
      <c r="D693" s="219"/>
      <c r="E693" s="219"/>
      <c r="F693" s="219"/>
      <c r="G693" s="219"/>
      <c r="H693" s="219"/>
      <c r="I693" s="219"/>
      <c r="J693" s="219"/>
      <c r="K693" s="219"/>
      <c r="L693" s="219"/>
      <c r="M693" s="219"/>
      <c r="N693" s="219"/>
      <c r="O693" s="219"/>
      <c r="P693" s="219"/>
    </row>
    <row r="694" ht="13.5" customHeight="1">
      <c r="A694" s="219"/>
      <c r="B694" s="219"/>
      <c r="C694" s="219"/>
      <c r="D694" s="219"/>
      <c r="E694" s="219"/>
      <c r="F694" s="219"/>
      <c r="G694" s="219"/>
      <c r="H694" s="219"/>
      <c r="I694" s="219"/>
      <c r="J694" s="219"/>
      <c r="K694" s="219"/>
      <c r="L694" s="219"/>
      <c r="M694" s="219"/>
      <c r="N694" s="219"/>
      <c r="O694" s="219"/>
      <c r="P694" s="219"/>
    </row>
    <row r="695" ht="13.5" customHeight="1">
      <c r="A695" s="219"/>
      <c r="B695" s="219"/>
      <c r="C695" s="219"/>
      <c r="D695" s="219"/>
      <c r="E695" s="219"/>
      <c r="F695" s="219"/>
      <c r="G695" s="219"/>
      <c r="H695" s="219"/>
      <c r="I695" s="219"/>
      <c r="J695" s="219"/>
      <c r="K695" s="219"/>
      <c r="L695" s="219"/>
      <c r="M695" s="219"/>
      <c r="N695" s="219"/>
      <c r="O695" s="219"/>
      <c r="P695" s="219"/>
    </row>
    <row r="696" ht="13.5" customHeight="1">
      <c r="A696" s="219"/>
      <c r="B696" s="219"/>
      <c r="C696" s="219"/>
      <c r="D696" s="219"/>
      <c r="E696" s="219"/>
      <c r="F696" s="219"/>
      <c r="G696" s="219"/>
      <c r="H696" s="219"/>
      <c r="I696" s="219"/>
      <c r="J696" s="219"/>
      <c r="K696" s="219"/>
      <c r="L696" s="219"/>
      <c r="M696" s="219"/>
      <c r="N696" s="219"/>
      <c r="O696" s="219"/>
      <c r="P696" s="219"/>
    </row>
    <row r="697" ht="13.5" customHeight="1">
      <c r="A697" s="219"/>
      <c r="B697" s="219"/>
      <c r="C697" s="219"/>
      <c r="D697" s="219"/>
      <c r="E697" s="219"/>
      <c r="F697" s="219"/>
      <c r="G697" s="219"/>
      <c r="H697" s="219"/>
      <c r="I697" s="219"/>
      <c r="J697" s="219"/>
      <c r="K697" s="219"/>
      <c r="L697" s="219"/>
      <c r="M697" s="219"/>
      <c r="N697" s="219"/>
      <c r="O697" s="219"/>
      <c r="P697" s="219"/>
    </row>
    <row r="698" ht="13.5" customHeight="1">
      <c r="A698" s="219"/>
      <c r="B698" s="219"/>
      <c r="C698" s="219"/>
      <c r="D698" s="219"/>
      <c r="E698" s="219"/>
      <c r="F698" s="219"/>
      <c r="G698" s="219"/>
      <c r="H698" s="219"/>
      <c r="I698" s="219"/>
      <c r="J698" s="219"/>
      <c r="K698" s="219"/>
      <c r="L698" s="219"/>
      <c r="M698" s="219"/>
      <c r="N698" s="219"/>
      <c r="O698" s="219"/>
      <c r="P698" s="219"/>
    </row>
    <row r="699" ht="13.5" customHeight="1">
      <c r="A699" s="219"/>
      <c r="B699" s="219"/>
      <c r="C699" s="219"/>
      <c r="D699" s="219"/>
      <c r="E699" s="219"/>
      <c r="F699" s="219"/>
      <c r="G699" s="219"/>
      <c r="H699" s="219"/>
      <c r="I699" s="219"/>
      <c r="J699" s="219"/>
      <c r="K699" s="219"/>
      <c r="L699" s="219"/>
      <c r="M699" s="219"/>
      <c r="N699" s="219"/>
      <c r="O699" s="219"/>
      <c r="P699" s="219"/>
    </row>
    <row r="700" ht="13.5" customHeight="1">
      <c r="A700" s="219"/>
      <c r="B700" s="219"/>
      <c r="C700" s="219"/>
      <c r="D700" s="219"/>
      <c r="E700" s="219"/>
      <c r="F700" s="219"/>
      <c r="G700" s="219"/>
      <c r="H700" s="219"/>
      <c r="I700" s="219"/>
      <c r="J700" s="219"/>
      <c r="K700" s="219"/>
      <c r="L700" s="219"/>
      <c r="M700" s="219"/>
      <c r="N700" s="219"/>
      <c r="O700" s="219"/>
      <c r="P700" s="219"/>
    </row>
    <row r="701" ht="13.5" customHeight="1">
      <c r="A701" s="219"/>
      <c r="B701" s="219"/>
      <c r="C701" s="219"/>
      <c r="D701" s="219"/>
      <c r="E701" s="219"/>
      <c r="F701" s="219"/>
      <c r="G701" s="219"/>
      <c r="H701" s="219"/>
      <c r="I701" s="219"/>
      <c r="J701" s="219"/>
      <c r="K701" s="219"/>
      <c r="L701" s="219"/>
      <c r="M701" s="219"/>
      <c r="N701" s="219"/>
      <c r="O701" s="219"/>
      <c r="P701" s="219"/>
    </row>
    <row r="702" ht="13.5" customHeight="1">
      <c r="A702" s="219"/>
      <c r="B702" s="219"/>
      <c r="C702" s="219"/>
      <c r="D702" s="219"/>
      <c r="E702" s="219"/>
      <c r="F702" s="219"/>
      <c r="G702" s="219"/>
      <c r="H702" s="219"/>
      <c r="I702" s="219"/>
      <c r="J702" s="219"/>
      <c r="K702" s="219"/>
      <c r="L702" s="219"/>
      <c r="M702" s="219"/>
      <c r="N702" s="219"/>
      <c r="O702" s="219"/>
      <c r="P702" s="219"/>
    </row>
    <row r="703" ht="13.5" customHeight="1">
      <c r="A703" s="219"/>
      <c r="B703" s="219"/>
      <c r="C703" s="219"/>
      <c r="D703" s="219"/>
      <c r="E703" s="219"/>
      <c r="F703" s="219"/>
      <c r="G703" s="219"/>
      <c r="H703" s="219"/>
      <c r="I703" s="219"/>
      <c r="J703" s="219"/>
      <c r="K703" s="219"/>
      <c r="L703" s="219"/>
      <c r="M703" s="219"/>
      <c r="N703" s="219"/>
      <c r="O703" s="219"/>
      <c r="P703" s="219"/>
    </row>
    <row r="704" ht="13.5" customHeight="1">
      <c r="A704" s="219"/>
      <c r="B704" s="219"/>
      <c r="C704" s="219"/>
      <c r="D704" s="219"/>
      <c r="E704" s="219"/>
      <c r="F704" s="219"/>
      <c r="G704" s="219"/>
      <c r="H704" s="219"/>
      <c r="I704" s="219"/>
      <c r="J704" s="219"/>
      <c r="K704" s="219"/>
      <c r="L704" s="219"/>
      <c r="M704" s="219"/>
      <c r="N704" s="219"/>
      <c r="O704" s="219"/>
      <c r="P704" s="219"/>
    </row>
    <row r="705" ht="13.5" customHeight="1">
      <c r="A705" s="219"/>
      <c r="B705" s="219"/>
      <c r="C705" s="219"/>
      <c r="D705" s="219"/>
      <c r="E705" s="219"/>
      <c r="F705" s="219"/>
      <c r="G705" s="219"/>
      <c r="H705" s="219"/>
      <c r="I705" s="219"/>
      <c r="J705" s="219"/>
      <c r="K705" s="219"/>
      <c r="L705" s="219"/>
      <c r="M705" s="219"/>
      <c r="N705" s="219"/>
      <c r="O705" s="219"/>
      <c r="P705" s="219"/>
    </row>
    <row r="706" ht="13.5" customHeight="1">
      <c r="A706" s="219"/>
      <c r="B706" s="219"/>
      <c r="C706" s="219"/>
      <c r="D706" s="219"/>
      <c r="E706" s="219"/>
      <c r="F706" s="219"/>
      <c r="G706" s="219"/>
      <c r="H706" s="219"/>
      <c r="I706" s="219"/>
      <c r="J706" s="219"/>
      <c r="K706" s="219"/>
      <c r="L706" s="219"/>
      <c r="M706" s="219"/>
      <c r="N706" s="219"/>
      <c r="O706" s="219"/>
      <c r="P706" s="219"/>
    </row>
    <row r="707" ht="13.5" customHeight="1">
      <c r="A707" s="219"/>
      <c r="B707" s="219"/>
      <c r="C707" s="219"/>
      <c r="D707" s="219"/>
      <c r="E707" s="219"/>
      <c r="F707" s="219"/>
      <c r="G707" s="219"/>
      <c r="H707" s="219"/>
      <c r="I707" s="219"/>
      <c r="J707" s="219"/>
      <c r="K707" s="219"/>
      <c r="L707" s="219"/>
      <c r="M707" s="219"/>
      <c r="N707" s="219"/>
      <c r="O707" s="219"/>
      <c r="P707" s="219"/>
    </row>
    <row r="708" ht="13.5" customHeight="1">
      <c r="A708" s="219"/>
      <c r="B708" s="219"/>
      <c r="C708" s="219"/>
      <c r="D708" s="219"/>
      <c r="E708" s="219"/>
      <c r="F708" s="219"/>
      <c r="G708" s="219"/>
      <c r="H708" s="219"/>
      <c r="I708" s="219"/>
      <c r="J708" s="219"/>
      <c r="K708" s="219"/>
      <c r="L708" s="219"/>
      <c r="M708" s="219"/>
      <c r="N708" s="219"/>
      <c r="O708" s="219"/>
      <c r="P708" s="219"/>
    </row>
    <row r="709" ht="13.5" customHeight="1">
      <c r="A709" s="219"/>
      <c r="B709" s="219"/>
      <c r="C709" s="219"/>
      <c r="D709" s="219"/>
      <c r="E709" s="219"/>
      <c r="F709" s="219"/>
      <c r="G709" s="219"/>
      <c r="H709" s="219"/>
      <c r="I709" s="219"/>
      <c r="J709" s="219"/>
      <c r="K709" s="219"/>
      <c r="L709" s="219"/>
      <c r="M709" s="219"/>
      <c r="N709" s="219"/>
      <c r="O709" s="219"/>
      <c r="P709" s="219"/>
    </row>
    <row r="710" ht="13.5" customHeight="1">
      <c r="A710" s="219"/>
      <c r="B710" s="219"/>
      <c r="C710" s="219"/>
      <c r="D710" s="219"/>
      <c r="E710" s="219"/>
      <c r="F710" s="219"/>
      <c r="G710" s="219"/>
      <c r="H710" s="219"/>
      <c r="I710" s="219"/>
      <c r="J710" s="219"/>
      <c r="K710" s="219"/>
      <c r="L710" s="219"/>
      <c r="M710" s="219"/>
      <c r="N710" s="219"/>
      <c r="O710" s="219"/>
      <c r="P710" s="219"/>
    </row>
    <row r="711" ht="13.5" customHeight="1">
      <c r="A711" s="219"/>
      <c r="B711" s="219"/>
      <c r="C711" s="219"/>
      <c r="D711" s="219"/>
      <c r="E711" s="219"/>
      <c r="F711" s="219"/>
      <c r="G711" s="219"/>
      <c r="H711" s="219"/>
      <c r="I711" s="219"/>
      <c r="J711" s="219"/>
      <c r="K711" s="219"/>
      <c r="L711" s="219"/>
      <c r="M711" s="219"/>
      <c r="N711" s="219"/>
      <c r="O711" s="219"/>
      <c r="P711" s="219"/>
    </row>
    <row r="712" ht="13.5" customHeight="1">
      <c r="A712" s="219"/>
      <c r="B712" s="219"/>
      <c r="C712" s="219"/>
      <c r="D712" s="219"/>
      <c r="E712" s="219"/>
      <c r="F712" s="219"/>
      <c r="G712" s="219"/>
      <c r="H712" s="219"/>
      <c r="I712" s="219"/>
      <c r="J712" s="219"/>
      <c r="K712" s="219"/>
      <c r="L712" s="219"/>
      <c r="M712" s="219"/>
      <c r="N712" s="219"/>
      <c r="O712" s="219"/>
      <c r="P712" s="219"/>
    </row>
    <row r="713" ht="13.5" customHeight="1">
      <c r="A713" s="219"/>
      <c r="B713" s="219"/>
      <c r="C713" s="219"/>
      <c r="D713" s="219"/>
      <c r="E713" s="219"/>
      <c r="F713" s="219"/>
      <c r="G713" s="219"/>
      <c r="H713" s="219"/>
      <c r="I713" s="219"/>
      <c r="J713" s="219"/>
      <c r="K713" s="219"/>
      <c r="L713" s="219"/>
      <c r="M713" s="219"/>
      <c r="N713" s="219"/>
      <c r="O713" s="219"/>
      <c r="P713" s="219"/>
    </row>
    <row r="714" ht="13.5" customHeight="1">
      <c r="A714" s="219"/>
      <c r="B714" s="219"/>
      <c r="C714" s="219"/>
      <c r="D714" s="219"/>
      <c r="E714" s="219"/>
      <c r="F714" s="219"/>
      <c r="G714" s="219"/>
      <c r="H714" s="219"/>
      <c r="I714" s="219"/>
      <c r="J714" s="219"/>
      <c r="K714" s="219"/>
      <c r="L714" s="219"/>
      <c r="M714" s="219"/>
      <c r="N714" s="219"/>
      <c r="O714" s="219"/>
      <c r="P714" s="219"/>
    </row>
    <row r="715" ht="13.5" customHeight="1">
      <c r="A715" s="219"/>
      <c r="B715" s="219"/>
      <c r="C715" s="219"/>
      <c r="D715" s="219"/>
      <c r="E715" s="219"/>
      <c r="F715" s="219"/>
      <c r="G715" s="219"/>
      <c r="H715" s="219"/>
      <c r="I715" s="219"/>
      <c r="J715" s="219"/>
      <c r="K715" s="219"/>
      <c r="L715" s="219"/>
      <c r="M715" s="219"/>
      <c r="N715" s="219"/>
      <c r="O715" s="219"/>
      <c r="P715" s="219"/>
    </row>
    <row r="716" ht="13.5" customHeight="1">
      <c r="A716" s="219"/>
      <c r="B716" s="219"/>
      <c r="C716" s="219"/>
      <c r="D716" s="219"/>
      <c r="E716" s="219"/>
      <c r="F716" s="219"/>
      <c r="G716" s="219"/>
      <c r="H716" s="219"/>
      <c r="I716" s="219"/>
      <c r="J716" s="219"/>
      <c r="K716" s="219"/>
      <c r="L716" s="219"/>
      <c r="M716" s="219"/>
      <c r="N716" s="219"/>
      <c r="O716" s="219"/>
      <c r="P716" s="219"/>
    </row>
    <row r="717" ht="13.5" customHeight="1">
      <c r="A717" s="219"/>
      <c r="B717" s="219"/>
      <c r="C717" s="219"/>
      <c r="D717" s="219"/>
      <c r="E717" s="219"/>
      <c r="F717" s="219"/>
      <c r="G717" s="219"/>
      <c r="H717" s="219"/>
      <c r="I717" s="219"/>
      <c r="J717" s="219"/>
      <c r="K717" s="219"/>
      <c r="L717" s="219"/>
      <c r="M717" s="219"/>
      <c r="N717" s="219"/>
      <c r="O717" s="219"/>
      <c r="P717" s="219"/>
    </row>
    <row r="718" ht="13.5" customHeight="1">
      <c r="A718" s="219"/>
      <c r="B718" s="219"/>
      <c r="C718" s="219"/>
      <c r="D718" s="219"/>
      <c r="E718" s="219"/>
      <c r="F718" s="219"/>
      <c r="G718" s="219"/>
      <c r="H718" s="219"/>
      <c r="I718" s="219"/>
      <c r="J718" s="219"/>
      <c r="K718" s="219"/>
      <c r="L718" s="219"/>
      <c r="M718" s="219"/>
      <c r="N718" s="219"/>
      <c r="O718" s="219"/>
      <c r="P718" s="219"/>
    </row>
    <row r="719" ht="13.5" customHeight="1">
      <c r="A719" s="219"/>
      <c r="B719" s="219"/>
      <c r="C719" s="219"/>
      <c r="D719" s="219"/>
      <c r="E719" s="219"/>
      <c r="F719" s="219"/>
      <c r="G719" s="219"/>
      <c r="H719" s="219"/>
      <c r="I719" s="219"/>
      <c r="J719" s="219"/>
      <c r="K719" s="219"/>
      <c r="L719" s="219"/>
      <c r="M719" s="219"/>
      <c r="N719" s="219"/>
      <c r="O719" s="219"/>
      <c r="P719" s="219"/>
    </row>
    <row r="720" ht="13.5" customHeight="1">
      <c r="A720" s="219"/>
      <c r="B720" s="219"/>
      <c r="C720" s="219"/>
      <c r="D720" s="219"/>
      <c r="E720" s="219"/>
      <c r="F720" s="219"/>
      <c r="G720" s="219"/>
      <c r="H720" s="219"/>
      <c r="I720" s="219"/>
      <c r="J720" s="219"/>
      <c r="K720" s="219"/>
      <c r="L720" s="219"/>
      <c r="M720" s="219"/>
      <c r="N720" s="219"/>
      <c r="O720" s="219"/>
      <c r="P720" s="219"/>
    </row>
    <row r="721" ht="13.5" customHeight="1">
      <c r="A721" s="219"/>
      <c r="B721" s="219"/>
      <c r="C721" s="219"/>
      <c r="D721" s="219"/>
      <c r="E721" s="219"/>
      <c r="F721" s="219"/>
      <c r="G721" s="219"/>
      <c r="H721" s="219"/>
      <c r="I721" s="219"/>
      <c r="J721" s="219"/>
      <c r="K721" s="219"/>
      <c r="L721" s="219"/>
      <c r="M721" s="219"/>
      <c r="N721" s="219"/>
      <c r="O721" s="219"/>
      <c r="P721" s="219"/>
    </row>
    <row r="722" ht="13.5" customHeight="1">
      <c r="A722" s="219"/>
      <c r="B722" s="219"/>
      <c r="C722" s="219"/>
      <c r="D722" s="219"/>
      <c r="E722" s="219"/>
      <c r="F722" s="219"/>
      <c r="G722" s="219"/>
      <c r="H722" s="219"/>
      <c r="I722" s="219"/>
      <c r="J722" s="219"/>
      <c r="K722" s="219"/>
      <c r="L722" s="219"/>
      <c r="M722" s="219"/>
      <c r="N722" s="219"/>
      <c r="O722" s="219"/>
      <c r="P722" s="219"/>
    </row>
    <row r="723" ht="13.5" customHeight="1">
      <c r="A723" s="219"/>
      <c r="B723" s="219"/>
      <c r="C723" s="219"/>
      <c r="D723" s="219"/>
      <c r="E723" s="219"/>
      <c r="F723" s="219"/>
      <c r="G723" s="219"/>
      <c r="H723" s="219"/>
      <c r="I723" s="219"/>
      <c r="J723" s="219"/>
      <c r="K723" s="219"/>
      <c r="L723" s="219"/>
      <c r="M723" s="219"/>
      <c r="N723" s="219"/>
      <c r="O723" s="219"/>
      <c r="P723" s="219"/>
    </row>
    <row r="724" ht="13.5" customHeight="1">
      <c r="A724" s="219"/>
      <c r="B724" s="219"/>
      <c r="C724" s="219"/>
      <c r="D724" s="219"/>
      <c r="E724" s="219"/>
      <c r="F724" s="219"/>
      <c r="G724" s="219"/>
      <c r="H724" s="219"/>
      <c r="I724" s="219"/>
      <c r="J724" s="219"/>
      <c r="K724" s="219"/>
      <c r="L724" s="219"/>
      <c r="M724" s="219"/>
      <c r="N724" s="219"/>
      <c r="O724" s="219"/>
      <c r="P724" s="219"/>
    </row>
    <row r="725" ht="13.5" customHeight="1">
      <c r="A725" s="219"/>
      <c r="B725" s="219"/>
      <c r="C725" s="219"/>
      <c r="D725" s="219"/>
      <c r="E725" s="219"/>
      <c r="F725" s="219"/>
      <c r="G725" s="219"/>
      <c r="H725" s="219"/>
      <c r="I725" s="219"/>
      <c r="J725" s="219"/>
      <c r="K725" s="219"/>
      <c r="L725" s="219"/>
      <c r="M725" s="219"/>
      <c r="N725" s="219"/>
      <c r="O725" s="219"/>
      <c r="P725" s="219"/>
    </row>
    <row r="726" ht="13.5" customHeight="1">
      <c r="A726" s="219"/>
      <c r="B726" s="219"/>
      <c r="C726" s="219"/>
      <c r="D726" s="219"/>
      <c r="E726" s="219"/>
      <c r="F726" s="219"/>
      <c r="G726" s="219"/>
      <c r="H726" s="219"/>
      <c r="I726" s="219"/>
      <c r="J726" s="219"/>
      <c r="K726" s="219"/>
      <c r="L726" s="219"/>
      <c r="M726" s="219"/>
      <c r="N726" s="219"/>
      <c r="O726" s="219"/>
      <c r="P726" s="219"/>
    </row>
    <row r="727" ht="13.5" customHeight="1">
      <c r="A727" s="219"/>
      <c r="B727" s="219"/>
      <c r="C727" s="219"/>
      <c r="D727" s="219"/>
      <c r="E727" s="219"/>
      <c r="F727" s="219"/>
      <c r="G727" s="219"/>
      <c r="H727" s="219"/>
      <c r="I727" s="219"/>
      <c r="J727" s="219"/>
      <c r="K727" s="219"/>
      <c r="L727" s="219"/>
      <c r="M727" s="219"/>
      <c r="N727" s="219"/>
      <c r="O727" s="219"/>
      <c r="P727" s="219"/>
    </row>
    <row r="728" ht="13.5" customHeight="1">
      <c r="A728" s="219"/>
      <c r="B728" s="219"/>
      <c r="C728" s="219"/>
      <c r="D728" s="219"/>
      <c r="E728" s="219"/>
      <c r="F728" s="219"/>
      <c r="G728" s="219"/>
      <c r="H728" s="219"/>
      <c r="I728" s="219"/>
      <c r="J728" s="219"/>
      <c r="K728" s="219"/>
      <c r="L728" s="219"/>
      <c r="M728" s="219"/>
      <c r="N728" s="219"/>
      <c r="O728" s="219"/>
      <c r="P728" s="219"/>
    </row>
    <row r="729" ht="13.5" customHeight="1">
      <c r="A729" s="219"/>
      <c r="B729" s="219"/>
      <c r="C729" s="219"/>
      <c r="D729" s="219"/>
      <c r="E729" s="219"/>
      <c r="F729" s="219"/>
      <c r="G729" s="219"/>
      <c r="H729" s="219"/>
      <c r="I729" s="219"/>
      <c r="J729" s="219"/>
      <c r="K729" s="219"/>
      <c r="L729" s="219"/>
      <c r="M729" s="219"/>
      <c r="N729" s="219"/>
      <c r="O729" s="219"/>
      <c r="P729" s="219"/>
    </row>
    <row r="730" ht="13.5" customHeight="1">
      <c r="A730" s="219"/>
      <c r="B730" s="219"/>
      <c r="C730" s="219"/>
      <c r="D730" s="219"/>
      <c r="E730" s="219"/>
      <c r="F730" s="219"/>
      <c r="G730" s="219"/>
      <c r="H730" s="219"/>
      <c r="I730" s="219"/>
      <c r="J730" s="219"/>
      <c r="K730" s="219"/>
      <c r="L730" s="219"/>
      <c r="M730" s="219"/>
      <c r="N730" s="219"/>
      <c r="O730" s="219"/>
      <c r="P730" s="219"/>
    </row>
    <row r="731" ht="13.5" customHeight="1">
      <c r="A731" s="219"/>
      <c r="B731" s="219"/>
      <c r="C731" s="219"/>
      <c r="D731" s="219"/>
      <c r="E731" s="219"/>
      <c r="F731" s="219"/>
      <c r="G731" s="219"/>
      <c r="H731" s="219"/>
      <c r="I731" s="219"/>
      <c r="J731" s="219"/>
      <c r="K731" s="219"/>
      <c r="L731" s="219"/>
      <c r="M731" s="219"/>
      <c r="N731" s="219"/>
      <c r="O731" s="219"/>
      <c r="P731" s="219"/>
    </row>
    <row r="732" ht="13.5" customHeight="1">
      <c r="A732" s="219"/>
      <c r="B732" s="219"/>
      <c r="C732" s="219"/>
      <c r="D732" s="219"/>
      <c r="E732" s="219"/>
      <c r="F732" s="219"/>
      <c r="G732" s="219"/>
      <c r="H732" s="219"/>
      <c r="I732" s="219"/>
      <c r="J732" s="219"/>
      <c r="K732" s="219"/>
      <c r="L732" s="219"/>
      <c r="M732" s="219"/>
      <c r="N732" s="219"/>
      <c r="O732" s="219"/>
      <c r="P732" s="219"/>
    </row>
    <row r="733" ht="13.5" customHeight="1">
      <c r="A733" s="219"/>
      <c r="B733" s="219"/>
      <c r="C733" s="219"/>
      <c r="D733" s="219"/>
      <c r="E733" s="219"/>
      <c r="F733" s="219"/>
      <c r="G733" s="219"/>
      <c r="H733" s="219"/>
      <c r="I733" s="219"/>
      <c r="J733" s="219"/>
      <c r="K733" s="219"/>
      <c r="L733" s="219"/>
      <c r="M733" s="219"/>
      <c r="N733" s="219"/>
      <c r="O733" s="219"/>
      <c r="P733" s="219"/>
    </row>
    <row r="734" ht="13.5" customHeight="1">
      <c r="A734" s="219"/>
      <c r="B734" s="219"/>
      <c r="C734" s="219"/>
      <c r="D734" s="219"/>
      <c r="E734" s="219"/>
      <c r="F734" s="219"/>
      <c r="G734" s="219"/>
      <c r="H734" s="219"/>
      <c r="I734" s="219"/>
      <c r="J734" s="219"/>
      <c r="K734" s="219"/>
      <c r="L734" s="219"/>
      <c r="M734" s="219"/>
      <c r="N734" s="219"/>
      <c r="O734" s="219"/>
      <c r="P734" s="219"/>
    </row>
    <row r="735" ht="13.5" customHeight="1">
      <c r="A735" s="219"/>
      <c r="B735" s="219"/>
      <c r="C735" s="219"/>
      <c r="D735" s="219"/>
      <c r="E735" s="219"/>
      <c r="F735" s="219"/>
      <c r="G735" s="219"/>
      <c r="H735" s="219"/>
      <c r="I735" s="219"/>
      <c r="J735" s="219"/>
      <c r="K735" s="219"/>
      <c r="L735" s="219"/>
      <c r="M735" s="219"/>
      <c r="N735" s="219"/>
      <c r="O735" s="219"/>
      <c r="P735" s="219"/>
    </row>
    <row r="736" ht="13.5" customHeight="1">
      <c r="A736" s="219"/>
      <c r="B736" s="219"/>
      <c r="C736" s="219"/>
      <c r="D736" s="219"/>
      <c r="E736" s="219"/>
      <c r="F736" s="219"/>
      <c r="G736" s="219"/>
      <c r="H736" s="219"/>
      <c r="I736" s="219"/>
      <c r="J736" s="219"/>
      <c r="K736" s="219"/>
      <c r="L736" s="219"/>
      <c r="M736" s="219"/>
      <c r="N736" s="219"/>
      <c r="O736" s="219"/>
      <c r="P736" s="219"/>
    </row>
    <row r="737" ht="13.5" customHeight="1">
      <c r="A737" s="219"/>
      <c r="B737" s="219"/>
      <c r="C737" s="219"/>
      <c r="D737" s="219"/>
      <c r="E737" s="219"/>
      <c r="F737" s="219"/>
      <c r="G737" s="219"/>
      <c r="H737" s="219"/>
      <c r="I737" s="219"/>
      <c r="J737" s="219"/>
      <c r="K737" s="219"/>
      <c r="L737" s="219"/>
      <c r="M737" s="219"/>
      <c r="N737" s="219"/>
      <c r="O737" s="219"/>
      <c r="P737" s="219"/>
    </row>
    <row r="738" ht="13.5" customHeight="1">
      <c r="A738" s="219"/>
      <c r="B738" s="219"/>
      <c r="C738" s="219"/>
      <c r="D738" s="219"/>
      <c r="E738" s="219"/>
      <c r="F738" s="219"/>
      <c r="G738" s="219"/>
      <c r="H738" s="219"/>
      <c r="I738" s="219"/>
      <c r="J738" s="219"/>
      <c r="K738" s="219"/>
      <c r="L738" s="219"/>
      <c r="M738" s="219"/>
      <c r="N738" s="219"/>
      <c r="O738" s="219"/>
      <c r="P738" s="219"/>
    </row>
    <row r="739" ht="13.5" customHeight="1">
      <c r="A739" s="219"/>
      <c r="B739" s="219"/>
      <c r="C739" s="219"/>
      <c r="D739" s="219"/>
      <c r="E739" s="219"/>
      <c r="F739" s="219"/>
      <c r="G739" s="219"/>
      <c r="H739" s="219"/>
      <c r="I739" s="219"/>
      <c r="J739" s="219"/>
      <c r="K739" s="219"/>
      <c r="L739" s="219"/>
      <c r="M739" s="219"/>
      <c r="N739" s="219"/>
      <c r="O739" s="219"/>
      <c r="P739" s="219"/>
    </row>
    <row r="740" ht="13.5" customHeight="1">
      <c r="A740" s="219"/>
      <c r="B740" s="219"/>
      <c r="C740" s="219"/>
      <c r="D740" s="219"/>
      <c r="E740" s="219"/>
      <c r="F740" s="219"/>
      <c r="G740" s="219"/>
      <c r="H740" s="219"/>
      <c r="I740" s="219"/>
      <c r="J740" s="219"/>
      <c r="K740" s="219"/>
      <c r="L740" s="219"/>
      <c r="M740" s="219"/>
      <c r="N740" s="219"/>
      <c r="O740" s="219"/>
      <c r="P740" s="219"/>
    </row>
    <row r="741" ht="13.5" customHeight="1">
      <c r="A741" s="219"/>
      <c r="B741" s="219"/>
      <c r="C741" s="219"/>
      <c r="D741" s="219"/>
      <c r="E741" s="219"/>
      <c r="F741" s="219"/>
      <c r="G741" s="219"/>
      <c r="H741" s="219"/>
      <c r="I741" s="219"/>
      <c r="J741" s="219"/>
      <c r="K741" s="219"/>
      <c r="L741" s="219"/>
      <c r="M741" s="219"/>
      <c r="N741" s="219"/>
      <c r="O741" s="219"/>
      <c r="P741" s="219"/>
    </row>
    <row r="742" ht="13.5" customHeight="1">
      <c r="A742" s="219"/>
      <c r="B742" s="219"/>
      <c r="C742" s="219"/>
      <c r="D742" s="219"/>
      <c r="E742" s="219"/>
      <c r="F742" s="219"/>
      <c r="G742" s="219"/>
      <c r="H742" s="219"/>
      <c r="I742" s="219"/>
      <c r="J742" s="219"/>
      <c r="K742" s="219"/>
      <c r="L742" s="219"/>
      <c r="M742" s="219"/>
      <c r="N742" s="219"/>
      <c r="O742" s="219"/>
      <c r="P742" s="219"/>
    </row>
    <row r="743" ht="13.5" customHeight="1">
      <c r="A743" s="219"/>
      <c r="B743" s="219"/>
      <c r="C743" s="219"/>
      <c r="D743" s="219"/>
      <c r="E743" s="219"/>
      <c r="F743" s="219"/>
      <c r="G743" s="219"/>
      <c r="H743" s="219"/>
      <c r="I743" s="219"/>
      <c r="J743" s="219"/>
      <c r="K743" s="219"/>
      <c r="L743" s="219"/>
      <c r="M743" s="219"/>
      <c r="N743" s="219"/>
      <c r="O743" s="219"/>
      <c r="P743" s="219"/>
    </row>
    <row r="744" ht="13.5" customHeight="1">
      <c r="A744" s="219"/>
      <c r="B744" s="219"/>
      <c r="C744" s="219"/>
      <c r="D744" s="219"/>
      <c r="E744" s="219"/>
      <c r="F744" s="219"/>
      <c r="G744" s="219"/>
      <c r="H744" s="219"/>
      <c r="I744" s="219"/>
      <c r="J744" s="219"/>
      <c r="K744" s="219"/>
      <c r="L744" s="219"/>
      <c r="M744" s="219"/>
      <c r="N744" s="219"/>
      <c r="O744" s="219"/>
      <c r="P744" s="219"/>
    </row>
    <row r="745" ht="13.5" customHeight="1">
      <c r="A745" s="219"/>
      <c r="B745" s="219"/>
      <c r="C745" s="219"/>
      <c r="D745" s="219"/>
      <c r="E745" s="219"/>
      <c r="F745" s="219"/>
      <c r="G745" s="219"/>
      <c r="H745" s="219"/>
      <c r="I745" s="219"/>
      <c r="J745" s="219"/>
      <c r="K745" s="219"/>
      <c r="L745" s="219"/>
      <c r="M745" s="219"/>
      <c r="N745" s="219"/>
      <c r="O745" s="219"/>
      <c r="P745" s="219"/>
    </row>
    <row r="746" ht="13.5" customHeight="1">
      <c r="A746" s="219"/>
      <c r="B746" s="219"/>
      <c r="C746" s="219"/>
      <c r="D746" s="219"/>
      <c r="E746" s="219"/>
      <c r="F746" s="219"/>
      <c r="G746" s="219"/>
      <c r="H746" s="219"/>
      <c r="I746" s="219"/>
      <c r="J746" s="219"/>
      <c r="K746" s="219"/>
      <c r="L746" s="219"/>
      <c r="M746" s="219"/>
      <c r="N746" s="219"/>
      <c r="O746" s="219"/>
      <c r="P746" s="219"/>
    </row>
    <row r="747" ht="13.5" customHeight="1">
      <c r="A747" s="219"/>
      <c r="B747" s="219"/>
      <c r="C747" s="219"/>
      <c r="D747" s="219"/>
      <c r="E747" s="219"/>
      <c r="F747" s="219"/>
      <c r="G747" s="219"/>
      <c r="H747" s="219"/>
      <c r="I747" s="219"/>
      <c r="J747" s="219"/>
      <c r="K747" s="219"/>
      <c r="L747" s="219"/>
      <c r="M747" s="219"/>
      <c r="N747" s="219"/>
      <c r="O747" s="219"/>
      <c r="P747" s="219"/>
    </row>
    <row r="748" ht="13.5" customHeight="1">
      <c r="A748" s="219"/>
      <c r="B748" s="219"/>
      <c r="C748" s="219"/>
      <c r="D748" s="219"/>
      <c r="E748" s="219"/>
      <c r="F748" s="219"/>
      <c r="G748" s="219"/>
      <c r="H748" s="219"/>
      <c r="I748" s="219"/>
      <c r="J748" s="219"/>
      <c r="K748" s="219"/>
      <c r="L748" s="219"/>
      <c r="M748" s="219"/>
      <c r="N748" s="219"/>
      <c r="O748" s="219"/>
      <c r="P748" s="219"/>
    </row>
    <row r="749" ht="13.5" customHeight="1">
      <c r="A749" s="219"/>
      <c r="B749" s="219"/>
      <c r="C749" s="219"/>
      <c r="D749" s="219"/>
      <c r="E749" s="219"/>
      <c r="F749" s="219"/>
      <c r="G749" s="219"/>
      <c r="H749" s="219"/>
      <c r="I749" s="219"/>
      <c r="J749" s="219"/>
      <c r="K749" s="219"/>
      <c r="L749" s="219"/>
      <c r="M749" s="219"/>
      <c r="N749" s="219"/>
      <c r="O749" s="219"/>
      <c r="P749" s="219"/>
    </row>
    <row r="750" ht="13.5" customHeight="1">
      <c r="A750" s="219"/>
      <c r="B750" s="219"/>
      <c r="C750" s="219"/>
      <c r="D750" s="219"/>
      <c r="E750" s="219"/>
      <c r="F750" s="219"/>
      <c r="G750" s="219"/>
      <c r="H750" s="219"/>
      <c r="I750" s="219"/>
      <c r="J750" s="219"/>
      <c r="K750" s="219"/>
      <c r="L750" s="219"/>
      <c r="M750" s="219"/>
      <c r="N750" s="219"/>
      <c r="O750" s="219"/>
      <c r="P750" s="219"/>
    </row>
    <row r="751" ht="13.5" customHeight="1">
      <c r="A751" s="219"/>
      <c r="B751" s="219"/>
      <c r="C751" s="219"/>
      <c r="D751" s="219"/>
      <c r="E751" s="219"/>
      <c r="F751" s="219"/>
      <c r="G751" s="219"/>
      <c r="H751" s="219"/>
      <c r="I751" s="219"/>
      <c r="J751" s="219"/>
      <c r="K751" s="219"/>
      <c r="L751" s="219"/>
      <c r="M751" s="219"/>
      <c r="N751" s="219"/>
      <c r="O751" s="219"/>
      <c r="P751" s="219"/>
    </row>
    <row r="752" ht="13.5" customHeight="1">
      <c r="A752" s="219"/>
      <c r="B752" s="219"/>
      <c r="C752" s="219"/>
      <c r="D752" s="219"/>
      <c r="E752" s="219"/>
      <c r="F752" s="219"/>
      <c r="G752" s="219"/>
      <c r="H752" s="219"/>
      <c r="I752" s="219"/>
      <c r="J752" s="219"/>
      <c r="K752" s="219"/>
      <c r="L752" s="219"/>
      <c r="M752" s="219"/>
      <c r="N752" s="219"/>
      <c r="O752" s="219"/>
      <c r="P752" s="219"/>
    </row>
    <row r="753" ht="13.5" customHeight="1">
      <c r="A753" s="219"/>
      <c r="B753" s="219"/>
      <c r="C753" s="219"/>
      <c r="D753" s="219"/>
      <c r="E753" s="219"/>
      <c r="F753" s="219"/>
      <c r="G753" s="219"/>
      <c r="H753" s="219"/>
      <c r="I753" s="219"/>
      <c r="J753" s="219"/>
      <c r="K753" s="219"/>
      <c r="L753" s="219"/>
      <c r="M753" s="219"/>
      <c r="N753" s="219"/>
      <c r="O753" s="219"/>
      <c r="P753" s="219"/>
    </row>
    <row r="754" ht="13.5" customHeight="1">
      <c r="A754" s="219"/>
      <c r="B754" s="219"/>
      <c r="C754" s="219"/>
      <c r="D754" s="219"/>
      <c r="E754" s="219"/>
      <c r="F754" s="219"/>
      <c r="G754" s="219"/>
      <c r="H754" s="219"/>
      <c r="I754" s="219"/>
      <c r="J754" s="219"/>
      <c r="K754" s="219"/>
      <c r="L754" s="219"/>
      <c r="M754" s="219"/>
      <c r="N754" s="219"/>
      <c r="O754" s="219"/>
      <c r="P754" s="219"/>
    </row>
    <row r="755" ht="13.5" customHeight="1">
      <c r="A755" s="219"/>
      <c r="B755" s="219"/>
      <c r="C755" s="219"/>
      <c r="D755" s="219"/>
      <c r="E755" s="219"/>
      <c r="F755" s="219"/>
      <c r="G755" s="219"/>
      <c r="H755" s="219"/>
      <c r="I755" s="219"/>
      <c r="J755" s="219"/>
      <c r="K755" s="219"/>
      <c r="L755" s="219"/>
      <c r="M755" s="219"/>
      <c r="N755" s="219"/>
      <c r="O755" s="219"/>
      <c r="P755" s="219"/>
    </row>
    <row r="756" ht="13.5" customHeight="1">
      <c r="A756" s="219"/>
      <c r="B756" s="219"/>
      <c r="C756" s="219"/>
      <c r="D756" s="219"/>
      <c r="E756" s="219"/>
      <c r="F756" s="219"/>
      <c r="G756" s="219"/>
      <c r="H756" s="219"/>
      <c r="I756" s="219"/>
      <c r="J756" s="219"/>
      <c r="K756" s="219"/>
      <c r="L756" s="219"/>
      <c r="M756" s="219"/>
      <c r="N756" s="219"/>
      <c r="O756" s="219"/>
      <c r="P756" s="219"/>
    </row>
    <row r="757" ht="13.5" customHeight="1">
      <c r="A757" s="219"/>
      <c r="B757" s="219"/>
      <c r="C757" s="219"/>
      <c r="D757" s="219"/>
      <c r="E757" s="219"/>
      <c r="F757" s="219"/>
      <c r="G757" s="219"/>
      <c r="H757" s="219"/>
      <c r="I757" s="219"/>
      <c r="J757" s="219"/>
      <c r="K757" s="219"/>
      <c r="L757" s="219"/>
      <c r="M757" s="219"/>
      <c r="N757" s="219"/>
      <c r="O757" s="219"/>
      <c r="P757" s="219"/>
    </row>
    <row r="758" ht="13.5" customHeight="1">
      <c r="A758" s="219"/>
      <c r="B758" s="219"/>
      <c r="C758" s="219"/>
      <c r="D758" s="219"/>
      <c r="E758" s="219"/>
      <c r="F758" s="219"/>
      <c r="G758" s="219"/>
      <c r="H758" s="219"/>
      <c r="I758" s="219"/>
      <c r="J758" s="219"/>
      <c r="K758" s="219"/>
      <c r="L758" s="219"/>
      <c r="M758" s="219"/>
      <c r="N758" s="219"/>
      <c r="O758" s="219"/>
      <c r="P758" s="219"/>
    </row>
    <row r="759" ht="13.5" customHeight="1">
      <c r="A759" s="219"/>
      <c r="B759" s="219"/>
      <c r="C759" s="219"/>
      <c r="D759" s="219"/>
      <c r="E759" s="219"/>
      <c r="F759" s="219"/>
      <c r="G759" s="219"/>
      <c r="H759" s="219"/>
      <c r="I759" s="219"/>
      <c r="J759" s="219"/>
      <c r="K759" s="219"/>
      <c r="L759" s="219"/>
      <c r="M759" s="219"/>
      <c r="N759" s="219"/>
      <c r="O759" s="219"/>
      <c r="P759" s="219"/>
    </row>
    <row r="760" ht="13.5" customHeight="1">
      <c r="A760" s="219"/>
      <c r="B760" s="219"/>
      <c r="C760" s="219"/>
      <c r="D760" s="219"/>
      <c r="E760" s="219"/>
      <c r="F760" s="219"/>
      <c r="G760" s="219"/>
      <c r="H760" s="219"/>
      <c r="I760" s="219"/>
      <c r="J760" s="219"/>
      <c r="K760" s="219"/>
      <c r="L760" s="219"/>
      <c r="M760" s="219"/>
      <c r="N760" s="219"/>
      <c r="O760" s="219"/>
      <c r="P760" s="219"/>
    </row>
    <row r="761" ht="13.5" customHeight="1">
      <c r="A761" s="219"/>
      <c r="B761" s="219"/>
      <c r="C761" s="219"/>
      <c r="D761" s="219"/>
      <c r="E761" s="219"/>
      <c r="F761" s="219"/>
      <c r="G761" s="219"/>
      <c r="H761" s="219"/>
      <c r="I761" s="219"/>
      <c r="J761" s="219"/>
      <c r="K761" s="219"/>
      <c r="L761" s="219"/>
      <c r="M761" s="219"/>
      <c r="N761" s="219"/>
      <c r="O761" s="219"/>
      <c r="P761" s="219"/>
    </row>
    <row r="762" ht="13.5" customHeight="1">
      <c r="A762" s="219"/>
      <c r="B762" s="219"/>
      <c r="C762" s="219"/>
      <c r="D762" s="219"/>
      <c r="E762" s="219"/>
      <c r="F762" s="219"/>
      <c r="G762" s="219"/>
      <c r="H762" s="219"/>
      <c r="I762" s="219"/>
      <c r="J762" s="219"/>
      <c r="K762" s="219"/>
      <c r="L762" s="219"/>
      <c r="M762" s="219"/>
      <c r="N762" s="219"/>
      <c r="O762" s="219"/>
      <c r="P762" s="219"/>
    </row>
    <row r="763" ht="13.5" customHeight="1">
      <c r="A763" s="219"/>
      <c r="B763" s="219"/>
      <c r="C763" s="219"/>
      <c r="D763" s="219"/>
      <c r="E763" s="219"/>
      <c r="F763" s="219"/>
      <c r="G763" s="219"/>
      <c r="H763" s="219"/>
      <c r="I763" s="219"/>
      <c r="J763" s="219"/>
      <c r="K763" s="219"/>
      <c r="L763" s="219"/>
      <c r="M763" s="219"/>
      <c r="N763" s="219"/>
      <c r="O763" s="219"/>
      <c r="P763" s="219"/>
    </row>
    <row r="764" ht="13.5" customHeight="1">
      <c r="A764" s="219"/>
      <c r="B764" s="219"/>
      <c r="C764" s="219"/>
      <c r="D764" s="219"/>
      <c r="E764" s="219"/>
      <c r="F764" s="219"/>
      <c r="G764" s="219"/>
      <c r="H764" s="219"/>
      <c r="I764" s="219"/>
      <c r="J764" s="219"/>
      <c r="K764" s="219"/>
      <c r="L764" s="219"/>
      <c r="M764" s="219"/>
      <c r="N764" s="219"/>
      <c r="O764" s="219"/>
      <c r="P764" s="219"/>
    </row>
    <row r="765" ht="13.5" customHeight="1">
      <c r="A765" s="219"/>
      <c r="B765" s="219"/>
      <c r="C765" s="219"/>
      <c r="D765" s="219"/>
      <c r="E765" s="219"/>
      <c r="F765" s="219"/>
      <c r="G765" s="219"/>
      <c r="H765" s="219"/>
      <c r="I765" s="219"/>
      <c r="J765" s="219"/>
      <c r="K765" s="219"/>
      <c r="L765" s="219"/>
      <c r="M765" s="219"/>
      <c r="N765" s="219"/>
      <c r="O765" s="219"/>
      <c r="P765" s="219"/>
    </row>
    <row r="766" ht="13.5" customHeight="1">
      <c r="A766" s="219"/>
      <c r="B766" s="219"/>
      <c r="C766" s="219"/>
      <c r="D766" s="219"/>
      <c r="E766" s="219"/>
      <c r="F766" s="219"/>
      <c r="G766" s="219"/>
      <c r="H766" s="219"/>
      <c r="I766" s="219"/>
      <c r="J766" s="219"/>
      <c r="K766" s="219"/>
      <c r="L766" s="219"/>
      <c r="M766" s="219"/>
      <c r="N766" s="219"/>
      <c r="O766" s="219"/>
      <c r="P766" s="219"/>
    </row>
    <row r="767" ht="13.5" customHeight="1">
      <c r="A767" s="219"/>
      <c r="B767" s="219"/>
      <c r="C767" s="219"/>
      <c r="D767" s="219"/>
      <c r="E767" s="219"/>
      <c r="F767" s="219"/>
      <c r="G767" s="219"/>
      <c r="H767" s="219"/>
      <c r="I767" s="219"/>
      <c r="J767" s="219"/>
      <c r="K767" s="219"/>
      <c r="L767" s="219"/>
      <c r="M767" s="219"/>
      <c r="N767" s="219"/>
      <c r="O767" s="219"/>
      <c r="P767" s="219"/>
    </row>
    <row r="768" ht="13.5" customHeight="1">
      <c r="A768" s="219"/>
      <c r="B768" s="219"/>
      <c r="C768" s="219"/>
      <c r="D768" s="219"/>
      <c r="E768" s="219"/>
      <c r="F768" s="219"/>
      <c r="G768" s="219"/>
      <c r="H768" s="219"/>
      <c r="I768" s="219"/>
      <c r="J768" s="219"/>
      <c r="K768" s="219"/>
      <c r="L768" s="219"/>
      <c r="M768" s="219"/>
      <c r="N768" s="219"/>
      <c r="O768" s="219"/>
      <c r="P768" s="219"/>
    </row>
    <row r="769" ht="13.5" customHeight="1">
      <c r="A769" s="219"/>
      <c r="B769" s="219"/>
      <c r="C769" s="219"/>
      <c r="D769" s="219"/>
      <c r="E769" s="219"/>
      <c r="F769" s="219"/>
      <c r="G769" s="219"/>
      <c r="H769" s="219"/>
      <c r="I769" s="219"/>
      <c r="J769" s="219"/>
      <c r="K769" s="219"/>
      <c r="L769" s="219"/>
      <c r="M769" s="219"/>
      <c r="N769" s="219"/>
      <c r="O769" s="219"/>
      <c r="P769" s="219"/>
    </row>
    <row r="770" ht="13.5" customHeight="1">
      <c r="A770" s="219"/>
      <c r="B770" s="219"/>
      <c r="C770" s="219"/>
      <c r="D770" s="219"/>
      <c r="E770" s="219"/>
      <c r="F770" s="219"/>
      <c r="G770" s="219"/>
      <c r="H770" s="219"/>
      <c r="I770" s="219"/>
      <c r="J770" s="219"/>
      <c r="K770" s="219"/>
      <c r="L770" s="219"/>
      <c r="M770" s="219"/>
      <c r="N770" s="219"/>
      <c r="O770" s="219"/>
      <c r="P770" s="219"/>
    </row>
    <row r="771" ht="13.5" customHeight="1">
      <c r="A771" s="219"/>
      <c r="B771" s="219"/>
      <c r="C771" s="219"/>
      <c r="D771" s="219"/>
      <c r="E771" s="219"/>
      <c r="F771" s="219"/>
      <c r="G771" s="219"/>
      <c r="H771" s="219"/>
      <c r="I771" s="219"/>
      <c r="J771" s="219"/>
      <c r="K771" s="219"/>
      <c r="L771" s="219"/>
      <c r="M771" s="219"/>
      <c r="N771" s="219"/>
      <c r="O771" s="219"/>
      <c r="P771" s="219"/>
    </row>
    <row r="772" ht="13.5" customHeight="1">
      <c r="A772" s="219"/>
      <c r="B772" s="219"/>
      <c r="C772" s="219"/>
      <c r="D772" s="219"/>
      <c r="E772" s="219"/>
      <c r="F772" s="219"/>
      <c r="G772" s="219"/>
      <c r="H772" s="219"/>
      <c r="I772" s="219"/>
      <c r="J772" s="219"/>
      <c r="K772" s="219"/>
      <c r="L772" s="219"/>
      <c r="M772" s="219"/>
      <c r="N772" s="219"/>
      <c r="O772" s="219"/>
      <c r="P772" s="219"/>
    </row>
    <row r="773" ht="13.5" customHeight="1">
      <c r="A773" s="219"/>
      <c r="B773" s="219"/>
      <c r="C773" s="219"/>
      <c r="D773" s="219"/>
      <c r="E773" s="219"/>
      <c r="F773" s="219"/>
      <c r="G773" s="219"/>
      <c r="H773" s="219"/>
      <c r="I773" s="219"/>
      <c r="J773" s="219"/>
      <c r="K773" s="219"/>
      <c r="L773" s="219"/>
      <c r="M773" s="219"/>
      <c r="N773" s="219"/>
      <c r="O773" s="219"/>
      <c r="P773" s="219"/>
    </row>
    <row r="774" ht="13.5" customHeight="1">
      <c r="A774" s="219"/>
      <c r="B774" s="219"/>
      <c r="C774" s="219"/>
      <c r="D774" s="219"/>
      <c r="E774" s="219"/>
      <c r="F774" s="219"/>
      <c r="G774" s="219"/>
      <c r="H774" s="219"/>
      <c r="I774" s="219"/>
      <c r="J774" s="219"/>
      <c r="K774" s="219"/>
      <c r="L774" s="219"/>
      <c r="M774" s="219"/>
      <c r="N774" s="219"/>
      <c r="O774" s="219"/>
      <c r="P774" s="219"/>
    </row>
    <row r="775" ht="13.5" customHeight="1">
      <c r="A775" s="219"/>
      <c r="B775" s="219"/>
      <c r="C775" s="219"/>
      <c r="D775" s="219"/>
      <c r="E775" s="219"/>
      <c r="F775" s="219"/>
      <c r="G775" s="219"/>
      <c r="H775" s="219"/>
      <c r="I775" s="219"/>
      <c r="J775" s="219"/>
      <c r="K775" s="219"/>
      <c r="L775" s="219"/>
      <c r="M775" s="219"/>
      <c r="N775" s="219"/>
      <c r="O775" s="219"/>
      <c r="P775" s="219"/>
    </row>
    <row r="776" ht="13.5" customHeight="1">
      <c r="A776" s="219"/>
      <c r="B776" s="219"/>
      <c r="C776" s="219"/>
      <c r="D776" s="219"/>
      <c r="E776" s="219"/>
      <c r="F776" s="219"/>
      <c r="G776" s="219"/>
      <c r="H776" s="219"/>
      <c r="I776" s="219"/>
      <c r="J776" s="219"/>
      <c r="K776" s="219"/>
      <c r="L776" s="219"/>
      <c r="M776" s="219"/>
      <c r="N776" s="219"/>
      <c r="O776" s="219"/>
      <c r="P776" s="219"/>
    </row>
    <row r="777" ht="13.5" customHeight="1">
      <c r="A777" s="219"/>
      <c r="B777" s="219"/>
      <c r="C777" s="219"/>
      <c r="D777" s="219"/>
      <c r="E777" s="219"/>
      <c r="F777" s="219"/>
      <c r="G777" s="219"/>
      <c r="H777" s="219"/>
      <c r="I777" s="219"/>
      <c r="J777" s="219"/>
      <c r="K777" s="219"/>
      <c r="L777" s="219"/>
      <c r="M777" s="219"/>
      <c r="N777" s="219"/>
      <c r="O777" s="219"/>
      <c r="P777" s="219"/>
    </row>
    <row r="778" ht="13.5" customHeight="1">
      <c r="A778" s="219"/>
      <c r="B778" s="219"/>
      <c r="C778" s="219"/>
      <c r="D778" s="219"/>
      <c r="E778" s="219"/>
      <c r="F778" s="219"/>
      <c r="G778" s="219"/>
      <c r="H778" s="219"/>
      <c r="I778" s="219"/>
      <c r="J778" s="219"/>
      <c r="K778" s="219"/>
      <c r="L778" s="219"/>
      <c r="M778" s="219"/>
      <c r="N778" s="219"/>
      <c r="O778" s="219"/>
      <c r="P778" s="219"/>
    </row>
    <row r="779" ht="13.5" customHeight="1">
      <c r="A779" s="219"/>
      <c r="B779" s="219"/>
      <c r="C779" s="219"/>
      <c r="D779" s="219"/>
      <c r="E779" s="219"/>
      <c r="F779" s="219"/>
      <c r="G779" s="219"/>
      <c r="H779" s="219"/>
      <c r="I779" s="219"/>
      <c r="J779" s="219"/>
      <c r="K779" s="219"/>
      <c r="L779" s="219"/>
      <c r="M779" s="219"/>
      <c r="N779" s="219"/>
      <c r="O779" s="219"/>
      <c r="P779" s="219"/>
    </row>
    <row r="780" ht="13.5" customHeight="1">
      <c r="A780" s="219"/>
      <c r="B780" s="219"/>
      <c r="C780" s="219"/>
      <c r="D780" s="219"/>
      <c r="E780" s="219"/>
      <c r="F780" s="219"/>
      <c r="G780" s="219"/>
      <c r="H780" s="219"/>
      <c r="I780" s="219"/>
      <c r="J780" s="219"/>
      <c r="K780" s="219"/>
      <c r="L780" s="219"/>
      <c r="M780" s="219"/>
      <c r="N780" s="219"/>
      <c r="O780" s="219"/>
      <c r="P780" s="219"/>
    </row>
    <row r="781" ht="13.5" customHeight="1">
      <c r="A781" s="219"/>
      <c r="B781" s="219"/>
      <c r="C781" s="219"/>
      <c r="D781" s="219"/>
      <c r="E781" s="219"/>
      <c r="F781" s="219"/>
      <c r="G781" s="219"/>
      <c r="H781" s="219"/>
      <c r="I781" s="219"/>
      <c r="J781" s="219"/>
      <c r="K781" s="219"/>
      <c r="L781" s="219"/>
      <c r="M781" s="219"/>
      <c r="N781" s="219"/>
      <c r="O781" s="219"/>
      <c r="P781" s="219"/>
    </row>
    <row r="782" ht="13.5" customHeight="1">
      <c r="A782" s="219"/>
      <c r="B782" s="219"/>
      <c r="C782" s="219"/>
      <c r="D782" s="219"/>
      <c r="E782" s="219"/>
      <c r="F782" s="219"/>
      <c r="G782" s="219"/>
      <c r="H782" s="219"/>
      <c r="I782" s="219"/>
      <c r="J782" s="219"/>
      <c r="K782" s="219"/>
      <c r="L782" s="219"/>
      <c r="M782" s="219"/>
      <c r="N782" s="219"/>
      <c r="O782" s="219"/>
      <c r="P782" s="219"/>
    </row>
    <row r="783" ht="13.5" customHeight="1">
      <c r="A783" s="219"/>
      <c r="B783" s="219"/>
      <c r="C783" s="219"/>
      <c r="D783" s="219"/>
      <c r="E783" s="219"/>
      <c r="F783" s="219"/>
      <c r="G783" s="219"/>
      <c r="H783" s="219"/>
      <c r="I783" s="219"/>
      <c r="J783" s="219"/>
      <c r="K783" s="219"/>
      <c r="L783" s="219"/>
      <c r="M783" s="219"/>
      <c r="N783" s="219"/>
      <c r="O783" s="219"/>
      <c r="P783" s="219"/>
    </row>
    <row r="784" ht="13.5" customHeight="1">
      <c r="A784" s="219"/>
      <c r="B784" s="219"/>
      <c r="C784" s="219"/>
      <c r="D784" s="219"/>
      <c r="E784" s="219"/>
      <c r="F784" s="219"/>
      <c r="G784" s="219"/>
      <c r="H784" s="219"/>
      <c r="I784" s="219"/>
      <c r="J784" s="219"/>
      <c r="K784" s="219"/>
      <c r="L784" s="219"/>
      <c r="M784" s="219"/>
      <c r="N784" s="219"/>
      <c r="O784" s="219"/>
      <c r="P784" s="219"/>
    </row>
    <row r="785" ht="13.5" customHeight="1">
      <c r="A785" s="219"/>
      <c r="B785" s="219"/>
      <c r="C785" s="219"/>
      <c r="D785" s="219"/>
      <c r="E785" s="219"/>
      <c r="F785" s="219"/>
      <c r="G785" s="219"/>
      <c r="H785" s="219"/>
      <c r="I785" s="219"/>
      <c r="J785" s="219"/>
      <c r="K785" s="219"/>
      <c r="L785" s="219"/>
      <c r="M785" s="219"/>
      <c r="N785" s="219"/>
      <c r="O785" s="219"/>
      <c r="P785" s="219"/>
    </row>
    <row r="786" ht="13.5" customHeight="1">
      <c r="A786" s="219"/>
      <c r="B786" s="219"/>
      <c r="C786" s="219"/>
      <c r="D786" s="219"/>
      <c r="E786" s="219"/>
      <c r="F786" s="219"/>
      <c r="G786" s="219"/>
      <c r="H786" s="219"/>
      <c r="I786" s="219"/>
      <c r="J786" s="219"/>
      <c r="K786" s="219"/>
      <c r="L786" s="219"/>
      <c r="M786" s="219"/>
      <c r="N786" s="219"/>
      <c r="O786" s="219"/>
      <c r="P786" s="219"/>
    </row>
    <row r="787" ht="13.5" customHeight="1">
      <c r="A787" s="219"/>
      <c r="B787" s="219"/>
      <c r="C787" s="219"/>
      <c r="D787" s="219"/>
      <c r="E787" s="219"/>
      <c r="F787" s="219"/>
      <c r="G787" s="219"/>
      <c r="H787" s="219"/>
      <c r="I787" s="219"/>
      <c r="J787" s="219"/>
      <c r="K787" s="219"/>
      <c r="L787" s="219"/>
      <c r="M787" s="219"/>
      <c r="N787" s="219"/>
      <c r="O787" s="219"/>
      <c r="P787" s="219"/>
    </row>
    <row r="788" ht="13.5" customHeight="1">
      <c r="A788" s="219"/>
      <c r="B788" s="219"/>
      <c r="C788" s="219"/>
      <c r="D788" s="219"/>
      <c r="E788" s="219"/>
      <c r="F788" s="219"/>
      <c r="G788" s="219"/>
      <c r="H788" s="219"/>
      <c r="I788" s="219"/>
      <c r="J788" s="219"/>
      <c r="K788" s="219"/>
      <c r="L788" s="219"/>
      <c r="M788" s="219"/>
      <c r="N788" s="219"/>
      <c r="O788" s="219"/>
      <c r="P788" s="219"/>
    </row>
    <row r="789" ht="13.5" customHeight="1">
      <c r="A789" s="219"/>
      <c r="B789" s="219"/>
      <c r="C789" s="219"/>
      <c r="D789" s="219"/>
      <c r="E789" s="219"/>
      <c r="F789" s="219"/>
      <c r="G789" s="219"/>
      <c r="H789" s="219"/>
      <c r="I789" s="219"/>
      <c r="J789" s="219"/>
      <c r="K789" s="219"/>
      <c r="L789" s="219"/>
      <c r="M789" s="219"/>
      <c r="N789" s="219"/>
      <c r="O789" s="219"/>
      <c r="P789" s="219"/>
    </row>
    <row r="790" ht="13.5" customHeight="1">
      <c r="A790" s="219"/>
      <c r="B790" s="219"/>
      <c r="C790" s="219"/>
      <c r="D790" s="219"/>
      <c r="E790" s="219"/>
      <c r="F790" s="219"/>
      <c r="G790" s="219"/>
      <c r="H790" s="219"/>
      <c r="I790" s="219"/>
      <c r="J790" s="219"/>
      <c r="K790" s="219"/>
      <c r="L790" s="219"/>
      <c r="M790" s="219"/>
      <c r="N790" s="219"/>
      <c r="O790" s="219"/>
      <c r="P790" s="219"/>
    </row>
    <row r="791" ht="13.5" customHeight="1">
      <c r="A791" s="219"/>
      <c r="B791" s="219"/>
      <c r="C791" s="219"/>
      <c r="D791" s="219"/>
      <c r="E791" s="219"/>
      <c r="F791" s="219"/>
      <c r="G791" s="219"/>
      <c r="H791" s="219"/>
      <c r="I791" s="219"/>
      <c r="J791" s="219"/>
      <c r="K791" s="219"/>
      <c r="L791" s="219"/>
      <c r="M791" s="219"/>
      <c r="N791" s="219"/>
      <c r="O791" s="219"/>
      <c r="P791" s="219"/>
    </row>
    <row r="792" ht="13.5" customHeight="1">
      <c r="A792" s="219"/>
      <c r="B792" s="219"/>
      <c r="C792" s="219"/>
      <c r="D792" s="219"/>
      <c r="E792" s="219"/>
      <c r="F792" s="219"/>
      <c r="G792" s="219"/>
      <c r="H792" s="219"/>
      <c r="I792" s="219"/>
      <c r="J792" s="219"/>
      <c r="K792" s="219"/>
      <c r="L792" s="219"/>
      <c r="M792" s="219"/>
      <c r="N792" s="219"/>
      <c r="O792" s="219"/>
      <c r="P792" s="219"/>
    </row>
    <row r="793" ht="13.5" customHeight="1">
      <c r="A793" s="219"/>
      <c r="B793" s="219"/>
      <c r="C793" s="219"/>
      <c r="D793" s="219"/>
      <c r="E793" s="219"/>
      <c r="F793" s="219"/>
      <c r="G793" s="219"/>
      <c r="H793" s="219"/>
      <c r="I793" s="219"/>
      <c r="J793" s="219"/>
      <c r="K793" s="219"/>
      <c r="L793" s="219"/>
      <c r="M793" s="219"/>
      <c r="N793" s="219"/>
      <c r="O793" s="219"/>
      <c r="P793" s="219"/>
    </row>
    <row r="794" ht="13.5" customHeight="1">
      <c r="A794" s="219"/>
      <c r="B794" s="219"/>
      <c r="C794" s="219"/>
      <c r="D794" s="219"/>
      <c r="E794" s="219"/>
      <c r="F794" s="219"/>
      <c r="G794" s="219"/>
      <c r="H794" s="219"/>
      <c r="I794" s="219"/>
      <c r="J794" s="219"/>
      <c r="K794" s="219"/>
      <c r="L794" s="219"/>
      <c r="M794" s="219"/>
      <c r="N794" s="219"/>
      <c r="O794" s="219"/>
      <c r="P794" s="219"/>
    </row>
    <row r="795" ht="13.5" customHeight="1">
      <c r="A795" s="219"/>
      <c r="B795" s="219"/>
      <c r="C795" s="219"/>
      <c r="D795" s="219"/>
      <c r="E795" s="219"/>
      <c r="F795" s="219"/>
      <c r="G795" s="219"/>
      <c r="H795" s="219"/>
      <c r="I795" s="219"/>
      <c r="J795" s="219"/>
      <c r="K795" s="219"/>
      <c r="L795" s="219"/>
      <c r="M795" s="219"/>
      <c r="N795" s="219"/>
      <c r="O795" s="219"/>
      <c r="P795" s="219"/>
    </row>
    <row r="796" ht="13.5" customHeight="1">
      <c r="A796" s="219"/>
      <c r="B796" s="219"/>
      <c r="C796" s="219"/>
      <c r="D796" s="219"/>
      <c r="E796" s="219"/>
      <c r="F796" s="219"/>
      <c r="G796" s="219"/>
      <c r="H796" s="219"/>
      <c r="I796" s="219"/>
      <c r="J796" s="219"/>
      <c r="K796" s="219"/>
      <c r="L796" s="219"/>
      <c r="M796" s="219"/>
      <c r="N796" s="219"/>
      <c r="O796" s="219"/>
      <c r="P796" s="219"/>
    </row>
    <row r="797" ht="13.5" customHeight="1">
      <c r="A797" s="219"/>
      <c r="B797" s="219"/>
      <c r="C797" s="219"/>
      <c r="D797" s="219"/>
      <c r="E797" s="219"/>
      <c r="F797" s="219"/>
      <c r="G797" s="219"/>
      <c r="H797" s="219"/>
      <c r="I797" s="219"/>
      <c r="J797" s="219"/>
      <c r="K797" s="219"/>
      <c r="L797" s="219"/>
      <c r="M797" s="219"/>
      <c r="N797" s="219"/>
      <c r="O797" s="219"/>
      <c r="P797" s="219"/>
    </row>
    <row r="798" ht="13.5" customHeight="1">
      <c r="A798" s="219"/>
      <c r="B798" s="219"/>
      <c r="C798" s="219"/>
      <c r="D798" s="219"/>
      <c r="E798" s="219"/>
      <c r="F798" s="219"/>
      <c r="G798" s="219"/>
      <c r="H798" s="219"/>
      <c r="I798" s="219"/>
      <c r="J798" s="219"/>
      <c r="K798" s="219"/>
      <c r="L798" s="219"/>
      <c r="M798" s="219"/>
      <c r="N798" s="219"/>
      <c r="O798" s="219"/>
      <c r="P798" s="219"/>
    </row>
    <row r="799" ht="13.5" customHeight="1">
      <c r="A799" s="219"/>
      <c r="B799" s="219"/>
      <c r="C799" s="219"/>
      <c r="D799" s="219"/>
      <c r="E799" s="219"/>
      <c r="F799" s="219"/>
      <c r="G799" s="219"/>
      <c r="H799" s="219"/>
      <c r="I799" s="219"/>
      <c r="J799" s="219"/>
      <c r="K799" s="219"/>
      <c r="L799" s="219"/>
      <c r="M799" s="219"/>
      <c r="N799" s="219"/>
      <c r="O799" s="219"/>
      <c r="P799" s="219"/>
    </row>
    <row r="800" ht="13.5" customHeight="1">
      <c r="A800" s="219"/>
      <c r="B800" s="219"/>
      <c r="C800" s="219"/>
      <c r="D800" s="219"/>
      <c r="E800" s="219"/>
      <c r="F800" s="219"/>
      <c r="G800" s="219"/>
      <c r="H800" s="219"/>
      <c r="I800" s="219"/>
      <c r="J800" s="219"/>
      <c r="K800" s="219"/>
      <c r="L800" s="219"/>
      <c r="M800" s="219"/>
      <c r="N800" s="219"/>
      <c r="O800" s="219"/>
      <c r="P800" s="219"/>
    </row>
    <row r="801" ht="13.5" customHeight="1">
      <c r="A801" s="219"/>
      <c r="B801" s="219"/>
      <c r="C801" s="219"/>
      <c r="D801" s="219"/>
      <c r="E801" s="219"/>
      <c r="F801" s="219"/>
      <c r="G801" s="219"/>
      <c r="H801" s="219"/>
      <c r="I801" s="219"/>
      <c r="J801" s="219"/>
      <c r="K801" s="219"/>
      <c r="L801" s="219"/>
      <c r="M801" s="219"/>
      <c r="N801" s="219"/>
      <c r="O801" s="219"/>
      <c r="P801" s="219"/>
    </row>
    <row r="802" ht="13.5" customHeight="1">
      <c r="A802" s="219"/>
      <c r="B802" s="219"/>
      <c r="C802" s="219"/>
      <c r="D802" s="219"/>
      <c r="E802" s="219"/>
      <c r="F802" s="219"/>
      <c r="G802" s="219"/>
      <c r="H802" s="219"/>
      <c r="I802" s="219"/>
      <c r="J802" s="219"/>
      <c r="K802" s="219"/>
      <c r="L802" s="219"/>
      <c r="M802" s="219"/>
      <c r="N802" s="219"/>
      <c r="O802" s="219"/>
      <c r="P802" s="219"/>
    </row>
    <row r="803" ht="13.5" customHeight="1">
      <c r="A803" s="219"/>
      <c r="B803" s="219"/>
      <c r="C803" s="219"/>
      <c r="D803" s="219"/>
      <c r="E803" s="219"/>
      <c r="F803" s="219"/>
      <c r="G803" s="219"/>
      <c r="H803" s="219"/>
      <c r="I803" s="219"/>
      <c r="J803" s="219"/>
      <c r="K803" s="219"/>
      <c r="L803" s="219"/>
      <c r="M803" s="219"/>
      <c r="N803" s="219"/>
      <c r="O803" s="219"/>
      <c r="P803" s="219"/>
    </row>
    <row r="804" ht="13.5" customHeight="1">
      <c r="A804" s="219"/>
      <c r="B804" s="219"/>
      <c r="C804" s="219"/>
      <c r="D804" s="219"/>
      <c r="E804" s="219"/>
      <c r="F804" s="219"/>
      <c r="G804" s="219"/>
      <c r="H804" s="219"/>
      <c r="I804" s="219"/>
      <c r="J804" s="219"/>
      <c r="K804" s="219"/>
      <c r="L804" s="219"/>
      <c r="M804" s="219"/>
      <c r="N804" s="219"/>
      <c r="O804" s="219"/>
      <c r="P804" s="219"/>
    </row>
    <row r="805" ht="13.5" customHeight="1">
      <c r="A805" s="219"/>
      <c r="B805" s="219"/>
      <c r="C805" s="219"/>
      <c r="D805" s="219"/>
      <c r="E805" s="219"/>
      <c r="F805" s="219"/>
      <c r="G805" s="219"/>
      <c r="H805" s="219"/>
      <c r="I805" s="219"/>
      <c r="J805" s="219"/>
      <c r="K805" s="219"/>
      <c r="L805" s="219"/>
      <c r="M805" s="219"/>
      <c r="N805" s="219"/>
      <c r="O805" s="219"/>
      <c r="P805" s="219"/>
    </row>
    <row r="806" ht="13.5" customHeight="1">
      <c r="A806" s="219"/>
      <c r="B806" s="219"/>
      <c r="C806" s="219"/>
      <c r="D806" s="219"/>
      <c r="E806" s="219"/>
      <c r="F806" s="219"/>
      <c r="G806" s="219"/>
      <c r="H806" s="219"/>
      <c r="I806" s="219"/>
      <c r="J806" s="219"/>
      <c r="K806" s="219"/>
      <c r="L806" s="219"/>
      <c r="M806" s="219"/>
      <c r="N806" s="219"/>
      <c r="O806" s="219"/>
      <c r="P806" s="219"/>
    </row>
    <row r="807" ht="13.5" customHeight="1">
      <c r="A807" s="219"/>
      <c r="B807" s="219"/>
      <c r="C807" s="219"/>
      <c r="D807" s="219"/>
      <c r="E807" s="219"/>
      <c r="F807" s="219"/>
      <c r="G807" s="219"/>
      <c r="H807" s="219"/>
      <c r="I807" s="219"/>
      <c r="J807" s="219"/>
      <c r="K807" s="219"/>
      <c r="L807" s="219"/>
      <c r="M807" s="219"/>
      <c r="N807" s="219"/>
      <c r="O807" s="219"/>
      <c r="P807" s="219"/>
    </row>
    <row r="808" ht="13.5" customHeight="1">
      <c r="A808" s="219"/>
      <c r="B808" s="219"/>
      <c r="C808" s="219"/>
      <c r="D808" s="219"/>
      <c r="E808" s="219"/>
      <c r="F808" s="219"/>
      <c r="G808" s="219"/>
      <c r="H808" s="219"/>
      <c r="I808" s="219"/>
      <c r="J808" s="219"/>
      <c r="K808" s="219"/>
      <c r="L808" s="219"/>
      <c r="M808" s="219"/>
      <c r="N808" s="219"/>
      <c r="O808" s="219"/>
      <c r="P808" s="219"/>
    </row>
    <row r="809" ht="13.5" customHeight="1">
      <c r="A809" s="219"/>
      <c r="B809" s="219"/>
      <c r="C809" s="219"/>
      <c r="D809" s="219"/>
      <c r="E809" s="219"/>
      <c r="F809" s="219"/>
      <c r="G809" s="219"/>
      <c r="H809" s="219"/>
      <c r="I809" s="219"/>
      <c r="J809" s="219"/>
      <c r="K809" s="219"/>
      <c r="L809" s="219"/>
      <c r="M809" s="219"/>
      <c r="N809" s="219"/>
      <c r="O809" s="219"/>
      <c r="P809" s="219"/>
    </row>
    <row r="810" ht="13.5" customHeight="1">
      <c r="A810" s="219"/>
      <c r="B810" s="219"/>
      <c r="C810" s="219"/>
      <c r="D810" s="219"/>
      <c r="E810" s="219"/>
      <c r="F810" s="219"/>
      <c r="G810" s="219"/>
      <c r="H810" s="219"/>
      <c r="I810" s="219"/>
      <c r="J810" s="219"/>
      <c r="K810" s="219"/>
      <c r="L810" s="219"/>
      <c r="M810" s="219"/>
      <c r="N810" s="219"/>
      <c r="O810" s="219"/>
      <c r="P810" s="219"/>
    </row>
    <row r="811" ht="13.5" customHeight="1">
      <c r="A811" s="219"/>
      <c r="B811" s="219"/>
      <c r="C811" s="219"/>
      <c r="D811" s="219"/>
      <c r="E811" s="219"/>
      <c r="F811" s="219"/>
      <c r="G811" s="219"/>
      <c r="H811" s="219"/>
      <c r="I811" s="219"/>
      <c r="J811" s="219"/>
      <c r="K811" s="219"/>
      <c r="L811" s="219"/>
      <c r="M811" s="219"/>
      <c r="N811" s="219"/>
      <c r="O811" s="219"/>
      <c r="P811" s="219"/>
    </row>
    <row r="812" ht="13.5" customHeight="1">
      <c r="A812" s="219"/>
      <c r="B812" s="219"/>
      <c r="C812" s="219"/>
      <c r="D812" s="219"/>
      <c r="E812" s="219"/>
      <c r="F812" s="219"/>
      <c r="G812" s="219"/>
      <c r="H812" s="219"/>
      <c r="I812" s="219"/>
      <c r="J812" s="219"/>
      <c r="K812" s="219"/>
      <c r="L812" s="219"/>
      <c r="M812" s="219"/>
      <c r="N812" s="219"/>
      <c r="O812" s="219"/>
      <c r="P812" s="219"/>
    </row>
    <row r="813" ht="13.5" customHeight="1">
      <c r="A813" s="219"/>
      <c r="B813" s="219"/>
      <c r="C813" s="219"/>
      <c r="D813" s="219"/>
      <c r="E813" s="219"/>
      <c r="F813" s="219"/>
      <c r="G813" s="219"/>
      <c r="H813" s="219"/>
      <c r="I813" s="219"/>
      <c r="J813" s="219"/>
      <c r="K813" s="219"/>
      <c r="L813" s="219"/>
      <c r="M813" s="219"/>
      <c r="N813" s="219"/>
      <c r="O813" s="219"/>
      <c r="P813" s="219"/>
    </row>
    <row r="814" ht="13.5" customHeight="1">
      <c r="A814" s="219"/>
      <c r="B814" s="219"/>
      <c r="C814" s="219"/>
      <c r="D814" s="219"/>
      <c r="E814" s="219"/>
      <c r="F814" s="219"/>
      <c r="G814" s="219"/>
      <c r="H814" s="219"/>
      <c r="I814" s="219"/>
      <c r="J814" s="219"/>
      <c r="K814" s="219"/>
      <c r="L814" s="219"/>
      <c r="M814" s="219"/>
      <c r="N814" s="219"/>
      <c r="O814" s="219"/>
      <c r="P814" s="219"/>
    </row>
    <row r="815" ht="13.5" customHeight="1">
      <c r="A815" s="219"/>
      <c r="B815" s="219"/>
      <c r="C815" s="219"/>
      <c r="D815" s="219"/>
      <c r="E815" s="219"/>
      <c r="F815" s="219"/>
      <c r="G815" s="219"/>
      <c r="H815" s="219"/>
      <c r="I815" s="219"/>
      <c r="J815" s="219"/>
      <c r="K815" s="219"/>
      <c r="L815" s="219"/>
      <c r="M815" s="219"/>
      <c r="N815" s="219"/>
      <c r="O815" s="219"/>
      <c r="P815" s="219"/>
    </row>
    <row r="816" ht="13.5" customHeight="1">
      <c r="A816" s="219"/>
      <c r="B816" s="219"/>
      <c r="C816" s="219"/>
      <c r="D816" s="219"/>
      <c r="E816" s="219"/>
      <c r="F816" s="219"/>
      <c r="G816" s="219"/>
      <c r="H816" s="219"/>
      <c r="I816" s="219"/>
      <c r="J816" s="219"/>
      <c r="K816" s="219"/>
      <c r="L816" s="219"/>
      <c r="M816" s="219"/>
      <c r="N816" s="219"/>
      <c r="O816" s="219"/>
      <c r="P816" s="219"/>
    </row>
    <row r="817" ht="13.5" customHeight="1">
      <c r="A817" s="219"/>
      <c r="B817" s="219"/>
      <c r="C817" s="219"/>
      <c r="D817" s="219"/>
      <c r="E817" s="219"/>
      <c r="F817" s="219"/>
      <c r="G817" s="219"/>
      <c r="H817" s="219"/>
      <c r="I817" s="219"/>
      <c r="J817" s="219"/>
      <c r="K817" s="219"/>
      <c r="L817" s="219"/>
      <c r="M817" s="219"/>
      <c r="N817" s="219"/>
      <c r="O817" s="219"/>
      <c r="P817" s="219"/>
    </row>
    <row r="818" ht="13.5" customHeight="1">
      <c r="A818" s="219"/>
      <c r="B818" s="219"/>
      <c r="C818" s="219"/>
      <c r="D818" s="219"/>
      <c r="E818" s="219"/>
      <c r="F818" s="219"/>
      <c r="G818" s="219"/>
      <c r="H818" s="219"/>
      <c r="I818" s="219"/>
      <c r="J818" s="219"/>
      <c r="K818" s="219"/>
      <c r="L818" s="219"/>
      <c r="M818" s="219"/>
      <c r="N818" s="219"/>
      <c r="O818" s="219"/>
      <c r="P818" s="219"/>
    </row>
    <row r="819" ht="13.5" customHeight="1">
      <c r="A819" s="219"/>
      <c r="B819" s="219"/>
      <c r="C819" s="219"/>
      <c r="D819" s="219"/>
      <c r="E819" s="219"/>
      <c r="F819" s="219"/>
      <c r="G819" s="219"/>
      <c r="H819" s="219"/>
      <c r="I819" s="219"/>
      <c r="J819" s="219"/>
      <c r="K819" s="219"/>
      <c r="L819" s="219"/>
      <c r="M819" s="219"/>
      <c r="N819" s="219"/>
      <c r="O819" s="219"/>
      <c r="P819" s="219"/>
    </row>
    <row r="820" ht="13.5" customHeight="1">
      <c r="A820" s="219"/>
      <c r="B820" s="219"/>
      <c r="C820" s="219"/>
      <c r="D820" s="219"/>
      <c r="E820" s="219"/>
      <c r="F820" s="219"/>
      <c r="G820" s="219"/>
      <c r="H820" s="219"/>
      <c r="I820" s="219"/>
      <c r="J820" s="219"/>
      <c r="K820" s="219"/>
      <c r="L820" s="219"/>
      <c r="M820" s="219"/>
      <c r="N820" s="219"/>
      <c r="O820" s="219"/>
      <c r="P820" s="219"/>
    </row>
    <row r="821" ht="13.5" customHeight="1">
      <c r="A821" s="219"/>
      <c r="B821" s="219"/>
      <c r="C821" s="219"/>
      <c r="D821" s="219"/>
      <c r="E821" s="219"/>
      <c r="F821" s="219"/>
      <c r="G821" s="219"/>
      <c r="H821" s="219"/>
      <c r="I821" s="219"/>
      <c r="J821" s="219"/>
      <c r="K821" s="219"/>
      <c r="L821" s="219"/>
      <c r="M821" s="219"/>
      <c r="N821" s="219"/>
      <c r="O821" s="219"/>
      <c r="P821" s="219"/>
    </row>
    <row r="822" ht="13.5" customHeight="1">
      <c r="A822" s="219"/>
      <c r="B822" s="219"/>
      <c r="C822" s="219"/>
      <c r="D822" s="219"/>
      <c r="E822" s="219"/>
      <c r="F822" s="219"/>
      <c r="G822" s="219"/>
      <c r="H822" s="219"/>
      <c r="I822" s="219"/>
      <c r="J822" s="219"/>
      <c r="K822" s="219"/>
      <c r="L822" s="219"/>
      <c r="M822" s="219"/>
      <c r="N822" s="219"/>
      <c r="O822" s="219"/>
      <c r="P822" s="219"/>
    </row>
    <row r="823" ht="13.5" customHeight="1">
      <c r="A823" s="219"/>
      <c r="B823" s="219"/>
      <c r="C823" s="219"/>
      <c r="D823" s="219"/>
      <c r="E823" s="219"/>
      <c r="F823" s="219"/>
      <c r="G823" s="219"/>
      <c r="H823" s="219"/>
      <c r="I823" s="219"/>
      <c r="J823" s="219"/>
      <c r="K823" s="219"/>
      <c r="L823" s="219"/>
      <c r="M823" s="219"/>
      <c r="N823" s="219"/>
      <c r="O823" s="219"/>
      <c r="P823" s="219"/>
    </row>
    <row r="824" ht="13.5" customHeight="1">
      <c r="A824" s="219"/>
      <c r="B824" s="219"/>
      <c r="C824" s="219"/>
      <c r="D824" s="219"/>
      <c r="E824" s="219"/>
      <c r="F824" s="219"/>
      <c r="G824" s="219"/>
      <c r="H824" s="219"/>
      <c r="I824" s="219"/>
      <c r="J824" s="219"/>
      <c r="K824" s="219"/>
      <c r="L824" s="219"/>
      <c r="M824" s="219"/>
      <c r="N824" s="219"/>
      <c r="O824" s="219"/>
      <c r="P824" s="219"/>
    </row>
    <row r="825" ht="13.5" customHeight="1">
      <c r="A825" s="219"/>
      <c r="B825" s="219"/>
      <c r="C825" s="219"/>
      <c r="D825" s="219"/>
      <c r="E825" s="219"/>
      <c r="F825" s="219"/>
      <c r="G825" s="219"/>
      <c r="H825" s="219"/>
      <c r="I825" s="219"/>
      <c r="J825" s="219"/>
      <c r="K825" s="219"/>
      <c r="L825" s="219"/>
      <c r="M825" s="219"/>
      <c r="N825" s="219"/>
      <c r="O825" s="219"/>
      <c r="P825" s="219"/>
    </row>
    <row r="826" ht="13.5" customHeight="1">
      <c r="A826" s="219"/>
      <c r="B826" s="219"/>
      <c r="C826" s="219"/>
      <c r="D826" s="219"/>
      <c r="E826" s="219"/>
      <c r="F826" s="219"/>
      <c r="G826" s="219"/>
      <c r="H826" s="219"/>
      <c r="I826" s="219"/>
      <c r="J826" s="219"/>
      <c r="K826" s="219"/>
      <c r="L826" s="219"/>
      <c r="M826" s="219"/>
      <c r="N826" s="219"/>
      <c r="O826" s="219"/>
      <c r="P826" s="219"/>
    </row>
    <row r="827" ht="13.5" customHeight="1">
      <c r="A827" s="219"/>
      <c r="B827" s="219"/>
      <c r="C827" s="219"/>
      <c r="D827" s="219"/>
      <c r="E827" s="219"/>
      <c r="F827" s="219"/>
      <c r="G827" s="219"/>
      <c r="H827" s="219"/>
      <c r="I827" s="219"/>
      <c r="J827" s="219"/>
      <c r="K827" s="219"/>
      <c r="L827" s="219"/>
      <c r="M827" s="219"/>
      <c r="N827" s="219"/>
      <c r="O827" s="219"/>
      <c r="P827" s="219"/>
    </row>
    <row r="828" ht="13.5" customHeight="1">
      <c r="A828" s="219"/>
      <c r="B828" s="219"/>
      <c r="C828" s="219"/>
      <c r="D828" s="219"/>
      <c r="E828" s="219"/>
      <c r="F828" s="219"/>
      <c r="G828" s="219"/>
      <c r="H828" s="219"/>
      <c r="I828" s="219"/>
      <c r="J828" s="219"/>
      <c r="K828" s="219"/>
      <c r="L828" s="219"/>
      <c r="M828" s="219"/>
      <c r="N828" s="219"/>
      <c r="O828" s="219"/>
      <c r="P828" s="219"/>
    </row>
    <row r="829" ht="13.5" customHeight="1">
      <c r="A829" s="219"/>
      <c r="B829" s="219"/>
      <c r="C829" s="219"/>
      <c r="D829" s="219"/>
      <c r="E829" s="219"/>
      <c r="F829" s="219"/>
      <c r="G829" s="219"/>
      <c r="H829" s="219"/>
      <c r="I829" s="219"/>
      <c r="J829" s="219"/>
      <c r="K829" s="219"/>
      <c r="L829" s="219"/>
      <c r="M829" s="219"/>
      <c r="N829" s="219"/>
      <c r="O829" s="219"/>
      <c r="P829" s="219"/>
    </row>
    <row r="830" ht="13.5" customHeight="1">
      <c r="A830" s="219"/>
      <c r="B830" s="219"/>
      <c r="C830" s="219"/>
      <c r="D830" s="219"/>
      <c r="E830" s="219"/>
      <c r="F830" s="219"/>
      <c r="G830" s="219"/>
      <c r="H830" s="219"/>
      <c r="I830" s="219"/>
      <c r="J830" s="219"/>
      <c r="K830" s="219"/>
      <c r="L830" s="219"/>
      <c r="M830" s="219"/>
      <c r="N830" s="219"/>
      <c r="O830" s="219"/>
      <c r="P830" s="219"/>
    </row>
    <row r="831" ht="13.5" customHeight="1">
      <c r="A831" s="219"/>
      <c r="B831" s="219"/>
      <c r="C831" s="219"/>
      <c r="D831" s="219"/>
      <c r="E831" s="219"/>
      <c r="F831" s="219"/>
      <c r="G831" s="219"/>
      <c r="H831" s="219"/>
      <c r="I831" s="219"/>
      <c r="J831" s="219"/>
      <c r="K831" s="219"/>
      <c r="L831" s="219"/>
      <c r="M831" s="219"/>
      <c r="N831" s="219"/>
      <c r="O831" s="219"/>
      <c r="P831" s="219"/>
    </row>
    <row r="832" ht="13.5" customHeight="1">
      <c r="A832" s="219"/>
      <c r="B832" s="219"/>
      <c r="C832" s="219"/>
      <c r="D832" s="219"/>
      <c r="E832" s="219"/>
      <c r="F832" s="219"/>
      <c r="G832" s="219"/>
      <c r="H832" s="219"/>
      <c r="I832" s="219"/>
      <c r="J832" s="219"/>
      <c r="K832" s="219"/>
      <c r="L832" s="219"/>
      <c r="M832" s="219"/>
      <c r="N832" s="219"/>
      <c r="O832" s="219"/>
      <c r="P832" s="219"/>
    </row>
    <row r="833" ht="13.5" customHeight="1">
      <c r="A833" s="219"/>
      <c r="B833" s="219"/>
      <c r="C833" s="219"/>
      <c r="D833" s="219"/>
      <c r="E833" s="219"/>
      <c r="F833" s="219"/>
      <c r="G833" s="219"/>
      <c r="H833" s="219"/>
      <c r="I833" s="219"/>
      <c r="J833" s="219"/>
      <c r="K833" s="219"/>
      <c r="L833" s="219"/>
      <c r="M833" s="219"/>
      <c r="N833" s="219"/>
      <c r="O833" s="219"/>
      <c r="P833" s="219"/>
    </row>
    <row r="834" ht="13.5" customHeight="1">
      <c r="A834" s="219"/>
      <c r="B834" s="219"/>
      <c r="C834" s="219"/>
      <c r="D834" s="219"/>
      <c r="E834" s="219"/>
      <c r="F834" s="219"/>
      <c r="G834" s="219"/>
      <c r="H834" s="219"/>
      <c r="I834" s="219"/>
      <c r="J834" s="219"/>
      <c r="K834" s="219"/>
      <c r="L834" s="219"/>
      <c r="M834" s="219"/>
      <c r="N834" s="219"/>
      <c r="O834" s="219"/>
      <c r="P834" s="219"/>
    </row>
    <row r="835" ht="13.5" customHeight="1">
      <c r="A835" s="219"/>
      <c r="B835" s="219"/>
      <c r="C835" s="219"/>
      <c r="D835" s="219"/>
      <c r="E835" s="219"/>
      <c r="F835" s="219"/>
      <c r="G835" s="219"/>
      <c r="H835" s="219"/>
      <c r="I835" s="219"/>
      <c r="J835" s="219"/>
      <c r="K835" s="219"/>
      <c r="L835" s="219"/>
      <c r="M835" s="219"/>
      <c r="N835" s="219"/>
      <c r="O835" s="219"/>
      <c r="P835" s="219"/>
    </row>
    <row r="836" ht="13.5" customHeight="1">
      <c r="A836" s="219"/>
      <c r="B836" s="219"/>
      <c r="C836" s="219"/>
      <c r="D836" s="219"/>
      <c r="E836" s="219"/>
      <c r="F836" s="219"/>
      <c r="G836" s="219"/>
      <c r="H836" s="219"/>
      <c r="I836" s="219"/>
      <c r="J836" s="219"/>
      <c r="K836" s="219"/>
      <c r="L836" s="219"/>
      <c r="M836" s="219"/>
      <c r="N836" s="219"/>
      <c r="O836" s="219"/>
      <c r="P836" s="219"/>
    </row>
    <row r="837" ht="13.5" customHeight="1">
      <c r="A837" s="219"/>
      <c r="B837" s="219"/>
      <c r="C837" s="219"/>
      <c r="D837" s="219"/>
      <c r="E837" s="219"/>
      <c r="F837" s="219"/>
      <c r="G837" s="219"/>
      <c r="H837" s="219"/>
      <c r="I837" s="219"/>
      <c r="J837" s="219"/>
      <c r="K837" s="219"/>
      <c r="L837" s="219"/>
      <c r="M837" s="219"/>
      <c r="N837" s="219"/>
      <c r="O837" s="219"/>
      <c r="P837" s="219"/>
    </row>
    <row r="838" ht="13.5" customHeight="1">
      <c r="A838" s="219"/>
      <c r="B838" s="219"/>
      <c r="C838" s="219"/>
      <c r="D838" s="219"/>
      <c r="E838" s="219"/>
      <c r="F838" s="219"/>
      <c r="G838" s="219"/>
      <c r="H838" s="219"/>
      <c r="I838" s="219"/>
      <c r="J838" s="219"/>
      <c r="K838" s="219"/>
      <c r="L838" s="219"/>
      <c r="M838" s="219"/>
      <c r="N838" s="219"/>
      <c r="O838" s="219"/>
      <c r="P838" s="219"/>
    </row>
    <row r="839" ht="13.5" customHeight="1">
      <c r="A839" s="219"/>
      <c r="B839" s="219"/>
      <c r="C839" s="219"/>
      <c r="D839" s="219"/>
      <c r="E839" s="219"/>
      <c r="F839" s="219"/>
      <c r="G839" s="219"/>
      <c r="H839" s="219"/>
      <c r="I839" s="219"/>
      <c r="J839" s="219"/>
      <c r="K839" s="219"/>
      <c r="L839" s="219"/>
      <c r="M839" s="219"/>
      <c r="N839" s="219"/>
      <c r="O839" s="219"/>
      <c r="P839" s="219"/>
    </row>
    <row r="840" ht="13.5" customHeight="1">
      <c r="A840" s="219"/>
      <c r="B840" s="219"/>
      <c r="C840" s="219"/>
      <c r="D840" s="219"/>
      <c r="E840" s="219"/>
      <c r="F840" s="219"/>
      <c r="G840" s="219"/>
      <c r="H840" s="219"/>
      <c r="I840" s="219"/>
      <c r="J840" s="219"/>
      <c r="K840" s="219"/>
      <c r="L840" s="219"/>
      <c r="M840" s="219"/>
      <c r="N840" s="219"/>
      <c r="O840" s="219"/>
      <c r="P840" s="219"/>
    </row>
    <row r="841" ht="13.5" customHeight="1">
      <c r="A841" s="219"/>
      <c r="B841" s="219"/>
      <c r="C841" s="219"/>
      <c r="D841" s="219"/>
      <c r="E841" s="219"/>
      <c r="F841" s="219"/>
      <c r="G841" s="219"/>
      <c r="H841" s="219"/>
      <c r="I841" s="219"/>
      <c r="J841" s="219"/>
      <c r="K841" s="219"/>
      <c r="L841" s="219"/>
      <c r="M841" s="219"/>
      <c r="N841" s="219"/>
      <c r="O841" s="219"/>
      <c r="P841" s="219"/>
    </row>
    <row r="842" ht="13.5" customHeight="1">
      <c r="A842" s="219"/>
      <c r="B842" s="219"/>
      <c r="C842" s="219"/>
      <c r="D842" s="219"/>
      <c r="E842" s="219"/>
      <c r="F842" s="219"/>
      <c r="G842" s="219"/>
      <c r="H842" s="219"/>
      <c r="I842" s="219"/>
      <c r="J842" s="219"/>
      <c r="K842" s="219"/>
      <c r="L842" s="219"/>
      <c r="M842" s="219"/>
      <c r="N842" s="219"/>
      <c r="O842" s="219"/>
      <c r="P842" s="219"/>
    </row>
    <row r="843" ht="13.5" customHeight="1">
      <c r="A843" s="219"/>
      <c r="B843" s="219"/>
      <c r="C843" s="219"/>
      <c r="D843" s="219"/>
      <c r="E843" s="219"/>
      <c r="F843" s="219"/>
      <c r="G843" s="219"/>
      <c r="H843" s="219"/>
      <c r="I843" s="219"/>
      <c r="J843" s="219"/>
      <c r="K843" s="219"/>
      <c r="L843" s="219"/>
      <c r="M843" s="219"/>
      <c r="N843" s="219"/>
      <c r="O843" s="219"/>
      <c r="P843" s="219"/>
    </row>
    <row r="844" ht="13.5" customHeight="1">
      <c r="A844" s="219"/>
      <c r="B844" s="219"/>
      <c r="C844" s="219"/>
      <c r="D844" s="219"/>
      <c r="E844" s="219"/>
      <c r="F844" s="219"/>
      <c r="G844" s="219"/>
      <c r="H844" s="219"/>
      <c r="I844" s="219"/>
      <c r="J844" s="219"/>
      <c r="K844" s="219"/>
      <c r="L844" s="219"/>
      <c r="M844" s="219"/>
      <c r="N844" s="219"/>
      <c r="O844" s="219"/>
      <c r="P844" s="219"/>
    </row>
    <row r="845" ht="13.5" customHeight="1">
      <c r="A845" s="219"/>
      <c r="B845" s="219"/>
      <c r="C845" s="219"/>
      <c r="D845" s="219"/>
      <c r="E845" s="219"/>
      <c r="F845" s="219"/>
      <c r="G845" s="219"/>
      <c r="H845" s="219"/>
      <c r="I845" s="219"/>
      <c r="J845" s="219"/>
      <c r="K845" s="219"/>
      <c r="L845" s="219"/>
      <c r="M845" s="219"/>
      <c r="N845" s="219"/>
      <c r="O845" s="219"/>
      <c r="P845" s="219"/>
    </row>
    <row r="846" ht="13.5" customHeight="1">
      <c r="A846" s="219"/>
      <c r="B846" s="219"/>
      <c r="C846" s="219"/>
      <c r="D846" s="219"/>
      <c r="E846" s="219"/>
      <c r="F846" s="219"/>
      <c r="G846" s="219"/>
      <c r="H846" s="219"/>
      <c r="I846" s="219"/>
      <c r="J846" s="219"/>
      <c r="K846" s="219"/>
      <c r="L846" s="219"/>
      <c r="M846" s="219"/>
      <c r="N846" s="219"/>
      <c r="O846" s="219"/>
      <c r="P846" s="219"/>
    </row>
    <row r="847" ht="13.5" customHeight="1">
      <c r="A847" s="219"/>
      <c r="B847" s="219"/>
      <c r="C847" s="219"/>
      <c r="D847" s="219"/>
      <c r="E847" s="219"/>
      <c r="F847" s="219"/>
      <c r="G847" s="219"/>
      <c r="H847" s="219"/>
      <c r="I847" s="219"/>
      <c r="J847" s="219"/>
      <c r="K847" s="219"/>
      <c r="L847" s="219"/>
      <c r="M847" s="219"/>
      <c r="N847" s="219"/>
      <c r="O847" s="219"/>
      <c r="P847" s="219"/>
    </row>
    <row r="848" ht="13.5" customHeight="1">
      <c r="A848" s="219"/>
      <c r="B848" s="219"/>
      <c r="C848" s="219"/>
      <c r="D848" s="219"/>
      <c r="E848" s="219"/>
      <c r="F848" s="219"/>
      <c r="G848" s="219"/>
      <c r="H848" s="219"/>
      <c r="I848" s="219"/>
      <c r="J848" s="219"/>
      <c r="K848" s="219"/>
      <c r="L848" s="219"/>
      <c r="M848" s="219"/>
      <c r="N848" s="219"/>
      <c r="O848" s="219"/>
      <c r="P848" s="219"/>
    </row>
    <row r="849" ht="13.5" customHeight="1">
      <c r="A849" s="219"/>
      <c r="B849" s="219"/>
      <c r="C849" s="219"/>
      <c r="D849" s="219"/>
      <c r="E849" s="219"/>
      <c r="F849" s="219"/>
      <c r="G849" s="219"/>
      <c r="H849" s="219"/>
      <c r="I849" s="219"/>
      <c r="J849" s="219"/>
      <c r="K849" s="219"/>
      <c r="L849" s="219"/>
      <c r="M849" s="219"/>
      <c r="N849" s="219"/>
      <c r="O849" s="219"/>
      <c r="P849" s="219"/>
    </row>
    <row r="850" ht="13.5" customHeight="1">
      <c r="A850" s="219"/>
      <c r="B850" s="219"/>
      <c r="C850" s="219"/>
      <c r="D850" s="219"/>
      <c r="E850" s="219"/>
      <c r="F850" s="219"/>
      <c r="G850" s="219"/>
      <c r="H850" s="219"/>
      <c r="I850" s="219"/>
      <c r="J850" s="219"/>
      <c r="K850" s="219"/>
      <c r="L850" s="219"/>
      <c r="M850" s="219"/>
      <c r="N850" s="219"/>
      <c r="O850" s="219"/>
      <c r="P850" s="219"/>
    </row>
    <row r="851" ht="13.5" customHeight="1">
      <c r="A851" s="219"/>
      <c r="B851" s="219"/>
      <c r="C851" s="219"/>
      <c r="D851" s="219"/>
      <c r="E851" s="219"/>
      <c r="F851" s="219"/>
      <c r="G851" s="219"/>
      <c r="H851" s="219"/>
      <c r="I851" s="219"/>
      <c r="J851" s="219"/>
      <c r="K851" s="219"/>
      <c r="L851" s="219"/>
      <c r="M851" s="219"/>
      <c r="N851" s="219"/>
      <c r="O851" s="219"/>
      <c r="P851" s="219"/>
    </row>
    <row r="852" ht="13.5" customHeight="1">
      <c r="A852" s="219"/>
      <c r="B852" s="219"/>
      <c r="C852" s="219"/>
      <c r="D852" s="219"/>
      <c r="E852" s="219"/>
      <c r="F852" s="219"/>
      <c r="G852" s="219"/>
      <c r="H852" s="219"/>
      <c r="I852" s="219"/>
      <c r="J852" s="219"/>
      <c r="K852" s="219"/>
      <c r="L852" s="219"/>
      <c r="M852" s="219"/>
      <c r="N852" s="219"/>
      <c r="O852" s="219"/>
      <c r="P852" s="219"/>
    </row>
    <row r="853" ht="13.5" customHeight="1">
      <c r="A853" s="219"/>
      <c r="B853" s="219"/>
      <c r="C853" s="219"/>
      <c r="D853" s="219"/>
      <c r="E853" s="219"/>
      <c r="F853" s="219"/>
      <c r="G853" s="219"/>
      <c r="H853" s="219"/>
      <c r="I853" s="219"/>
      <c r="J853" s="219"/>
      <c r="K853" s="219"/>
      <c r="L853" s="219"/>
      <c r="M853" s="219"/>
      <c r="N853" s="219"/>
      <c r="O853" s="219"/>
      <c r="P853" s="219"/>
    </row>
    <row r="854" ht="13.5" customHeight="1">
      <c r="A854" s="219"/>
      <c r="B854" s="219"/>
      <c r="C854" s="219"/>
      <c r="D854" s="219"/>
      <c r="E854" s="219"/>
      <c r="F854" s="219"/>
      <c r="G854" s="219"/>
      <c r="H854" s="219"/>
      <c r="I854" s="219"/>
      <c r="J854" s="219"/>
      <c r="K854" s="219"/>
      <c r="L854" s="219"/>
      <c r="M854" s="219"/>
      <c r="N854" s="219"/>
      <c r="O854" s="219"/>
      <c r="P854" s="219"/>
    </row>
    <row r="855" ht="13.5" customHeight="1">
      <c r="A855" s="219"/>
      <c r="B855" s="219"/>
      <c r="C855" s="219"/>
      <c r="D855" s="219"/>
      <c r="E855" s="219"/>
      <c r="F855" s="219"/>
      <c r="G855" s="219"/>
      <c r="H855" s="219"/>
      <c r="I855" s="219"/>
      <c r="J855" s="219"/>
      <c r="K855" s="219"/>
      <c r="L855" s="219"/>
      <c r="M855" s="219"/>
      <c r="N855" s="219"/>
      <c r="O855" s="219"/>
      <c r="P855" s="219"/>
    </row>
    <row r="856" ht="13.5" customHeight="1">
      <c r="A856" s="219"/>
      <c r="B856" s="219"/>
      <c r="C856" s="219"/>
      <c r="D856" s="219"/>
      <c r="E856" s="219"/>
      <c r="F856" s="219"/>
      <c r="G856" s="219"/>
      <c r="H856" s="219"/>
      <c r="I856" s="219"/>
      <c r="J856" s="219"/>
      <c r="K856" s="219"/>
      <c r="L856" s="219"/>
      <c r="M856" s="219"/>
      <c r="N856" s="219"/>
      <c r="O856" s="219"/>
      <c r="P856" s="219"/>
    </row>
    <row r="857" ht="13.5" customHeight="1">
      <c r="A857" s="219"/>
      <c r="B857" s="219"/>
      <c r="C857" s="219"/>
      <c r="D857" s="219"/>
      <c r="E857" s="219"/>
      <c r="F857" s="219"/>
      <c r="G857" s="219"/>
      <c r="H857" s="219"/>
      <c r="I857" s="219"/>
      <c r="J857" s="219"/>
      <c r="K857" s="219"/>
      <c r="L857" s="219"/>
      <c r="M857" s="219"/>
      <c r="N857" s="219"/>
      <c r="O857" s="219"/>
      <c r="P857" s="219"/>
    </row>
    <row r="858" ht="13.5" customHeight="1">
      <c r="A858" s="219"/>
      <c r="B858" s="219"/>
      <c r="C858" s="219"/>
      <c r="D858" s="219"/>
      <c r="E858" s="219"/>
      <c r="F858" s="219"/>
      <c r="G858" s="219"/>
      <c r="H858" s="219"/>
      <c r="I858" s="219"/>
      <c r="J858" s="219"/>
      <c r="K858" s="219"/>
      <c r="L858" s="219"/>
      <c r="M858" s="219"/>
      <c r="N858" s="219"/>
      <c r="O858" s="219"/>
      <c r="P858" s="219"/>
    </row>
    <row r="859" ht="13.5" customHeight="1">
      <c r="A859" s="219"/>
      <c r="B859" s="219"/>
      <c r="C859" s="219"/>
      <c r="D859" s="219"/>
      <c r="E859" s="219"/>
      <c r="F859" s="219"/>
      <c r="G859" s="219"/>
      <c r="H859" s="219"/>
      <c r="I859" s="219"/>
      <c r="J859" s="219"/>
      <c r="K859" s="219"/>
      <c r="L859" s="219"/>
      <c r="M859" s="219"/>
      <c r="N859" s="219"/>
      <c r="O859" s="219"/>
      <c r="P859" s="219"/>
    </row>
    <row r="860" ht="13.5" customHeight="1">
      <c r="A860" s="219"/>
      <c r="B860" s="219"/>
      <c r="C860" s="219"/>
      <c r="D860" s="219"/>
      <c r="E860" s="219"/>
      <c r="F860" s="219"/>
      <c r="G860" s="219"/>
      <c r="H860" s="219"/>
      <c r="I860" s="219"/>
      <c r="J860" s="219"/>
      <c r="K860" s="219"/>
      <c r="L860" s="219"/>
      <c r="M860" s="219"/>
      <c r="N860" s="219"/>
      <c r="O860" s="219"/>
      <c r="P860" s="219"/>
    </row>
    <row r="861" ht="13.5" customHeight="1">
      <c r="A861" s="219"/>
      <c r="B861" s="219"/>
      <c r="C861" s="219"/>
      <c r="D861" s="219"/>
      <c r="E861" s="219"/>
      <c r="F861" s="219"/>
      <c r="G861" s="219"/>
      <c r="H861" s="219"/>
      <c r="I861" s="219"/>
      <c r="J861" s="219"/>
      <c r="K861" s="219"/>
      <c r="L861" s="219"/>
      <c r="M861" s="219"/>
      <c r="N861" s="219"/>
      <c r="O861" s="219"/>
      <c r="P861" s="219"/>
    </row>
    <row r="862" ht="13.5" customHeight="1">
      <c r="A862" s="219"/>
      <c r="B862" s="219"/>
      <c r="C862" s="219"/>
      <c r="D862" s="219"/>
      <c r="E862" s="219"/>
      <c r="F862" s="219"/>
      <c r="G862" s="219"/>
      <c r="H862" s="219"/>
      <c r="I862" s="219"/>
      <c r="J862" s="219"/>
      <c r="K862" s="219"/>
      <c r="L862" s="219"/>
      <c r="M862" s="219"/>
      <c r="N862" s="219"/>
      <c r="O862" s="219"/>
      <c r="P862" s="219"/>
    </row>
    <row r="863" ht="13.5" customHeight="1">
      <c r="A863" s="219"/>
      <c r="B863" s="219"/>
      <c r="C863" s="219"/>
      <c r="D863" s="219"/>
      <c r="E863" s="219"/>
      <c r="F863" s="219"/>
      <c r="G863" s="219"/>
      <c r="H863" s="219"/>
      <c r="I863" s="219"/>
      <c r="J863" s="219"/>
      <c r="K863" s="219"/>
      <c r="L863" s="219"/>
      <c r="M863" s="219"/>
      <c r="N863" s="219"/>
      <c r="O863" s="219"/>
      <c r="P863" s="219"/>
    </row>
    <row r="864" ht="13.5" customHeight="1">
      <c r="A864" s="219"/>
      <c r="B864" s="219"/>
      <c r="C864" s="219"/>
      <c r="D864" s="219"/>
      <c r="E864" s="219"/>
      <c r="F864" s="219"/>
      <c r="G864" s="219"/>
      <c r="H864" s="219"/>
      <c r="I864" s="219"/>
      <c r="J864" s="219"/>
      <c r="K864" s="219"/>
      <c r="L864" s="219"/>
      <c r="M864" s="219"/>
      <c r="N864" s="219"/>
      <c r="O864" s="219"/>
      <c r="P864" s="219"/>
    </row>
    <row r="865" ht="13.5" customHeight="1">
      <c r="A865" s="219"/>
      <c r="B865" s="219"/>
      <c r="C865" s="219"/>
      <c r="D865" s="219"/>
      <c r="E865" s="219"/>
      <c r="F865" s="219"/>
      <c r="G865" s="219"/>
      <c r="H865" s="219"/>
      <c r="I865" s="219"/>
      <c r="J865" s="219"/>
      <c r="K865" s="219"/>
      <c r="L865" s="219"/>
      <c r="M865" s="219"/>
      <c r="N865" s="219"/>
      <c r="O865" s="219"/>
      <c r="P865" s="219"/>
    </row>
    <row r="866" ht="13.5" customHeight="1">
      <c r="A866" s="219"/>
      <c r="B866" s="219"/>
      <c r="C866" s="219"/>
      <c r="D866" s="219"/>
      <c r="E866" s="219"/>
      <c r="F866" s="219"/>
      <c r="G866" s="219"/>
      <c r="H866" s="219"/>
      <c r="I866" s="219"/>
      <c r="J866" s="219"/>
      <c r="K866" s="219"/>
      <c r="L866" s="219"/>
      <c r="M866" s="219"/>
      <c r="N866" s="219"/>
      <c r="O866" s="219"/>
      <c r="P866" s="219"/>
    </row>
    <row r="867" ht="13.5" customHeight="1">
      <c r="A867" s="219"/>
      <c r="B867" s="219"/>
      <c r="C867" s="219"/>
      <c r="D867" s="219"/>
      <c r="E867" s="219"/>
      <c r="F867" s="219"/>
      <c r="G867" s="219"/>
      <c r="H867" s="219"/>
      <c r="I867" s="219"/>
      <c r="J867" s="219"/>
      <c r="K867" s="219"/>
      <c r="L867" s="219"/>
      <c r="M867" s="219"/>
      <c r="N867" s="219"/>
      <c r="O867" s="219"/>
      <c r="P867" s="219"/>
    </row>
    <row r="868" ht="13.5" customHeight="1">
      <c r="A868" s="219"/>
      <c r="B868" s="219"/>
      <c r="C868" s="219"/>
      <c r="D868" s="219"/>
      <c r="E868" s="219"/>
      <c r="F868" s="219"/>
      <c r="G868" s="219"/>
      <c r="H868" s="219"/>
      <c r="I868" s="219"/>
      <c r="J868" s="219"/>
      <c r="K868" s="219"/>
      <c r="L868" s="219"/>
      <c r="M868" s="219"/>
      <c r="N868" s="219"/>
      <c r="O868" s="219"/>
      <c r="P868" s="219"/>
    </row>
    <row r="869" ht="13.5" customHeight="1">
      <c r="A869" s="219"/>
      <c r="B869" s="219"/>
      <c r="C869" s="219"/>
      <c r="D869" s="219"/>
      <c r="E869" s="219"/>
      <c r="F869" s="219"/>
      <c r="G869" s="219"/>
      <c r="H869" s="219"/>
      <c r="I869" s="219"/>
      <c r="J869" s="219"/>
      <c r="K869" s="219"/>
      <c r="L869" s="219"/>
      <c r="M869" s="219"/>
      <c r="N869" s="219"/>
      <c r="O869" s="219"/>
      <c r="P869" s="219"/>
    </row>
    <row r="870" ht="13.5" customHeight="1">
      <c r="A870" s="219"/>
      <c r="B870" s="219"/>
      <c r="C870" s="219"/>
      <c r="D870" s="219"/>
      <c r="E870" s="219"/>
      <c r="F870" s="219"/>
      <c r="G870" s="219"/>
      <c r="H870" s="219"/>
      <c r="I870" s="219"/>
      <c r="J870" s="219"/>
      <c r="K870" s="219"/>
      <c r="L870" s="219"/>
      <c r="M870" s="219"/>
      <c r="N870" s="219"/>
      <c r="O870" s="219"/>
      <c r="P870" s="219"/>
    </row>
    <row r="871" ht="13.5" customHeight="1">
      <c r="A871" s="219"/>
      <c r="B871" s="219"/>
      <c r="C871" s="219"/>
      <c r="D871" s="219"/>
      <c r="E871" s="219"/>
      <c r="F871" s="219"/>
      <c r="G871" s="219"/>
      <c r="H871" s="219"/>
      <c r="I871" s="219"/>
      <c r="J871" s="219"/>
      <c r="K871" s="219"/>
      <c r="L871" s="219"/>
      <c r="M871" s="219"/>
      <c r="N871" s="219"/>
      <c r="O871" s="219"/>
      <c r="P871" s="219"/>
    </row>
    <row r="872" ht="13.5" customHeight="1">
      <c r="A872" s="219"/>
      <c r="B872" s="219"/>
      <c r="C872" s="219"/>
      <c r="D872" s="219"/>
      <c r="E872" s="219"/>
      <c r="F872" s="219"/>
      <c r="G872" s="219"/>
      <c r="H872" s="219"/>
      <c r="I872" s="219"/>
      <c r="J872" s="219"/>
      <c r="K872" s="219"/>
      <c r="L872" s="219"/>
      <c r="M872" s="219"/>
      <c r="N872" s="219"/>
      <c r="O872" s="219"/>
      <c r="P872" s="219"/>
    </row>
    <row r="873" ht="13.5" customHeight="1">
      <c r="A873" s="219"/>
      <c r="B873" s="219"/>
      <c r="C873" s="219"/>
      <c r="D873" s="219"/>
      <c r="E873" s="219"/>
      <c r="F873" s="219"/>
      <c r="G873" s="219"/>
      <c r="H873" s="219"/>
      <c r="I873" s="219"/>
      <c r="J873" s="219"/>
      <c r="K873" s="219"/>
      <c r="L873" s="219"/>
      <c r="M873" s="219"/>
      <c r="N873" s="219"/>
      <c r="O873" s="219"/>
      <c r="P873" s="219"/>
    </row>
    <row r="874" ht="13.5" customHeight="1">
      <c r="A874" s="219"/>
      <c r="B874" s="219"/>
      <c r="C874" s="219"/>
      <c r="D874" s="219"/>
      <c r="E874" s="219"/>
      <c r="F874" s="219"/>
      <c r="G874" s="219"/>
      <c r="H874" s="219"/>
      <c r="I874" s="219"/>
      <c r="J874" s="219"/>
      <c r="K874" s="219"/>
      <c r="L874" s="219"/>
      <c r="M874" s="219"/>
      <c r="N874" s="219"/>
      <c r="O874" s="219"/>
      <c r="P874" s="219"/>
    </row>
    <row r="875" ht="13.5" customHeight="1">
      <c r="A875" s="219"/>
      <c r="B875" s="219"/>
      <c r="C875" s="219"/>
      <c r="D875" s="219"/>
      <c r="E875" s="219"/>
      <c r="F875" s="219"/>
      <c r="G875" s="219"/>
      <c r="H875" s="219"/>
      <c r="I875" s="219"/>
      <c r="J875" s="219"/>
      <c r="K875" s="219"/>
      <c r="L875" s="219"/>
      <c r="M875" s="219"/>
      <c r="N875" s="219"/>
      <c r="O875" s="219"/>
      <c r="P875" s="219"/>
    </row>
    <row r="876" ht="13.5" customHeight="1">
      <c r="A876" s="219"/>
      <c r="B876" s="219"/>
      <c r="C876" s="219"/>
      <c r="D876" s="219"/>
      <c r="E876" s="219"/>
      <c r="F876" s="219"/>
      <c r="G876" s="219"/>
      <c r="H876" s="219"/>
      <c r="I876" s="219"/>
      <c r="J876" s="219"/>
      <c r="K876" s="219"/>
      <c r="L876" s="219"/>
      <c r="M876" s="219"/>
      <c r="N876" s="219"/>
      <c r="O876" s="219"/>
      <c r="P876" s="219"/>
    </row>
    <row r="877" ht="13.5" customHeight="1">
      <c r="A877" s="219"/>
      <c r="B877" s="219"/>
      <c r="C877" s="219"/>
      <c r="D877" s="219"/>
      <c r="E877" s="219"/>
      <c r="F877" s="219"/>
      <c r="G877" s="219"/>
      <c r="H877" s="219"/>
      <c r="I877" s="219"/>
      <c r="J877" s="219"/>
      <c r="K877" s="219"/>
      <c r="L877" s="219"/>
      <c r="M877" s="219"/>
      <c r="N877" s="219"/>
      <c r="O877" s="219"/>
      <c r="P877" s="219"/>
    </row>
    <row r="878" ht="13.5" customHeight="1">
      <c r="A878" s="219"/>
      <c r="B878" s="219"/>
      <c r="C878" s="219"/>
      <c r="D878" s="219"/>
      <c r="E878" s="219"/>
      <c r="F878" s="219"/>
      <c r="G878" s="219"/>
      <c r="H878" s="219"/>
      <c r="I878" s="219"/>
      <c r="J878" s="219"/>
      <c r="K878" s="219"/>
      <c r="L878" s="219"/>
      <c r="M878" s="219"/>
      <c r="N878" s="219"/>
      <c r="O878" s="219"/>
      <c r="P878" s="219"/>
    </row>
    <row r="879" ht="13.5" customHeight="1">
      <c r="A879" s="219"/>
      <c r="B879" s="219"/>
      <c r="C879" s="219"/>
      <c r="D879" s="219"/>
      <c r="E879" s="219"/>
      <c r="F879" s="219"/>
      <c r="G879" s="219"/>
      <c r="H879" s="219"/>
      <c r="I879" s="219"/>
      <c r="J879" s="219"/>
      <c r="K879" s="219"/>
      <c r="L879" s="219"/>
      <c r="M879" s="219"/>
      <c r="N879" s="219"/>
      <c r="O879" s="219"/>
      <c r="P879" s="219"/>
    </row>
    <row r="880" ht="13.5" customHeight="1">
      <c r="A880" s="219"/>
      <c r="B880" s="219"/>
      <c r="C880" s="219"/>
      <c r="D880" s="219"/>
      <c r="E880" s="219"/>
      <c r="F880" s="219"/>
      <c r="G880" s="219"/>
      <c r="H880" s="219"/>
      <c r="I880" s="219"/>
      <c r="J880" s="219"/>
      <c r="K880" s="219"/>
      <c r="L880" s="219"/>
      <c r="M880" s="219"/>
      <c r="N880" s="219"/>
      <c r="O880" s="219"/>
      <c r="P880" s="219"/>
    </row>
    <row r="881" ht="13.5" customHeight="1">
      <c r="A881" s="219"/>
      <c r="B881" s="219"/>
      <c r="C881" s="219"/>
      <c r="D881" s="219"/>
      <c r="E881" s="219"/>
      <c r="F881" s="219"/>
      <c r="G881" s="219"/>
      <c r="H881" s="219"/>
      <c r="I881" s="219"/>
      <c r="J881" s="219"/>
      <c r="K881" s="219"/>
      <c r="L881" s="219"/>
      <c r="M881" s="219"/>
      <c r="N881" s="219"/>
      <c r="O881" s="219"/>
      <c r="P881" s="219"/>
    </row>
    <row r="882" ht="13.5" customHeight="1">
      <c r="A882" s="219"/>
      <c r="B882" s="219"/>
      <c r="C882" s="219"/>
      <c r="D882" s="219"/>
      <c r="E882" s="219"/>
      <c r="F882" s="219"/>
      <c r="G882" s="219"/>
      <c r="H882" s="219"/>
      <c r="I882" s="219"/>
      <c r="J882" s="219"/>
      <c r="K882" s="219"/>
      <c r="L882" s="219"/>
      <c r="M882" s="219"/>
      <c r="N882" s="219"/>
      <c r="O882" s="219"/>
      <c r="P882" s="219"/>
    </row>
    <row r="883" ht="13.5" customHeight="1">
      <c r="A883" s="219"/>
      <c r="B883" s="219"/>
      <c r="C883" s="219"/>
      <c r="D883" s="219"/>
      <c r="E883" s="219"/>
      <c r="F883" s="219"/>
      <c r="G883" s="219"/>
      <c r="H883" s="219"/>
      <c r="I883" s="219"/>
      <c r="J883" s="219"/>
      <c r="K883" s="219"/>
      <c r="L883" s="219"/>
      <c r="M883" s="219"/>
      <c r="N883" s="219"/>
      <c r="O883" s="219"/>
      <c r="P883" s="219"/>
    </row>
    <row r="884" ht="13.5" customHeight="1">
      <c r="A884" s="219"/>
      <c r="B884" s="219"/>
      <c r="C884" s="219"/>
      <c r="D884" s="219"/>
      <c r="E884" s="219"/>
      <c r="F884" s="219"/>
      <c r="G884" s="219"/>
      <c r="H884" s="219"/>
      <c r="I884" s="219"/>
      <c r="J884" s="219"/>
      <c r="K884" s="219"/>
      <c r="L884" s="219"/>
      <c r="M884" s="219"/>
      <c r="N884" s="219"/>
      <c r="O884" s="219"/>
      <c r="P884" s="219"/>
    </row>
    <row r="885" ht="13.5" customHeight="1">
      <c r="A885" s="219"/>
      <c r="B885" s="219"/>
      <c r="C885" s="219"/>
      <c r="D885" s="219"/>
      <c r="E885" s="219"/>
      <c r="F885" s="219"/>
      <c r="G885" s="219"/>
      <c r="H885" s="219"/>
      <c r="I885" s="219"/>
      <c r="J885" s="219"/>
      <c r="K885" s="219"/>
      <c r="L885" s="219"/>
      <c r="M885" s="219"/>
      <c r="N885" s="219"/>
      <c r="O885" s="219"/>
      <c r="P885" s="219"/>
    </row>
    <row r="886" ht="13.5" customHeight="1">
      <c r="A886" s="219"/>
      <c r="B886" s="219"/>
      <c r="C886" s="219"/>
      <c r="D886" s="219"/>
      <c r="E886" s="219"/>
      <c r="F886" s="219"/>
      <c r="G886" s="219"/>
      <c r="H886" s="219"/>
      <c r="I886" s="219"/>
      <c r="J886" s="219"/>
      <c r="K886" s="219"/>
      <c r="L886" s="219"/>
      <c r="M886" s="219"/>
      <c r="N886" s="219"/>
      <c r="O886" s="219"/>
      <c r="P886" s="219"/>
    </row>
    <row r="887" ht="13.5" customHeight="1">
      <c r="A887" s="219"/>
      <c r="B887" s="219"/>
      <c r="C887" s="219"/>
      <c r="D887" s="219"/>
      <c r="E887" s="219"/>
      <c r="F887" s="219"/>
      <c r="G887" s="219"/>
      <c r="H887" s="219"/>
      <c r="I887" s="219"/>
      <c r="J887" s="219"/>
      <c r="K887" s="219"/>
      <c r="L887" s="219"/>
      <c r="M887" s="219"/>
      <c r="N887" s="219"/>
      <c r="O887" s="219"/>
      <c r="P887" s="219"/>
    </row>
    <row r="888" ht="13.5" customHeight="1">
      <c r="A888" s="219"/>
      <c r="B888" s="219"/>
      <c r="C888" s="219"/>
      <c r="D888" s="219"/>
      <c r="E888" s="219"/>
      <c r="F888" s="219"/>
      <c r="G888" s="219"/>
      <c r="H888" s="219"/>
      <c r="I888" s="219"/>
      <c r="J888" s="219"/>
      <c r="K888" s="219"/>
      <c r="L888" s="219"/>
      <c r="M888" s="219"/>
      <c r="N888" s="219"/>
      <c r="O888" s="219"/>
      <c r="P888" s="219"/>
    </row>
    <row r="889" ht="13.5" customHeight="1">
      <c r="A889" s="219"/>
      <c r="B889" s="219"/>
      <c r="C889" s="219"/>
      <c r="D889" s="219"/>
      <c r="E889" s="219"/>
      <c r="F889" s="219"/>
      <c r="G889" s="219"/>
      <c r="H889" s="219"/>
      <c r="I889" s="219"/>
      <c r="J889" s="219"/>
      <c r="K889" s="219"/>
      <c r="L889" s="219"/>
      <c r="M889" s="219"/>
      <c r="N889" s="219"/>
      <c r="O889" s="219"/>
      <c r="P889" s="219"/>
    </row>
    <row r="890" ht="13.5" customHeight="1">
      <c r="A890" s="219"/>
      <c r="B890" s="219"/>
      <c r="C890" s="219"/>
      <c r="D890" s="219"/>
      <c r="E890" s="219"/>
      <c r="F890" s="219"/>
      <c r="G890" s="219"/>
      <c r="H890" s="219"/>
      <c r="I890" s="219"/>
      <c r="J890" s="219"/>
      <c r="K890" s="219"/>
      <c r="L890" s="219"/>
      <c r="M890" s="219"/>
      <c r="N890" s="219"/>
      <c r="O890" s="219"/>
      <c r="P890" s="219"/>
    </row>
    <row r="891" ht="13.5" customHeight="1">
      <c r="A891" s="219"/>
      <c r="B891" s="219"/>
      <c r="C891" s="219"/>
      <c r="D891" s="219"/>
      <c r="E891" s="219"/>
      <c r="F891" s="219"/>
      <c r="G891" s="219"/>
      <c r="H891" s="219"/>
      <c r="I891" s="219"/>
      <c r="J891" s="219"/>
      <c r="K891" s="219"/>
      <c r="L891" s="219"/>
      <c r="M891" s="219"/>
      <c r="N891" s="219"/>
      <c r="O891" s="219"/>
      <c r="P891" s="219"/>
    </row>
    <row r="892" ht="13.5" customHeight="1">
      <c r="A892" s="219"/>
      <c r="B892" s="219"/>
      <c r="C892" s="219"/>
      <c r="D892" s="219"/>
      <c r="E892" s="219"/>
      <c r="F892" s="219"/>
      <c r="G892" s="219"/>
      <c r="H892" s="219"/>
      <c r="I892" s="219"/>
      <c r="J892" s="219"/>
      <c r="K892" s="219"/>
      <c r="L892" s="219"/>
      <c r="M892" s="219"/>
      <c r="N892" s="219"/>
      <c r="O892" s="219"/>
      <c r="P892" s="219"/>
    </row>
    <row r="893" ht="13.5" customHeight="1">
      <c r="A893" s="219"/>
      <c r="B893" s="219"/>
      <c r="C893" s="219"/>
      <c r="D893" s="219"/>
      <c r="E893" s="219"/>
      <c r="F893" s="219"/>
      <c r="G893" s="219"/>
      <c r="H893" s="219"/>
      <c r="I893" s="219"/>
      <c r="J893" s="219"/>
      <c r="K893" s="219"/>
      <c r="L893" s="219"/>
      <c r="M893" s="219"/>
      <c r="N893" s="219"/>
      <c r="O893" s="219"/>
      <c r="P893" s="219"/>
    </row>
    <row r="894" ht="13.5" customHeight="1">
      <c r="A894" s="219"/>
      <c r="B894" s="219"/>
      <c r="C894" s="219"/>
      <c r="D894" s="219"/>
      <c r="E894" s="219"/>
      <c r="F894" s="219"/>
      <c r="G894" s="219"/>
      <c r="H894" s="219"/>
      <c r="I894" s="219"/>
      <c r="J894" s="219"/>
      <c r="K894" s="219"/>
      <c r="L894" s="219"/>
      <c r="M894" s="219"/>
      <c r="N894" s="219"/>
      <c r="O894" s="219"/>
      <c r="P894" s="219"/>
    </row>
    <row r="895" ht="13.5" customHeight="1">
      <c r="A895" s="219"/>
      <c r="B895" s="219"/>
      <c r="C895" s="219"/>
      <c r="D895" s="219"/>
      <c r="E895" s="219"/>
      <c r="F895" s="219"/>
      <c r="G895" s="219"/>
      <c r="H895" s="219"/>
      <c r="I895" s="219"/>
      <c r="J895" s="219"/>
      <c r="K895" s="219"/>
      <c r="L895" s="219"/>
      <c r="M895" s="219"/>
      <c r="N895" s="219"/>
      <c r="O895" s="219"/>
      <c r="P895" s="219"/>
    </row>
    <row r="896" ht="13.5" customHeight="1">
      <c r="A896" s="219"/>
      <c r="B896" s="219"/>
      <c r="C896" s="219"/>
      <c r="D896" s="219"/>
      <c r="E896" s="219"/>
      <c r="F896" s="219"/>
      <c r="G896" s="219"/>
      <c r="H896" s="219"/>
      <c r="I896" s="219"/>
      <c r="J896" s="219"/>
      <c r="K896" s="219"/>
      <c r="L896" s="219"/>
      <c r="M896" s="219"/>
      <c r="N896" s="219"/>
      <c r="O896" s="219"/>
      <c r="P896" s="219"/>
    </row>
    <row r="897" ht="13.5" customHeight="1">
      <c r="A897" s="219"/>
      <c r="B897" s="219"/>
      <c r="C897" s="219"/>
      <c r="D897" s="219"/>
      <c r="E897" s="219"/>
      <c r="F897" s="219"/>
      <c r="G897" s="219"/>
      <c r="H897" s="219"/>
      <c r="I897" s="219"/>
      <c r="J897" s="219"/>
      <c r="K897" s="219"/>
      <c r="L897" s="219"/>
      <c r="M897" s="219"/>
      <c r="N897" s="219"/>
      <c r="O897" s="219"/>
      <c r="P897" s="219"/>
    </row>
    <row r="898" ht="13.5" customHeight="1">
      <c r="A898" s="219"/>
      <c r="B898" s="219"/>
      <c r="C898" s="219"/>
      <c r="D898" s="219"/>
      <c r="E898" s="219"/>
      <c r="F898" s="219"/>
      <c r="G898" s="219"/>
      <c r="H898" s="219"/>
      <c r="I898" s="219"/>
      <c r="J898" s="219"/>
      <c r="K898" s="219"/>
      <c r="L898" s="219"/>
      <c r="M898" s="219"/>
      <c r="N898" s="219"/>
      <c r="O898" s="219"/>
      <c r="P898" s="219"/>
    </row>
    <row r="899" ht="13.5" customHeight="1">
      <c r="A899" s="219"/>
      <c r="B899" s="219"/>
      <c r="C899" s="219"/>
      <c r="D899" s="219"/>
      <c r="E899" s="219"/>
      <c r="F899" s="219"/>
      <c r="G899" s="219"/>
      <c r="H899" s="219"/>
      <c r="I899" s="219"/>
      <c r="J899" s="219"/>
      <c r="K899" s="219"/>
      <c r="L899" s="219"/>
      <c r="M899" s="219"/>
      <c r="N899" s="219"/>
      <c r="O899" s="219"/>
      <c r="P899" s="219"/>
    </row>
    <row r="900" ht="13.5" customHeight="1">
      <c r="A900" s="219"/>
      <c r="B900" s="219"/>
      <c r="C900" s="219"/>
      <c r="D900" s="219"/>
      <c r="E900" s="219"/>
      <c r="F900" s="219"/>
      <c r="G900" s="219"/>
      <c r="H900" s="219"/>
      <c r="I900" s="219"/>
      <c r="J900" s="219"/>
      <c r="K900" s="219"/>
      <c r="L900" s="219"/>
      <c r="M900" s="219"/>
      <c r="N900" s="219"/>
      <c r="O900" s="219"/>
      <c r="P900" s="219"/>
    </row>
    <row r="901" ht="13.5" customHeight="1">
      <c r="A901" s="219"/>
      <c r="B901" s="219"/>
      <c r="C901" s="219"/>
      <c r="D901" s="219"/>
      <c r="E901" s="219"/>
      <c r="F901" s="219"/>
      <c r="G901" s="219"/>
      <c r="H901" s="219"/>
      <c r="I901" s="219"/>
      <c r="J901" s="219"/>
      <c r="K901" s="219"/>
      <c r="L901" s="219"/>
      <c r="M901" s="219"/>
      <c r="N901" s="219"/>
      <c r="O901" s="219"/>
      <c r="P901" s="219"/>
    </row>
    <row r="902" ht="13.5" customHeight="1">
      <c r="A902" s="219"/>
      <c r="B902" s="219"/>
      <c r="C902" s="219"/>
      <c r="D902" s="219"/>
      <c r="E902" s="219"/>
      <c r="F902" s="219"/>
      <c r="G902" s="219"/>
      <c r="H902" s="219"/>
      <c r="I902" s="219"/>
      <c r="J902" s="219"/>
      <c r="K902" s="219"/>
      <c r="L902" s="219"/>
      <c r="M902" s="219"/>
      <c r="N902" s="219"/>
      <c r="O902" s="219"/>
      <c r="P902" s="219"/>
    </row>
    <row r="903" ht="13.5" customHeight="1">
      <c r="A903" s="219"/>
      <c r="B903" s="219"/>
      <c r="C903" s="219"/>
      <c r="D903" s="219"/>
      <c r="E903" s="219"/>
      <c r="F903" s="219"/>
      <c r="G903" s="219"/>
      <c r="H903" s="219"/>
      <c r="I903" s="219"/>
      <c r="J903" s="219"/>
      <c r="K903" s="219"/>
      <c r="L903" s="219"/>
      <c r="M903" s="219"/>
      <c r="N903" s="219"/>
      <c r="O903" s="219"/>
      <c r="P903" s="219"/>
    </row>
    <row r="904" ht="13.5" customHeight="1">
      <c r="A904" s="219"/>
      <c r="B904" s="219"/>
      <c r="C904" s="219"/>
      <c r="D904" s="219"/>
      <c r="E904" s="219"/>
      <c r="F904" s="219"/>
      <c r="G904" s="219"/>
      <c r="H904" s="219"/>
      <c r="I904" s="219"/>
      <c r="J904" s="219"/>
      <c r="K904" s="219"/>
      <c r="L904" s="219"/>
      <c r="M904" s="219"/>
      <c r="N904" s="219"/>
      <c r="O904" s="219"/>
      <c r="P904" s="219"/>
    </row>
    <row r="905" ht="13.5" customHeight="1">
      <c r="A905" s="219"/>
      <c r="B905" s="219"/>
      <c r="C905" s="219"/>
      <c r="D905" s="219"/>
      <c r="E905" s="219"/>
      <c r="F905" s="219"/>
      <c r="G905" s="219"/>
      <c r="H905" s="219"/>
      <c r="I905" s="219"/>
      <c r="J905" s="219"/>
      <c r="K905" s="219"/>
      <c r="L905" s="219"/>
      <c r="M905" s="219"/>
      <c r="N905" s="219"/>
      <c r="O905" s="219"/>
      <c r="P905" s="219"/>
    </row>
    <row r="906" ht="13.5" customHeight="1">
      <c r="A906" s="219"/>
      <c r="B906" s="219"/>
      <c r="C906" s="219"/>
      <c r="D906" s="219"/>
      <c r="E906" s="219"/>
      <c r="F906" s="219"/>
      <c r="G906" s="219"/>
      <c r="H906" s="219"/>
      <c r="I906" s="219"/>
      <c r="J906" s="219"/>
      <c r="K906" s="219"/>
      <c r="L906" s="219"/>
      <c r="M906" s="219"/>
      <c r="N906" s="219"/>
      <c r="O906" s="219"/>
      <c r="P906" s="219"/>
    </row>
    <row r="907" ht="13.5" customHeight="1">
      <c r="A907" s="219"/>
      <c r="B907" s="219"/>
      <c r="C907" s="219"/>
      <c r="D907" s="219"/>
      <c r="E907" s="219"/>
      <c r="F907" s="219"/>
      <c r="G907" s="219"/>
      <c r="H907" s="219"/>
      <c r="I907" s="219"/>
      <c r="J907" s="219"/>
      <c r="K907" s="219"/>
      <c r="L907" s="219"/>
      <c r="M907" s="219"/>
      <c r="N907" s="219"/>
      <c r="O907" s="219"/>
      <c r="P907" s="219"/>
    </row>
    <row r="908" ht="13.5" customHeight="1">
      <c r="A908" s="219"/>
      <c r="B908" s="219"/>
      <c r="C908" s="219"/>
      <c r="D908" s="219"/>
      <c r="E908" s="219"/>
      <c r="F908" s="219"/>
      <c r="G908" s="219"/>
      <c r="H908" s="219"/>
      <c r="I908" s="219"/>
      <c r="J908" s="219"/>
      <c r="K908" s="219"/>
      <c r="L908" s="219"/>
      <c r="M908" s="219"/>
      <c r="N908" s="219"/>
      <c r="O908" s="219"/>
      <c r="P908" s="219"/>
    </row>
    <row r="909" ht="13.5" customHeight="1">
      <c r="A909" s="219"/>
      <c r="B909" s="219"/>
      <c r="C909" s="219"/>
      <c r="D909" s="219"/>
      <c r="E909" s="219"/>
      <c r="F909" s="219"/>
      <c r="G909" s="219"/>
      <c r="H909" s="219"/>
      <c r="I909" s="219"/>
      <c r="J909" s="219"/>
      <c r="K909" s="219"/>
      <c r="L909" s="219"/>
      <c r="M909" s="219"/>
      <c r="N909" s="219"/>
      <c r="O909" s="219"/>
      <c r="P909" s="219"/>
    </row>
    <row r="910" ht="13.5" customHeight="1">
      <c r="A910" s="219"/>
      <c r="B910" s="219"/>
      <c r="C910" s="219"/>
      <c r="D910" s="219"/>
      <c r="E910" s="219"/>
      <c r="F910" s="219"/>
      <c r="G910" s="219"/>
      <c r="H910" s="219"/>
      <c r="I910" s="219"/>
      <c r="J910" s="219"/>
      <c r="K910" s="219"/>
      <c r="L910" s="219"/>
      <c r="M910" s="219"/>
      <c r="N910" s="219"/>
      <c r="O910" s="219"/>
      <c r="P910" s="219"/>
    </row>
    <row r="911" ht="13.5" customHeight="1">
      <c r="A911" s="219"/>
      <c r="B911" s="219"/>
      <c r="C911" s="219"/>
      <c r="D911" s="219"/>
      <c r="E911" s="219"/>
      <c r="F911" s="219"/>
      <c r="G911" s="219"/>
      <c r="H911" s="219"/>
      <c r="I911" s="219"/>
      <c r="J911" s="219"/>
      <c r="K911" s="219"/>
      <c r="L911" s="219"/>
      <c r="M911" s="219"/>
      <c r="N911" s="219"/>
      <c r="O911" s="219"/>
      <c r="P911" s="219"/>
    </row>
    <row r="912" ht="13.5" customHeight="1">
      <c r="A912" s="219"/>
      <c r="B912" s="219"/>
      <c r="C912" s="219"/>
      <c r="D912" s="219"/>
      <c r="E912" s="219"/>
      <c r="F912" s="219"/>
      <c r="G912" s="219"/>
      <c r="H912" s="219"/>
      <c r="I912" s="219"/>
      <c r="J912" s="219"/>
      <c r="K912" s="219"/>
      <c r="L912" s="219"/>
      <c r="M912" s="219"/>
      <c r="N912" s="219"/>
      <c r="O912" s="219"/>
      <c r="P912" s="219"/>
    </row>
    <row r="913" ht="13.5" customHeight="1">
      <c r="A913" s="219"/>
      <c r="B913" s="219"/>
      <c r="C913" s="219"/>
      <c r="D913" s="219"/>
      <c r="E913" s="219"/>
      <c r="F913" s="219"/>
      <c r="G913" s="219"/>
      <c r="H913" s="219"/>
      <c r="I913" s="219"/>
      <c r="J913" s="219"/>
      <c r="K913" s="219"/>
      <c r="L913" s="219"/>
      <c r="M913" s="219"/>
      <c r="N913" s="219"/>
      <c r="O913" s="219"/>
      <c r="P913" s="219"/>
    </row>
    <row r="914" ht="13.5" customHeight="1">
      <c r="A914" s="219"/>
      <c r="B914" s="219"/>
      <c r="C914" s="219"/>
      <c r="D914" s="219"/>
      <c r="E914" s="219"/>
      <c r="F914" s="219"/>
      <c r="G914" s="219"/>
      <c r="H914" s="219"/>
      <c r="I914" s="219"/>
      <c r="J914" s="219"/>
      <c r="K914" s="219"/>
      <c r="L914" s="219"/>
      <c r="M914" s="219"/>
      <c r="N914" s="219"/>
      <c r="O914" s="219"/>
      <c r="P914" s="219"/>
    </row>
    <row r="915" ht="13.5" customHeight="1">
      <c r="A915" s="219"/>
      <c r="B915" s="219"/>
      <c r="C915" s="219"/>
      <c r="D915" s="219"/>
      <c r="E915" s="219"/>
      <c r="F915" s="219"/>
      <c r="G915" s="219"/>
      <c r="H915" s="219"/>
      <c r="I915" s="219"/>
      <c r="J915" s="219"/>
      <c r="K915" s="219"/>
      <c r="L915" s="219"/>
      <c r="M915" s="219"/>
      <c r="N915" s="219"/>
      <c r="O915" s="219"/>
      <c r="P915" s="219"/>
    </row>
    <row r="916" ht="13.5" customHeight="1">
      <c r="A916" s="219"/>
      <c r="B916" s="219"/>
      <c r="C916" s="219"/>
      <c r="D916" s="219"/>
      <c r="E916" s="219"/>
      <c r="F916" s="219"/>
      <c r="G916" s="219"/>
      <c r="H916" s="219"/>
      <c r="I916" s="219"/>
      <c r="J916" s="219"/>
      <c r="K916" s="219"/>
      <c r="L916" s="219"/>
      <c r="M916" s="219"/>
      <c r="N916" s="219"/>
      <c r="O916" s="219"/>
      <c r="P916" s="219"/>
    </row>
    <row r="917" ht="13.5" customHeight="1">
      <c r="A917" s="219"/>
      <c r="B917" s="219"/>
      <c r="C917" s="219"/>
      <c r="D917" s="219"/>
      <c r="E917" s="219"/>
      <c r="F917" s="219"/>
      <c r="G917" s="219"/>
      <c r="H917" s="219"/>
      <c r="I917" s="219"/>
      <c r="J917" s="219"/>
      <c r="K917" s="219"/>
      <c r="L917" s="219"/>
      <c r="M917" s="219"/>
      <c r="N917" s="219"/>
      <c r="O917" s="219"/>
      <c r="P917" s="219"/>
    </row>
    <row r="918" ht="13.5" customHeight="1">
      <c r="A918" s="219"/>
      <c r="B918" s="219"/>
      <c r="C918" s="219"/>
      <c r="D918" s="219"/>
      <c r="E918" s="219"/>
      <c r="F918" s="219"/>
      <c r="G918" s="219"/>
      <c r="H918" s="219"/>
      <c r="I918" s="219"/>
      <c r="J918" s="219"/>
      <c r="K918" s="219"/>
      <c r="L918" s="219"/>
      <c r="M918" s="219"/>
      <c r="N918" s="219"/>
      <c r="O918" s="219"/>
      <c r="P918" s="219"/>
    </row>
    <row r="919" ht="13.5" customHeight="1">
      <c r="A919" s="219"/>
      <c r="B919" s="219"/>
      <c r="C919" s="219"/>
      <c r="D919" s="219"/>
      <c r="E919" s="219"/>
      <c r="F919" s="219"/>
      <c r="G919" s="219"/>
      <c r="H919" s="219"/>
      <c r="I919" s="219"/>
      <c r="J919" s="219"/>
      <c r="K919" s="219"/>
      <c r="L919" s="219"/>
      <c r="M919" s="219"/>
      <c r="N919" s="219"/>
      <c r="O919" s="219"/>
      <c r="P919" s="219"/>
    </row>
    <row r="920" ht="13.5" customHeight="1">
      <c r="A920" s="219"/>
      <c r="B920" s="219"/>
      <c r="C920" s="219"/>
      <c r="D920" s="219"/>
      <c r="E920" s="219"/>
      <c r="F920" s="219"/>
      <c r="G920" s="219"/>
      <c r="H920" s="219"/>
      <c r="I920" s="219"/>
      <c r="J920" s="219"/>
      <c r="K920" s="219"/>
      <c r="L920" s="219"/>
      <c r="M920" s="219"/>
      <c r="N920" s="219"/>
      <c r="O920" s="219"/>
      <c r="P920" s="219"/>
    </row>
    <row r="921" ht="13.5" customHeight="1">
      <c r="A921" s="219"/>
      <c r="B921" s="219"/>
      <c r="C921" s="219"/>
      <c r="D921" s="219"/>
      <c r="E921" s="219"/>
      <c r="F921" s="219"/>
      <c r="G921" s="219"/>
      <c r="H921" s="219"/>
      <c r="I921" s="219"/>
      <c r="J921" s="219"/>
      <c r="K921" s="219"/>
      <c r="L921" s="219"/>
      <c r="M921" s="219"/>
      <c r="N921" s="219"/>
      <c r="O921" s="219"/>
      <c r="P921" s="219"/>
    </row>
    <row r="922" ht="13.5" customHeight="1">
      <c r="A922" s="219"/>
      <c r="B922" s="219"/>
      <c r="C922" s="219"/>
      <c r="D922" s="219"/>
      <c r="E922" s="219"/>
      <c r="F922" s="219"/>
      <c r="G922" s="219"/>
      <c r="H922" s="219"/>
      <c r="I922" s="219"/>
      <c r="J922" s="219"/>
      <c r="K922" s="219"/>
      <c r="L922" s="219"/>
      <c r="M922" s="219"/>
      <c r="N922" s="219"/>
      <c r="O922" s="219"/>
      <c r="P922" s="219"/>
    </row>
    <row r="923" ht="13.5" customHeight="1">
      <c r="A923" s="219"/>
      <c r="B923" s="219"/>
      <c r="C923" s="219"/>
      <c r="D923" s="219"/>
      <c r="E923" s="219"/>
      <c r="F923" s="219"/>
      <c r="G923" s="219"/>
      <c r="H923" s="219"/>
      <c r="I923" s="219"/>
      <c r="J923" s="219"/>
      <c r="K923" s="219"/>
      <c r="L923" s="219"/>
      <c r="M923" s="219"/>
      <c r="N923" s="219"/>
      <c r="O923" s="219"/>
      <c r="P923" s="219"/>
    </row>
    <row r="924" ht="13.5" customHeight="1">
      <c r="A924" s="219"/>
      <c r="B924" s="219"/>
      <c r="C924" s="219"/>
      <c r="D924" s="219"/>
      <c r="E924" s="219"/>
      <c r="F924" s="219"/>
      <c r="G924" s="219"/>
      <c r="H924" s="219"/>
      <c r="I924" s="219"/>
      <c r="J924" s="219"/>
      <c r="K924" s="219"/>
      <c r="L924" s="219"/>
      <c r="M924" s="219"/>
      <c r="N924" s="219"/>
      <c r="O924" s="219"/>
      <c r="P924" s="219"/>
    </row>
    <row r="925" ht="13.5" customHeight="1">
      <c r="A925" s="219"/>
      <c r="B925" s="219"/>
      <c r="C925" s="219"/>
      <c r="D925" s="219"/>
      <c r="E925" s="219"/>
      <c r="F925" s="219"/>
      <c r="G925" s="219"/>
      <c r="H925" s="219"/>
      <c r="I925" s="219"/>
      <c r="J925" s="219"/>
      <c r="K925" s="219"/>
      <c r="L925" s="219"/>
      <c r="M925" s="219"/>
      <c r="N925" s="219"/>
      <c r="O925" s="219"/>
      <c r="P925" s="219"/>
    </row>
    <row r="926" ht="13.5" customHeight="1">
      <c r="A926" s="219"/>
      <c r="B926" s="219"/>
      <c r="C926" s="219"/>
      <c r="D926" s="219"/>
      <c r="E926" s="219"/>
      <c r="F926" s="219"/>
      <c r="G926" s="219"/>
      <c r="H926" s="219"/>
      <c r="I926" s="219"/>
      <c r="J926" s="219"/>
      <c r="K926" s="219"/>
      <c r="L926" s="219"/>
      <c r="M926" s="219"/>
      <c r="N926" s="219"/>
      <c r="O926" s="219"/>
      <c r="P926" s="219"/>
    </row>
    <row r="927" ht="13.5" customHeight="1">
      <c r="A927" s="219"/>
      <c r="B927" s="219"/>
      <c r="C927" s="219"/>
      <c r="D927" s="219"/>
      <c r="E927" s="219"/>
      <c r="F927" s="219"/>
      <c r="G927" s="219"/>
      <c r="H927" s="219"/>
      <c r="I927" s="219"/>
      <c r="J927" s="219"/>
      <c r="K927" s="219"/>
      <c r="L927" s="219"/>
      <c r="M927" s="219"/>
      <c r="N927" s="219"/>
      <c r="O927" s="219"/>
      <c r="P927" s="219"/>
    </row>
    <row r="928" ht="13.5" customHeight="1">
      <c r="A928" s="219"/>
      <c r="B928" s="219"/>
      <c r="C928" s="219"/>
      <c r="D928" s="219"/>
      <c r="E928" s="219"/>
      <c r="F928" s="219"/>
      <c r="G928" s="219"/>
      <c r="H928" s="219"/>
      <c r="I928" s="219"/>
      <c r="J928" s="219"/>
      <c r="K928" s="219"/>
      <c r="L928" s="219"/>
      <c r="M928" s="219"/>
      <c r="N928" s="219"/>
      <c r="O928" s="219"/>
      <c r="P928" s="219"/>
    </row>
    <row r="929" ht="13.5" customHeight="1">
      <c r="A929" s="219"/>
      <c r="B929" s="219"/>
      <c r="C929" s="219"/>
      <c r="D929" s="219"/>
      <c r="E929" s="219"/>
      <c r="F929" s="219"/>
      <c r="G929" s="219"/>
      <c r="H929" s="219"/>
      <c r="I929" s="219"/>
      <c r="J929" s="219"/>
      <c r="K929" s="219"/>
      <c r="L929" s="219"/>
      <c r="M929" s="219"/>
      <c r="N929" s="219"/>
      <c r="O929" s="219"/>
      <c r="P929" s="219"/>
    </row>
    <row r="930" ht="13.5" customHeight="1">
      <c r="A930" s="219"/>
      <c r="B930" s="219"/>
      <c r="C930" s="219"/>
      <c r="D930" s="219"/>
      <c r="E930" s="219"/>
      <c r="F930" s="219"/>
      <c r="G930" s="219"/>
      <c r="H930" s="219"/>
      <c r="I930" s="219"/>
      <c r="J930" s="219"/>
      <c r="K930" s="219"/>
      <c r="L930" s="219"/>
      <c r="M930" s="219"/>
      <c r="N930" s="219"/>
      <c r="O930" s="219"/>
      <c r="P930" s="219"/>
    </row>
    <row r="931" ht="13.5" customHeight="1">
      <c r="A931" s="219"/>
      <c r="B931" s="219"/>
      <c r="C931" s="219"/>
      <c r="D931" s="219"/>
      <c r="E931" s="219"/>
      <c r="F931" s="219"/>
      <c r="G931" s="219"/>
      <c r="H931" s="219"/>
      <c r="I931" s="219"/>
      <c r="J931" s="219"/>
      <c r="K931" s="219"/>
      <c r="L931" s="219"/>
      <c r="M931" s="219"/>
      <c r="N931" s="219"/>
      <c r="O931" s="219"/>
      <c r="P931" s="219"/>
    </row>
    <row r="932" ht="13.5" customHeight="1">
      <c r="A932" s="219"/>
      <c r="B932" s="219"/>
      <c r="C932" s="219"/>
      <c r="D932" s="219"/>
      <c r="E932" s="219"/>
      <c r="F932" s="219"/>
      <c r="G932" s="219"/>
      <c r="H932" s="219"/>
      <c r="I932" s="219"/>
      <c r="J932" s="219"/>
      <c r="K932" s="219"/>
      <c r="L932" s="219"/>
      <c r="M932" s="219"/>
      <c r="N932" s="219"/>
      <c r="O932" s="219"/>
      <c r="P932" s="219"/>
    </row>
    <row r="933" ht="13.5" customHeight="1">
      <c r="A933" s="219"/>
      <c r="B933" s="219"/>
      <c r="C933" s="219"/>
      <c r="D933" s="219"/>
      <c r="E933" s="219"/>
      <c r="F933" s="219"/>
      <c r="G933" s="219"/>
      <c r="H933" s="219"/>
      <c r="I933" s="219"/>
      <c r="J933" s="219"/>
      <c r="K933" s="219"/>
      <c r="L933" s="219"/>
      <c r="M933" s="219"/>
      <c r="N933" s="219"/>
      <c r="O933" s="219"/>
      <c r="P933" s="219"/>
    </row>
    <row r="934" ht="13.5" customHeight="1">
      <c r="A934" s="219"/>
      <c r="B934" s="219"/>
      <c r="C934" s="219"/>
      <c r="D934" s="219"/>
      <c r="E934" s="219"/>
      <c r="F934" s="219"/>
      <c r="G934" s="219"/>
      <c r="H934" s="219"/>
      <c r="I934" s="219"/>
      <c r="J934" s="219"/>
      <c r="K934" s="219"/>
      <c r="L934" s="219"/>
      <c r="M934" s="219"/>
      <c r="N934" s="219"/>
      <c r="O934" s="219"/>
      <c r="P934" s="219"/>
    </row>
    <row r="935" ht="13.5" customHeight="1">
      <c r="A935" s="219"/>
      <c r="B935" s="219"/>
      <c r="C935" s="219"/>
      <c r="D935" s="219"/>
      <c r="E935" s="219"/>
      <c r="F935" s="219"/>
      <c r="G935" s="219"/>
      <c r="H935" s="219"/>
      <c r="I935" s="219"/>
      <c r="J935" s="219"/>
      <c r="K935" s="219"/>
      <c r="L935" s="219"/>
      <c r="M935" s="219"/>
      <c r="N935" s="219"/>
      <c r="O935" s="219"/>
      <c r="P935" s="219"/>
    </row>
    <row r="936" ht="13.5" customHeight="1">
      <c r="A936" s="219"/>
      <c r="B936" s="219"/>
      <c r="C936" s="219"/>
      <c r="D936" s="219"/>
      <c r="E936" s="219"/>
      <c r="F936" s="219"/>
      <c r="G936" s="219"/>
      <c r="H936" s="219"/>
      <c r="I936" s="219"/>
      <c r="J936" s="219"/>
      <c r="K936" s="219"/>
      <c r="L936" s="219"/>
      <c r="M936" s="219"/>
      <c r="N936" s="219"/>
      <c r="O936" s="219"/>
      <c r="P936" s="219"/>
    </row>
    <row r="937" ht="13.5" customHeight="1">
      <c r="A937" s="219"/>
      <c r="B937" s="219"/>
      <c r="C937" s="219"/>
      <c r="D937" s="219"/>
      <c r="E937" s="219"/>
      <c r="F937" s="219"/>
      <c r="G937" s="219"/>
      <c r="H937" s="219"/>
      <c r="I937" s="219"/>
      <c r="J937" s="219"/>
      <c r="K937" s="219"/>
      <c r="L937" s="219"/>
      <c r="M937" s="219"/>
      <c r="N937" s="219"/>
      <c r="O937" s="219"/>
      <c r="P937" s="219"/>
    </row>
    <row r="938" ht="13.5" customHeight="1">
      <c r="A938" s="219"/>
      <c r="B938" s="219"/>
      <c r="C938" s="219"/>
      <c r="D938" s="219"/>
      <c r="E938" s="219"/>
      <c r="F938" s="219"/>
      <c r="G938" s="219"/>
      <c r="H938" s="219"/>
      <c r="I938" s="219"/>
      <c r="J938" s="219"/>
      <c r="K938" s="219"/>
      <c r="L938" s="219"/>
      <c r="M938" s="219"/>
      <c r="N938" s="219"/>
      <c r="O938" s="219"/>
      <c r="P938" s="219"/>
    </row>
    <row r="939" ht="13.5" customHeight="1">
      <c r="A939" s="219"/>
      <c r="B939" s="219"/>
      <c r="C939" s="219"/>
      <c r="D939" s="219"/>
      <c r="E939" s="219"/>
      <c r="F939" s="219"/>
      <c r="G939" s="219"/>
      <c r="H939" s="219"/>
      <c r="I939" s="219"/>
      <c r="J939" s="219"/>
      <c r="K939" s="219"/>
      <c r="L939" s="219"/>
      <c r="M939" s="219"/>
      <c r="N939" s="219"/>
      <c r="O939" s="219"/>
      <c r="P939" s="219"/>
    </row>
    <row r="940" ht="13.5" customHeight="1">
      <c r="A940" s="219"/>
      <c r="B940" s="219"/>
      <c r="C940" s="219"/>
      <c r="D940" s="219"/>
      <c r="E940" s="219"/>
      <c r="F940" s="219"/>
      <c r="G940" s="219"/>
      <c r="H940" s="219"/>
      <c r="I940" s="219"/>
      <c r="J940" s="219"/>
      <c r="K940" s="219"/>
      <c r="L940" s="219"/>
      <c r="M940" s="219"/>
      <c r="N940" s="219"/>
      <c r="O940" s="219"/>
      <c r="P940" s="219"/>
    </row>
    <row r="941" ht="13.5" customHeight="1">
      <c r="A941" s="219"/>
      <c r="B941" s="219"/>
      <c r="C941" s="219"/>
      <c r="D941" s="219"/>
      <c r="E941" s="219"/>
      <c r="F941" s="219"/>
      <c r="G941" s="219"/>
      <c r="H941" s="219"/>
      <c r="I941" s="219"/>
      <c r="J941" s="219"/>
      <c r="K941" s="219"/>
      <c r="L941" s="219"/>
      <c r="M941" s="219"/>
      <c r="N941" s="219"/>
      <c r="O941" s="219"/>
      <c r="P941" s="219"/>
    </row>
    <row r="942" ht="13.5" customHeight="1">
      <c r="A942" s="219"/>
      <c r="B942" s="219"/>
      <c r="C942" s="219"/>
      <c r="D942" s="219"/>
      <c r="E942" s="219"/>
      <c r="F942" s="219"/>
      <c r="G942" s="219"/>
      <c r="H942" s="219"/>
      <c r="I942" s="219"/>
      <c r="J942" s="219"/>
      <c r="K942" s="219"/>
      <c r="L942" s="219"/>
      <c r="M942" s="219"/>
      <c r="N942" s="219"/>
      <c r="O942" s="219"/>
      <c r="P942" s="219"/>
    </row>
    <row r="943" ht="13.5" customHeight="1">
      <c r="A943" s="219"/>
      <c r="B943" s="219"/>
      <c r="C943" s="219"/>
      <c r="D943" s="219"/>
      <c r="E943" s="219"/>
      <c r="F943" s="219"/>
      <c r="G943" s="219"/>
      <c r="H943" s="219"/>
      <c r="I943" s="219"/>
      <c r="J943" s="219"/>
      <c r="K943" s="219"/>
      <c r="L943" s="219"/>
      <c r="M943" s="219"/>
      <c r="N943" s="219"/>
      <c r="O943" s="219"/>
      <c r="P943" s="219"/>
    </row>
    <row r="944" ht="13.5" customHeight="1">
      <c r="A944" s="219"/>
      <c r="B944" s="219"/>
      <c r="C944" s="219"/>
      <c r="D944" s="219"/>
      <c r="E944" s="219"/>
      <c r="F944" s="219"/>
      <c r="G944" s="219"/>
      <c r="H944" s="219"/>
      <c r="I944" s="219"/>
      <c r="J944" s="219"/>
      <c r="K944" s="219"/>
      <c r="L944" s="219"/>
      <c r="M944" s="219"/>
      <c r="N944" s="219"/>
      <c r="O944" s="219"/>
      <c r="P944" s="219"/>
    </row>
    <row r="945" ht="13.5" customHeight="1">
      <c r="A945" s="219"/>
      <c r="B945" s="219"/>
      <c r="C945" s="219"/>
      <c r="D945" s="219"/>
      <c r="E945" s="219"/>
      <c r="F945" s="219"/>
      <c r="G945" s="219"/>
      <c r="H945" s="219"/>
      <c r="I945" s="219"/>
      <c r="J945" s="219"/>
      <c r="K945" s="219"/>
      <c r="L945" s="219"/>
      <c r="M945" s="219"/>
      <c r="N945" s="219"/>
      <c r="O945" s="219"/>
      <c r="P945" s="219"/>
    </row>
    <row r="946" ht="13.5" customHeight="1">
      <c r="A946" s="219"/>
      <c r="B946" s="219"/>
      <c r="C946" s="219"/>
      <c r="D946" s="219"/>
      <c r="E946" s="219"/>
      <c r="F946" s="219"/>
      <c r="G946" s="219"/>
      <c r="H946" s="219"/>
      <c r="I946" s="219"/>
      <c r="J946" s="219"/>
      <c r="K946" s="219"/>
      <c r="L946" s="219"/>
      <c r="M946" s="219"/>
      <c r="N946" s="219"/>
      <c r="O946" s="219"/>
      <c r="P946" s="219"/>
    </row>
    <row r="947" ht="13.5" customHeight="1">
      <c r="A947" s="219"/>
      <c r="B947" s="219"/>
      <c r="C947" s="219"/>
      <c r="D947" s="219"/>
      <c r="E947" s="219"/>
      <c r="F947" s="219"/>
      <c r="G947" s="219"/>
      <c r="H947" s="219"/>
      <c r="I947" s="219"/>
      <c r="J947" s="219"/>
      <c r="K947" s="219"/>
      <c r="L947" s="219"/>
      <c r="M947" s="219"/>
      <c r="N947" s="219"/>
      <c r="O947" s="219"/>
      <c r="P947" s="219"/>
    </row>
    <row r="948" ht="13.5" customHeight="1">
      <c r="A948" s="219"/>
      <c r="B948" s="219"/>
      <c r="C948" s="219"/>
      <c r="D948" s="219"/>
      <c r="E948" s="219"/>
      <c r="F948" s="219"/>
      <c r="G948" s="219"/>
      <c r="H948" s="219"/>
      <c r="I948" s="219"/>
      <c r="J948" s="219"/>
      <c r="K948" s="219"/>
      <c r="L948" s="219"/>
      <c r="M948" s="219"/>
      <c r="N948" s="219"/>
      <c r="O948" s="219"/>
      <c r="P948" s="219"/>
    </row>
    <row r="949" ht="13.5" customHeight="1">
      <c r="A949" s="219"/>
      <c r="B949" s="219"/>
      <c r="C949" s="219"/>
      <c r="D949" s="219"/>
      <c r="E949" s="219"/>
      <c r="F949" s="219"/>
      <c r="G949" s="219"/>
      <c r="H949" s="219"/>
      <c r="I949" s="219"/>
      <c r="J949" s="219"/>
      <c r="K949" s="219"/>
      <c r="L949" s="219"/>
      <c r="M949" s="219"/>
      <c r="N949" s="219"/>
      <c r="O949" s="219"/>
      <c r="P949" s="219"/>
    </row>
    <row r="950" ht="13.5" customHeight="1">
      <c r="A950" s="219"/>
      <c r="B950" s="219"/>
      <c r="C950" s="219"/>
      <c r="D950" s="219"/>
      <c r="E950" s="219"/>
      <c r="F950" s="219"/>
      <c r="G950" s="219"/>
      <c r="H950" s="219"/>
      <c r="I950" s="219"/>
      <c r="J950" s="219"/>
      <c r="K950" s="219"/>
      <c r="L950" s="219"/>
      <c r="M950" s="219"/>
      <c r="N950" s="219"/>
      <c r="O950" s="219"/>
      <c r="P950" s="219"/>
    </row>
    <row r="951" ht="13.5" customHeight="1">
      <c r="A951" s="219"/>
      <c r="B951" s="219"/>
      <c r="C951" s="219"/>
      <c r="D951" s="219"/>
      <c r="E951" s="219"/>
      <c r="F951" s="219"/>
      <c r="G951" s="219"/>
      <c r="H951" s="219"/>
      <c r="I951" s="219"/>
      <c r="J951" s="219"/>
      <c r="K951" s="219"/>
      <c r="L951" s="219"/>
      <c r="M951" s="219"/>
      <c r="N951" s="219"/>
      <c r="O951" s="219"/>
      <c r="P951" s="219"/>
    </row>
    <row r="952" ht="13.5" customHeight="1">
      <c r="A952" s="219"/>
      <c r="B952" s="219"/>
      <c r="C952" s="219"/>
      <c r="D952" s="219"/>
      <c r="E952" s="219"/>
      <c r="F952" s="219"/>
      <c r="G952" s="219"/>
      <c r="H952" s="219"/>
      <c r="I952" s="219"/>
      <c r="J952" s="219"/>
      <c r="K952" s="219"/>
      <c r="L952" s="219"/>
      <c r="M952" s="219"/>
      <c r="N952" s="219"/>
      <c r="O952" s="219"/>
      <c r="P952" s="219"/>
    </row>
    <row r="953" ht="13.5" customHeight="1">
      <c r="A953" s="219"/>
      <c r="B953" s="219"/>
      <c r="C953" s="219"/>
      <c r="D953" s="219"/>
      <c r="E953" s="219"/>
      <c r="F953" s="219"/>
      <c r="G953" s="219"/>
      <c r="H953" s="219"/>
      <c r="I953" s="219"/>
      <c r="J953" s="219"/>
      <c r="K953" s="219"/>
      <c r="L953" s="219"/>
      <c r="M953" s="219"/>
      <c r="N953" s="219"/>
      <c r="O953" s="219"/>
      <c r="P953" s="219"/>
    </row>
    <row r="954" ht="13.5" customHeight="1">
      <c r="A954" s="219"/>
      <c r="B954" s="219"/>
      <c r="C954" s="219"/>
      <c r="D954" s="219"/>
      <c r="E954" s="219"/>
      <c r="F954" s="219"/>
      <c r="G954" s="219"/>
      <c r="H954" s="219"/>
      <c r="I954" s="219"/>
      <c r="J954" s="219"/>
      <c r="K954" s="219"/>
      <c r="L954" s="219"/>
      <c r="M954" s="219"/>
      <c r="N954" s="219"/>
      <c r="O954" s="219"/>
      <c r="P954" s="219"/>
    </row>
    <row r="955" ht="13.5" customHeight="1">
      <c r="A955" s="219"/>
      <c r="B955" s="219"/>
      <c r="C955" s="219"/>
      <c r="D955" s="219"/>
      <c r="E955" s="219"/>
      <c r="F955" s="219"/>
      <c r="G955" s="219"/>
      <c r="H955" s="219"/>
      <c r="I955" s="219"/>
      <c r="J955" s="219"/>
      <c r="K955" s="219"/>
      <c r="L955" s="219"/>
      <c r="M955" s="219"/>
      <c r="N955" s="219"/>
      <c r="O955" s="219"/>
      <c r="P955" s="219"/>
    </row>
    <row r="956" ht="13.5" customHeight="1">
      <c r="A956" s="219"/>
      <c r="B956" s="219"/>
      <c r="C956" s="219"/>
      <c r="D956" s="219"/>
      <c r="E956" s="219"/>
      <c r="F956" s="219"/>
      <c r="G956" s="219"/>
      <c r="H956" s="219"/>
      <c r="I956" s="219"/>
      <c r="J956" s="219"/>
      <c r="K956" s="219"/>
      <c r="L956" s="219"/>
      <c r="M956" s="219"/>
      <c r="N956" s="219"/>
      <c r="O956" s="219"/>
      <c r="P956" s="219"/>
    </row>
    <row r="957" ht="13.5" customHeight="1">
      <c r="A957" s="219"/>
      <c r="B957" s="219"/>
      <c r="C957" s="219"/>
      <c r="D957" s="219"/>
      <c r="E957" s="219"/>
      <c r="F957" s="219"/>
      <c r="G957" s="219"/>
      <c r="H957" s="219"/>
      <c r="I957" s="219"/>
      <c r="J957" s="219"/>
      <c r="K957" s="219"/>
      <c r="L957" s="219"/>
      <c r="M957" s="219"/>
      <c r="N957" s="219"/>
      <c r="O957" s="219"/>
      <c r="P957" s="219"/>
    </row>
    <row r="958" ht="13.5" customHeight="1">
      <c r="A958" s="219"/>
      <c r="B958" s="219"/>
      <c r="C958" s="219"/>
      <c r="D958" s="219"/>
      <c r="E958" s="219"/>
      <c r="F958" s="219"/>
      <c r="G958" s="219"/>
      <c r="H958" s="219"/>
      <c r="I958" s="219"/>
      <c r="J958" s="219"/>
      <c r="K958" s="219"/>
      <c r="L958" s="219"/>
      <c r="M958" s="219"/>
      <c r="N958" s="219"/>
      <c r="O958" s="219"/>
      <c r="P958" s="219"/>
    </row>
    <row r="959" ht="13.5" customHeight="1">
      <c r="A959" s="219"/>
      <c r="B959" s="219"/>
      <c r="C959" s="219"/>
      <c r="D959" s="219"/>
      <c r="E959" s="219"/>
      <c r="F959" s="219"/>
      <c r="G959" s="219"/>
      <c r="H959" s="219"/>
      <c r="I959" s="219"/>
      <c r="J959" s="219"/>
      <c r="K959" s="219"/>
      <c r="L959" s="219"/>
      <c r="M959" s="219"/>
      <c r="N959" s="219"/>
      <c r="O959" s="219"/>
      <c r="P959" s="219"/>
    </row>
    <row r="960" ht="13.5" customHeight="1">
      <c r="A960" s="219"/>
      <c r="B960" s="219"/>
      <c r="C960" s="219"/>
      <c r="D960" s="219"/>
      <c r="E960" s="219"/>
      <c r="F960" s="219"/>
      <c r="G960" s="219"/>
      <c r="H960" s="219"/>
      <c r="I960" s="219"/>
      <c r="J960" s="219"/>
      <c r="K960" s="219"/>
      <c r="L960" s="219"/>
      <c r="M960" s="219"/>
      <c r="N960" s="219"/>
      <c r="O960" s="219"/>
      <c r="P960" s="219"/>
    </row>
    <row r="961" ht="13.5" customHeight="1">
      <c r="A961" s="219"/>
      <c r="B961" s="219"/>
      <c r="C961" s="219"/>
      <c r="D961" s="219"/>
      <c r="E961" s="219"/>
      <c r="F961" s="219"/>
      <c r="G961" s="219"/>
      <c r="H961" s="219"/>
      <c r="I961" s="219"/>
      <c r="J961" s="219"/>
      <c r="K961" s="219"/>
      <c r="L961" s="219"/>
      <c r="M961" s="219"/>
      <c r="N961" s="219"/>
      <c r="O961" s="219"/>
      <c r="P961" s="219"/>
    </row>
    <row r="962" ht="13.5" customHeight="1">
      <c r="A962" s="219"/>
      <c r="B962" s="219"/>
      <c r="C962" s="219"/>
      <c r="D962" s="219"/>
      <c r="E962" s="219"/>
      <c r="F962" s="219"/>
      <c r="G962" s="219"/>
      <c r="H962" s="219"/>
      <c r="I962" s="219"/>
      <c r="J962" s="219"/>
      <c r="K962" s="219"/>
      <c r="L962" s="219"/>
      <c r="M962" s="219"/>
      <c r="N962" s="219"/>
      <c r="O962" s="219"/>
      <c r="P962" s="219"/>
    </row>
    <row r="963" ht="13.5" customHeight="1">
      <c r="A963" s="219"/>
      <c r="B963" s="219"/>
      <c r="C963" s="219"/>
      <c r="D963" s="219"/>
      <c r="E963" s="219"/>
      <c r="F963" s="219"/>
      <c r="G963" s="219"/>
      <c r="H963" s="219"/>
      <c r="I963" s="219"/>
      <c r="J963" s="219"/>
      <c r="K963" s="219"/>
      <c r="L963" s="219"/>
      <c r="M963" s="219"/>
      <c r="N963" s="219"/>
      <c r="O963" s="219"/>
      <c r="P963" s="219"/>
    </row>
    <row r="964" ht="13.5" customHeight="1">
      <c r="A964" s="219"/>
      <c r="B964" s="219"/>
      <c r="C964" s="219"/>
      <c r="D964" s="219"/>
      <c r="E964" s="219"/>
      <c r="F964" s="219"/>
      <c r="G964" s="219"/>
      <c r="H964" s="219"/>
      <c r="I964" s="219"/>
      <c r="J964" s="219"/>
      <c r="K964" s="219"/>
      <c r="L964" s="219"/>
      <c r="M964" s="219"/>
      <c r="N964" s="219"/>
      <c r="O964" s="219"/>
      <c r="P964" s="219"/>
    </row>
    <row r="965" ht="13.5" customHeight="1">
      <c r="A965" s="219"/>
      <c r="B965" s="219"/>
      <c r="C965" s="219"/>
      <c r="D965" s="219"/>
      <c r="E965" s="219"/>
      <c r="F965" s="219"/>
      <c r="G965" s="219"/>
      <c r="H965" s="219"/>
      <c r="I965" s="219"/>
      <c r="J965" s="219"/>
      <c r="K965" s="219"/>
      <c r="L965" s="219"/>
      <c r="M965" s="219"/>
      <c r="N965" s="219"/>
      <c r="O965" s="219"/>
      <c r="P965" s="219"/>
    </row>
    <row r="966" ht="13.5" customHeight="1">
      <c r="A966" s="219"/>
      <c r="B966" s="219"/>
      <c r="C966" s="219"/>
      <c r="D966" s="219"/>
      <c r="E966" s="219"/>
      <c r="F966" s="219"/>
      <c r="G966" s="219"/>
      <c r="H966" s="219"/>
      <c r="I966" s="219"/>
      <c r="J966" s="219"/>
      <c r="K966" s="219"/>
      <c r="L966" s="219"/>
      <c r="M966" s="219"/>
      <c r="N966" s="219"/>
      <c r="O966" s="219"/>
      <c r="P966" s="219"/>
    </row>
    <row r="967" ht="13.5" customHeight="1">
      <c r="A967" s="219"/>
      <c r="B967" s="219"/>
      <c r="C967" s="219"/>
      <c r="D967" s="219"/>
      <c r="E967" s="219"/>
      <c r="F967" s="219"/>
      <c r="G967" s="219"/>
      <c r="H967" s="219"/>
      <c r="I967" s="219"/>
      <c r="J967" s="219"/>
      <c r="K967" s="219"/>
      <c r="L967" s="219"/>
      <c r="M967" s="219"/>
      <c r="N967" s="219"/>
      <c r="O967" s="219"/>
      <c r="P967" s="219"/>
    </row>
    <row r="968" ht="13.5" customHeight="1">
      <c r="A968" s="219"/>
      <c r="B968" s="219"/>
      <c r="C968" s="219"/>
      <c r="D968" s="219"/>
      <c r="E968" s="219"/>
      <c r="F968" s="219"/>
      <c r="G968" s="219"/>
      <c r="H968" s="219"/>
      <c r="I968" s="219"/>
      <c r="J968" s="219"/>
      <c r="K968" s="219"/>
      <c r="L968" s="219"/>
      <c r="M968" s="219"/>
      <c r="N968" s="219"/>
      <c r="O968" s="219"/>
      <c r="P968" s="219"/>
    </row>
    <row r="969" ht="13.5" customHeight="1">
      <c r="A969" s="219"/>
      <c r="B969" s="219"/>
      <c r="C969" s="219"/>
      <c r="D969" s="219"/>
      <c r="E969" s="219"/>
      <c r="F969" s="219"/>
      <c r="G969" s="219"/>
      <c r="H969" s="219"/>
      <c r="I969" s="219"/>
      <c r="J969" s="219"/>
      <c r="K969" s="219"/>
      <c r="L969" s="219"/>
      <c r="M969" s="219"/>
      <c r="N969" s="219"/>
      <c r="O969" s="219"/>
      <c r="P969" s="219"/>
    </row>
    <row r="970" ht="13.5" customHeight="1">
      <c r="A970" s="219"/>
      <c r="B970" s="219"/>
      <c r="C970" s="219"/>
      <c r="D970" s="219"/>
      <c r="E970" s="219"/>
      <c r="F970" s="219"/>
      <c r="G970" s="219"/>
      <c r="H970" s="219"/>
      <c r="I970" s="219"/>
      <c r="J970" s="219"/>
      <c r="K970" s="219"/>
      <c r="L970" s="219"/>
      <c r="M970" s="219"/>
      <c r="N970" s="219"/>
      <c r="O970" s="219"/>
      <c r="P970" s="219"/>
    </row>
    <row r="971" ht="13.5" customHeight="1">
      <c r="A971" s="219"/>
      <c r="B971" s="219"/>
      <c r="C971" s="219"/>
      <c r="D971" s="219"/>
      <c r="E971" s="219"/>
      <c r="F971" s="219"/>
      <c r="G971" s="219"/>
      <c r="H971" s="219"/>
      <c r="I971" s="219"/>
      <c r="J971" s="219"/>
      <c r="K971" s="219"/>
      <c r="L971" s="219"/>
      <c r="M971" s="219"/>
      <c r="N971" s="219"/>
      <c r="O971" s="219"/>
      <c r="P971" s="219"/>
    </row>
    <row r="972" ht="13.5" customHeight="1">
      <c r="A972" s="219"/>
      <c r="B972" s="219"/>
      <c r="C972" s="219"/>
      <c r="D972" s="219"/>
      <c r="E972" s="219"/>
      <c r="F972" s="219"/>
      <c r="G972" s="219"/>
      <c r="H972" s="219"/>
      <c r="I972" s="219"/>
      <c r="J972" s="219"/>
      <c r="K972" s="219"/>
      <c r="L972" s="219"/>
      <c r="M972" s="219"/>
      <c r="N972" s="219"/>
      <c r="O972" s="219"/>
      <c r="P972" s="219"/>
    </row>
    <row r="973" ht="13.5" customHeight="1">
      <c r="A973" s="219"/>
      <c r="B973" s="219"/>
      <c r="C973" s="219"/>
      <c r="D973" s="219"/>
      <c r="E973" s="219"/>
      <c r="F973" s="219"/>
      <c r="G973" s="219"/>
      <c r="H973" s="219"/>
      <c r="I973" s="219"/>
      <c r="J973" s="219"/>
      <c r="K973" s="219"/>
      <c r="L973" s="219"/>
      <c r="M973" s="219"/>
      <c r="N973" s="219"/>
      <c r="O973" s="219"/>
      <c r="P973" s="219"/>
    </row>
    <row r="974" ht="13.5" customHeight="1">
      <c r="A974" s="219"/>
      <c r="B974" s="219"/>
      <c r="C974" s="219"/>
      <c r="D974" s="219"/>
      <c r="E974" s="219"/>
      <c r="F974" s="219"/>
      <c r="G974" s="219"/>
      <c r="H974" s="219"/>
      <c r="I974" s="219"/>
      <c r="J974" s="219"/>
      <c r="K974" s="219"/>
      <c r="L974" s="219"/>
      <c r="M974" s="219"/>
      <c r="N974" s="219"/>
      <c r="O974" s="219"/>
      <c r="P974" s="219"/>
    </row>
    <row r="975" ht="13.5" customHeight="1">
      <c r="A975" s="219"/>
      <c r="B975" s="219"/>
      <c r="C975" s="219"/>
      <c r="D975" s="219"/>
      <c r="E975" s="219"/>
      <c r="F975" s="219"/>
      <c r="G975" s="219"/>
      <c r="H975" s="219"/>
      <c r="I975" s="219"/>
      <c r="J975" s="219"/>
      <c r="K975" s="219"/>
      <c r="L975" s="219"/>
      <c r="M975" s="219"/>
      <c r="N975" s="219"/>
      <c r="O975" s="219"/>
      <c r="P975" s="219"/>
    </row>
    <row r="976" ht="13.5" customHeight="1">
      <c r="A976" s="219"/>
      <c r="B976" s="219"/>
      <c r="C976" s="219"/>
      <c r="D976" s="219"/>
      <c r="E976" s="219"/>
      <c r="F976" s="219"/>
      <c r="G976" s="219"/>
      <c r="H976" s="219"/>
      <c r="I976" s="219"/>
      <c r="J976" s="219"/>
      <c r="K976" s="219"/>
      <c r="L976" s="219"/>
      <c r="M976" s="219"/>
      <c r="N976" s="219"/>
      <c r="O976" s="219"/>
      <c r="P976" s="219"/>
    </row>
    <row r="977" ht="13.5" customHeight="1">
      <c r="A977" s="219"/>
      <c r="B977" s="219"/>
      <c r="C977" s="219"/>
      <c r="D977" s="219"/>
      <c r="E977" s="219"/>
      <c r="F977" s="219"/>
      <c r="G977" s="219"/>
      <c r="H977" s="219"/>
      <c r="I977" s="219"/>
      <c r="J977" s="219"/>
      <c r="K977" s="219"/>
      <c r="L977" s="219"/>
      <c r="M977" s="219"/>
      <c r="N977" s="219"/>
      <c r="O977" s="219"/>
      <c r="P977" s="219"/>
    </row>
    <row r="978" ht="13.5" customHeight="1">
      <c r="A978" s="219"/>
      <c r="B978" s="219"/>
      <c r="C978" s="219"/>
      <c r="D978" s="219"/>
      <c r="E978" s="219"/>
      <c r="F978" s="219"/>
      <c r="G978" s="219"/>
      <c r="H978" s="219"/>
      <c r="I978" s="219"/>
      <c r="J978" s="219"/>
      <c r="K978" s="219"/>
      <c r="L978" s="219"/>
      <c r="M978" s="219"/>
      <c r="N978" s="219"/>
      <c r="O978" s="219"/>
      <c r="P978" s="219"/>
    </row>
    <row r="979" ht="13.5" customHeight="1">
      <c r="A979" s="219"/>
      <c r="B979" s="219"/>
      <c r="C979" s="219"/>
      <c r="D979" s="219"/>
      <c r="E979" s="219"/>
      <c r="F979" s="219"/>
      <c r="G979" s="219"/>
      <c r="H979" s="219"/>
      <c r="I979" s="219"/>
      <c r="J979" s="219"/>
      <c r="K979" s="219"/>
      <c r="L979" s="219"/>
      <c r="M979" s="219"/>
      <c r="N979" s="219"/>
      <c r="O979" s="219"/>
      <c r="P979" s="219"/>
    </row>
    <row r="980" ht="13.5" customHeight="1">
      <c r="A980" s="219"/>
      <c r="B980" s="219"/>
      <c r="C980" s="219"/>
      <c r="D980" s="219"/>
      <c r="E980" s="219"/>
      <c r="F980" s="219"/>
      <c r="G980" s="219"/>
      <c r="H980" s="219"/>
      <c r="I980" s="219"/>
      <c r="J980" s="219"/>
      <c r="K980" s="219"/>
      <c r="L980" s="219"/>
      <c r="M980" s="219"/>
      <c r="N980" s="219"/>
      <c r="O980" s="219"/>
      <c r="P980" s="219"/>
    </row>
    <row r="981" ht="13.5" customHeight="1">
      <c r="A981" s="219"/>
      <c r="B981" s="219"/>
      <c r="C981" s="219"/>
      <c r="D981" s="219"/>
      <c r="E981" s="219"/>
      <c r="F981" s="219"/>
      <c r="G981" s="219"/>
      <c r="H981" s="219"/>
      <c r="I981" s="219"/>
      <c r="J981" s="219"/>
      <c r="K981" s="219"/>
      <c r="L981" s="219"/>
      <c r="M981" s="219"/>
      <c r="N981" s="219"/>
      <c r="O981" s="219"/>
      <c r="P981" s="219"/>
    </row>
    <row r="982" ht="13.5" customHeight="1">
      <c r="A982" s="219"/>
      <c r="B982" s="219"/>
      <c r="C982" s="219"/>
      <c r="D982" s="219"/>
      <c r="E982" s="219"/>
      <c r="F982" s="219"/>
      <c r="G982" s="219"/>
      <c r="H982" s="219"/>
      <c r="I982" s="219"/>
      <c r="J982" s="219"/>
      <c r="K982" s="219"/>
      <c r="L982" s="219"/>
      <c r="M982" s="219"/>
      <c r="N982" s="219"/>
      <c r="O982" s="219"/>
      <c r="P982" s="219"/>
    </row>
    <row r="983" ht="13.5" customHeight="1">
      <c r="A983" s="219"/>
      <c r="B983" s="219"/>
      <c r="C983" s="219"/>
      <c r="D983" s="219"/>
      <c r="E983" s="219"/>
      <c r="F983" s="219"/>
      <c r="G983" s="219"/>
      <c r="H983" s="219"/>
      <c r="I983" s="219"/>
      <c r="J983" s="219"/>
      <c r="K983" s="219"/>
      <c r="L983" s="219"/>
      <c r="M983" s="219"/>
      <c r="N983" s="219"/>
      <c r="O983" s="219"/>
      <c r="P983" s="219"/>
    </row>
    <row r="984" ht="13.5" customHeight="1">
      <c r="A984" s="219"/>
      <c r="B984" s="219"/>
      <c r="C984" s="219"/>
      <c r="D984" s="219"/>
      <c r="E984" s="219"/>
      <c r="F984" s="219"/>
      <c r="G984" s="219"/>
      <c r="H984" s="219"/>
      <c r="I984" s="219"/>
      <c r="J984" s="219"/>
      <c r="K984" s="219"/>
      <c r="L984" s="219"/>
      <c r="M984" s="219"/>
      <c r="N984" s="219"/>
      <c r="O984" s="219"/>
      <c r="P984" s="219"/>
    </row>
    <row r="985" ht="13.5" customHeight="1">
      <c r="A985" s="219"/>
      <c r="B985" s="219"/>
      <c r="C985" s="219"/>
      <c r="D985" s="219"/>
      <c r="E985" s="219"/>
      <c r="F985" s="219"/>
      <c r="G985" s="219"/>
      <c r="H985" s="219"/>
      <c r="I985" s="219"/>
      <c r="J985" s="219"/>
      <c r="K985" s="219"/>
      <c r="L985" s="219"/>
      <c r="M985" s="219"/>
      <c r="N985" s="219"/>
      <c r="O985" s="219"/>
      <c r="P985" s="219"/>
    </row>
    <row r="986" ht="13.5" customHeight="1">
      <c r="A986" s="219"/>
      <c r="B986" s="219"/>
      <c r="C986" s="219"/>
      <c r="D986" s="219"/>
      <c r="E986" s="219"/>
      <c r="F986" s="219"/>
      <c r="G986" s="219"/>
      <c r="H986" s="219"/>
      <c r="I986" s="219"/>
      <c r="J986" s="219"/>
      <c r="K986" s="219"/>
      <c r="L986" s="219"/>
      <c r="M986" s="219"/>
      <c r="N986" s="219"/>
      <c r="O986" s="219"/>
      <c r="P986" s="219"/>
    </row>
    <row r="987" ht="13.5" customHeight="1">
      <c r="A987" s="219"/>
      <c r="B987" s="219"/>
      <c r="C987" s="219"/>
      <c r="D987" s="219"/>
      <c r="E987" s="219"/>
      <c r="F987" s="219"/>
      <c r="G987" s="219"/>
      <c r="H987" s="219"/>
      <c r="I987" s="219"/>
      <c r="J987" s="219"/>
      <c r="K987" s="219"/>
      <c r="L987" s="219"/>
      <c r="M987" s="219"/>
      <c r="N987" s="219"/>
      <c r="O987" s="219"/>
      <c r="P987" s="219"/>
    </row>
    <row r="988" ht="13.5" customHeight="1">
      <c r="A988" s="219"/>
      <c r="B988" s="219"/>
      <c r="C988" s="219"/>
      <c r="D988" s="219"/>
      <c r="E988" s="219"/>
      <c r="F988" s="219"/>
      <c r="G988" s="219"/>
      <c r="H988" s="219"/>
      <c r="I988" s="219"/>
      <c r="J988" s="219"/>
      <c r="K988" s="219"/>
      <c r="L988" s="219"/>
      <c r="M988" s="219"/>
      <c r="N988" s="219"/>
      <c r="O988" s="219"/>
      <c r="P988" s="219"/>
    </row>
    <row r="989" ht="13.5" customHeight="1">
      <c r="A989" s="219"/>
      <c r="B989" s="219"/>
      <c r="C989" s="219"/>
      <c r="D989" s="219"/>
      <c r="E989" s="219"/>
      <c r="F989" s="219"/>
      <c r="G989" s="219"/>
      <c r="H989" s="219"/>
      <c r="I989" s="219"/>
      <c r="J989" s="219"/>
      <c r="K989" s="219"/>
      <c r="L989" s="219"/>
      <c r="M989" s="219"/>
      <c r="N989" s="219"/>
      <c r="O989" s="219"/>
      <c r="P989" s="219"/>
    </row>
    <row r="990" ht="13.5" customHeight="1">
      <c r="A990" s="219"/>
      <c r="B990" s="219"/>
      <c r="C990" s="219"/>
      <c r="D990" s="219"/>
      <c r="E990" s="219"/>
      <c r="F990" s="219"/>
      <c r="G990" s="219"/>
      <c r="H990" s="219"/>
      <c r="I990" s="219"/>
      <c r="J990" s="219"/>
      <c r="K990" s="219"/>
      <c r="L990" s="219"/>
      <c r="M990" s="219"/>
      <c r="N990" s="219"/>
      <c r="O990" s="219"/>
      <c r="P990" s="219"/>
    </row>
    <row r="991" ht="13.5" customHeight="1">
      <c r="A991" s="219"/>
      <c r="B991" s="219"/>
      <c r="C991" s="219"/>
      <c r="D991" s="219"/>
      <c r="E991" s="219"/>
      <c r="F991" s="219"/>
      <c r="G991" s="219"/>
      <c r="H991" s="219"/>
      <c r="I991" s="219"/>
      <c r="J991" s="219"/>
      <c r="K991" s="219"/>
      <c r="L991" s="219"/>
      <c r="M991" s="219"/>
      <c r="N991" s="219"/>
      <c r="O991" s="219"/>
      <c r="P991" s="219"/>
    </row>
    <row r="992" ht="13.5" customHeight="1">
      <c r="A992" s="219"/>
      <c r="B992" s="219"/>
      <c r="C992" s="219"/>
      <c r="D992" s="219"/>
      <c r="E992" s="219"/>
      <c r="F992" s="219"/>
      <c r="G992" s="219"/>
      <c r="H992" s="219"/>
      <c r="I992" s="219"/>
      <c r="J992" s="219"/>
      <c r="K992" s="219"/>
      <c r="L992" s="219"/>
      <c r="M992" s="219"/>
      <c r="N992" s="219"/>
      <c r="O992" s="219"/>
      <c r="P992" s="219"/>
    </row>
    <row r="993" ht="13.5" customHeight="1">
      <c r="A993" s="219"/>
      <c r="B993" s="219"/>
      <c r="C993" s="219"/>
      <c r="D993" s="219"/>
      <c r="E993" s="219"/>
      <c r="F993" s="219"/>
      <c r="G993" s="219"/>
      <c r="H993" s="219"/>
      <c r="I993" s="219"/>
      <c r="J993" s="219"/>
      <c r="K993" s="219"/>
      <c r="L993" s="219"/>
      <c r="M993" s="219"/>
      <c r="N993" s="219"/>
      <c r="O993" s="219"/>
      <c r="P993" s="219"/>
    </row>
    <row r="994" ht="13.5" customHeight="1">
      <c r="A994" s="219"/>
      <c r="B994" s="219"/>
      <c r="C994" s="219"/>
      <c r="D994" s="219"/>
      <c r="E994" s="219"/>
      <c r="F994" s="219"/>
      <c r="G994" s="219"/>
      <c r="H994" s="219"/>
      <c r="I994" s="219"/>
      <c r="J994" s="219"/>
      <c r="K994" s="219"/>
      <c r="L994" s="219"/>
      <c r="M994" s="219"/>
      <c r="N994" s="219"/>
      <c r="O994" s="219"/>
      <c r="P994" s="219"/>
    </row>
    <row r="995" ht="13.5" customHeight="1">
      <c r="A995" s="219"/>
      <c r="B995" s="219"/>
      <c r="C995" s="219"/>
      <c r="D995" s="219"/>
      <c r="E995" s="219"/>
      <c r="F995" s="219"/>
      <c r="G995" s="219"/>
      <c r="H995" s="219"/>
      <c r="I995" s="219"/>
      <c r="J995" s="219"/>
      <c r="K995" s="219"/>
      <c r="L995" s="219"/>
      <c r="M995" s="219"/>
      <c r="N995" s="219"/>
      <c r="O995" s="219"/>
      <c r="P995" s="219"/>
    </row>
    <row r="996" ht="13.5" customHeight="1">
      <c r="A996" s="219"/>
      <c r="B996" s="219"/>
      <c r="C996" s="219"/>
      <c r="D996" s="219"/>
      <c r="E996" s="219"/>
      <c r="F996" s="219"/>
      <c r="G996" s="219"/>
      <c r="H996" s="219"/>
      <c r="I996" s="219"/>
      <c r="J996" s="219"/>
      <c r="K996" s="219"/>
      <c r="L996" s="219"/>
      <c r="M996" s="219"/>
      <c r="N996" s="219"/>
      <c r="O996" s="219"/>
      <c r="P996" s="219"/>
    </row>
    <row r="997" ht="13.5" customHeight="1">
      <c r="A997" s="219"/>
      <c r="B997" s="219"/>
      <c r="C997" s="219"/>
      <c r="D997" s="219"/>
      <c r="E997" s="219"/>
      <c r="F997" s="219"/>
      <c r="G997" s="219"/>
      <c r="H997" s="219"/>
      <c r="I997" s="219"/>
      <c r="J997" s="219"/>
      <c r="K997" s="219"/>
      <c r="L997" s="219"/>
      <c r="M997" s="219"/>
      <c r="N997" s="219"/>
      <c r="O997" s="219"/>
      <c r="P997" s="219"/>
    </row>
    <row r="998" ht="13.5" customHeight="1">
      <c r="A998" s="219"/>
      <c r="B998" s="219"/>
      <c r="C998" s="219"/>
      <c r="D998" s="219"/>
      <c r="E998" s="219"/>
      <c r="F998" s="219"/>
      <c r="G998" s="219"/>
      <c r="H998" s="219"/>
      <c r="I998" s="219"/>
      <c r="J998" s="219"/>
      <c r="K998" s="219"/>
      <c r="L998" s="219"/>
      <c r="M998" s="219"/>
      <c r="N998" s="219"/>
      <c r="O998" s="219"/>
      <c r="P998" s="219"/>
    </row>
    <row r="999" ht="13.5" customHeight="1">
      <c r="A999" s="219"/>
      <c r="B999" s="219"/>
      <c r="C999" s="219"/>
      <c r="D999" s="219"/>
      <c r="E999" s="219"/>
      <c r="F999" s="219"/>
      <c r="G999" s="219"/>
      <c r="H999" s="219"/>
      <c r="I999" s="219"/>
      <c r="J999" s="219"/>
      <c r="K999" s="219"/>
      <c r="L999" s="219"/>
      <c r="M999" s="219"/>
      <c r="N999" s="219"/>
      <c r="O999" s="219"/>
      <c r="P999" s="219"/>
    </row>
    <row r="1000" ht="13.5" customHeight="1">
      <c r="A1000" s="219"/>
      <c r="B1000" s="219"/>
      <c r="C1000" s="219"/>
      <c r="D1000" s="219"/>
      <c r="E1000" s="219"/>
      <c r="F1000" s="219"/>
      <c r="G1000" s="219"/>
      <c r="H1000" s="219"/>
      <c r="I1000" s="219"/>
      <c r="J1000" s="219"/>
      <c r="K1000" s="219"/>
      <c r="L1000" s="219"/>
      <c r="M1000" s="219"/>
      <c r="N1000" s="219"/>
      <c r="O1000" s="219"/>
      <c r="P1000" s="219"/>
    </row>
  </sheetData>
  <mergeCells count="14">
    <mergeCell ref="K5:L5"/>
    <mergeCell ref="K6:L12"/>
    <mergeCell ref="D32:E32"/>
    <mergeCell ref="G32:I32"/>
    <mergeCell ref="D33:E38"/>
    <mergeCell ref="G33:I38"/>
    <mergeCell ref="A3:N3"/>
    <mergeCell ref="O3:P3"/>
    <mergeCell ref="A5:C5"/>
    <mergeCell ref="E5:F5"/>
    <mergeCell ref="H5:I5"/>
    <mergeCell ref="E6:F12"/>
    <mergeCell ref="H6:I12"/>
    <mergeCell ref="O6:P6"/>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71"/>
    <col customWidth="1" min="2" max="2" width="17.71"/>
    <col customWidth="1" min="3" max="3" width="21.0"/>
    <col customWidth="1" min="4" max="4" width="20.43"/>
    <col customWidth="1" min="5" max="5" width="17.71"/>
    <col customWidth="1" min="6" max="6" width="11.14"/>
    <col customWidth="1" min="7" max="7" width="72.0"/>
    <col customWidth="1" min="8" max="26" width="10.71"/>
  </cols>
  <sheetData>
    <row r="1" ht="15.75" customHeight="1">
      <c r="A1" s="260" t="s">
        <v>230</v>
      </c>
      <c r="B1" s="261"/>
      <c r="C1" s="262"/>
      <c r="D1" s="263" t="s">
        <v>231</v>
      </c>
      <c r="E1" s="67"/>
      <c r="F1" s="264"/>
      <c r="G1" s="265" t="s">
        <v>232</v>
      </c>
      <c r="H1" s="264"/>
      <c r="I1" s="264"/>
      <c r="J1" s="264"/>
      <c r="K1" s="264"/>
      <c r="L1" s="264"/>
      <c r="M1" s="264"/>
      <c r="N1" s="264"/>
      <c r="O1" s="264"/>
      <c r="P1" s="264"/>
      <c r="Q1" s="264"/>
      <c r="R1" s="264"/>
      <c r="S1" s="264"/>
      <c r="T1" s="264"/>
      <c r="U1" s="264"/>
      <c r="V1" s="264"/>
      <c r="W1" s="264"/>
      <c r="X1" s="264"/>
      <c r="Y1" s="264"/>
      <c r="Z1" s="264"/>
    </row>
    <row r="2" ht="15.75" customHeight="1">
      <c r="A2" s="266"/>
      <c r="B2" s="267" t="s">
        <v>233</v>
      </c>
      <c r="C2" s="267" t="s">
        <v>234</v>
      </c>
      <c r="D2" s="267" t="s">
        <v>159</v>
      </c>
      <c r="E2" s="268" t="s">
        <v>160</v>
      </c>
      <c r="F2" s="264"/>
      <c r="G2" s="269" t="s">
        <v>235</v>
      </c>
      <c r="H2" s="264"/>
      <c r="I2" s="264"/>
      <c r="J2" s="264"/>
      <c r="K2" s="264"/>
      <c r="L2" s="264"/>
      <c r="M2" s="264"/>
      <c r="N2" s="264"/>
      <c r="O2" s="264"/>
      <c r="P2" s="264"/>
      <c r="Q2" s="264"/>
      <c r="R2" s="264"/>
      <c r="S2" s="264"/>
      <c r="T2" s="264"/>
      <c r="U2" s="264"/>
      <c r="V2" s="264"/>
      <c r="W2" s="264"/>
      <c r="X2" s="264"/>
      <c r="Y2" s="264"/>
      <c r="Z2" s="264"/>
    </row>
    <row r="3" ht="15.75" customHeight="1">
      <c r="A3" s="270" t="s">
        <v>236</v>
      </c>
      <c r="B3" s="271">
        <f>'Input sheet'!J25</f>
        <v>0.1590333784</v>
      </c>
      <c r="C3" s="271">
        <f>'Input sheet'!I25</f>
        <v>0.07164700743</v>
      </c>
      <c r="D3" s="271">
        <f>'Valuation output'!C2</f>
        <v>0.06</v>
      </c>
      <c r="E3" s="271">
        <f>'Valuation output'!D2</f>
        <v>0.12</v>
      </c>
      <c r="F3" s="264"/>
      <c r="G3" s="269" t="s">
        <v>237</v>
      </c>
      <c r="H3" s="264"/>
      <c r="I3" s="264"/>
      <c r="J3" s="264"/>
      <c r="K3" s="264"/>
      <c r="L3" s="264"/>
      <c r="M3" s="264"/>
      <c r="N3" s="264"/>
      <c r="O3" s="264"/>
      <c r="P3" s="264"/>
      <c r="Q3" s="264"/>
      <c r="R3" s="264"/>
      <c r="S3" s="264"/>
      <c r="T3" s="264"/>
      <c r="U3" s="264"/>
      <c r="V3" s="264"/>
      <c r="W3" s="264"/>
      <c r="X3" s="264"/>
      <c r="Y3" s="264"/>
      <c r="Z3" s="264"/>
    </row>
    <row r="4" ht="15.75" customHeight="1">
      <c r="A4" s="264"/>
      <c r="B4" s="272"/>
      <c r="C4" s="272"/>
      <c r="D4" s="272"/>
      <c r="E4" s="272"/>
      <c r="F4" s="264"/>
      <c r="G4" s="264"/>
      <c r="H4" s="264"/>
      <c r="I4" s="264"/>
      <c r="J4" s="264"/>
      <c r="K4" s="264"/>
      <c r="L4" s="264"/>
      <c r="M4" s="264"/>
      <c r="N4" s="264"/>
      <c r="O4" s="264"/>
      <c r="P4" s="264"/>
      <c r="Q4" s="264"/>
      <c r="R4" s="264"/>
      <c r="S4" s="264"/>
      <c r="T4" s="264"/>
      <c r="U4" s="264"/>
      <c r="V4" s="264"/>
      <c r="W4" s="264"/>
      <c r="X4" s="264"/>
      <c r="Y4" s="264"/>
      <c r="Z4" s="264"/>
    </row>
    <row r="5" ht="15.75" customHeight="1">
      <c r="A5" s="260" t="s">
        <v>238</v>
      </c>
      <c r="B5" s="262"/>
      <c r="C5" s="262"/>
      <c r="D5" s="262"/>
      <c r="E5" s="273"/>
      <c r="F5" s="264"/>
      <c r="G5" s="264"/>
      <c r="H5" s="264"/>
      <c r="I5" s="264"/>
      <c r="J5" s="264"/>
      <c r="K5" s="264"/>
      <c r="L5" s="264"/>
      <c r="M5" s="264"/>
      <c r="N5" s="264"/>
      <c r="O5" s="264"/>
      <c r="P5" s="264"/>
      <c r="Q5" s="264"/>
      <c r="R5" s="264"/>
      <c r="S5" s="264"/>
      <c r="T5" s="264"/>
      <c r="U5" s="264"/>
      <c r="V5" s="264"/>
      <c r="W5" s="264"/>
      <c r="X5" s="264"/>
      <c r="Y5" s="264"/>
      <c r="Z5" s="264"/>
    </row>
    <row r="6" ht="15.75" customHeight="1">
      <c r="A6" s="266"/>
      <c r="B6" s="272" t="s">
        <v>234</v>
      </c>
      <c r="C6" s="272" t="s">
        <v>159</v>
      </c>
      <c r="D6" s="272" t="s">
        <v>239</v>
      </c>
      <c r="E6" s="274" t="s">
        <v>240</v>
      </c>
      <c r="F6" s="264"/>
      <c r="G6" s="275" t="s">
        <v>241</v>
      </c>
      <c r="H6" s="264"/>
      <c r="I6" s="264"/>
      <c r="J6" s="264"/>
      <c r="K6" s="264"/>
      <c r="L6" s="264"/>
      <c r="M6" s="264"/>
      <c r="N6" s="264"/>
      <c r="O6" s="264"/>
      <c r="P6" s="264"/>
      <c r="Q6" s="264"/>
      <c r="R6" s="264"/>
      <c r="S6" s="264"/>
      <c r="T6" s="264"/>
      <c r="U6" s="264"/>
      <c r="V6" s="264"/>
      <c r="W6" s="264"/>
      <c r="X6" s="264"/>
      <c r="Y6" s="264"/>
      <c r="Z6" s="264"/>
    </row>
    <row r="7" ht="15.75" customHeight="1">
      <c r="A7" s="270" t="s">
        <v>15</v>
      </c>
      <c r="B7" s="276">
        <f>'Valuation output'!B3</f>
        <v>245300</v>
      </c>
      <c r="C7" s="276">
        <f>'Valuation output'!C3</f>
        <v>260018</v>
      </c>
      <c r="D7" s="276">
        <f>'Valuation output'!G3</f>
        <v>409143.3569</v>
      </c>
      <c r="E7" s="276">
        <f>'Valuation output'!L3</f>
        <v>587964.7749</v>
      </c>
      <c r="F7" s="264"/>
      <c r="G7" s="275" t="s">
        <v>242</v>
      </c>
      <c r="H7" s="264"/>
      <c r="I7" s="264"/>
      <c r="J7" s="264"/>
      <c r="K7" s="264"/>
      <c r="L7" s="264"/>
      <c r="M7" s="264"/>
      <c r="N7" s="264"/>
      <c r="O7" s="264"/>
      <c r="P7" s="264"/>
      <c r="Q7" s="264"/>
      <c r="R7" s="264"/>
      <c r="S7" s="264"/>
      <c r="T7" s="264"/>
      <c r="U7" s="264"/>
      <c r="V7" s="264"/>
      <c r="W7" s="264"/>
      <c r="X7" s="264"/>
      <c r="Y7" s="264"/>
      <c r="Z7" s="264"/>
    </row>
    <row r="8" ht="15.75" customHeight="1">
      <c r="A8" s="264"/>
      <c r="B8" s="272"/>
      <c r="C8" s="272"/>
      <c r="D8" s="272"/>
      <c r="E8" s="272"/>
      <c r="F8" s="264"/>
      <c r="G8" s="275" t="s">
        <v>243</v>
      </c>
      <c r="H8" s="264"/>
      <c r="I8" s="264"/>
      <c r="J8" s="264"/>
      <c r="K8" s="264"/>
      <c r="L8" s="264"/>
      <c r="M8" s="264"/>
      <c r="N8" s="264"/>
      <c r="O8" s="264"/>
      <c r="P8" s="264"/>
      <c r="Q8" s="264"/>
      <c r="R8" s="264"/>
      <c r="S8" s="264"/>
      <c r="T8" s="264"/>
      <c r="U8" s="264"/>
      <c r="V8" s="264"/>
      <c r="W8" s="264"/>
      <c r="X8" s="264"/>
      <c r="Y8" s="264"/>
      <c r="Z8" s="264"/>
    </row>
    <row r="9" ht="15.75" customHeight="1">
      <c r="A9" s="264"/>
      <c r="B9" s="272"/>
      <c r="C9" s="272"/>
      <c r="D9" s="272"/>
      <c r="E9" s="272"/>
      <c r="F9" s="264"/>
      <c r="G9" s="275" t="s">
        <v>244</v>
      </c>
      <c r="H9" s="264"/>
      <c r="I9" s="264"/>
      <c r="J9" s="264"/>
      <c r="K9" s="264"/>
      <c r="L9" s="264"/>
      <c r="M9" s="264"/>
      <c r="N9" s="264"/>
      <c r="O9" s="264"/>
      <c r="P9" s="264"/>
      <c r="Q9" s="264"/>
      <c r="R9" s="264"/>
      <c r="S9" s="264"/>
      <c r="T9" s="264"/>
      <c r="U9" s="264"/>
      <c r="V9" s="264"/>
      <c r="W9" s="264"/>
      <c r="X9" s="264"/>
      <c r="Y9" s="264"/>
      <c r="Z9" s="264"/>
    </row>
    <row r="10" ht="15.75" customHeight="1">
      <c r="A10" s="264"/>
      <c r="B10" s="272"/>
      <c r="C10" s="272"/>
      <c r="D10" s="272"/>
      <c r="E10" s="272"/>
      <c r="F10" s="264"/>
      <c r="G10" s="264"/>
      <c r="H10" s="264"/>
      <c r="I10" s="264"/>
      <c r="J10" s="264"/>
      <c r="K10" s="264"/>
      <c r="L10" s="264"/>
      <c r="M10" s="264"/>
      <c r="N10" s="264"/>
      <c r="O10" s="264"/>
      <c r="P10" s="264"/>
      <c r="Q10" s="264"/>
      <c r="R10" s="264"/>
      <c r="S10" s="264"/>
      <c r="T10" s="264"/>
      <c r="U10" s="264"/>
      <c r="V10" s="264"/>
      <c r="W10" s="264"/>
      <c r="X10" s="264"/>
      <c r="Y10" s="264"/>
      <c r="Z10" s="264"/>
    </row>
    <row r="11" ht="15.75" customHeight="1">
      <c r="A11" s="277" t="s">
        <v>245</v>
      </c>
      <c r="B11" s="278" t="s">
        <v>234</v>
      </c>
      <c r="C11" s="278" t="s">
        <v>159</v>
      </c>
      <c r="D11" s="278" t="s">
        <v>239</v>
      </c>
      <c r="E11" s="279" t="s">
        <v>240</v>
      </c>
      <c r="F11" s="264"/>
      <c r="G11" s="275" t="s">
        <v>246</v>
      </c>
      <c r="H11" s="264"/>
      <c r="I11" s="264"/>
      <c r="J11" s="264"/>
      <c r="K11" s="264"/>
      <c r="L11" s="264"/>
      <c r="M11" s="264"/>
      <c r="N11" s="264"/>
      <c r="O11" s="264"/>
      <c r="P11" s="264"/>
      <c r="Q11" s="264"/>
      <c r="R11" s="264"/>
      <c r="S11" s="264"/>
      <c r="T11" s="264"/>
      <c r="U11" s="264"/>
      <c r="V11" s="264"/>
      <c r="W11" s="264"/>
      <c r="X11" s="264"/>
      <c r="Y11" s="264"/>
      <c r="Z11" s="264"/>
    </row>
    <row r="12" ht="15.75" customHeight="1">
      <c r="A12" s="270" t="s">
        <v>173</v>
      </c>
      <c r="B12" s="271">
        <f>'Valuation output'!B4</f>
        <v>0.259682022</v>
      </c>
      <c r="C12" s="271">
        <f>'Valuation output'!C4</f>
        <v>0.27</v>
      </c>
      <c r="D12" s="271">
        <f>'Valuation output'!G4</f>
        <v>0.28</v>
      </c>
      <c r="E12" s="271">
        <f>'Valuation output'!M4</f>
        <v>0.28</v>
      </c>
      <c r="F12" s="264"/>
      <c r="G12" s="269" t="s">
        <v>247</v>
      </c>
      <c r="H12" s="264"/>
      <c r="I12" s="264"/>
      <c r="J12" s="264"/>
      <c r="K12" s="264"/>
      <c r="L12" s="264"/>
      <c r="M12" s="264"/>
      <c r="N12" s="264"/>
      <c r="O12" s="264"/>
      <c r="P12" s="264"/>
      <c r="Q12" s="264"/>
      <c r="R12" s="264"/>
      <c r="S12" s="264"/>
      <c r="T12" s="264"/>
      <c r="U12" s="264"/>
      <c r="V12" s="264"/>
      <c r="W12" s="264"/>
      <c r="X12" s="264"/>
      <c r="Y12" s="264"/>
      <c r="Z12" s="264"/>
    </row>
    <row r="13" ht="15.75" customHeight="1">
      <c r="A13" s="264"/>
      <c r="B13" s="272"/>
      <c r="C13" s="272"/>
      <c r="D13" s="272"/>
      <c r="E13" s="272"/>
      <c r="F13" s="264"/>
      <c r="G13" s="275" t="s">
        <v>248</v>
      </c>
      <c r="H13" s="264"/>
      <c r="I13" s="264"/>
      <c r="J13" s="264"/>
      <c r="K13" s="264"/>
      <c r="L13" s="264"/>
      <c r="M13" s="264"/>
      <c r="N13" s="264"/>
      <c r="O13" s="264"/>
      <c r="P13" s="264"/>
      <c r="Q13" s="264"/>
      <c r="R13" s="264"/>
      <c r="S13" s="264"/>
      <c r="T13" s="264"/>
      <c r="U13" s="264"/>
      <c r="V13" s="264"/>
      <c r="W13" s="264"/>
      <c r="X13" s="264"/>
      <c r="Y13" s="264"/>
      <c r="Z13" s="264"/>
    </row>
    <row r="14" ht="15.75" customHeight="1">
      <c r="A14" s="264"/>
      <c r="B14" s="272"/>
      <c r="C14" s="272"/>
      <c r="D14" s="272"/>
      <c r="E14" s="272"/>
      <c r="F14" s="264"/>
      <c r="G14" s="264"/>
      <c r="H14" s="264"/>
      <c r="I14" s="264"/>
      <c r="J14" s="264"/>
      <c r="K14" s="264"/>
      <c r="L14" s="264"/>
      <c r="M14" s="264"/>
      <c r="N14" s="264"/>
      <c r="O14" s="264"/>
      <c r="P14" s="264"/>
      <c r="Q14" s="264"/>
      <c r="R14" s="264"/>
      <c r="S14" s="264"/>
      <c r="T14" s="264"/>
      <c r="U14" s="264"/>
      <c r="V14" s="264"/>
      <c r="W14" s="264"/>
      <c r="X14" s="264"/>
      <c r="Y14" s="264"/>
      <c r="Z14" s="264"/>
    </row>
    <row r="15" ht="15.75" customHeight="1">
      <c r="A15" s="277" t="s">
        <v>249</v>
      </c>
      <c r="B15" s="262"/>
      <c r="C15" s="262"/>
      <c r="D15" s="262"/>
      <c r="E15" s="273"/>
      <c r="F15" s="264"/>
      <c r="G15" s="264"/>
      <c r="H15" s="264"/>
      <c r="I15" s="264"/>
      <c r="J15" s="264"/>
      <c r="K15" s="264"/>
      <c r="L15" s="264"/>
      <c r="M15" s="264"/>
      <c r="N15" s="264"/>
      <c r="O15" s="264"/>
      <c r="P15" s="264"/>
      <c r="Q15" s="264"/>
      <c r="R15" s="264"/>
      <c r="S15" s="264"/>
      <c r="T15" s="264"/>
      <c r="U15" s="264"/>
      <c r="V15" s="264"/>
      <c r="W15" s="264"/>
      <c r="X15" s="264"/>
      <c r="Y15" s="264"/>
      <c r="Z15" s="264"/>
    </row>
    <row r="16" ht="15.75" customHeight="1">
      <c r="A16" s="266"/>
      <c r="B16" s="267" t="s">
        <v>234</v>
      </c>
      <c r="C16" s="267" t="s">
        <v>159</v>
      </c>
      <c r="D16" s="267" t="s">
        <v>239</v>
      </c>
      <c r="E16" s="268" t="s">
        <v>240</v>
      </c>
      <c r="F16" s="264"/>
      <c r="G16" s="275" t="s">
        <v>250</v>
      </c>
      <c r="H16" s="264"/>
      <c r="I16" s="264"/>
      <c r="J16" s="264"/>
      <c r="K16" s="264"/>
      <c r="L16" s="264"/>
      <c r="M16" s="264"/>
      <c r="N16" s="264"/>
      <c r="O16" s="264"/>
      <c r="P16" s="264"/>
      <c r="Q16" s="264"/>
      <c r="R16" s="264"/>
      <c r="S16" s="264"/>
      <c r="T16" s="264"/>
      <c r="U16" s="264"/>
      <c r="V16" s="264"/>
      <c r="W16" s="264"/>
      <c r="X16" s="264"/>
      <c r="Y16" s="264"/>
      <c r="Z16" s="264"/>
    </row>
    <row r="17" ht="15.75" customHeight="1">
      <c r="A17" s="270" t="s">
        <v>225</v>
      </c>
      <c r="B17" s="280">
        <f>'Input sheet'!I27</f>
        <v>4.193162393</v>
      </c>
      <c r="C17" s="280">
        <f>'Valuation output'!C38</f>
        <v>4.5</v>
      </c>
      <c r="D17" s="280">
        <f>'Valuation output'!G38</f>
        <v>4.5</v>
      </c>
      <c r="E17" s="280">
        <f>'Valuation output'!L38</f>
        <v>6</v>
      </c>
      <c r="F17" s="264"/>
      <c r="G17" s="275" t="s">
        <v>251</v>
      </c>
      <c r="H17" s="264"/>
      <c r="I17" s="264"/>
      <c r="J17" s="264"/>
      <c r="K17" s="264"/>
      <c r="L17" s="264"/>
      <c r="M17" s="264"/>
      <c r="N17" s="264"/>
      <c r="O17" s="264"/>
      <c r="P17" s="264"/>
      <c r="Q17" s="264"/>
      <c r="R17" s="264"/>
      <c r="S17" s="264"/>
      <c r="T17" s="264"/>
      <c r="U17" s="264"/>
      <c r="V17" s="264"/>
      <c r="W17" s="264"/>
      <c r="X17" s="264"/>
      <c r="Y17" s="264"/>
      <c r="Z17" s="264"/>
    </row>
    <row r="18" ht="15.75" customHeight="1">
      <c r="A18" s="266"/>
      <c r="B18" s="272"/>
      <c r="C18" s="272"/>
      <c r="D18" s="272"/>
      <c r="E18" s="274"/>
      <c r="F18" s="264"/>
      <c r="G18" s="275" t="s">
        <v>252</v>
      </c>
      <c r="H18" s="264"/>
      <c r="I18" s="264"/>
      <c r="J18" s="264"/>
      <c r="K18" s="264"/>
      <c r="L18" s="264"/>
      <c r="M18" s="264"/>
      <c r="N18" s="264"/>
      <c r="O18" s="264"/>
      <c r="P18" s="264"/>
      <c r="Q18" s="264"/>
      <c r="R18" s="264"/>
      <c r="S18" s="264"/>
      <c r="T18" s="264"/>
      <c r="U18" s="264"/>
      <c r="V18" s="264"/>
      <c r="W18" s="264"/>
      <c r="X18" s="264"/>
      <c r="Y18" s="264"/>
      <c r="Z18" s="264"/>
    </row>
    <row r="19" ht="15.75" customHeight="1">
      <c r="A19" s="281" t="s">
        <v>253</v>
      </c>
      <c r="B19" s="272"/>
      <c r="C19" s="272"/>
      <c r="D19" s="272"/>
      <c r="E19" s="274"/>
      <c r="F19" s="264"/>
      <c r="G19" s="264"/>
      <c r="H19" s="264"/>
      <c r="I19" s="264"/>
      <c r="J19" s="264"/>
      <c r="K19" s="264"/>
      <c r="L19" s="264"/>
      <c r="M19" s="264"/>
      <c r="N19" s="264"/>
      <c r="O19" s="264"/>
      <c r="P19" s="264"/>
      <c r="Q19" s="264"/>
      <c r="R19" s="264"/>
      <c r="S19" s="264"/>
      <c r="T19" s="264"/>
      <c r="U19" s="264"/>
      <c r="V19" s="264"/>
      <c r="W19" s="264"/>
      <c r="X19" s="264"/>
      <c r="Y19" s="264"/>
      <c r="Z19" s="264"/>
    </row>
    <row r="20" ht="15.75" customHeight="1">
      <c r="A20" s="266"/>
      <c r="B20" s="282" t="s">
        <v>254</v>
      </c>
      <c r="C20" s="282" t="s">
        <v>255</v>
      </c>
      <c r="D20" s="272"/>
      <c r="E20" s="274"/>
      <c r="F20" s="264"/>
      <c r="G20" s="264"/>
      <c r="H20" s="264"/>
      <c r="I20" s="264"/>
      <c r="J20" s="264"/>
      <c r="K20" s="264"/>
      <c r="L20" s="264"/>
      <c r="M20" s="264"/>
      <c r="N20" s="264"/>
      <c r="O20" s="264"/>
      <c r="P20" s="264"/>
      <c r="Q20" s="264"/>
      <c r="R20" s="264"/>
      <c r="S20" s="264"/>
      <c r="T20" s="264"/>
      <c r="U20" s="264"/>
      <c r="V20" s="264"/>
      <c r="W20" s="264"/>
      <c r="X20" s="264"/>
      <c r="Y20" s="264"/>
      <c r="Z20" s="264"/>
    </row>
    <row r="21" ht="15.75" customHeight="1">
      <c r="A21" s="266" t="s">
        <v>256</v>
      </c>
      <c r="B21" s="283">
        <f>'Valuation output'!C7*'Valuation output'!C13+'Valuation output'!D7*'Valuation output'!D13+'Valuation output'!E7*'Valuation output'!E13+'Valuation output'!F7*'Valuation output'!F13+'Valuation output'!G7*'Valuation output'!G13+'Valuation output'!H7*'Valuation output'!H13+'Valuation output'!I7*'Valuation output'!I13+'Valuation output'!J7*'Valuation output'!J13+'Valuation output'!K7*'Valuation output'!K13+'Valuation output'!L7*'Valuation output'!L13</f>
        <v>487462.3064</v>
      </c>
      <c r="C21" s="284">
        <f>B21/B21</f>
        <v>1</v>
      </c>
      <c r="D21" s="272"/>
      <c r="E21" s="274"/>
      <c r="F21" s="264"/>
      <c r="G21" s="275" t="s">
        <v>257</v>
      </c>
      <c r="H21" s="264"/>
      <c r="I21" s="264"/>
      <c r="J21" s="264"/>
      <c r="K21" s="264"/>
      <c r="L21" s="264"/>
      <c r="M21" s="264"/>
      <c r="N21" s="264"/>
      <c r="O21" s="264"/>
      <c r="P21" s="264"/>
      <c r="Q21" s="264"/>
      <c r="R21" s="264"/>
      <c r="S21" s="264"/>
      <c r="T21" s="264"/>
      <c r="U21" s="264"/>
      <c r="V21" s="264"/>
      <c r="W21" s="264"/>
      <c r="X21" s="264"/>
      <c r="Y21" s="264"/>
      <c r="Z21" s="264"/>
    </row>
    <row r="22" ht="15.75" customHeight="1">
      <c r="A22" s="270" t="s">
        <v>258</v>
      </c>
      <c r="B22" s="276">
        <f>B21-B23</f>
        <v>43754.70833</v>
      </c>
      <c r="C22" s="271">
        <f>B22/B21</f>
        <v>0.08976018812</v>
      </c>
      <c r="D22" s="272"/>
      <c r="E22" s="274"/>
      <c r="F22" s="264"/>
      <c r="G22" s="275" t="s">
        <v>259</v>
      </c>
      <c r="H22" s="264"/>
      <c r="I22" s="264"/>
      <c r="J22" s="264"/>
      <c r="K22" s="264"/>
      <c r="L22" s="264"/>
      <c r="M22" s="264"/>
      <c r="N22" s="264"/>
      <c r="O22" s="264"/>
      <c r="P22" s="264"/>
      <c r="Q22" s="264"/>
      <c r="R22" s="264"/>
      <c r="S22" s="264"/>
      <c r="T22" s="264"/>
      <c r="U22" s="264"/>
      <c r="V22" s="264"/>
      <c r="W22" s="264"/>
      <c r="X22" s="264"/>
      <c r="Y22" s="264"/>
      <c r="Z22" s="264"/>
    </row>
    <row r="23" ht="15.75" customHeight="1">
      <c r="A23" s="266" t="s">
        <v>260</v>
      </c>
      <c r="B23" s="285">
        <f>'Valuation output'!B20</f>
        <v>443707.5981</v>
      </c>
      <c r="C23" s="286">
        <f>C21-C22</f>
        <v>0.9102398119</v>
      </c>
      <c r="D23" s="272"/>
      <c r="E23" s="274"/>
      <c r="F23" s="264"/>
      <c r="G23" s="264"/>
      <c r="H23" s="264"/>
      <c r="I23" s="264"/>
      <c r="J23" s="264"/>
      <c r="K23" s="264"/>
      <c r="L23" s="264"/>
      <c r="M23" s="264"/>
      <c r="N23" s="264"/>
      <c r="O23" s="264"/>
      <c r="P23" s="264"/>
      <c r="Q23" s="264"/>
      <c r="R23" s="264"/>
      <c r="S23" s="264"/>
      <c r="T23" s="264"/>
      <c r="U23" s="264"/>
      <c r="V23" s="264"/>
      <c r="W23" s="264"/>
      <c r="X23" s="264"/>
      <c r="Y23" s="264"/>
      <c r="Z23" s="264"/>
    </row>
    <row r="24" ht="15.75" customHeight="1">
      <c r="A24" s="266"/>
      <c r="B24" s="272"/>
      <c r="C24" s="272"/>
      <c r="D24" s="272"/>
      <c r="E24" s="274"/>
      <c r="F24" s="264"/>
      <c r="G24" s="264"/>
      <c r="H24" s="264"/>
      <c r="I24" s="264"/>
      <c r="J24" s="264"/>
      <c r="K24" s="264"/>
      <c r="L24" s="264"/>
      <c r="M24" s="264"/>
      <c r="N24" s="264"/>
      <c r="O24" s="264"/>
      <c r="P24" s="264"/>
      <c r="Q24" s="264"/>
      <c r="R24" s="264"/>
      <c r="S24" s="264"/>
      <c r="T24" s="264"/>
      <c r="U24" s="264"/>
      <c r="V24" s="264"/>
      <c r="W24" s="264"/>
      <c r="X24" s="264"/>
      <c r="Y24" s="264"/>
      <c r="Z24" s="264"/>
    </row>
    <row r="25" ht="15.75" customHeight="1">
      <c r="A25" s="281" t="s">
        <v>261</v>
      </c>
      <c r="B25" s="272"/>
      <c r="C25" s="272"/>
      <c r="D25" s="272"/>
      <c r="E25" s="274"/>
      <c r="F25" s="264"/>
      <c r="G25" s="264"/>
      <c r="H25" s="264"/>
      <c r="I25" s="264"/>
      <c r="J25" s="264"/>
      <c r="K25" s="264"/>
      <c r="L25" s="264"/>
      <c r="M25" s="264"/>
      <c r="N25" s="264"/>
      <c r="O25" s="264"/>
      <c r="P25" s="264"/>
      <c r="Q25" s="264"/>
      <c r="R25" s="264"/>
      <c r="S25" s="264"/>
      <c r="T25" s="264"/>
      <c r="U25" s="264"/>
      <c r="V25" s="264"/>
      <c r="W25" s="264"/>
      <c r="X25" s="264"/>
      <c r="Y25" s="264"/>
      <c r="Z25" s="264"/>
    </row>
    <row r="26" ht="15.75" customHeight="1">
      <c r="A26" s="266"/>
      <c r="B26" s="267" t="s">
        <v>262</v>
      </c>
      <c r="C26" s="267" t="s">
        <v>263</v>
      </c>
      <c r="D26" s="267" t="s">
        <v>264</v>
      </c>
      <c r="E26" s="268" t="s">
        <v>265</v>
      </c>
      <c r="F26" s="264"/>
      <c r="G26" s="264"/>
      <c r="H26" s="264"/>
      <c r="I26" s="264"/>
      <c r="J26" s="264"/>
      <c r="K26" s="264"/>
      <c r="L26" s="264"/>
      <c r="M26" s="264"/>
      <c r="N26" s="264"/>
      <c r="O26" s="264"/>
      <c r="P26" s="264"/>
      <c r="Q26" s="264"/>
      <c r="R26" s="264"/>
      <c r="S26" s="264"/>
      <c r="T26" s="264"/>
      <c r="U26" s="264"/>
      <c r="V26" s="264"/>
      <c r="W26" s="264"/>
      <c r="X26" s="264"/>
      <c r="Y26" s="264"/>
      <c r="Z26" s="264"/>
    </row>
    <row r="27" ht="15.75" customHeight="1">
      <c r="A27" s="270" t="s">
        <v>169</v>
      </c>
      <c r="B27" s="271">
        <f>'Valuation output'!B40</f>
        <v>0.8166666667</v>
      </c>
      <c r="C27" s="271">
        <f>('Valuation output'!L7-'Valuation output'!B7)/('Valuation output'!L39-'Valuation output'!B39)</f>
        <v>0.9664145356</v>
      </c>
      <c r="D27" s="271">
        <f>'Valuation output'!L40</f>
        <v>0.9306215941</v>
      </c>
      <c r="E27" s="271">
        <f>'Valuation output'!M40</f>
        <v>0.0875</v>
      </c>
      <c r="F27" s="264"/>
      <c r="G27" s="264"/>
      <c r="H27" s="264"/>
      <c r="I27" s="264"/>
      <c r="J27" s="264"/>
      <c r="K27" s="264"/>
      <c r="L27" s="264"/>
      <c r="M27" s="264"/>
      <c r="N27" s="264"/>
      <c r="O27" s="264"/>
      <c r="P27" s="264"/>
      <c r="Q27" s="264"/>
      <c r="R27" s="264"/>
      <c r="S27" s="264"/>
      <c r="T27" s="264"/>
      <c r="U27" s="264"/>
      <c r="V27" s="264"/>
      <c r="W27" s="264"/>
      <c r="X27" s="264"/>
      <c r="Y27" s="264"/>
      <c r="Z27" s="264"/>
    </row>
    <row r="28" ht="15.75" customHeight="1">
      <c r="A28" s="264"/>
      <c r="B28" s="272"/>
      <c r="C28" s="272"/>
      <c r="D28" s="272"/>
      <c r="E28" s="272"/>
      <c r="F28" s="264"/>
      <c r="G28" s="264"/>
      <c r="H28" s="264"/>
      <c r="I28" s="264"/>
      <c r="J28" s="264"/>
      <c r="K28" s="264"/>
      <c r="L28" s="264"/>
      <c r="M28" s="264"/>
      <c r="N28" s="264"/>
      <c r="O28" s="264"/>
      <c r="P28" s="264"/>
      <c r="Q28" s="264"/>
      <c r="R28" s="264"/>
      <c r="S28" s="264"/>
      <c r="T28" s="264"/>
      <c r="U28" s="264"/>
      <c r="V28" s="264"/>
      <c r="W28" s="264"/>
      <c r="X28" s="264"/>
      <c r="Y28" s="264"/>
      <c r="Z28" s="264"/>
    </row>
    <row r="29" ht="15.75" customHeight="1">
      <c r="A29" s="277" t="s">
        <v>266</v>
      </c>
      <c r="B29" s="262"/>
      <c r="C29" s="262"/>
      <c r="D29" s="262"/>
      <c r="E29" s="273"/>
      <c r="F29" s="264"/>
      <c r="G29" s="264"/>
      <c r="H29" s="264"/>
      <c r="I29" s="264"/>
      <c r="J29" s="264"/>
      <c r="K29" s="264"/>
      <c r="L29" s="264"/>
      <c r="M29" s="264"/>
      <c r="N29" s="264"/>
      <c r="O29" s="264"/>
      <c r="P29" s="264"/>
      <c r="Q29" s="264"/>
      <c r="R29" s="264"/>
      <c r="S29" s="264"/>
      <c r="T29" s="264"/>
      <c r="U29" s="264"/>
      <c r="V29" s="264"/>
      <c r="W29" s="264"/>
      <c r="X29" s="264"/>
      <c r="Y29" s="264"/>
      <c r="Z29" s="264"/>
    </row>
    <row r="30" ht="15.75" customHeight="1">
      <c r="A30" s="266"/>
      <c r="B30" s="267" t="s">
        <v>233</v>
      </c>
      <c r="C30" s="267" t="s">
        <v>267</v>
      </c>
      <c r="D30" s="267" t="s">
        <v>268</v>
      </c>
      <c r="E30" s="268" t="s">
        <v>269</v>
      </c>
      <c r="F30" s="264"/>
      <c r="G30" s="275" t="s">
        <v>270</v>
      </c>
      <c r="H30" s="264"/>
      <c r="I30" s="264"/>
      <c r="J30" s="264"/>
      <c r="K30" s="264"/>
      <c r="L30" s="264"/>
      <c r="M30" s="264"/>
      <c r="N30" s="264"/>
      <c r="O30" s="264"/>
      <c r="P30" s="264"/>
      <c r="Q30" s="264"/>
      <c r="R30" s="264"/>
      <c r="S30" s="264"/>
      <c r="T30" s="264"/>
      <c r="U30" s="264"/>
      <c r="V30" s="264"/>
      <c r="W30" s="264"/>
      <c r="X30" s="264"/>
      <c r="Y30" s="264"/>
      <c r="Z30" s="264"/>
    </row>
    <row r="31" ht="15.75" customHeight="1">
      <c r="A31" s="270" t="s">
        <v>128</v>
      </c>
      <c r="B31" s="271">
        <f>'Input sheet'!J31</f>
        <v>0.09492392344</v>
      </c>
      <c r="C31" s="271">
        <f>(1/'Valuation output'!L13)^(1/10)-1</f>
        <v>0.1019646046</v>
      </c>
      <c r="D31" s="271">
        <f>'Valuation output'!C12</f>
        <v>0.1081999531</v>
      </c>
      <c r="E31" s="271">
        <f>'Valuation output'!M12</f>
        <v>0.0875</v>
      </c>
      <c r="F31" s="264"/>
      <c r="G31" s="275" t="s">
        <v>271</v>
      </c>
      <c r="H31" s="264"/>
      <c r="I31" s="264"/>
      <c r="J31" s="264"/>
      <c r="K31" s="264"/>
      <c r="L31" s="264"/>
      <c r="M31" s="264"/>
      <c r="N31" s="264"/>
      <c r="O31" s="264"/>
      <c r="P31" s="264"/>
      <c r="Q31" s="264"/>
      <c r="R31" s="264"/>
      <c r="S31" s="264"/>
      <c r="T31" s="264"/>
      <c r="U31" s="264"/>
      <c r="V31" s="264"/>
      <c r="W31" s="264"/>
      <c r="X31" s="264"/>
      <c r="Y31" s="264"/>
      <c r="Z31" s="264"/>
    </row>
    <row r="32" ht="15.75" customHeight="1">
      <c r="A32" s="266"/>
      <c r="B32" s="272"/>
      <c r="C32" s="272"/>
      <c r="D32" s="272"/>
      <c r="E32" s="274"/>
      <c r="F32" s="264"/>
      <c r="G32" s="275" t="s">
        <v>272</v>
      </c>
      <c r="H32" s="264"/>
      <c r="I32" s="264"/>
      <c r="J32" s="264"/>
      <c r="K32" s="264"/>
      <c r="L32" s="264"/>
      <c r="M32" s="264"/>
      <c r="N32" s="264"/>
      <c r="O32" s="264"/>
      <c r="P32" s="264"/>
      <c r="Q32" s="264"/>
      <c r="R32" s="264"/>
      <c r="S32" s="264"/>
      <c r="T32" s="264"/>
      <c r="U32" s="264"/>
      <c r="V32" s="264"/>
      <c r="W32" s="264"/>
      <c r="X32" s="264"/>
      <c r="Y32" s="264"/>
      <c r="Z32" s="264"/>
    </row>
    <row r="33" ht="15.75" customHeight="1">
      <c r="A33" s="270" t="s">
        <v>273</v>
      </c>
      <c r="B33" s="271">
        <f>'Valuation output'!B22</f>
        <v>0</v>
      </c>
      <c r="C33" s="287"/>
      <c r="D33" s="287"/>
      <c r="E33" s="288"/>
      <c r="F33" s="264"/>
      <c r="G33" s="264"/>
      <c r="H33" s="264"/>
      <c r="I33" s="264"/>
      <c r="J33" s="264"/>
      <c r="K33" s="264"/>
      <c r="L33" s="264"/>
      <c r="M33" s="264"/>
      <c r="N33" s="264"/>
      <c r="O33" s="264"/>
      <c r="P33" s="264"/>
      <c r="Q33" s="264"/>
      <c r="R33" s="264"/>
      <c r="S33" s="264"/>
      <c r="T33" s="264"/>
      <c r="U33" s="264"/>
      <c r="V33" s="264"/>
      <c r="W33" s="264"/>
      <c r="X33" s="264"/>
      <c r="Y33" s="264"/>
      <c r="Z33" s="264"/>
    </row>
    <row r="34" ht="15.75" customHeight="1">
      <c r="A34" s="264"/>
      <c r="B34" s="272"/>
      <c r="C34" s="272"/>
      <c r="D34" s="272"/>
      <c r="E34" s="272"/>
      <c r="F34" s="264"/>
      <c r="G34" s="264"/>
      <c r="H34" s="264"/>
      <c r="I34" s="264"/>
      <c r="J34" s="264"/>
      <c r="K34" s="264"/>
      <c r="L34" s="264"/>
      <c r="M34" s="264"/>
      <c r="N34" s="264"/>
      <c r="O34" s="264"/>
      <c r="P34" s="264"/>
      <c r="Q34" s="264"/>
      <c r="R34" s="264"/>
      <c r="S34" s="264"/>
      <c r="T34" s="264"/>
      <c r="U34" s="264"/>
      <c r="V34" s="264"/>
      <c r="W34" s="264"/>
      <c r="X34" s="264"/>
      <c r="Y34" s="264"/>
      <c r="Z34" s="264"/>
    </row>
    <row r="35" ht="15.75" customHeight="1">
      <c r="A35" s="277" t="s">
        <v>274</v>
      </c>
      <c r="B35" s="262"/>
      <c r="C35" s="262"/>
      <c r="D35" s="262"/>
      <c r="E35" s="273"/>
      <c r="F35" s="264"/>
      <c r="G35" s="264"/>
      <c r="H35" s="264"/>
      <c r="I35" s="264"/>
      <c r="J35" s="264"/>
      <c r="K35" s="264"/>
      <c r="L35" s="264"/>
      <c r="M35" s="264"/>
      <c r="N35" s="264"/>
      <c r="O35" s="264"/>
      <c r="P35" s="264"/>
      <c r="Q35" s="264"/>
      <c r="R35" s="264"/>
      <c r="S35" s="264"/>
      <c r="T35" s="264"/>
      <c r="U35" s="264"/>
      <c r="V35" s="264"/>
      <c r="W35" s="264"/>
      <c r="X35" s="264"/>
      <c r="Y35" s="264"/>
      <c r="Z35" s="264"/>
    </row>
    <row r="36" ht="15.75" customHeight="1">
      <c r="A36" s="289" t="s">
        <v>275</v>
      </c>
      <c r="B36" s="290">
        <f>'Valuation output'!B33/'Valuation output'!B34</f>
        <v>0.690399497</v>
      </c>
      <c r="C36" s="291"/>
      <c r="D36" s="291"/>
      <c r="E36" s="292"/>
      <c r="F36" s="293"/>
      <c r="G36" s="293"/>
      <c r="H36" s="293"/>
      <c r="I36" s="293"/>
      <c r="J36" s="293"/>
      <c r="K36" s="293"/>
      <c r="L36" s="293"/>
      <c r="M36" s="293"/>
      <c r="N36" s="293"/>
      <c r="O36" s="293"/>
      <c r="P36" s="293"/>
      <c r="Q36" s="293"/>
      <c r="R36" s="293"/>
      <c r="S36" s="293"/>
      <c r="T36" s="293"/>
      <c r="U36" s="293"/>
      <c r="V36" s="293"/>
      <c r="W36" s="293"/>
      <c r="X36" s="293"/>
      <c r="Y36" s="293"/>
      <c r="Z36" s="293"/>
    </row>
    <row r="37" ht="15.75" customHeight="1">
      <c r="A37" s="294"/>
      <c r="B37" s="295" t="str">
        <f>IF(B36="NA","Value is negative. See below",IF(B36&gt;2,"Value seems high. See below",IF(B36&lt;0.5,"Value seems low. See below"," ")))</f>
        <v> </v>
      </c>
      <c r="C37" s="222"/>
      <c r="D37" s="291"/>
      <c r="E37" s="292"/>
      <c r="F37" s="296"/>
      <c r="G37" s="293"/>
      <c r="H37" s="293"/>
      <c r="I37" s="293"/>
      <c r="J37" s="293"/>
      <c r="K37" s="293"/>
      <c r="L37" s="293"/>
      <c r="M37" s="293"/>
      <c r="N37" s="293"/>
      <c r="O37" s="293"/>
      <c r="P37" s="293"/>
      <c r="Q37" s="293"/>
      <c r="R37" s="293"/>
      <c r="S37" s="293"/>
      <c r="T37" s="293"/>
      <c r="U37" s="293"/>
      <c r="V37" s="293"/>
      <c r="W37" s="293"/>
      <c r="X37" s="293"/>
      <c r="Y37" s="293"/>
      <c r="Z37" s="293"/>
    </row>
    <row r="38" ht="15.75" customHeight="1">
      <c r="A38" s="297" t="s">
        <v>276</v>
      </c>
      <c r="B38" s="298" t="s">
        <v>277</v>
      </c>
      <c r="C38" s="299" t="s">
        <v>278</v>
      </c>
      <c r="D38" s="300"/>
      <c r="E38" s="301"/>
      <c r="F38" s="296"/>
      <c r="G38" s="296"/>
      <c r="H38" s="296"/>
      <c r="I38" s="296"/>
      <c r="J38" s="296"/>
      <c r="K38" s="296"/>
      <c r="L38" s="296"/>
      <c r="M38" s="296"/>
      <c r="N38" s="296"/>
      <c r="O38" s="296"/>
      <c r="P38" s="296"/>
      <c r="Q38" s="296"/>
      <c r="R38" s="296"/>
      <c r="S38" s="296"/>
      <c r="T38" s="296"/>
      <c r="U38" s="296"/>
      <c r="V38" s="296"/>
      <c r="W38" s="296"/>
      <c r="X38" s="296"/>
      <c r="Y38" s="296"/>
      <c r="Z38" s="296"/>
    </row>
    <row r="39" ht="34.5" customHeight="1">
      <c r="A39" s="302" t="s">
        <v>279</v>
      </c>
      <c r="B39" s="303" t="s">
        <v>280</v>
      </c>
      <c r="C39" s="303" t="s">
        <v>281</v>
      </c>
      <c r="D39" s="300"/>
      <c r="E39" s="301"/>
      <c r="F39" s="296"/>
      <c r="G39" s="296"/>
      <c r="H39" s="296"/>
      <c r="I39" s="296"/>
      <c r="J39" s="296"/>
      <c r="K39" s="296"/>
      <c r="L39" s="296"/>
      <c r="M39" s="296"/>
      <c r="N39" s="296"/>
      <c r="O39" s="296"/>
      <c r="P39" s="296"/>
      <c r="Q39" s="296"/>
      <c r="R39" s="296"/>
      <c r="S39" s="296"/>
      <c r="T39" s="296"/>
      <c r="U39" s="296"/>
      <c r="V39" s="296"/>
      <c r="W39" s="296"/>
      <c r="X39" s="296"/>
      <c r="Y39" s="296"/>
      <c r="Z39" s="296"/>
    </row>
    <row r="40" ht="15.75" customHeight="1">
      <c r="A40" s="302" t="s">
        <v>282</v>
      </c>
      <c r="B40" s="304" t="s">
        <v>283</v>
      </c>
      <c r="C40" s="303" t="s">
        <v>284</v>
      </c>
      <c r="D40" s="300" t="s">
        <v>285</v>
      </c>
      <c r="E40" s="301"/>
      <c r="F40" s="296"/>
      <c r="G40" s="296"/>
      <c r="H40" s="296"/>
      <c r="I40" s="296"/>
      <c r="J40" s="296"/>
      <c r="K40" s="296"/>
      <c r="L40" s="296"/>
      <c r="M40" s="296"/>
      <c r="N40" s="296"/>
      <c r="O40" s="296"/>
      <c r="P40" s="296"/>
      <c r="Q40" s="296"/>
      <c r="R40" s="296"/>
      <c r="S40" s="296"/>
      <c r="T40" s="296"/>
      <c r="U40" s="296"/>
      <c r="V40" s="296"/>
      <c r="W40" s="296"/>
      <c r="X40" s="296"/>
      <c r="Y40" s="296"/>
      <c r="Z40" s="296"/>
    </row>
    <row r="41" ht="33.75" customHeight="1">
      <c r="A41" s="305" t="s">
        <v>286</v>
      </c>
      <c r="B41" s="303" t="s">
        <v>287</v>
      </c>
      <c r="C41" s="303" t="s">
        <v>288</v>
      </c>
      <c r="D41" s="300" t="s">
        <v>285</v>
      </c>
      <c r="E41" s="301"/>
      <c r="F41" s="296"/>
      <c r="G41" s="296"/>
      <c r="H41" s="296"/>
      <c r="I41" s="296"/>
      <c r="J41" s="296"/>
      <c r="K41" s="296"/>
      <c r="L41" s="296"/>
      <c r="M41" s="296"/>
      <c r="N41" s="296"/>
      <c r="O41" s="296"/>
      <c r="P41" s="296"/>
      <c r="Q41" s="296"/>
      <c r="R41" s="296"/>
      <c r="S41" s="296"/>
      <c r="T41" s="296"/>
      <c r="U41" s="296"/>
      <c r="V41" s="296"/>
      <c r="W41" s="296"/>
      <c r="X41" s="296"/>
      <c r="Y41" s="296"/>
      <c r="Z41" s="296"/>
    </row>
    <row r="42" ht="48.0" customHeight="1">
      <c r="A42" s="306" t="s">
        <v>289</v>
      </c>
      <c r="B42" s="307" t="s">
        <v>290</v>
      </c>
      <c r="C42" s="303" t="s">
        <v>291</v>
      </c>
      <c r="D42" s="308" t="s">
        <v>292</v>
      </c>
      <c r="E42" s="309"/>
      <c r="F42" s="264"/>
      <c r="G42" s="296"/>
      <c r="H42" s="296"/>
      <c r="I42" s="296"/>
      <c r="J42" s="296"/>
      <c r="K42" s="296"/>
      <c r="L42" s="296"/>
      <c r="M42" s="296"/>
      <c r="N42" s="296"/>
      <c r="O42" s="296"/>
      <c r="P42" s="296"/>
      <c r="Q42" s="296"/>
      <c r="R42" s="296"/>
      <c r="S42" s="296"/>
      <c r="T42" s="296"/>
      <c r="U42" s="296"/>
      <c r="V42" s="296"/>
      <c r="W42" s="296"/>
      <c r="X42" s="296"/>
      <c r="Y42" s="296"/>
      <c r="Z42" s="296"/>
    </row>
    <row r="43" ht="15.75" customHeight="1">
      <c r="A43" s="264"/>
      <c r="B43" s="272"/>
      <c r="C43" s="272"/>
      <c r="D43" s="272"/>
      <c r="E43" s="272"/>
      <c r="F43" s="264"/>
      <c r="G43" s="264"/>
      <c r="H43" s="264"/>
      <c r="I43" s="264"/>
      <c r="J43" s="264"/>
      <c r="K43" s="264"/>
      <c r="L43" s="264"/>
      <c r="M43" s="264"/>
      <c r="N43" s="264"/>
      <c r="O43" s="264"/>
      <c r="P43" s="264"/>
      <c r="Q43" s="264"/>
      <c r="R43" s="264"/>
      <c r="S43" s="264"/>
      <c r="T43" s="264"/>
      <c r="U43" s="264"/>
      <c r="V43" s="264"/>
      <c r="W43" s="264"/>
      <c r="X43" s="264"/>
      <c r="Y43" s="264"/>
      <c r="Z43" s="264"/>
    </row>
    <row r="44" ht="15.75" customHeight="1">
      <c r="A44" s="264"/>
      <c r="B44" s="272"/>
      <c r="C44" s="272"/>
      <c r="D44" s="272"/>
      <c r="E44" s="272"/>
      <c r="F44" s="264"/>
      <c r="G44" s="264"/>
      <c r="H44" s="264"/>
      <c r="I44" s="264"/>
      <c r="J44" s="264"/>
      <c r="K44" s="264"/>
      <c r="L44" s="264"/>
      <c r="M44" s="264"/>
      <c r="N44" s="264"/>
      <c r="O44" s="264"/>
      <c r="P44" s="264"/>
      <c r="Q44" s="264"/>
      <c r="R44" s="264"/>
      <c r="S44" s="264"/>
      <c r="T44" s="264"/>
      <c r="U44" s="264"/>
      <c r="V44" s="264"/>
      <c r="W44" s="264"/>
      <c r="X44" s="264"/>
      <c r="Y44" s="264"/>
      <c r="Z44" s="264"/>
    </row>
    <row r="45" ht="15.75" customHeight="1">
      <c r="A45" s="264"/>
      <c r="B45" s="272"/>
      <c r="C45" s="272"/>
      <c r="D45" s="272"/>
      <c r="E45" s="272"/>
      <c r="F45" s="264"/>
      <c r="G45" s="264"/>
      <c r="H45" s="264"/>
      <c r="I45" s="264"/>
      <c r="J45" s="264"/>
      <c r="K45" s="264"/>
      <c r="L45" s="264"/>
      <c r="M45" s="264"/>
      <c r="N45" s="264"/>
      <c r="O45" s="264"/>
      <c r="P45" s="264"/>
      <c r="Q45" s="264"/>
      <c r="R45" s="264"/>
      <c r="S45" s="264"/>
      <c r="T45" s="264"/>
      <c r="U45" s="264"/>
      <c r="V45" s="264"/>
      <c r="W45" s="264"/>
      <c r="X45" s="264"/>
      <c r="Y45" s="264"/>
      <c r="Z45" s="264"/>
    </row>
    <row r="46" ht="15.75" customHeight="1">
      <c r="A46" s="264"/>
      <c r="B46" s="272"/>
      <c r="C46" s="272"/>
      <c r="D46" s="272"/>
      <c r="E46" s="272"/>
      <c r="F46" s="264"/>
      <c r="G46" s="264"/>
      <c r="H46" s="264"/>
      <c r="I46" s="264"/>
      <c r="J46" s="264"/>
      <c r="K46" s="264"/>
      <c r="L46" s="264"/>
      <c r="M46" s="264"/>
      <c r="N46" s="264"/>
      <c r="O46" s="264"/>
      <c r="P46" s="264"/>
      <c r="Q46" s="264"/>
      <c r="R46" s="264"/>
      <c r="S46" s="264"/>
      <c r="T46" s="264"/>
      <c r="U46" s="264"/>
      <c r="V46" s="264"/>
      <c r="W46" s="264"/>
      <c r="X46" s="264"/>
      <c r="Y46" s="264"/>
      <c r="Z46" s="264"/>
    </row>
    <row r="47" ht="15.75" customHeight="1">
      <c r="A47" s="264"/>
      <c r="B47" s="272"/>
      <c r="C47" s="272"/>
      <c r="D47" s="272"/>
      <c r="E47" s="272"/>
      <c r="F47" s="264"/>
      <c r="G47" s="264"/>
      <c r="H47" s="264"/>
      <c r="I47" s="264"/>
      <c r="J47" s="264"/>
      <c r="K47" s="264"/>
      <c r="L47" s="264"/>
      <c r="M47" s="264"/>
      <c r="N47" s="264"/>
      <c r="O47" s="264"/>
      <c r="P47" s="264"/>
      <c r="Q47" s="264"/>
      <c r="R47" s="264"/>
      <c r="S47" s="264"/>
      <c r="T47" s="264"/>
      <c r="U47" s="264"/>
      <c r="V47" s="264"/>
      <c r="W47" s="264"/>
      <c r="X47" s="264"/>
      <c r="Y47" s="264"/>
      <c r="Z47" s="264"/>
    </row>
    <row r="48" ht="15.75" customHeight="1">
      <c r="A48" s="264"/>
      <c r="B48" s="272"/>
      <c r="C48" s="272"/>
      <c r="D48" s="272"/>
      <c r="E48" s="272"/>
      <c r="F48" s="264"/>
      <c r="G48" s="264"/>
      <c r="H48" s="264"/>
      <c r="I48" s="264"/>
      <c r="J48" s="264"/>
      <c r="K48" s="264"/>
      <c r="L48" s="264"/>
      <c r="M48" s="264"/>
      <c r="N48" s="264"/>
      <c r="O48" s="264"/>
      <c r="P48" s="264"/>
      <c r="Q48" s="264"/>
      <c r="R48" s="264"/>
      <c r="S48" s="264"/>
      <c r="T48" s="264"/>
      <c r="U48" s="264"/>
      <c r="V48" s="264"/>
      <c r="W48" s="264"/>
      <c r="X48" s="264"/>
      <c r="Y48" s="264"/>
      <c r="Z48" s="264"/>
    </row>
    <row r="49" ht="15.75" customHeight="1">
      <c r="A49" s="264"/>
      <c r="B49" s="272"/>
      <c r="C49" s="272"/>
      <c r="D49" s="272"/>
      <c r="E49" s="272"/>
      <c r="F49" s="264"/>
      <c r="G49" s="264"/>
      <c r="H49" s="264"/>
      <c r="I49" s="264"/>
      <c r="J49" s="264"/>
      <c r="K49" s="264"/>
      <c r="L49" s="264"/>
      <c r="M49" s="264"/>
      <c r="N49" s="264"/>
      <c r="O49" s="264"/>
      <c r="P49" s="264"/>
      <c r="Q49" s="264"/>
      <c r="R49" s="264"/>
      <c r="S49" s="264"/>
      <c r="T49" s="264"/>
      <c r="U49" s="264"/>
      <c r="V49" s="264"/>
      <c r="W49" s="264"/>
      <c r="X49" s="264"/>
      <c r="Y49" s="264"/>
      <c r="Z49" s="264"/>
    </row>
    <row r="50" ht="15.75" customHeight="1">
      <c r="A50" s="264"/>
      <c r="B50" s="272"/>
      <c r="C50" s="272"/>
      <c r="D50" s="272"/>
      <c r="E50" s="272"/>
      <c r="F50" s="264"/>
      <c r="G50" s="264"/>
      <c r="H50" s="264"/>
      <c r="I50" s="264"/>
      <c r="J50" s="264"/>
      <c r="K50" s="264"/>
      <c r="L50" s="264"/>
      <c r="M50" s="264"/>
      <c r="N50" s="264"/>
      <c r="O50" s="264"/>
      <c r="P50" s="264"/>
      <c r="Q50" s="264"/>
      <c r="R50" s="264"/>
      <c r="S50" s="264"/>
      <c r="T50" s="264"/>
      <c r="U50" s="264"/>
      <c r="V50" s="264"/>
      <c r="W50" s="264"/>
      <c r="X50" s="264"/>
      <c r="Y50" s="264"/>
      <c r="Z50" s="264"/>
    </row>
    <row r="51" ht="15.75" customHeight="1">
      <c r="A51" s="264"/>
      <c r="B51" s="272"/>
      <c r="C51" s="272"/>
      <c r="D51" s="272"/>
      <c r="E51" s="272"/>
      <c r="F51" s="264"/>
      <c r="G51" s="264"/>
      <c r="H51" s="264"/>
      <c r="I51" s="264"/>
      <c r="J51" s="264"/>
      <c r="K51" s="264"/>
      <c r="L51" s="264"/>
      <c r="M51" s="264"/>
      <c r="N51" s="264"/>
      <c r="O51" s="264"/>
      <c r="P51" s="264"/>
      <c r="Q51" s="264"/>
      <c r="R51" s="264"/>
      <c r="S51" s="264"/>
      <c r="T51" s="264"/>
      <c r="U51" s="264"/>
      <c r="V51" s="264"/>
      <c r="W51" s="264"/>
      <c r="X51" s="264"/>
      <c r="Y51" s="264"/>
      <c r="Z51" s="264"/>
    </row>
    <row r="52" ht="15.75" customHeight="1">
      <c r="A52" s="264"/>
      <c r="B52" s="272"/>
      <c r="C52" s="272"/>
      <c r="D52" s="272"/>
      <c r="E52" s="272"/>
      <c r="F52" s="264"/>
      <c r="G52" s="264"/>
      <c r="H52" s="264"/>
      <c r="I52" s="264"/>
      <c r="J52" s="264"/>
      <c r="K52" s="264"/>
      <c r="L52" s="264"/>
      <c r="M52" s="264"/>
      <c r="N52" s="264"/>
      <c r="O52" s="264"/>
      <c r="P52" s="264"/>
      <c r="Q52" s="264"/>
      <c r="R52" s="264"/>
      <c r="S52" s="264"/>
      <c r="T52" s="264"/>
      <c r="U52" s="264"/>
      <c r="V52" s="264"/>
      <c r="W52" s="264"/>
      <c r="X52" s="264"/>
      <c r="Y52" s="264"/>
      <c r="Z52" s="264"/>
    </row>
    <row r="53" ht="15.75" customHeight="1">
      <c r="A53" s="264"/>
      <c r="B53" s="272"/>
      <c r="C53" s="272"/>
      <c r="D53" s="272"/>
      <c r="E53" s="272"/>
      <c r="F53" s="264"/>
      <c r="G53" s="264"/>
      <c r="H53" s="264"/>
      <c r="I53" s="264"/>
      <c r="J53" s="264"/>
      <c r="K53" s="264"/>
      <c r="L53" s="264"/>
      <c r="M53" s="264"/>
      <c r="N53" s="264"/>
      <c r="O53" s="264"/>
      <c r="P53" s="264"/>
      <c r="Q53" s="264"/>
      <c r="R53" s="264"/>
      <c r="S53" s="264"/>
      <c r="T53" s="264"/>
      <c r="U53" s="264"/>
      <c r="V53" s="264"/>
      <c r="W53" s="264"/>
      <c r="X53" s="264"/>
      <c r="Y53" s="264"/>
      <c r="Z53" s="264"/>
    </row>
    <row r="54" ht="15.75" customHeight="1">
      <c r="A54" s="264"/>
      <c r="B54" s="272"/>
      <c r="C54" s="272"/>
      <c r="D54" s="272"/>
      <c r="E54" s="272"/>
      <c r="F54" s="264"/>
      <c r="G54" s="264"/>
      <c r="H54" s="264"/>
      <c r="I54" s="264"/>
      <c r="J54" s="264"/>
      <c r="K54" s="264"/>
      <c r="L54" s="264"/>
      <c r="M54" s="264"/>
      <c r="N54" s="264"/>
      <c r="O54" s="264"/>
      <c r="P54" s="264"/>
      <c r="Q54" s="264"/>
      <c r="R54" s="264"/>
      <c r="S54" s="264"/>
      <c r="T54" s="264"/>
      <c r="U54" s="264"/>
      <c r="V54" s="264"/>
      <c r="W54" s="264"/>
      <c r="X54" s="264"/>
      <c r="Y54" s="264"/>
      <c r="Z54" s="264"/>
    </row>
    <row r="55" ht="15.75" customHeight="1">
      <c r="A55" s="264"/>
      <c r="B55" s="272"/>
      <c r="C55" s="272"/>
      <c r="D55" s="272"/>
      <c r="E55" s="272"/>
      <c r="F55" s="264"/>
      <c r="G55" s="264"/>
      <c r="H55" s="264"/>
      <c r="I55" s="264"/>
      <c r="J55" s="264"/>
      <c r="K55" s="264"/>
      <c r="L55" s="264"/>
      <c r="M55" s="264"/>
      <c r="N55" s="264"/>
      <c r="O55" s="264"/>
      <c r="P55" s="264"/>
      <c r="Q55" s="264"/>
      <c r="R55" s="264"/>
      <c r="S55" s="264"/>
      <c r="T55" s="264"/>
      <c r="U55" s="264"/>
      <c r="V55" s="264"/>
      <c r="W55" s="264"/>
      <c r="X55" s="264"/>
      <c r="Y55" s="264"/>
      <c r="Z55" s="264"/>
    </row>
    <row r="56" ht="15.75" customHeight="1">
      <c r="A56" s="264"/>
      <c r="B56" s="272"/>
      <c r="C56" s="272"/>
      <c r="D56" s="272"/>
      <c r="E56" s="272"/>
      <c r="F56" s="264"/>
      <c r="G56" s="264"/>
      <c r="H56" s="264"/>
      <c r="I56" s="264"/>
      <c r="J56" s="264"/>
      <c r="K56" s="264"/>
      <c r="L56" s="264"/>
      <c r="M56" s="264"/>
      <c r="N56" s="264"/>
      <c r="O56" s="264"/>
      <c r="P56" s="264"/>
      <c r="Q56" s="264"/>
      <c r="R56" s="264"/>
      <c r="S56" s="264"/>
      <c r="T56" s="264"/>
      <c r="U56" s="264"/>
      <c r="V56" s="264"/>
      <c r="W56" s="264"/>
      <c r="X56" s="264"/>
      <c r="Y56" s="264"/>
      <c r="Z56" s="264"/>
    </row>
    <row r="57" ht="15.75" customHeight="1">
      <c r="A57" s="264"/>
      <c r="B57" s="272"/>
      <c r="C57" s="272"/>
      <c r="D57" s="272"/>
      <c r="E57" s="272"/>
      <c r="F57" s="264"/>
      <c r="G57" s="264"/>
      <c r="H57" s="264"/>
      <c r="I57" s="264"/>
      <c r="J57" s="264"/>
      <c r="K57" s="264"/>
      <c r="L57" s="264"/>
      <c r="M57" s="264"/>
      <c r="N57" s="264"/>
      <c r="O57" s="264"/>
      <c r="P57" s="264"/>
      <c r="Q57" s="264"/>
      <c r="R57" s="264"/>
      <c r="S57" s="264"/>
      <c r="T57" s="264"/>
      <c r="U57" s="264"/>
      <c r="V57" s="264"/>
      <c r="W57" s="264"/>
      <c r="X57" s="264"/>
      <c r="Y57" s="264"/>
      <c r="Z57" s="264"/>
    </row>
    <row r="58" ht="15.75" customHeight="1">
      <c r="A58" s="264"/>
      <c r="B58" s="272"/>
      <c r="C58" s="272"/>
      <c r="D58" s="272"/>
      <c r="E58" s="272"/>
      <c r="F58" s="264"/>
      <c r="G58" s="264"/>
      <c r="H58" s="264"/>
      <c r="I58" s="264"/>
      <c r="J58" s="264"/>
      <c r="K58" s="264"/>
      <c r="L58" s="264"/>
      <c r="M58" s="264"/>
      <c r="N58" s="264"/>
      <c r="O58" s="264"/>
      <c r="P58" s="264"/>
      <c r="Q58" s="264"/>
      <c r="R58" s="264"/>
      <c r="S58" s="264"/>
      <c r="T58" s="264"/>
      <c r="U58" s="264"/>
      <c r="V58" s="264"/>
      <c r="W58" s="264"/>
      <c r="X58" s="264"/>
      <c r="Y58" s="264"/>
      <c r="Z58" s="264"/>
    </row>
    <row r="59" ht="15.75" customHeight="1">
      <c r="A59" s="264"/>
      <c r="B59" s="272"/>
      <c r="C59" s="272"/>
      <c r="D59" s="272"/>
      <c r="E59" s="272"/>
      <c r="F59" s="264"/>
      <c r="G59" s="264"/>
      <c r="H59" s="264"/>
      <c r="I59" s="264"/>
      <c r="J59" s="264"/>
      <c r="K59" s="264"/>
      <c r="L59" s="264"/>
      <c r="M59" s="264"/>
      <c r="N59" s="264"/>
      <c r="O59" s="264"/>
      <c r="P59" s="264"/>
      <c r="Q59" s="264"/>
      <c r="R59" s="264"/>
      <c r="S59" s="264"/>
      <c r="T59" s="264"/>
      <c r="U59" s="264"/>
      <c r="V59" s="264"/>
      <c r="W59" s="264"/>
      <c r="X59" s="264"/>
      <c r="Y59" s="264"/>
      <c r="Z59" s="264"/>
    </row>
    <row r="60" ht="15.75" customHeight="1">
      <c r="A60" s="264"/>
      <c r="B60" s="272"/>
      <c r="C60" s="272"/>
      <c r="D60" s="272"/>
      <c r="E60" s="272"/>
      <c r="F60" s="264"/>
      <c r="G60" s="264"/>
      <c r="H60" s="264"/>
      <c r="I60" s="264"/>
      <c r="J60" s="264"/>
      <c r="K60" s="264"/>
      <c r="L60" s="264"/>
      <c r="M60" s="264"/>
      <c r="N60" s="264"/>
      <c r="O60" s="264"/>
      <c r="P60" s="264"/>
      <c r="Q60" s="264"/>
      <c r="R60" s="264"/>
      <c r="S60" s="264"/>
      <c r="T60" s="264"/>
      <c r="U60" s="264"/>
      <c r="V60" s="264"/>
      <c r="W60" s="264"/>
      <c r="X60" s="264"/>
      <c r="Y60" s="264"/>
      <c r="Z60" s="264"/>
    </row>
    <row r="61" ht="15.75" customHeight="1">
      <c r="A61" s="264"/>
      <c r="B61" s="272"/>
      <c r="C61" s="272"/>
      <c r="D61" s="272"/>
      <c r="E61" s="272"/>
      <c r="F61" s="264"/>
      <c r="G61" s="264"/>
      <c r="H61" s="264"/>
      <c r="I61" s="264"/>
      <c r="J61" s="264"/>
      <c r="K61" s="264"/>
      <c r="L61" s="264"/>
      <c r="M61" s="264"/>
      <c r="N61" s="264"/>
      <c r="O61" s="264"/>
      <c r="P61" s="264"/>
      <c r="Q61" s="264"/>
      <c r="R61" s="264"/>
      <c r="S61" s="264"/>
      <c r="T61" s="264"/>
      <c r="U61" s="264"/>
      <c r="V61" s="264"/>
      <c r="W61" s="264"/>
      <c r="X61" s="264"/>
      <c r="Y61" s="264"/>
      <c r="Z61" s="264"/>
    </row>
    <row r="62" ht="15.75" customHeight="1">
      <c r="A62" s="264"/>
      <c r="B62" s="272"/>
      <c r="C62" s="272"/>
      <c r="D62" s="272"/>
      <c r="E62" s="272"/>
      <c r="F62" s="264"/>
      <c r="G62" s="264"/>
      <c r="H62" s="264"/>
      <c r="I62" s="264"/>
      <c r="J62" s="264"/>
      <c r="K62" s="264"/>
      <c r="L62" s="264"/>
      <c r="M62" s="264"/>
      <c r="N62" s="264"/>
      <c r="O62" s="264"/>
      <c r="P62" s="264"/>
      <c r="Q62" s="264"/>
      <c r="R62" s="264"/>
      <c r="S62" s="264"/>
      <c r="T62" s="264"/>
      <c r="U62" s="264"/>
      <c r="V62" s="264"/>
      <c r="W62" s="264"/>
      <c r="X62" s="264"/>
      <c r="Y62" s="264"/>
      <c r="Z62" s="264"/>
    </row>
    <row r="63" ht="15.75" customHeight="1">
      <c r="A63" s="264"/>
      <c r="B63" s="272"/>
      <c r="C63" s="272"/>
      <c r="D63" s="272"/>
      <c r="E63" s="272"/>
      <c r="F63" s="264"/>
      <c r="G63" s="264"/>
      <c r="H63" s="264"/>
      <c r="I63" s="264"/>
      <c r="J63" s="264"/>
      <c r="K63" s="264"/>
      <c r="L63" s="264"/>
      <c r="M63" s="264"/>
      <c r="N63" s="264"/>
      <c r="O63" s="264"/>
      <c r="P63" s="264"/>
      <c r="Q63" s="264"/>
      <c r="R63" s="264"/>
      <c r="S63" s="264"/>
      <c r="T63" s="264"/>
      <c r="U63" s="264"/>
      <c r="V63" s="264"/>
      <c r="W63" s="264"/>
      <c r="X63" s="264"/>
      <c r="Y63" s="264"/>
      <c r="Z63" s="264"/>
    </row>
    <row r="64" ht="15.75" customHeight="1">
      <c r="A64" s="264"/>
      <c r="B64" s="272"/>
      <c r="C64" s="272"/>
      <c r="D64" s="272"/>
      <c r="E64" s="272"/>
      <c r="F64" s="264"/>
      <c r="G64" s="264"/>
      <c r="H64" s="264"/>
      <c r="I64" s="264"/>
      <c r="J64" s="264"/>
      <c r="K64" s="264"/>
      <c r="L64" s="264"/>
      <c r="M64" s="264"/>
      <c r="N64" s="264"/>
      <c r="O64" s="264"/>
      <c r="P64" s="264"/>
      <c r="Q64" s="264"/>
      <c r="R64" s="264"/>
      <c r="S64" s="264"/>
      <c r="T64" s="264"/>
      <c r="U64" s="264"/>
      <c r="V64" s="264"/>
      <c r="W64" s="264"/>
      <c r="X64" s="264"/>
      <c r="Y64" s="264"/>
      <c r="Z64" s="264"/>
    </row>
    <row r="65" ht="15.75" customHeight="1">
      <c r="A65" s="264"/>
      <c r="B65" s="272"/>
      <c r="C65" s="272"/>
      <c r="D65" s="272"/>
      <c r="E65" s="272"/>
      <c r="F65" s="264"/>
      <c r="G65" s="264"/>
      <c r="H65" s="264"/>
      <c r="I65" s="264"/>
      <c r="J65" s="264"/>
      <c r="K65" s="264"/>
      <c r="L65" s="264"/>
      <c r="M65" s="264"/>
      <c r="N65" s="264"/>
      <c r="O65" s="264"/>
      <c r="P65" s="264"/>
      <c r="Q65" s="264"/>
      <c r="R65" s="264"/>
      <c r="S65" s="264"/>
      <c r="T65" s="264"/>
      <c r="U65" s="264"/>
      <c r="V65" s="264"/>
      <c r="W65" s="264"/>
      <c r="X65" s="264"/>
      <c r="Y65" s="264"/>
      <c r="Z65" s="264"/>
    </row>
    <row r="66" ht="15.75" customHeight="1">
      <c r="A66" s="264"/>
      <c r="B66" s="272"/>
      <c r="C66" s="272"/>
      <c r="D66" s="272"/>
      <c r="E66" s="272"/>
      <c r="F66" s="264"/>
      <c r="G66" s="264"/>
      <c r="H66" s="264"/>
      <c r="I66" s="264"/>
      <c r="J66" s="264"/>
      <c r="K66" s="264"/>
      <c r="L66" s="264"/>
      <c r="M66" s="264"/>
      <c r="N66" s="264"/>
      <c r="O66" s="264"/>
      <c r="P66" s="264"/>
      <c r="Q66" s="264"/>
      <c r="R66" s="264"/>
      <c r="S66" s="264"/>
      <c r="T66" s="264"/>
      <c r="U66" s="264"/>
      <c r="V66" s="264"/>
      <c r="W66" s="264"/>
      <c r="X66" s="264"/>
      <c r="Y66" s="264"/>
      <c r="Z66" s="264"/>
    </row>
    <row r="67" ht="15.75" customHeight="1">
      <c r="A67" s="264"/>
      <c r="B67" s="272"/>
      <c r="C67" s="272"/>
      <c r="D67" s="272"/>
      <c r="E67" s="272"/>
      <c r="F67" s="264"/>
      <c r="G67" s="264"/>
      <c r="H67" s="264"/>
      <c r="I67" s="264"/>
      <c r="J67" s="264"/>
      <c r="K67" s="264"/>
      <c r="L67" s="264"/>
      <c r="M67" s="264"/>
      <c r="N67" s="264"/>
      <c r="O67" s="264"/>
      <c r="P67" s="264"/>
      <c r="Q67" s="264"/>
      <c r="R67" s="264"/>
      <c r="S67" s="264"/>
      <c r="T67" s="264"/>
      <c r="U67" s="264"/>
      <c r="V67" s="264"/>
      <c r="W67" s="264"/>
      <c r="X67" s="264"/>
      <c r="Y67" s="264"/>
      <c r="Z67" s="264"/>
    </row>
    <row r="68" ht="15.75" customHeight="1">
      <c r="A68" s="264"/>
      <c r="B68" s="272"/>
      <c r="C68" s="272"/>
      <c r="D68" s="272"/>
      <c r="E68" s="272"/>
      <c r="F68" s="264"/>
      <c r="G68" s="264"/>
      <c r="H68" s="264"/>
      <c r="I68" s="264"/>
      <c r="J68" s="264"/>
      <c r="K68" s="264"/>
      <c r="L68" s="264"/>
      <c r="M68" s="264"/>
      <c r="N68" s="264"/>
      <c r="O68" s="264"/>
      <c r="P68" s="264"/>
      <c r="Q68" s="264"/>
      <c r="R68" s="264"/>
      <c r="S68" s="264"/>
      <c r="T68" s="264"/>
      <c r="U68" s="264"/>
      <c r="V68" s="264"/>
      <c r="W68" s="264"/>
      <c r="X68" s="264"/>
      <c r="Y68" s="264"/>
      <c r="Z68" s="264"/>
    </row>
    <row r="69" ht="15.75" customHeight="1">
      <c r="A69" s="264"/>
      <c r="B69" s="272"/>
      <c r="C69" s="272"/>
      <c r="D69" s="272"/>
      <c r="E69" s="272"/>
      <c r="F69" s="264"/>
      <c r="G69" s="264"/>
      <c r="H69" s="264"/>
      <c r="I69" s="264"/>
      <c r="J69" s="264"/>
      <c r="K69" s="264"/>
      <c r="L69" s="264"/>
      <c r="M69" s="264"/>
      <c r="N69" s="264"/>
      <c r="O69" s="264"/>
      <c r="P69" s="264"/>
      <c r="Q69" s="264"/>
      <c r="R69" s="264"/>
      <c r="S69" s="264"/>
      <c r="T69" s="264"/>
      <c r="U69" s="264"/>
      <c r="V69" s="264"/>
      <c r="W69" s="264"/>
      <c r="X69" s="264"/>
      <c r="Y69" s="264"/>
      <c r="Z69" s="264"/>
    </row>
    <row r="70" ht="15.75" customHeight="1">
      <c r="A70" s="264"/>
      <c r="B70" s="272"/>
      <c r="C70" s="272"/>
      <c r="D70" s="272"/>
      <c r="E70" s="272"/>
      <c r="F70" s="264"/>
      <c r="G70" s="264"/>
      <c r="H70" s="264"/>
      <c r="I70" s="264"/>
      <c r="J70" s="264"/>
      <c r="K70" s="264"/>
      <c r="L70" s="264"/>
      <c r="M70" s="264"/>
      <c r="N70" s="264"/>
      <c r="O70" s="264"/>
      <c r="P70" s="264"/>
      <c r="Q70" s="264"/>
      <c r="R70" s="264"/>
      <c r="S70" s="264"/>
      <c r="T70" s="264"/>
      <c r="U70" s="264"/>
      <c r="V70" s="264"/>
      <c r="W70" s="264"/>
      <c r="X70" s="264"/>
      <c r="Y70" s="264"/>
      <c r="Z70" s="264"/>
    </row>
    <row r="71" ht="15.75" customHeight="1">
      <c r="A71" s="264"/>
      <c r="B71" s="272"/>
      <c r="C71" s="272"/>
      <c r="D71" s="272"/>
      <c r="E71" s="272"/>
      <c r="F71" s="264"/>
      <c r="G71" s="264"/>
      <c r="H71" s="264"/>
      <c r="I71" s="264"/>
      <c r="J71" s="264"/>
      <c r="K71" s="264"/>
      <c r="L71" s="264"/>
      <c r="M71" s="264"/>
      <c r="N71" s="264"/>
      <c r="O71" s="264"/>
      <c r="P71" s="264"/>
      <c r="Q71" s="264"/>
      <c r="R71" s="264"/>
      <c r="S71" s="264"/>
      <c r="T71" s="264"/>
      <c r="U71" s="264"/>
      <c r="V71" s="264"/>
      <c r="W71" s="264"/>
      <c r="X71" s="264"/>
      <c r="Y71" s="264"/>
      <c r="Z71" s="264"/>
    </row>
    <row r="72" ht="15.75" customHeight="1">
      <c r="A72" s="264"/>
      <c r="B72" s="272"/>
      <c r="C72" s="272"/>
      <c r="D72" s="272"/>
      <c r="E72" s="272"/>
      <c r="F72" s="264"/>
      <c r="G72" s="264"/>
      <c r="H72" s="264"/>
      <c r="I72" s="264"/>
      <c r="J72" s="264"/>
      <c r="K72" s="264"/>
      <c r="L72" s="264"/>
      <c r="M72" s="264"/>
      <c r="N72" s="264"/>
      <c r="O72" s="264"/>
      <c r="P72" s="264"/>
      <c r="Q72" s="264"/>
      <c r="R72" s="264"/>
      <c r="S72" s="264"/>
      <c r="T72" s="264"/>
      <c r="U72" s="264"/>
      <c r="V72" s="264"/>
      <c r="W72" s="264"/>
      <c r="X72" s="264"/>
      <c r="Y72" s="264"/>
      <c r="Z72" s="264"/>
    </row>
    <row r="73" ht="15.75" customHeight="1">
      <c r="A73" s="264"/>
      <c r="B73" s="272"/>
      <c r="C73" s="272"/>
      <c r="D73" s="272"/>
      <c r="E73" s="272"/>
      <c r="F73" s="264"/>
      <c r="G73" s="264"/>
      <c r="H73" s="264"/>
      <c r="I73" s="264"/>
      <c r="J73" s="264"/>
      <c r="K73" s="264"/>
      <c r="L73" s="264"/>
      <c r="M73" s="264"/>
      <c r="N73" s="264"/>
      <c r="O73" s="264"/>
      <c r="P73" s="264"/>
      <c r="Q73" s="264"/>
      <c r="R73" s="264"/>
      <c r="S73" s="264"/>
      <c r="T73" s="264"/>
      <c r="U73" s="264"/>
      <c r="V73" s="264"/>
      <c r="W73" s="264"/>
      <c r="X73" s="264"/>
      <c r="Y73" s="264"/>
      <c r="Z73" s="264"/>
    </row>
    <row r="74" ht="15.75" customHeight="1">
      <c r="A74" s="264"/>
      <c r="B74" s="272"/>
      <c r="C74" s="272"/>
      <c r="D74" s="272"/>
      <c r="E74" s="272"/>
      <c r="F74" s="264"/>
      <c r="G74" s="264"/>
      <c r="H74" s="264"/>
      <c r="I74" s="264"/>
      <c r="J74" s="264"/>
      <c r="K74" s="264"/>
      <c r="L74" s="264"/>
      <c r="M74" s="264"/>
      <c r="N74" s="264"/>
      <c r="O74" s="264"/>
      <c r="P74" s="264"/>
      <c r="Q74" s="264"/>
      <c r="R74" s="264"/>
      <c r="S74" s="264"/>
      <c r="T74" s="264"/>
      <c r="U74" s="264"/>
      <c r="V74" s="264"/>
      <c r="W74" s="264"/>
      <c r="X74" s="264"/>
      <c r="Y74" s="264"/>
      <c r="Z74" s="264"/>
    </row>
    <row r="75" ht="15.75" customHeight="1">
      <c r="A75" s="264"/>
      <c r="B75" s="272"/>
      <c r="C75" s="272"/>
      <c r="D75" s="272"/>
      <c r="E75" s="272"/>
      <c r="F75" s="264"/>
      <c r="G75" s="264"/>
      <c r="H75" s="264"/>
      <c r="I75" s="264"/>
      <c r="J75" s="264"/>
      <c r="K75" s="264"/>
      <c r="L75" s="264"/>
      <c r="M75" s="264"/>
      <c r="N75" s="264"/>
      <c r="O75" s="264"/>
      <c r="P75" s="264"/>
      <c r="Q75" s="264"/>
      <c r="R75" s="264"/>
      <c r="S75" s="264"/>
      <c r="T75" s="264"/>
      <c r="U75" s="264"/>
      <c r="V75" s="264"/>
      <c r="W75" s="264"/>
      <c r="X75" s="264"/>
      <c r="Y75" s="264"/>
      <c r="Z75" s="264"/>
    </row>
    <row r="76" ht="15.75" customHeight="1">
      <c r="A76" s="264"/>
      <c r="B76" s="272"/>
      <c r="C76" s="272"/>
      <c r="D76" s="272"/>
      <c r="E76" s="272"/>
      <c r="F76" s="264"/>
      <c r="G76" s="264"/>
      <c r="H76" s="264"/>
      <c r="I76" s="264"/>
      <c r="J76" s="264"/>
      <c r="K76" s="264"/>
      <c r="L76" s="264"/>
      <c r="M76" s="264"/>
      <c r="N76" s="264"/>
      <c r="O76" s="264"/>
      <c r="P76" s="264"/>
      <c r="Q76" s="264"/>
      <c r="R76" s="264"/>
      <c r="S76" s="264"/>
      <c r="T76" s="264"/>
      <c r="U76" s="264"/>
      <c r="V76" s="264"/>
      <c r="W76" s="264"/>
      <c r="X76" s="264"/>
      <c r="Y76" s="264"/>
      <c r="Z76" s="264"/>
    </row>
    <row r="77" ht="15.75" customHeight="1">
      <c r="A77" s="264"/>
      <c r="B77" s="272"/>
      <c r="C77" s="272"/>
      <c r="D77" s="272"/>
      <c r="E77" s="272"/>
      <c r="F77" s="264"/>
      <c r="G77" s="264"/>
      <c r="H77" s="264"/>
      <c r="I77" s="264"/>
      <c r="J77" s="264"/>
      <c r="K77" s="264"/>
      <c r="L77" s="264"/>
      <c r="M77" s="264"/>
      <c r="N77" s="264"/>
      <c r="O77" s="264"/>
      <c r="P77" s="264"/>
      <c r="Q77" s="264"/>
      <c r="R77" s="264"/>
      <c r="S77" s="264"/>
      <c r="T77" s="264"/>
      <c r="U77" s="264"/>
      <c r="V77" s="264"/>
      <c r="W77" s="264"/>
      <c r="X77" s="264"/>
      <c r="Y77" s="264"/>
      <c r="Z77" s="264"/>
    </row>
    <row r="78" ht="15.75" customHeight="1">
      <c r="A78" s="264"/>
      <c r="B78" s="272"/>
      <c r="C78" s="272"/>
      <c r="D78" s="272"/>
      <c r="E78" s="272"/>
      <c r="F78" s="264"/>
      <c r="G78" s="264"/>
      <c r="H78" s="264"/>
      <c r="I78" s="264"/>
      <c r="J78" s="264"/>
      <c r="K78" s="264"/>
      <c r="L78" s="264"/>
      <c r="M78" s="264"/>
      <c r="N78" s="264"/>
      <c r="O78" s="264"/>
      <c r="P78" s="264"/>
      <c r="Q78" s="264"/>
      <c r="R78" s="264"/>
      <c r="S78" s="264"/>
      <c r="T78" s="264"/>
      <c r="U78" s="264"/>
      <c r="V78" s="264"/>
      <c r="W78" s="264"/>
      <c r="X78" s="264"/>
      <c r="Y78" s="264"/>
      <c r="Z78" s="264"/>
    </row>
    <row r="79" ht="15.75" customHeight="1">
      <c r="A79" s="264"/>
      <c r="B79" s="272"/>
      <c r="C79" s="272"/>
      <c r="D79" s="272"/>
      <c r="E79" s="272"/>
      <c r="F79" s="264"/>
      <c r="G79" s="264"/>
      <c r="H79" s="264"/>
      <c r="I79" s="264"/>
      <c r="J79" s="264"/>
      <c r="K79" s="264"/>
      <c r="L79" s="264"/>
      <c r="M79" s="264"/>
      <c r="N79" s="264"/>
      <c r="O79" s="264"/>
      <c r="P79" s="264"/>
      <c r="Q79" s="264"/>
      <c r="R79" s="264"/>
      <c r="S79" s="264"/>
      <c r="T79" s="264"/>
      <c r="U79" s="264"/>
      <c r="V79" s="264"/>
      <c r="W79" s="264"/>
      <c r="X79" s="264"/>
      <c r="Y79" s="264"/>
      <c r="Z79" s="264"/>
    </row>
    <row r="80" ht="15.75" customHeight="1">
      <c r="A80" s="264"/>
      <c r="B80" s="272"/>
      <c r="C80" s="272"/>
      <c r="D80" s="272"/>
      <c r="E80" s="272"/>
      <c r="F80" s="264"/>
      <c r="G80" s="264"/>
      <c r="H80" s="264"/>
      <c r="I80" s="264"/>
      <c r="J80" s="264"/>
      <c r="K80" s="264"/>
      <c r="L80" s="264"/>
      <c r="M80" s="264"/>
      <c r="N80" s="264"/>
      <c r="O80" s="264"/>
      <c r="P80" s="264"/>
      <c r="Q80" s="264"/>
      <c r="R80" s="264"/>
      <c r="S80" s="264"/>
      <c r="T80" s="264"/>
      <c r="U80" s="264"/>
      <c r="V80" s="264"/>
      <c r="W80" s="264"/>
      <c r="X80" s="264"/>
      <c r="Y80" s="264"/>
      <c r="Z80" s="264"/>
    </row>
    <row r="81" ht="15.75" customHeight="1">
      <c r="A81" s="264"/>
      <c r="B81" s="272"/>
      <c r="C81" s="272"/>
      <c r="D81" s="272"/>
      <c r="E81" s="272"/>
      <c r="F81" s="264"/>
      <c r="G81" s="264"/>
      <c r="H81" s="264"/>
      <c r="I81" s="264"/>
      <c r="J81" s="264"/>
      <c r="K81" s="264"/>
      <c r="L81" s="264"/>
      <c r="M81" s="264"/>
      <c r="N81" s="264"/>
      <c r="O81" s="264"/>
      <c r="P81" s="264"/>
      <c r="Q81" s="264"/>
      <c r="R81" s="264"/>
      <c r="S81" s="264"/>
      <c r="T81" s="264"/>
      <c r="U81" s="264"/>
      <c r="V81" s="264"/>
      <c r="W81" s="264"/>
      <c r="X81" s="264"/>
      <c r="Y81" s="264"/>
      <c r="Z81" s="264"/>
    </row>
    <row r="82" ht="15.75" customHeight="1">
      <c r="A82" s="264"/>
      <c r="B82" s="272"/>
      <c r="C82" s="272"/>
      <c r="D82" s="272"/>
      <c r="E82" s="272"/>
      <c r="F82" s="264"/>
      <c r="G82" s="264"/>
      <c r="H82" s="264"/>
      <c r="I82" s="264"/>
      <c r="J82" s="264"/>
      <c r="K82" s="264"/>
      <c r="L82" s="264"/>
      <c r="M82" s="264"/>
      <c r="N82" s="264"/>
      <c r="O82" s="264"/>
      <c r="P82" s="264"/>
      <c r="Q82" s="264"/>
      <c r="R82" s="264"/>
      <c r="S82" s="264"/>
      <c r="T82" s="264"/>
      <c r="U82" s="264"/>
      <c r="V82" s="264"/>
      <c r="W82" s="264"/>
      <c r="X82" s="264"/>
      <c r="Y82" s="264"/>
      <c r="Z82" s="264"/>
    </row>
    <row r="83" ht="15.75" customHeight="1">
      <c r="A83" s="264"/>
      <c r="B83" s="272"/>
      <c r="C83" s="272"/>
      <c r="D83" s="272"/>
      <c r="E83" s="272"/>
      <c r="F83" s="264"/>
      <c r="G83" s="264"/>
      <c r="H83" s="264"/>
      <c r="I83" s="264"/>
      <c r="J83" s="264"/>
      <c r="K83" s="264"/>
      <c r="L83" s="264"/>
      <c r="M83" s="264"/>
      <c r="N83" s="264"/>
      <c r="O83" s="264"/>
      <c r="P83" s="264"/>
      <c r="Q83" s="264"/>
      <c r="R83" s="264"/>
      <c r="S83" s="264"/>
      <c r="T83" s="264"/>
      <c r="U83" s="264"/>
      <c r="V83" s="264"/>
      <c r="W83" s="264"/>
      <c r="X83" s="264"/>
      <c r="Y83" s="264"/>
      <c r="Z83" s="264"/>
    </row>
    <row r="84" ht="15.75" customHeight="1">
      <c r="A84" s="264"/>
      <c r="B84" s="272"/>
      <c r="C84" s="272"/>
      <c r="D84" s="272"/>
      <c r="E84" s="272"/>
      <c r="F84" s="264"/>
      <c r="G84" s="264"/>
      <c r="H84" s="264"/>
      <c r="I84" s="264"/>
      <c r="J84" s="264"/>
      <c r="K84" s="264"/>
      <c r="L84" s="264"/>
      <c r="M84" s="264"/>
      <c r="N84" s="264"/>
      <c r="O84" s="264"/>
      <c r="P84" s="264"/>
      <c r="Q84" s="264"/>
      <c r="R84" s="264"/>
      <c r="S84" s="264"/>
      <c r="T84" s="264"/>
      <c r="U84" s="264"/>
      <c r="V84" s="264"/>
      <c r="W84" s="264"/>
      <c r="X84" s="264"/>
      <c r="Y84" s="264"/>
      <c r="Z84" s="264"/>
    </row>
    <row r="85" ht="15.75" customHeight="1">
      <c r="A85" s="264"/>
      <c r="B85" s="272"/>
      <c r="C85" s="272"/>
      <c r="D85" s="272"/>
      <c r="E85" s="272"/>
      <c r="F85" s="264"/>
      <c r="G85" s="264"/>
      <c r="H85" s="264"/>
      <c r="I85" s="264"/>
      <c r="J85" s="264"/>
      <c r="K85" s="264"/>
      <c r="L85" s="264"/>
      <c r="M85" s="264"/>
      <c r="N85" s="264"/>
      <c r="O85" s="264"/>
      <c r="P85" s="264"/>
      <c r="Q85" s="264"/>
      <c r="R85" s="264"/>
      <c r="S85" s="264"/>
      <c r="T85" s="264"/>
      <c r="U85" s="264"/>
      <c r="V85" s="264"/>
      <c r="W85" s="264"/>
      <c r="X85" s="264"/>
      <c r="Y85" s="264"/>
      <c r="Z85" s="264"/>
    </row>
    <row r="86" ht="15.75" customHeight="1">
      <c r="A86" s="264"/>
      <c r="B86" s="272"/>
      <c r="C86" s="272"/>
      <c r="D86" s="272"/>
      <c r="E86" s="272"/>
      <c r="F86" s="264"/>
      <c r="G86" s="264"/>
      <c r="H86" s="264"/>
      <c r="I86" s="264"/>
      <c r="J86" s="264"/>
      <c r="K86" s="264"/>
      <c r="L86" s="264"/>
      <c r="M86" s="264"/>
      <c r="N86" s="264"/>
      <c r="O86" s="264"/>
      <c r="P86" s="264"/>
      <c r="Q86" s="264"/>
      <c r="R86" s="264"/>
      <c r="S86" s="264"/>
      <c r="T86" s="264"/>
      <c r="U86" s="264"/>
      <c r="V86" s="264"/>
      <c r="W86" s="264"/>
      <c r="X86" s="264"/>
      <c r="Y86" s="264"/>
      <c r="Z86" s="264"/>
    </row>
    <row r="87" ht="15.75" customHeight="1">
      <c r="A87" s="264"/>
      <c r="B87" s="272"/>
      <c r="C87" s="272"/>
      <c r="D87" s="272"/>
      <c r="E87" s="272"/>
      <c r="F87" s="264"/>
      <c r="G87" s="264"/>
      <c r="H87" s="264"/>
      <c r="I87" s="264"/>
      <c r="J87" s="264"/>
      <c r="K87" s="264"/>
      <c r="L87" s="264"/>
      <c r="M87" s="264"/>
      <c r="N87" s="264"/>
      <c r="O87" s="264"/>
      <c r="P87" s="264"/>
      <c r="Q87" s="264"/>
      <c r="R87" s="264"/>
      <c r="S87" s="264"/>
      <c r="T87" s="264"/>
      <c r="U87" s="264"/>
      <c r="V87" s="264"/>
      <c r="W87" s="264"/>
      <c r="X87" s="264"/>
      <c r="Y87" s="264"/>
      <c r="Z87" s="264"/>
    </row>
    <row r="88" ht="15.75" customHeight="1">
      <c r="A88" s="264"/>
      <c r="B88" s="272"/>
      <c r="C88" s="272"/>
      <c r="D88" s="272"/>
      <c r="E88" s="272"/>
      <c r="F88" s="264"/>
      <c r="G88" s="264"/>
      <c r="H88" s="264"/>
      <c r="I88" s="264"/>
      <c r="J88" s="264"/>
      <c r="K88" s="264"/>
      <c r="L88" s="264"/>
      <c r="M88" s="264"/>
      <c r="N88" s="264"/>
      <c r="O88" s="264"/>
      <c r="P88" s="264"/>
      <c r="Q88" s="264"/>
      <c r="R88" s="264"/>
      <c r="S88" s="264"/>
      <c r="T88" s="264"/>
      <c r="U88" s="264"/>
      <c r="V88" s="264"/>
      <c r="W88" s="264"/>
      <c r="X88" s="264"/>
      <c r="Y88" s="264"/>
      <c r="Z88" s="264"/>
    </row>
    <row r="89" ht="15.75" customHeight="1">
      <c r="A89" s="264"/>
      <c r="B89" s="272"/>
      <c r="C89" s="272"/>
      <c r="D89" s="272"/>
      <c r="E89" s="272"/>
      <c r="F89" s="264"/>
      <c r="G89" s="264"/>
      <c r="H89" s="264"/>
      <c r="I89" s="264"/>
      <c r="J89" s="264"/>
      <c r="K89" s="264"/>
      <c r="L89" s="264"/>
      <c r="M89" s="264"/>
      <c r="N89" s="264"/>
      <c r="O89" s="264"/>
      <c r="P89" s="264"/>
      <c r="Q89" s="264"/>
      <c r="R89" s="264"/>
      <c r="S89" s="264"/>
      <c r="T89" s="264"/>
      <c r="U89" s="264"/>
      <c r="V89" s="264"/>
      <c r="W89" s="264"/>
      <c r="X89" s="264"/>
      <c r="Y89" s="264"/>
      <c r="Z89" s="264"/>
    </row>
    <row r="90" ht="15.75" customHeight="1">
      <c r="A90" s="264"/>
      <c r="B90" s="272"/>
      <c r="C90" s="272"/>
      <c r="D90" s="272"/>
      <c r="E90" s="272"/>
      <c r="F90" s="264"/>
      <c r="G90" s="264"/>
      <c r="H90" s="264"/>
      <c r="I90" s="264"/>
      <c r="J90" s="264"/>
      <c r="K90" s="264"/>
      <c r="L90" s="264"/>
      <c r="M90" s="264"/>
      <c r="N90" s="264"/>
      <c r="O90" s="264"/>
      <c r="P90" s="264"/>
      <c r="Q90" s="264"/>
      <c r="R90" s="264"/>
      <c r="S90" s="264"/>
      <c r="T90" s="264"/>
      <c r="U90" s="264"/>
      <c r="V90" s="264"/>
      <c r="W90" s="264"/>
      <c r="X90" s="264"/>
      <c r="Y90" s="264"/>
      <c r="Z90" s="264"/>
    </row>
    <row r="91" ht="15.75" customHeight="1">
      <c r="A91" s="264"/>
      <c r="B91" s="272"/>
      <c r="C91" s="272"/>
      <c r="D91" s="272"/>
      <c r="E91" s="272"/>
      <c r="F91" s="264"/>
      <c r="G91" s="264"/>
      <c r="H91" s="264"/>
      <c r="I91" s="264"/>
      <c r="J91" s="264"/>
      <c r="K91" s="264"/>
      <c r="L91" s="264"/>
      <c r="M91" s="264"/>
      <c r="N91" s="264"/>
      <c r="O91" s="264"/>
      <c r="P91" s="264"/>
      <c r="Q91" s="264"/>
      <c r="R91" s="264"/>
      <c r="S91" s="264"/>
      <c r="T91" s="264"/>
      <c r="U91" s="264"/>
      <c r="V91" s="264"/>
      <c r="W91" s="264"/>
      <c r="X91" s="264"/>
      <c r="Y91" s="264"/>
      <c r="Z91" s="264"/>
    </row>
    <row r="92" ht="15.75" customHeight="1">
      <c r="A92" s="264"/>
      <c r="B92" s="272"/>
      <c r="C92" s="272"/>
      <c r="D92" s="272"/>
      <c r="E92" s="272"/>
      <c r="F92" s="264"/>
      <c r="G92" s="264"/>
      <c r="H92" s="264"/>
      <c r="I92" s="264"/>
      <c r="J92" s="264"/>
      <c r="K92" s="264"/>
      <c r="L92" s="264"/>
      <c r="M92" s="264"/>
      <c r="N92" s="264"/>
      <c r="O92" s="264"/>
      <c r="P92" s="264"/>
      <c r="Q92" s="264"/>
      <c r="R92" s="264"/>
      <c r="S92" s="264"/>
      <c r="T92" s="264"/>
      <c r="U92" s="264"/>
      <c r="V92" s="264"/>
      <c r="W92" s="264"/>
      <c r="X92" s="264"/>
      <c r="Y92" s="264"/>
      <c r="Z92" s="264"/>
    </row>
    <row r="93" ht="15.75" customHeight="1">
      <c r="A93" s="264"/>
      <c r="B93" s="272"/>
      <c r="C93" s="272"/>
      <c r="D93" s="272"/>
      <c r="E93" s="272"/>
      <c r="F93" s="264"/>
      <c r="G93" s="264"/>
      <c r="H93" s="264"/>
      <c r="I93" s="264"/>
      <c r="J93" s="264"/>
      <c r="K93" s="264"/>
      <c r="L93" s="264"/>
      <c r="M93" s="264"/>
      <c r="N93" s="264"/>
      <c r="O93" s="264"/>
      <c r="P93" s="264"/>
      <c r="Q93" s="264"/>
      <c r="R93" s="264"/>
      <c r="S93" s="264"/>
      <c r="T93" s="264"/>
      <c r="U93" s="264"/>
      <c r="V93" s="264"/>
      <c r="W93" s="264"/>
      <c r="X93" s="264"/>
      <c r="Y93" s="264"/>
      <c r="Z93" s="264"/>
    </row>
    <row r="94" ht="15.75" customHeight="1">
      <c r="A94" s="264"/>
      <c r="B94" s="272"/>
      <c r="C94" s="272"/>
      <c r="D94" s="272"/>
      <c r="E94" s="272"/>
      <c r="F94" s="264"/>
      <c r="G94" s="264"/>
      <c r="H94" s="264"/>
      <c r="I94" s="264"/>
      <c r="J94" s="264"/>
      <c r="K94" s="264"/>
      <c r="L94" s="264"/>
      <c r="M94" s="264"/>
      <c r="N94" s="264"/>
      <c r="O94" s="264"/>
      <c r="P94" s="264"/>
      <c r="Q94" s="264"/>
      <c r="R94" s="264"/>
      <c r="S94" s="264"/>
      <c r="T94" s="264"/>
      <c r="U94" s="264"/>
      <c r="V94" s="264"/>
      <c r="W94" s="264"/>
      <c r="X94" s="264"/>
      <c r="Y94" s="264"/>
      <c r="Z94" s="264"/>
    </row>
    <row r="95" ht="15.75" customHeight="1">
      <c r="A95" s="264"/>
      <c r="B95" s="272"/>
      <c r="C95" s="272"/>
      <c r="D95" s="272"/>
      <c r="E95" s="272"/>
      <c r="F95" s="264"/>
      <c r="G95" s="264"/>
      <c r="H95" s="264"/>
      <c r="I95" s="264"/>
      <c r="J95" s="264"/>
      <c r="K95" s="264"/>
      <c r="L95" s="264"/>
      <c r="M95" s="264"/>
      <c r="N95" s="264"/>
      <c r="O95" s="264"/>
      <c r="P95" s="264"/>
      <c r="Q95" s="264"/>
      <c r="R95" s="264"/>
      <c r="S95" s="264"/>
      <c r="T95" s="264"/>
      <c r="U95" s="264"/>
      <c r="V95" s="264"/>
      <c r="W95" s="264"/>
      <c r="X95" s="264"/>
      <c r="Y95" s="264"/>
      <c r="Z95" s="264"/>
    </row>
    <row r="96" ht="15.75" customHeight="1">
      <c r="A96" s="264"/>
      <c r="B96" s="272"/>
      <c r="C96" s="272"/>
      <c r="D96" s="272"/>
      <c r="E96" s="272"/>
      <c r="F96" s="264"/>
      <c r="G96" s="264"/>
      <c r="H96" s="264"/>
      <c r="I96" s="264"/>
      <c r="J96" s="264"/>
      <c r="K96" s="264"/>
      <c r="L96" s="264"/>
      <c r="M96" s="264"/>
      <c r="N96" s="264"/>
      <c r="O96" s="264"/>
      <c r="P96" s="264"/>
      <c r="Q96" s="264"/>
      <c r="R96" s="264"/>
      <c r="S96" s="264"/>
      <c r="T96" s="264"/>
      <c r="U96" s="264"/>
      <c r="V96" s="264"/>
      <c r="W96" s="264"/>
      <c r="X96" s="264"/>
      <c r="Y96" s="264"/>
      <c r="Z96" s="264"/>
    </row>
    <row r="97" ht="15.75" customHeight="1">
      <c r="A97" s="264"/>
      <c r="B97" s="272"/>
      <c r="C97" s="272"/>
      <c r="D97" s="272"/>
      <c r="E97" s="272"/>
      <c r="F97" s="264"/>
      <c r="G97" s="264"/>
      <c r="H97" s="264"/>
      <c r="I97" s="264"/>
      <c r="J97" s="264"/>
      <c r="K97" s="264"/>
      <c r="L97" s="264"/>
      <c r="M97" s="264"/>
      <c r="N97" s="264"/>
      <c r="O97" s="264"/>
      <c r="P97" s="264"/>
      <c r="Q97" s="264"/>
      <c r="R97" s="264"/>
      <c r="S97" s="264"/>
      <c r="T97" s="264"/>
      <c r="U97" s="264"/>
      <c r="V97" s="264"/>
      <c r="W97" s="264"/>
      <c r="X97" s="264"/>
      <c r="Y97" s="264"/>
      <c r="Z97" s="264"/>
    </row>
    <row r="98" ht="15.75" customHeight="1">
      <c r="A98" s="264"/>
      <c r="B98" s="272"/>
      <c r="C98" s="272"/>
      <c r="D98" s="272"/>
      <c r="E98" s="272"/>
      <c r="F98" s="264"/>
      <c r="G98" s="264"/>
      <c r="H98" s="264"/>
      <c r="I98" s="264"/>
      <c r="J98" s="264"/>
      <c r="K98" s="264"/>
      <c r="L98" s="264"/>
      <c r="M98" s="264"/>
      <c r="N98" s="264"/>
      <c r="O98" s="264"/>
      <c r="P98" s="264"/>
      <c r="Q98" s="264"/>
      <c r="R98" s="264"/>
      <c r="S98" s="264"/>
      <c r="T98" s="264"/>
      <c r="U98" s="264"/>
      <c r="V98" s="264"/>
      <c r="W98" s="264"/>
      <c r="X98" s="264"/>
      <c r="Y98" s="264"/>
      <c r="Z98" s="264"/>
    </row>
    <row r="99" ht="15.75" customHeight="1">
      <c r="A99" s="264"/>
      <c r="B99" s="272"/>
      <c r="C99" s="272"/>
      <c r="D99" s="272"/>
      <c r="E99" s="272"/>
      <c r="F99" s="264"/>
      <c r="G99" s="264"/>
      <c r="H99" s="264"/>
      <c r="I99" s="264"/>
      <c r="J99" s="264"/>
      <c r="K99" s="264"/>
      <c r="L99" s="264"/>
      <c r="M99" s="264"/>
      <c r="N99" s="264"/>
      <c r="O99" s="264"/>
      <c r="P99" s="264"/>
      <c r="Q99" s="264"/>
      <c r="R99" s="264"/>
      <c r="S99" s="264"/>
      <c r="T99" s="264"/>
      <c r="U99" s="264"/>
      <c r="V99" s="264"/>
      <c r="W99" s="264"/>
      <c r="X99" s="264"/>
      <c r="Y99" s="264"/>
      <c r="Z99" s="264"/>
    </row>
    <row r="100" ht="15.75" customHeight="1">
      <c r="A100" s="264"/>
      <c r="B100" s="272"/>
      <c r="C100" s="272"/>
      <c r="D100" s="272"/>
      <c r="E100" s="272"/>
      <c r="F100" s="264"/>
      <c r="G100" s="264"/>
      <c r="H100" s="264"/>
      <c r="I100" s="264"/>
      <c r="J100" s="264"/>
      <c r="K100" s="264"/>
      <c r="L100" s="264"/>
      <c r="M100" s="264"/>
      <c r="N100" s="264"/>
      <c r="O100" s="264"/>
      <c r="P100" s="264"/>
      <c r="Q100" s="264"/>
      <c r="R100" s="264"/>
      <c r="S100" s="264"/>
      <c r="T100" s="264"/>
      <c r="U100" s="264"/>
      <c r="V100" s="264"/>
      <c r="W100" s="264"/>
      <c r="X100" s="264"/>
      <c r="Y100" s="264"/>
      <c r="Z100" s="264"/>
    </row>
    <row r="101" ht="15.75" customHeight="1">
      <c r="A101" s="264"/>
      <c r="B101" s="272"/>
      <c r="C101" s="272"/>
      <c r="D101" s="272"/>
      <c r="E101" s="272"/>
      <c r="F101" s="264"/>
      <c r="G101" s="264"/>
      <c r="H101" s="264"/>
      <c r="I101" s="264"/>
      <c r="J101" s="264"/>
      <c r="K101" s="264"/>
      <c r="L101" s="264"/>
      <c r="M101" s="264"/>
      <c r="N101" s="264"/>
      <c r="O101" s="264"/>
      <c r="P101" s="264"/>
      <c r="Q101" s="264"/>
      <c r="R101" s="264"/>
      <c r="S101" s="264"/>
      <c r="T101" s="264"/>
      <c r="U101" s="264"/>
      <c r="V101" s="264"/>
      <c r="W101" s="264"/>
      <c r="X101" s="264"/>
      <c r="Y101" s="264"/>
      <c r="Z101" s="264"/>
    </row>
    <row r="102" ht="15.75" customHeight="1">
      <c r="A102" s="264"/>
      <c r="B102" s="272"/>
      <c r="C102" s="272"/>
      <c r="D102" s="272"/>
      <c r="E102" s="272"/>
      <c r="F102" s="264"/>
      <c r="G102" s="264"/>
      <c r="H102" s="264"/>
      <c r="I102" s="264"/>
      <c r="J102" s="264"/>
      <c r="K102" s="264"/>
      <c r="L102" s="264"/>
      <c r="M102" s="264"/>
      <c r="N102" s="264"/>
      <c r="O102" s="264"/>
      <c r="P102" s="264"/>
      <c r="Q102" s="264"/>
      <c r="R102" s="264"/>
      <c r="S102" s="264"/>
      <c r="T102" s="264"/>
      <c r="U102" s="264"/>
      <c r="V102" s="264"/>
      <c r="W102" s="264"/>
      <c r="X102" s="264"/>
      <c r="Y102" s="264"/>
      <c r="Z102" s="264"/>
    </row>
    <row r="103" ht="15.75" customHeight="1">
      <c r="A103" s="264"/>
      <c r="B103" s="272"/>
      <c r="C103" s="272"/>
      <c r="D103" s="272"/>
      <c r="E103" s="272"/>
      <c r="F103" s="264"/>
      <c r="G103" s="264"/>
      <c r="H103" s="264"/>
      <c r="I103" s="264"/>
      <c r="J103" s="264"/>
      <c r="K103" s="264"/>
      <c r="L103" s="264"/>
      <c r="M103" s="264"/>
      <c r="N103" s="264"/>
      <c r="O103" s="264"/>
      <c r="P103" s="264"/>
      <c r="Q103" s="264"/>
      <c r="R103" s="264"/>
      <c r="S103" s="264"/>
      <c r="T103" s="264"/>
      <c r="U103" s="264"/>
      <c r="V103" s="264"/>
      <c r="W103" s="264"/>
      <c r="X103" s="264"/>
      <c r="Y103" s="264"/>
      <c r="Z103" s="264"/>
    </row>
    <row r="104" ht="15.75" customHeight="1">
      <c r="A104" s="264"/>
      <c r="B104" s="272"/>
      <c r="C104" s="272"/>
      <c r="D104" s="272"/>
      <c r="E104" s="272"/>
      <c r="F104" s="264"/>
      <c r="G104" s="264"/>
      <c r="H104" s="264"/>
      <c r="I104" s="264"/>
      <c r="J104" s="264"/>
      <c r="K104" s="264"/>
      <c r="L104" s="264"/>
      <c r="M104" s="264"/>
      <c r="N104" s="264"/>
      <c r="O104" s="264"/>
      <c r="P104" s="264"/>
      <c r="Q104" s="264"/>
      <c r="R104" s="264"/>
      <c r="S104" s="264"/>
      <c r="T104" s="264"/>
      <c r="U104" s="264"/>
      <c r="V104" s="264"/>
      <c r="W104" s="264"/>
      <c r="X104" s="264"/>
      <c r="Y104" s="264"/>
      <c r="Z104" s="264"/>
    </row>
    <row r="105" ht="15.75" customHeight="1">
      <c r="A105" s="264"/>
      <c r="B105" s="272"/>
      <c r="C105" s="272"/>
      <c r="D105" s="272"/>
      <c r="E105" s="272"/>
      <c r="F105" s="264"/>
      <c r="G105" s="264"/>
      <c r="H105" s="264"/>
      <c r="I105" s="264"/>
      <c r="J105" s="264"/>
      <c r="K105" s="264"/>
      <c r="L105" s="264"/>
      <c r="M105" s="264"/>
      <c r="N105" s="264"/>
      <c r="O105" s="264"/>
      <c r="P105" s="264"/>
      <c r="Q105" s="264"/>
      <c r="R105" s="264"/>
      <c r="S105" s="264"/>
      <c r="T105" s="264"/>
      <c r="U105" s="264"/>
      <c r="V105" s="264"/>
      <c r="W105" s="264"/>
      <c r="X105" s="264"/>
      <c r="Y105" s="264"/>
      <c r="Z105" s="264"/>
    </row>
    <row r="106" ht="15.75" customHeight="1">
      <c r="A106" s="264"/>
      <c r="B106" s="272"/>
      <c r="C106" s="272"/>
      <c r="D106" s="272"/>
      <c r="E106" s="272"/>
      <c r="F106" s="264"/>
      <c r="G106" s="264"/>
      <c r="H106" s="264"/>
      <c r="I106" s="264"/>
      <c r="J106" s="264"/>
      <c r="K106" s="264"/>
      <c r="L106" s="264"/>
      <c r="M106" s="264"/>
      <c r="N106" s="264"/>
      <c r="O106" s="264"/>
      <c r="P106" s="264"/>
      <c r="Q106" s="264"/>
      <c r="R106" s="264"/>
      <c r="S106" s="264"/>
      <c r="T106" s="264"/>
      <c r="U106" s="264"/>
      <c r="V106" s="264"/>
      <c r="W106" s="264"/>
      <c r="X106" s="264"/>
      <c r="Y106" s="264"/>
      <c r="Z106" s="264"/>
    </row>
    <row r="107" ht="15.75" customHeight="1">
      <c r="A107" s="264"/>
      <c r="B107" s="272"/>
      <c r="C107" s="272"/>
      <c r="D107" s="272"/>
      <c r="E107" s="272"/>
      <c r="F107" s="264"/>
      <c r="G107" s="264"/>
      <c r="H107" s="264"/>
      <c r="I107" s="264"/>
      <c r="J107" s="264"/>
      <c r="K107" s="264"/>
      <c r="L107" s="264"/>
      <c r="M107" s="264"/>
      <c r="N107" s="264"/>
      <c r="O107" s="264"/>
      <c r="P107" s="264"/>
      <c r="Q107" s="264"/>
      <c r="R107" s="264"/>
      <c r="S107" s="264"/>
      <c r="T107" s="264"/>
      <c r="U107" s="264"/>
      <c r="V107" s="264"/>
      <c r="W107" s="264"/>
      <c r="X107" s="264"/>
      <c r="Y107" s="264"/>
      <c r="Z107" s="264"/>
    </row>
    <row r="108" ht="15.75" customHeight="1">
      <c r="A108" s="264"/>
      <c r="B108" s="272"/>
      <c r="C108" s="272"/>
      <c r="D108" s="272"/>
      <c r="E108" s="272"/>
      <c r="F108" s="264"/>
      <c r="G108" s="264"/>
      <c r="H108" s="264"/>
      <c r="I108" s="264"/>
      <c r="J108" s="264"/>
      <c r="K108" s="264"/>
      <c r="L108" s="264"/>
      <c r="M108" s="264"/>
      <c r="N108" s="264"/>
      <c r="O108" s="264"/>
      <c r="P108" s="264"/>
      <c r="Q108" s="264"/>
      <c r="R108" s="264"/>
      <c r="S108" s="264"/>
      <c r="T108" s="264"/>
      <c r="U108" s="264"/>
      <c r="V108" s="264"/>
      <c r="W108" s="264"/>
      <c r="X108" s="264"/>
      <c r="Y108" s="264"/>
      <c r="Z108" s="264"/>
    </row>
    <row r="109" ht="15.75" customHeight="1">
      <c r="A109" s="264"/>
      <c r="B109" s="272"/>
      <c r="C109" s="272"/>
      <c r="D109" s="272"/>
      <c r="E109" s="272"/>
      <c r="F109" s="264"/>
      <c r="G109" s="264"/>
      <c r="H109" s="264"/>
      <c r="I109" s="264"/>
      <c r="J109" s="264"/>
      <c r="K109" s="264"/>
      <c r="L109" s="264"/>
      <c r="M109" s="264"/>
      <c r="N109" s="264"/>
      <c r="O109" s="264"/>
      <c r="P109" s="264"/>
      <c r="Q109" s="264"/>
      <c r="R109" s="264"/>
      <c r="S109" s="264"/>
      <c r="T109" s="264"/>
      <c r="U109" s="264"/>
      <c r="V109" s="264"/>
      <c r="W109" s="264"/>
      <c r="X109" s="264"/>
      <c r="Y109" s="264"/>
      <c r="Z109" s="264"/>
    </row>
    <row r="110" ht="15.75" customHeight="1">
      <c r="A110" s="264"/>
      <c r="B110" s="272"/>
      <c r="C110" s="272"/>
      <c r="D110" s="272"/>
      <c r="E110" s="272"/>
      <c r="F110" s="264"/>
      <c r="G110" s="264"/>
      <c r="H110" s="264"/>
      <c r="I110" s="264"/>
      <c r="J110" s="264"/>
      <c r="K110" s="264"/>
      <c r="L110" s="264"/>
      <c r="M110" s="264"/>
      <c r="N110" s="264"/>
      <c r="O110" s="264"/>
      <c r="P110" s="264"/>
      <c r="Q110" s="264"/>
      <c r="R110" s="264"/>
      <c r="S110" s="264"/>
      <c r="T110" s="264"/>
      <c r="U110" s="264"/>
      <c r="V110" s="264"/>
      <c r="W110" s="264"/>
      <c r="X110" s="264"/>
      <c r="Y110" s="264"/>
      <c r="Z110" s="264"/>
    </row>
    <row r="111" ht="15.75" customHeight="1">
      <c r="A111" s="264"/>
      <c r="B111" s="272"/>
      <c r="C111" s="272"/>
      <c r="D111" s="272"/>
      <c r="E111" s="272"/>
      <c r="F111" s="264"/>
      <c r="G111" s="264"/>
      <c r="H111" s="264"/>
      <c r="I111" s="264"/>
      <c r="J111" s="264"/>
      <c r="K111" s="264"/>
      <c r="L111" s="264"/>
      <c r="M111" s="264"/>
      <c r="N111" s="264"/>
      <c r="O111" s="264"/>
      <c r="P111" s="264"/>
      <c r="Q111" s="264"/>
      <c r="R111" s="264"/>
      <c r="S111" s="264"/>
      <c r="T111" s="264"/>
      <c r="U111" s="264"/>
      <c r="V111" s="264"/>
      <c r="W111" s="264"/>
      <c r="X111" s="264"/>
      <c r="Y111" s="264"/>
      <c r="Z111" s="264"/>
    </row>
    <row r="112" ht="15.75" customHeight="1">
      <c r="A112" s="264"/>
      <c r="B112" s="272"/>
      <c r="C112" s="272"/>
      <c r="D112" s="272"/>
      <c r="E112" s="272"/>
      <c r="F112" s="264"/>
      <c r="G112" s="264"/>
      <c r="H112" s="264"/>
      <c r="I112" s="264"/>
      <c r="J112" s="264"/>
      <c r="K112" s="264"/>
      <c r="L112" s="264"/>
      <c r="M112" s="264"/>
      <c r="N112" s="264"/>
      <c r="O112" s="264"/>
      <c r="P112" s="264"/>
      <c r="Q112" s="264"/>
      <c r="R112" s="264"/>
      <c r="S112" s="264"/>
      <c r="T112" s="264"/>
      <c r="U112" s="264"/>
      <c r="V112" s="264"/>
      <c r="W112" s="264"/>
      <c r="X112" s="264"/>
      <c r="Y112" s="264"/>
      <c r="Z112" s="264"/>
    </row>
    <row r="113" ht="15.75" customHeight="1">
      <c r="A113" s="264"/>
      <c r="B113" s="272"/>
      <c r="C113" s="272"/>
      <c r="D113" s="272"/>
      <c r="E113" s="272"/>
      <c r="F113" s="264"/>
      <c r="G113" s="264"/>
      <c r="H113" s="264"/>
      <c r="I113" s="264"/>
      <c r="J113" s="264"/>
      <c r="K113" s="264"/>
      <c r="L113" s="264"/>
      <c r="M113" s="264"/>
      <c r="N113" s="264"/>
      <c r="O113" s="264"/>
      <c r="P113" s="264"/>
      <c r="Q113" s="264"/>
      <c r="R113" s="264"/>
      <c r="S113" s="264"/>
      <c r="T113" s="264"/>
      <c r="U113" s="264"/>
      <c r="V113" s="264"/>
      <c r="W113" s="264"/>
      <c r="X113" s="264"/>
      <c r="Y113" s="264"/>
      <c r="Z113" s="264"/>
    </row>
    <row r="114" ht="15.75" customHeight="1">
      <c r="A114" s="264"/>
      <c r="B114" s="272"/>
      <c r="C114" s="272"/>
      <c r="D114" s="272"/>
      <c r="E114" s="272"/>
      <c r="F114" s="264"/>
      <c r="G114" s="264"/>
      <c r="H114" s="264"/>
      <c r="I114" s="264"/>
      <c r="J114" s="264"/>
      <c r="K114" s="264"/>
      <c r="L114" s="264"/>
      <c r="M114" s="264"/>
      <c r="N114" s="264"/>
      <c r="O114" s="264"/>
      <c r="P114" s="264"/>
      <c r="Q114" s="264"/>
      <c r="R114" s="264"/>
      <c r="S114" s="264"/>
      <c r="T114" s="264"/>
      <c r="U114" s="264"/>
      <c r="V114" s="264"/>
      <c r="W114" s="264"/>
      <c r="X114" s="264"/>
      <c r="Y114" s="264"/>
      <c r="Z114" s="264"/>
    </row>
    <row r="115" ht="15.75" customHeight="1">
      <c r="A115" s="264"/>
      <c r="B115" s="272"/>
      <c r="C115" s="272"/>
      <c r="D115" s="272"/>
      <c r="E115" s="272"/>
      <c r="F115" s="264"/>
      <c r="G115" s="264"/>
      <c r="H115" s="264"/>
      <c r="I115" s="264"/>
      <c r="J115" s="264"/>
      <c r="K115" s="264"/>
      <c r="L115" s="264"/>
      <c r="M115" s="264"/>
      <c r="N115" s="264"/>
      <c r="O115" s="264"/>
      <c r="P115" s="264"/>
      <c r="Q115" s="264"/>
      <c r="R115" s="264"/>
      <c r="S115" s="264"/>
      <c r="T115" s="264"/>
      <c r="U115" s="264"/>
      <c r="V115" s="264"/>
      <c r="W115" s="264"/>
      <c r="X115" s="264"/>
      <c r="Y115" s="264"/>
      <c r="Z115" s="264"/>
    </row>
    <row r="116" ht="15.75" customHeight="1">
      <c r="A116" s="264"/>
      <c r="B116" s="272"/>
      <c r="C116" s="272"/>
      <c r="D116" s="272"/>
      <c r="E116" s="272"/>
      <c r="F116" s="264"/>
      <c r="G116" s="264"/>
      <c r="H116" s="264"/>
      <c r="I116" s="264"/>
      <c r="J116" s="264"/>
      <c r="K116" s="264"/>
      <c r="L116" s="264"/>
      <c r="M116" s="264"/>
      <c r="N116" s="264"/>
      <c r="O116" s="264"/>
      <c r="P116" s="264"/>
      <c r="Q116" s="264"/>
      <c r="R116" s="264"/>
      <c r="S116" s="264"/>
      <c r="T116" s="264"/>
      <c r="U116" s="264"/>
      <c r="V116" s="264"/>
      <c r="W116" s="264"/>
      <c r="X116" s="264"/>
      <c r="Y116" s="264"/>
      <c r="Z116" s="264"/>
    </row>
    <row r="117" ht="15.75" customHeight="1">
      <c r="A117" s="264"/>
      <c r="B117" s="272"/>
      <c r="C117" s="272"/>
      <c r="D117" s="272"/>
      <c r="E117" s="272"/>
      <c r="F117" s="264"/>
      <c r="G117" s="264"/>
      <c r="H117" s="264"/>
      <c r="I117" s="264"/>
      <c r="J117" s="264"/>
      <c r="K117" s="264"/>
      <c r="L117" s="264"/>
      <c r="M117" s="264"/>
      <c r="N117" s="264"/>
      <c r="O117" s="264"/>
      <c r="P117" s="264"/>
      <c r="Q117" s="264"/>
      <c r="R117" s="264"/>
      <c r="S117" s="264"/>
      <c r="T117" s="264"/>
      <c r="U117" s="264"/>
      <c r="V117" s="264"/>
      <c r="W117" s="264"/>
      <c r="X117" s="264"/>
      <c r="Y117" s="264"/>
      <c r="Z117" s="264"/>
    </row>
    <row r="118" ht="15.75" customHeight="1">
      <c r="A118" s="264"/>
      <c r="B118" s="272"/>
      <c r="C118" s="272"/>
      <c r="D118" s="272"/>
      <c r="E118" s="272"/>
      <c r="F118" s="264"/>
      <c r="G118" s="264"/>
      <c r="H118" s="264"/>
      <c r="I118" s="264"/>
      <c r="J118" s="264"/>
      <c r="K118" s="264"/>
      <c r="L118" s="264"/>
      <c r="M118" s="264"/>
      <c r="N118" s="264"/>
      <c r="O118" s="264"/>
      <c r="P118" s="264"/>
      <c r="Q118" s="264"/>
      <c r="R118" s="264"/>
      <c r="S118" s="264"/>
      <c r="T118" s="264"/>
      <c r="U118" s="264"/>
      <c r="V118" s="264"/>
      <c r="W118" s="264"/>
      <c r="X118" s="264"/>
      <c r="Y118" s="264"/>
      <c r="Z118" s="264"/>
    </row>
    <row r="119" ht="15.75" customHeight="1">
      <c r="A119" s="264"/>
      <c r="B119" s="272"/>
      <c r="C119" s="272"/>
      <c r="D119" s="272"/>
      <c r="E119" s="272"/>
      <c r="F119" s="264"/>
      <c r="G119" s="264"/>
      <c r="H119" s="264"/>
      <c r="I119" s="264"/>
      <c r="J119" s="264"/>
      <c r="K119" s="264"/>
      <c r="L119" s="264"/>
      <c r="M119" s="264"/>
      <c r="N119" s="264"/>
      <c r="O119" s="264"/>
      <c r="P119" s="264"/>
      <c r="Q119" s="264"/>
      <c r="R119" s="264"/>
      <c r="S119" s="264"/>
      <c r="T119" s="264"/>
      <c r="U119" s="264"/>
      <c r="V119" s="264"/>
      <c r="W119" s="264"/>
      <c r="X119" s="264"/>
      <c r="Y119" s="264"/>
      <c r="Z119" s="264"/>
    </row>
    <row r="120" ht="15.75" customHeight="1">
      <c r="A120" s="264"/>
      <c r="B120" s="272"/>
      <c r="C120" s="272"/>
      <c r="D120" s="272"/>
      <c r="E120" s="272"/>
      <c r="F120" s="264"/>
      <c r="G120" s="264"/>
      <c r="H120" s="264"/>
      <c r="I120" s="264"/>
      <c r="J120" s="264"/>
      <c r="K120" s="264"/>
      <c r="L120" s="264"/>
      <c r="M120" s="264"/>
      <c r="N120" s="264"/>
      <c r="O120" s="264"/>
      <c r="P120" s="264"/>
      <c r="Q120" s="264"/>
      <c r="R120" s="264"/>
      <c r="S120" s="264"/>
      <c r="T120" s="264"/>
      <c r="U120" s="264"/>
      <c r="V120" s="264"/>
      <c r="W120" s="264"/>
      <c r="X120" s="264"/>
      <c r="Y120" s="264"/>
      <c r="Z120" s="264"/>
    </row>
    <row r="121" ht="15.75" customHeight="1">
      <c r="A121" s="264"/>
      <c r="B121" s="272"/>
      <c r="C121" s="272"/>
      <c r="D121" s="272"/>
      <c r="E121" s="272"/>
      <c r="F121" s="264"/>
      <c r="G121" s="264"/>
      <c r="H121" s="264"/>
      <c r="I121" s="264"/>
      <c r="J121" s="264"/>
      <c r="K121" s="264"/>
      <c r="L121" s="264"/>
      <c r="M121" s="264"/>
      <c r="N121" s="264"/>
      <c r="O121" s="264"/>
      <c r="P121" s="264"/>
      <c r="Q121" s="264"/>
      <c r="R121" s="264"/>
      <c r="S121" s="264"/>
      <c r="T121" s="264"/>
      <c r="U121" s="264"/>
      <c r="V121" s="264"/>
      <c r="W121" s="264"/>
      <c r="X121" s="264"/>
      <c r="Y121" s="264"/>
      <c r="Z121" s="264"/>
    </row>
    <row r="122" ht="15.75" customHeight="1">
      <c r="A122" s="264"/>
      <c r="B122" s="272"/>
      <c r="C122" s="272"/>
      <c r="D122" s="272"/>
      <c r="E122" s="272"/>
      <c r="F122" s="264"/>
      <c r="G122" s="264"/>
      <c r="H122" s="264"/>
      <c r="I122" s="264"/>
      <c r="J122" s="264"/>
      <c r="K122" s="264"/>
      <c r="L122" s="264"/>
      <c r="M122" s="264"/>
      <c r="N122" s="264"/>
      <c r="O122" s="264"/>
      <c r="P122" s="264"/>
      <c r="Q122" s="264"/>
      <c r="R122" s="264"/>
      <c r="S122" s="264"/>
      <c r="T122" s="264"/>
      <c r="U122" s="264"/>
      <c r="V122" s="264"/>
      <c r="W122" s="264"/>
      <c r="X122" s="264"/>
      <c r="Y122" s="264"/>
      <c r="Z122" s="264"/>
    </row>
    <row r="123" ht="15.75" customHeight="1">
      <c r="A123" s="264"/>
      <c r="B123" s="272"/>
      <c r="C123" s="272"/>
      <c r="D123" s="272"/>
      <c r="E123" s="272"/>
      <c r="F123" s="264"/>
      <c r="G123" s="264"/>
      <c r="H123" s="264"/>
      <c r="I123" s="264"/>
      <c r="J123" s="264"/>
      <c r="K123" s="264"/>
      <c r="L123" s="264"/>
      <c r="M123" s="264"/>
      <c r="N123" s="264"/>
      <c r="O123" s="264"/>
      <c r="P123" s="264"/>
      <c r="Q123" s="264"/>
      <c r="R123" s="264"/>
      <c r="S123" s="264"/>
      <c r="T123" s="264"/>
      <c r="U123" s="264"/>
      <c r="V123" s="264"/>
      <c r="W123" s="264"/>
      <c r="X123" s="264"/>
      <c r="Y123" s="264"/>
      <c r="Z123" s="264"/>
    </row>
    <row r="124" ht="15.75" customHeight="1">
      <c r="A124" s="264"/>
      <c r="B124" s="272"/>
      <c r="C124" s="272"/>
      <c r="D124" s="272"/>
      <c r="E124" s="272"/>
      <c r="F124" s="264"/>
      <c r="G124" s="264"/>
      <c r="H124" s="264"/>
      <c r="I124" s="264"/>
      <c r="J124" s="264"/>
      <c r="K124" s="264"/>
      <c r="L124" s="264"/>
      <c r="M124" s="264"/>
      <c r="N124" s="264"/>
      <c r="O124" s="264"/>
      <c r="P124" s="264"/>
      <c r="Q124" s="264"/>
      <c r="R124" s="264"/>
      <c r="S124" s="264"/>
      <c r="T124" s="264"/>
      <c r="U124" s="264"/>
      <c r="V124" s="264"/>
      <c r="W124" s="264"/>
      <c r="X124" s="264"/>
      <c r="Y124" s="264"/>
      <c r="Z124" s="264"/>
    </row>
    <row r="125" ht="15.75" customHeight="1">
      <c r="A125" s="264"/>
      <c r="B125" s="272"/>
      <c r="C125" s="272"/>
      <c r="D125" s="272"/>
      <c r="E125" s="272"/>
      <c r="F125" s="264"/>
      <c r="G125" s="264"/>
      <c r="H125" s="264"/>
      <c r="I125" s="264"/>
      <c r="J125" s="264"/>
      <c r="K125" s="264"/>
      <c r="L125" s="264"/>
      <c r="M125" s="264"/>
      <c r="N125" s="264"/>
      <c r="O125" s="264"/>
      <c r="P125" s="264"/>
      <c r="Q125" s="264"/>
      <c r="R125" s="264"/>
      <c r="S125" s="264"/>
      <c r="T125" s="264"/>
      <c r="U125" s="264"/>
      <c r="V125" s="264"/>
      <c r="W125" s="264"/>
      <c r="X125" s="264"/>
      <c r="Y125" s="264"/>
      <c r="Z125" s="264"/>
    </row>
    <row r="126" ht="15.75" customHeight="1">
      <c r="A126" s="264"/>
      <c r="B126" s="272"/>
      <c r="C126" s="272"/>
      <c r="D126" s="272"/>
      <c r="E126" s="272"/>
      <c r="F126" s="264"/>
      <c r="G126" s="264"/>
      <c r="H126" s="264"/>
      <c r="I126" s="264"/>
      <c r="J126" s="264"/>
      <c r="K126" s="264"/>
      <c r="L126" s="264"/>
      <c r="M126" s="264"/>
      <c r="N126" s="264"/>
      <c r="O126" s="264"/>
      <c r="P126" s="264"/>
      <c r="Q126" s="264"/>
      <c r="R126" s="264"/>
      <c r="S126" s="264"/>
      <c r="T126" s="264"/>
      <c r="U126" s="264"/>
      <c r="V126" s="264"/>
      <c r="W126" s="264"/>
      <c r="X126" s="264"/>
      <c r="Y126" s="264"/>
      <c r="Z126" s="264"/>
    </row>
    <row r="127" ht="15.75" customHeight="1">
      <c r="A127" s="264"/>
      <c r="B127" s="272"/>
      <c r="C127" s="272"/>
      <c r="D127" s="272"/>
      <c r="E127" s="272"/>
      <c r="F127" s="264"/>
      <c r="G127" s="264"/>
      <c r="H127" s="264"/>
      <c r="I127" s="264"/>
      <c r="J127" s="264"/>
      <c r="K127" s="264"/>
      <c r="L127" s="264"/>
      <c r="M127" s="264"/>
      <c r="N127" s="264"/>
      <c r="O127" s="264"/>
      <c r="P127" s="264"/>
      <c r="Q127" s="264"/>
      <c r="R127" s="264"/>
      <c r="S127" s="264"/>
      <c r="T127" s="264"/>
      <c r="U127" s="264"/>
      <c r="V127" s="264"/>
      <c r="W127" s="264"/>
      <c r="X127" s="264"/>
      <c r="Y127" s="264"/>
      <c r="Z127" s="264"/>
    </row>
    <row r="128" ht="15.75" customHeight="1">
      <c r="A128" s="264"/>
      <c r="B128" s="272"/>
      <c r="C128" s="272"/>
      <c r="D128" s="272"/>
      <c r="E128" s="272"/>
      <c r="F128" s="264"/>
      <c r="G128" s="264"/>
      <c r="H128" s="264"/>
      <c r="I128" s="264"/>
      <c r="J128" s="264"/>
      <c r="K128" s="264"/>
      <c r="L128" s="264"/>
      <c r="M128" s="264"/>
      <c r="N128" s="264"/>
      <c r="O128" s="264"/>
      <c r="P128" s="264"/>
      <c r="Q128" s="264"/>
      <c r="R128" s="264"/>
      <c r="S128" s="264"/>
      <c r="T128" s="264"/>
      <c r="U128" s="264"/>
      <c r="V128" s="264"/>
      <c r="W128" s="264"/>
      <c r="X128" s="264"/>
      <c r="Y128" s="264"/>
      <c r="Z128" s="264"/>
    </row>
    <row r="129" ht="15.75" customHeight="1">
      <c r="A129" s="264"/>
      <c r="B129" s="272"/>
      <c r="C129" s="272"/>
      <c r="D129" s="272"/>
      <c r="E129" s="272"/>
      <c r="F129" s="264"/>
      <c r="G129" s="264"/>
      <c r="H129" s="264"/>
      <c r="I129" s="264"/>
      <c r="J129" s="264"/>
      <c r="K129" s="264"/>
      <c r="L129" s="264"/>
      <c r="M129" s="264"/>
      <c r="N129" s="264"/>
      <c r="O129" s="264"/>
      <c r="P129" s="264"/>
      <c r="Q129" s="264"/>
      <c r="R129" s="264"/>
      <c r="S129" s="264"/>
      <c r="T129" s="264"/>
      <c r="U129" s="264"/>
      <c r="V129" s="264"/>
      <c r="W129" s="264"/>
      <c r="X129" s="264"/>
      <c r="Y129" s="264"/>
      <c r="Z129" s="264"/>
    </row>
    <row r="130" ht="15.75" customHeight="1">
      <c r="A130" s="264"/>
      <c r="B130" s="272"/>
      <c r="C130" s="272"/>
      <c r="D130" s="272"/>
      <c r="E130" s="272"/>
      <c r="F130" s="264"/>
      <c r="G130" s="264"/>
      <c r="H130" s="264"/>
      <c r="I130" s="264"/>
      <c r="J130" s="264"/>
      <c r="K130" s="264"/>
      <c r="L130" s="264"/>
      <c r="M130" s="264"/>
      <c r="N130" s="264"/>
      <c r="O130" s="264"/>
      <c r="P130" s="264"/>
      <c r="Q130" s="264"/>
      <c r="R130" s="264"/>
      <c r="S130" s="264"/>
      <c r="T130" s="264"/>
      <c r="U130" s="264"/>
      <c r="V130" s="264"/>
      <c r="W130" s="264"/>
      <c r="X130" s="264"/>
      <c r="Y130" s="264"/>
      <c r="Z130" s="264"/>
    </row>
    <row r="131" ht="15.75" customHeight="1">
      <c r="A131" s="264"/>
      <c r="B131" s="272"/>
      <c r="C131" s="272"/>
      <c r="D131" s="272"/>
      <c r="E131" s="272"/>
      <c r="F131" s="264"/>
      <c r="G131" s="264"/>
      <c r="H131" s="264"/>
      <c r="I131" s="264"/>
      <c r="J131" s="264"/>
      <c r="K131" s="264"/>
      <c r="L131" s="264"/>
      <c r="M131" s="264"/>
      <c r="N131" s="264"/>
      <c r="O131" s="264"/>
      <c r="P131" s="264"/>
      <c r="Q131" s="264"/>
      <c r="R131" s="264"/>
      <c r="S131" s="264"/>
      <c r="T131" s="264"/>
      <c r="U131" s="264"/>
      <c r="V131" s="264"/>
      <c r="W131" s="264"/>
      <c r="X131" s="264"/>
      <c r="Y131" s="264"/>
      <c r="Z131" s="264"/>
    </row>
    <row r="132" ht="15.75" customHeight="1">
      <c r="A132" s="264"/>
      <c r="B132" s="272"/>
      <c r="C132" s="272"/>
      <c r="D132" s="272"/>
      <c r="E132" s="272"/>
      <c r="F132" s="264"/>
      <c r="G132" s="264"/>
      <c r="H132" s="264"/>
      <c r="I132" s="264"/>
      <c r="J132" s="264"/>
      <c r="K132" s="264"/>
      <c r="L132" s="264"/>
      <c r="M132" s="264"/>
      <c r="N132" s="264"/>
      <c r="O132" s="264"/>
      <c r="P132" s="264"/>
      <c r="Q132" s="264"/>
      <c r="R132" s="264"/>
      <c r="S132" s="264"/>
      <c r="T132" s="264"/>
      <c r="U132" s="264"/>
      <c r="V132" s="264"/>
      <c r="W132" s="264"/>
      <c r="X132" s="264"/>
      <c r="Y132" s="264"/>
      <c r="Z132" s="264"/>
    </row>
    <row r="133" ht="15.75" customHeight="1">
      <c r="A133" s="264"/>
      <c r="B133" s="272"/>
      <c r="C133" s="272"/>
      <c r="D133" s="272"/>
      <c r="E133" s="272"/>
      <c r="F133" s="264"/>
      <c r="G133" s="264"/>
      <c r="H133" s="264"/>
      <c r="I133" s="264"/>
      <c r="J133" s="264"/>
      <c r="K133" s="264"/>
      <c r="L133" s="264"/>
      <c r="M133" s="264"/>
      <c r="N133" s="264"/>
      <c r="O133" s="264"/>
      <c r="P133" s="264"/>
      <c r="Q133" s="264"/>
      <c r="R133" s="264"/>
      <c r="S133" s="264"/>
      <c r="T133" s="264"/>
      <c r="U133" s="264"/>
      <c r="V133" s="264"/>
      <c r="W133" s="264"/>
      <c r="X133" s="264"/>
      <c r="Y133" s="264"/>
      <c r="Z133" s="264"/>
    </row>
    <row r="134" ht="15.75" customHeight="1">
      <c r="A134" s="264"/>
      <c r="B134" s="272"/>
      <c r="C134" s="272"/>
      <c r="D134" s="272"/>
      <c r="E134" s="272"/>
      <c r="F134" s="264"/>
      <c r="G134" s="264"/>
      <c r="H134" s="264"/>
      <c r="I134" s="264"/>
      <c r="J134" s="264"/>
      <c r="K134" s="264"/>
      <c r="L134" s="264"/>
      <c r="M134" s="264"/>
      <c r="N134" s="264"/>
      <c r="O134" s="264"/>
      <c r="P134" s="264"/>
      <c r="Q134" s="264"/>
      <c r="R134" s="264"/>
      <c r="S134" s="264"/>
      <c r="T134" s="264"/>
      <c r="U134" s="264"/>
      <c r="V134" s="264"/>
      <c r="W134" s="264"/>
      <c r="X134" s="264"/>
      <c r="Y134" s="264"/>
      <c r="Z134" s="264"/>
    </row>
    <row r="135" ht="15.75" customHeight="1">
      <c r="A135" s="264"/>
      <c r="B135" s="272"/>
      <c r="C135" s="272"/>
      <c r="D135" s="272"/>
      <c r="E135" s="272"/>
      <c r="F135" s="264"/>
      <c r="G135" s="264"/>
      <c r="H135" s="264"/>
      <c r="I135" s="264"/>
      <c r="J135" s="264"/>
      <c r="K135" s="264"/>
      <c r="L135" s="264"/>
      <c r="M135" s="264"/>
      <c r="N135" s="264"/>
      <c r="O135" s="264"/>
      <c r="P135" s="264"/>
      <c r="Q135" s="264"/>
      <c r="R135" s="264"/>
      <c r="S135" s="264"/>
      <c r="T135" s="264"/>
      <c r="U135" s="264"/>
      <c r="V135" s="264"/>
      <c r="W135" s="264"/>
      <c r="X135" s="264"/>
      <c r="Y135" s="264"/>
      <c r="Z135" s="264"/>
    </row>
    <row r="136" ht="15.75" customHeight="1">
      <c r="A136" s="264"/>
      <c r="B136" s="272"/>
      <c r="C136" s="272"/>
      <c r="D136" s="272"/>
      <c r="E136" s="272"/>
      <c r="F136" s="264"/>
      <c r="G136" s="264"/>
      <c r="H136" s="264"/>
      <c r="I136" s="264"/>
      <c r="J136" s="264"/>
      <c r="K136" s="264"/>
      <c r="L136" s="264"/>
      <c r="M136" s="264"/>
      <c r="N136" s="264"/>
      <c r="O136" s="264"/>
      <c r="P136" s="264"/>
      <c r="Q136" s="264"/>
      <c r="R136" s="264"/>
      <c r="S136" s="264"/>
      <c r="T136" s="264"/>
      <c r="U136" s="264"/>
      <c r="V136" s="264"/>
      <c r="W136" s="264"/>
      <c r="X136" s="264"/>
      <c r="Y136" s="264"/>
      <c r="Z136" s="264"/>
    </row>
    <row r="137" ht="15.75" customHeight="1">
      <c r="A137" s="264"/>
      <c r="B137" s="272"/>
      <c r="C137" s="272"/>
      <c r="D137" s="272"/>
      <c r="E137" s="272"/>
      <c r="F137" s="264"/>
      <c r="G137" s="264"/>
      <c r="H137" s="264"/>
      <c r="I137" s="264"/>
      <c r="J137" s="264"/>
      <c r="K137" s="264"/>
      <c r="L137" s="264"/>
      <c r="M137" s="264"/>
      <c r="N137" s="264"/>
      <c r="O137" s="264"/>
      <c r="P137" s="264"/>
      <c r="Q137" s="264"/>
      <c r="R137" s="264"/>
      <c r="S137" s="264"/>
      <c r="T137" s="264"/>
      <c r="U137" s="264"/>
      <c r="V137" s="264"/>
      <c r="W137" s="264"/>
      <c r="X137" s="264"/>
      <c r="Y137" s="264"/>
      <c r="Z137" s="264"/>
    </row>
    <row r="138" ht="15.75" customHeight="1">
      <c r="A138" s="264"/>
      <c r="B138" s="272"/>
      <c r="C138" s="272"/>
      <c r="D138" s="272"/>
      <c r="E138" s="272"/>
      <c r="F138" s="264"/>
      <c r="G138" s="264"/>
      <c r="H138" s="264"/>
      <c r="I138" s="264"/>
      <c r="J138" s="264"/>
      <c r="K138" s="264"/>
      <c r="L138" s="264"/>
      <c r="M138" s="264"/>
      <c r="N138" s="264"/>
      <c r="O138" s="264"/>
      <c r="P138" s="264"/>
      <c r="Q138" s="264"/>
      <c r="R138" s="264"/>
      <c r="S138" s="264"/>
      <c r="T138" s="264"/>
      <c r="U138" s="264"/>
      <c r="V138" s="264"/>
      <c r="W138" s="264"/>
      <c r="X138" s="264"/>
      <c r="Y138" s="264"/>
      <c r="Z138" s="264"/>
    </row>
    <row r="139" ht="15.75" customHeight="1">
      <c r="A139" s="264"/>
      <c r="B139" s="272"/>
      <c r="C139" s="272"/>
      <c r="D139" s="272"/>
      <c r="E139" s="272"/>
      <c r="F139" s="264"/>
      <c r="G139" s="264"/>
      <c r="H139" s="264"/>
      <c r="I139" s="264"/>
      <c r="J139" s="264"/>
      <c r="K139" s="264"/>
      <c r="L139" s="264"/>
      <c r="M139" s="264"/>
      <c r="N139" s="264"/>
      <c r="O139" s="264"/>
      <c r="P139" s="264"/>
      <c r="Q139" s="264"/>
      <c r="R139" s="264"/>
      <c r="S139" s="264"/>
      <c r="T139" s="264"/>
      <c r="U139" s="264"/>
      <c r="V139" s="264"/>
      <c r="W139" s="264"/>
      <c r="X139" s="264"/>
      <c r="Y139" s="264"/>
      <c r="Z139" s="264"/>
    </row>
    <row r="140" ht="15.75" customHeight="1">
      <c r="A140" s="264"/>
      <c r="B140" s="272"/>
      <c r="C140" s="272"/>
      <c r="D140" s="272"/>
      <c r="E140" s="272"/>
      <c r="F140" s="264"/>
      <c r="G140" s="264"/>
      <c r="H140" s="264"/>
      <c r="I140" s="264"/>
      <c r="J140" s="264"/>
      <c r="K140" s="264"/>
      <c r="L140" s="264"/>
      <c r="M140" s="264"/>
      <c r="N140" s="264"/>
      <c r="O140" s="264"/>
      <c r="P140" s="264"/>
      <c r="Q140" s="264"/>
      <c r="R140" s="264"/>
      <c r="S140" s="264"/>
      <c r="T140" s="264"/>
      <c r="U140" s="264"/>
      <c r="V140" s="264"/>
      <c r="W140" s="264"/>
      <c r="X140" s="264"/>
      <c r="Y140" s="264"/>
      <c r="Z140" s="264"/>
    </row>
    <row r="141" ht="15.75" customHeight="1">
      <c r="A141" s="264"/>
      <c r="B141" s="272"/>
      <c r="C141" s="272"/>
      <c r="D141" s="272"/>
      <c r="E141" s="272"/>
      <c r="F141" s="264"/>
      <c r="G141" s="264"/>
      <c r="H141" s="264"/>
      <c r="I141" s="264"/>
      <c r="J141" s="264"/>
      <c r="K141" s="264"/>
      <c r="L141" s="264"/>
      <c r="M141" s="264"/>
      <c r="N141" s="264"/>
      <c r="O141" s="264"/>
      <c r="P141" s="264"/>
      <c r="Q141" s="264"/>
      <c r="R141" s="264"/>
      <c r="S141" s="264"/>
      <c r="T141" s="264"/>
      <c r="U141" s="264"/>
      <c r="V141" s="264"/>
      <c r="W141" s="264"/>
      <c r="X141" s="264"/>
      <c r="Y141" s="264"/>
      <c r="Z141" s="264"/>
    </row>
    <row r="142" ht="15.75" customHeight="1">
      <c r="A142" s="264"/>
      <c r="B142" s="272"/>
      <c r="C142" s="272"/>
      <c r="D142" s="272"/>
      <c r="E142" s="272"/>
      <c r="F142" s="264"/>
      <c r="G142" s="264"/>
      <c r="H142" s="264"/>
      <c r="I142" s="264"/>
      <c r="J142" s="264"/>
      <c r="K142" s="264"/>
      <c r="L142" s="264"/>
      <c r="M142" s="264"/>
      <c r="N142" s="264"/>
      <c r="O142" s="264"/>
      <c r="P142" s="264"/>
      <c r="Q142" s="264"/>
      <c r="R142" s="264"/>
      <c r="S142" s="264"/>
      <c r="T142" s="264"/>
      <c r="U142" s="264"/>
      <c r="V142" s="264"/>
      <c r="W142" s="264"/>
      <c r="X142" s="264"/>
      <c r="Y142" s="264"/>
      <c r="Z142" s="264"/>
    </row>
    <row r="143" ht="15.75" customHeight="1">
      <c r="A143" s="264"/>
      <c r="B143" s="272"/>
      <c r="C143" s="272"/>
      <c r="D143" s="272"/>
      <c r="E143" s="272"/>
      <c r="F143" s="264"/>
      <c r="G143" s="264"/>
      <c r="H143" s="264"/>
      <c r="I143" s="264"/>
      <c r="J143" s="264"/>
      <c r="K143" s="264"/>
      <c r="L143" s="264"/>
      <c r="M143" s="264"/>
      <c r="N143" s="264"/>
      <c r="O143" s="264"/>
      <c r="P143" s="264"/>
      <c r="Q143" s="264"/>
      <c r="R143" s="264"/>
      <c r="S143" s="264"/>
      <c r="T143" s="264"/>
      <c r="U143" s="264"/>
      <c r="V143" s="264"/>
      <c r="W143" s="264"/>
      <c r="X143" s="264"/>
      <c r="Y143" s="264"/>
      <c r="Z143" s="264"/>
    </row>
    <row r="144" ht="15.75" customHeight="1">
      <c r="A144" s="264"/>
      <c r="B144" s="272"/>
      <c r="C144" s="272"/>
      <c r="D144" s="272"/>
      <c r="E144" s="272"/>
      <c r="F144" s="264"/>
      <c r="G144" s="264"/>
      <c r="H144" s="264"/>
      <c r="I144" s="264"/>
      <c r="J144" s="264"/>
      <c r="K144" s="264"/>
      <c r="L144" s="264"/>
      <c r="M144" s="264"/>
      <c r="N144" s="264"/>
      <c r="O144" s="264"/>
      <c r="P144" s="264"/>
      <c r="Q144" s="264"/>
      <c r="R144" s="264"/>
      <c r="S144" s="264"/>
      <c r="T144" s="264"/>
      <c r="U144" s="264"/>
      <c r="V144" s="264"/>
      <c r="W144" s="264"/>
      <c r="X144" s="264"/>
      <c r="Y144" s="264"/>
      <c r="Z144" s="264"/>
    </row>
    <row r="145" ht="15.75" customHeight="1">
      <c r="A145" s="264"/>
      <c r="B145" s="272"/>
      <c r="C145" s="272"/>
      <c r="D145" s="272"/>
      <c r="E145" s="272"/>
      <c r="F145" s="264"/>
      <c r="G145" s="264"/>
      <c r="H145" s="264"/>
      <c r="I145" s="264"/>
      <c r="J145" s="264"/>
      <c r="K145" s="264"/>
      <c r="L145" s="264"/>
      <c r="M145" s="264"/>
      <c r="N145" s="264"/>
      <c r="O145" s="264"/>
      <c r="P145" s="264"/>
      <c r="Q145" s="264"/>
      <c r="R145" s="264"/>
      <c r="S145" s="264"/>
      <c r="T145" s="264"/>
      <c r="U145" s="264"/>
      <c r="V145" s="264"/>
      <c r="W145" s="264"/>
      <c r="X145" s="264"/>
      <c r="Y145" s="264"/>
      <c r="Z145" s="264"/>
    </row>
    <row r="146" ht="15.75" customHeight="1">
      <c r="A146" s="264"/>
      <c r="B146" s="272"/>
      <c r="C146" s="272"/>
      <c r="D146" s="272"/>
      <c r="E146" s="272"/>
      <c r="F146" s="264"/>
      <c r="G146" s="264"/>
      <c r="H146" s="264"/>
      <c r="I146" s="264"/>
      <c r="J146" s="264"/>
      <c r="K146" s="264"/>
      <c r="L146" s="264"/>
      <c r="M146" s="264"/>
      <c r="N146" s="264"/>
      <c r="O146" s="264"/>
      <c r="P146" s="264"/>
      <c r="Q146" s="264"/>
      <c r="R146" s="264"/>
      <c r="S146" s="264"/>
      <c r="T146" s="264"/>
      <c r="U146" s="264"/>
      <c r="V146" s="264"/>
      <c r="W146" s="264"/>
      <c r="X146" s="264"/>
      <c r="Y146" s="264"/>
      <c r="Z146" s="264"/>
    </row>
    <row r="147" ht="15.75" customHeight="1">
      <c r="A147" s="264"/>
      <c r="B147" s="272"/>
      <c r="C147" s="272"/>
      <c r="D147" s="272"/>
      <c r="E147" s="272"/>
      <c r="F147" s="264"/>
      <c r="G147" s="264"/>
      <c r="H147" s="264"/>
      <c r="I147" s="264"/>
      <c r="J147" s="264"/>
      <c r="K147" s="264"/>
      <c r="L147" s="264"/>
      <c r="M147" s="264"/>
      <c r="N147" s="264"/>
      <c r="O147" s="264"/>
      <c r="P147" s="264"/>
      <c r="Q147" s="264"/>
      <c r="R147" s="264"/>
      <c r="S147" s="264"/>
      <c r="T147" s="264"/>
      <c r="U147" s="264"/>
      <c r="V147" s="264"/>
      <c r="W147" s="264"/>
      <c r="X147" s="264"/>
      <c r="Y147" s="264"/>
      <c r="Z147" s="264"/>
    </row>
    <row r="148" ht="15.75" customHeight="1">
      <c r="A148" s="264"/>
      <c r="B148" s="272"/>
      <c r="C148" s="272"/>
      <c r="D148" s="272"/>
      <c r="E148" s="272"/>
      <c r="F148" s="264"/>
      <c r="G148" s="264"/>
      <c r="H148" s="264"/>
      <c r="I148" s="264"/>
      <c r="J148" s="264"/>
      <c r="K148" s="264"/>
      <c r="L148" s="264"/>
      <c r="M148" s="264"/>
      <c r="N148" s="264"/>
      <c r="O148" s="264"/>
      <c r="P148" s="264"/>
      <c r="Q148" s="264"/>
      <c r="R148" s="264"/>
      <c r="S148" s="264"/>
      <c r="T148" s="264"/>
      <c r="U148" s="264"/>
      <c r="V148" s="264"/>
      <c r="W148" s="264"/>
      <c r="X148" s="264"/>
      <c r="Y148" s="264"/>
      <c r="Z148" s="264"/>
    </row>
    <row r="149" ht="15.75" customHeight="1">
      <c r="A149" s="264"/>
      <c r="B149" s="272"/>
      <c r="C149" s="272"/>
      <c r="D149" s="272"/>
      <c r="E149" s="272"/>
      <c r="F149" s="264"/>
      <c r="G149" s="264"/>
      <c r="H149" s="264"/>
      <c r="I149" s="264"/>
      <c r="J149" s="264"/>
      <c r="K149" s="264"/>
      <c r="L149" s="264"/>
      <c r="M149" s="264"/>
      <c r="N149" s="264"/>
      <c r="O149" s="264"/>
      <c r="P149" s="264"/>
      <c r="Q149" s="264"/>
      <c r="R149" s="264"/>
      <c r="S149" s="264"/>
      <c r="T149" s="264"/>
      <c r="U149" s="264"/>
      <c r="V149" s="264"/>
      <c r="W149" s="264"/>
      <c r="X149" s="264"/>
      <c r="Y149" s="264"/>
      <c r="Z149" s="264"/>
    </row>
    <row r="150" ht="15.75" customHeight="1">
      <c r="A150" s="264"/>
      <c r="B150" s="272"/>
      <c r="C150" s="272"/>
      <c r="D150" s="272"/>
      <c r="E150" s="272"/>
      <c r="F150" s="264"/>
      <c r="G150" s="264"/>
      <c r="H150" s="264"/>
      <c r="I150" s="264"/>
      <c r="J150" s="264"/>
      <c r="K150" s="264"/>
      <c r="L150" s="264"/>
      <c r="M150" s="264"/>
      <c r="N150" s="264"/>
      <c r="O150" s="264"/>
      <c r="P150" s="264"/>
      <c r="Q150" s="264"/>
      <c r="R150" s="264"/>
      <c r="S150" s="264"/>
      <c r="T150" s="264"/>
      <c r="U150" s="264"/>
      <c r="V150" s="264"/>
      <c r="W150" s="264"/>
      <c r="X150" s="264"/>
      <c r="Y150" s="264"/>
      <c r="Z150" s="264"/>
    </row>
    <row r="151" ht="15.75" customHeight="1">
      <c r="A151" s="264"/>
      <c r="B151" s="272"/>
      <c r="C151" s="272"/>
      <c r="D151" s="272"/>
      <c r="E151" s="272"/>
      <c r="F151" s="264"/>
      <c r="G151" s="264"/>
      <c r="H151" s="264"/>
      <c r="I151" s="264"/>
      <c r="J151" s="264"/>
      <c r="K151" s="264"/>
      <c r="L151" s="264"/>
      <c r="M151" s="264"/>
      <c r="N151" s="264"/>
      <c r="O151" s="264"/>
      <c r="P151" s="264"/>
      <c r="Q151" s="264"/>
      <c r="R151" s="264"/>
      <c r="S151" s="264"/>
      <c r="T151" s="264"/>
      <c r="U151" s="264"/>
      <c r="V151" s="264"/>
      <c r="W151" s="264"/>
      <c r="X151" s="264"/>
      <c r="Y151" s="264"/>
      <c r="Z151" s="264"/>
    </row>
    <row r="152" ht="15.75" customHeight="1">
      <c r="A152" s="264"/>
      <c r="B152" s="272"/>
      <c r="C152" s="272"/>
      <c r="D152" s="272"/>
      <c r="E152" s="272"/>
      <c r="F152" s="264"/>
      <c r="G152" s="264"/>
      <c r="H152" s="264"/>
      <c r="I152" s="264"/>
      <c r="J152" s="264"/>
      <c r="K152" s="264"/>
      <c r="L152" s="264"/>
      <c r="M152" s="264"/>
      <c r="N152" s="264"/>
      <c r="O152" s="264"/>
      <c r="P152" s="264"/>
      <c r="Q152" s="264"/>
      <c r="R152" s="264"/>
      <c r="S152" s="264"/>
      <c r="T152" s="264"/>
      <c r="U152" s="264"/>
      <c r="V152" s="264"/>
      <c r="W152" s="264"/>
      <c r="X152" s="264"/>
      <c r="Y152" s="264"/>
      <c r="Z152" s="264"/>
    </row>
    <row r="153" ht="15.75" customHeight="1">
      <c r="A153" s="264"/>
      <c r="B153" s="272"/>
      <c r="C153" s="272"/>
      <c r="D153" s="272"/>
      <c r="E153" s="272"/>
      <c r="F153" s="264"/>
      <c r="G153" s="264"/>
      <c r="H153" s="264"/>
      <c r="I153" s="264"/>
      <c r="J153" s="264"/>
      <c r="K153" s="264"/>
      <c r="L153" s="264"/>
      <c r="M153" s="264"/>
      <c r="N153" s="264"/>
      <c r="O153" s="264"/>
      <c r="P153" s="264"/>
      <c r="Q153" s="264"/>
      <c r="R153" s="264"/>
      <c r="S153" s="264"/>
      <c r="T153" s="264"/>
      <c r="U153" s="264"/>
      <c r="V153" s="264"/>
      <c r="W153" s="264"/>
      <c r="X153" s="264"/>
      <c r="Y153" s="264"/>
      <c r="Z153" s="264"/>
    </row>
    <row r="154" ht="15.75" customHeight="1">
      <c r="A154" s="264"/>
      <c r="B154" s="272"/>
      <c r="C154" s="272"/>
      <c r="D154" s="272"/>
      <c r="E154" s="272"/>
      <c r="F154" s="264"/>
      <c r="G154" s="264"/>
      <c r="H154" s="264"/>
      <c r="I154" s="264"/>
      <c r="J154" s="264"/>
      <c r="K154" s="264"/>
      <c r="L154" s="264"/>
      <c r="M154" s="264"/>
      <c r="N154" s="264"/>
      <c r="O154" s="264"/>
      <c r="P154" s="264"/>
      <c r="Q154" s="264"/>
      <c r="R154" s="264"/>
      <c r="S154" s="264"/>
      <c r="T154" s="264"/>
      <c r="U154" s="264"/>
      <c r="V154" s="264"/>
      <c r="W154" s="264"/>
      <c r="X154" s="264"/>
      <c r="Y154" s="264"/>
      <c r="Z154" s="264"/>
    </row>
    <row r="155" ht="15.75" customHeight="1">
      <c r="A155" s="264"/>
      <c r="B155" s="272"/>
      <c r="C155" s="272"/>
      <c r="D155" s="272"/>
      <c r="E155" s="272"/>
      <c r="F155" s="264"/>
      <c r="G155" s="264"/>
      <c r="H155" s="264"/>
      <c r="I155" s="264"/>
      <c r="J155" s="264"/>
      <c r="K155" s="264"/>
      <c r="L155" s="264"/>
      <c r="M155" s="264"/>
      <c r="N155" s="264"/>
      <c r="O155" s="264"/>
      <c r="P155" s="264"/>
      <c r="Q155" s="264"/>
      <c r="R155" s="264"/>
      <c r="S155" s="264"/>
      <c r="T155" s="264"/>
      <c r="U155" s="264"/>
      <c r="V155" s="264"/>
      <c r="W155" s="264"/>
      <c r="X155" s="264"/>
      <c r="Y155" s="264"/>
      <c r="Z155" s="264"/>
    </row>
    <row r="156" ht="15.75" customHeight="1">
      <c r="A156" s="264"/>
      <c r="B156" s="272"/>
      <c r="C156" s="272"/>
      <c r="D156" s="272"/>
      <c r="E156" s="272"/>
      <c r="F156" s="264"/>
      <c r="G156" s="264"/>
      <c r="H156" s="264"/>
      <c r="I156" s="264"/>
      <c r="J156" s="264"/>
      <c r="K156" s="264"/>
      <c r="L156" s="264"/>
      <c r="M156" s="264"/>
      <c r="N156" s="264"/>
      <c r="O156" s="264"/>
      <c r="P156" s="264"/>
      <c r="Q156" s="264"/>
      <c r="R156" s="264"/>
      <c r="S156" s="264"/>
      <c r="T156" s="264"/>
      <c r="U156" s="264"/>
      <c r="V156" s="264"/>
      <c r="W156" s="264"/>
      <c r="X156" s="264"/>
      <c r="Y156" s="264"/>
      <c r="Z156" s="264"/>
    </row>
    <row r="157" ht="15.75" customHeight="1">
      <c r="A157" s="264"/>
      <c r="B157" s="272"/>
      <c r="C157" s="272"/>
      <c r="D157" s="272"/>
      <c r="E157" s="272"/>
      <c r="F157" s="264"/>
      <c r="G157" s="264"/>
      <c r="H157" s="264"/>
      <c r="I157" s="264"/>
      <c r="J157" s="264"/>
      <c r="K157" s="264"/>
      <c r="L157" s="264"/>
      <c r="M157" s="264"/>
      <c r="N157" s="264"/>
      <c r="O157" s="264"/>
      <c r="P157" s="264"/>
      <c r="Q157" s="264"/>
      <c r="R157" s="264"/>
      <c r="S157" s="264"/>
      <c r="T157" s="264"/>
      <c r="U157" s="264"/>
      <c r="V157" s="264"/>
      <c r="W157" s="264"/>
      <c r="X157" s="264"/>
      <c r="Y157" s="264"/>
      <c r="Z157" s="264"/>
    </row>
    <row r="158" ht="15.75" customHeight="1">
      <c r="A158" s="264"/>
      <c r="B158" s="272"/>
      <c r="C158" s="272"/>
      <c r="D158" s="272"/>
      <c r="E158" s="272"/>
      <c r="F158" s="264"/>
      <c r="G158" s="264"/>
      <c r="H158" s="264"/>
      <c r="I158" s="264"/>
      <c r="J158" s="264"/>
      <c r="K158" s="264"/>
      <c r="L158" s="264"/>
      <c r="M158" s="264"/>
      <c r="N158" s="264"/>
      <c r="O158" s="264"/>
      <c r="P158" s="264"/>
      <c r="Q158" s="264"/>
      <c r="R158" s="264"/>
      <c r="S158" s="264"/>
      <c r="T158" s="264"/>
      <c r="U158" s="264"/>
      <c r="V158" s="264"/>
      <c r="W158" s="264"/>
      <c r="X158" s="264"/>
      <c r="Y158" s="264"/>
      <c r="Z158" s="264"/>
    </row>
    <row r="159" ht="15.75" customHeight="1">
      <c r="A159" s="264"/>
      <c r="B159" s="272"/>
      <c r="C159" s="272"/>
      <c r="D159" s="272"/>
      <c r="E159" s="272"/>
      <c r="F159" s="264"/>
      <c r="G159" s="264"/>
      <c r="H159" s="264"/>
      <c r="I159" s="264"/>
      <c r="J159" s="264"/>
      <c r="K159" s="264"/>
      <c r="L159" s="264"/>
      <c r="M159" s="264"/>
      <c r="N159" s="264"/>
      <c r="O159" s="264"/>
      <c r="P159" s="264"/>
      <c r="Q159" s="264"/>
      <c r="R159" s="264"/>
      <c r="S159" s="264"/>
      <c r="T159" s="264"/>
      <c r="U159" s="264"/>
      <c r="V159" s="264"/>
      <c r="W159" s="264"/>
      <c r="X159" s="264"/>
      <c r="Y159" s="264"/>
      <c r="Z159" s="264"/>
    </row>
    <row r="160" ht="15.75" customHeight="1">
      <c r="A160" s="264"/>
      <c r="B160" s="272"/>
      <c r="C160" s="272"/>
      <c r="D160" s="272"/>
      <c r="E160" s="272"/>
      <c r="F160" s="264"/>
      <c r="G160" s="264"/>
      <c r="H160" s="264"/>
      <c r="I160" s="264"/>
      <c r="J160" s="264"/>
      <c r="K160" s="264"/>
      <c r="L160" s="264"/>
      <c r="M160" s="264"/>
      <c r="N160" s="264"/>
      <c r="O160" s="264"/>
      <c r="P160" s="264"/>
      <c r="Q160" s="264"/>
      <c r="R160" s="264"/>
      <c r="S160" s="264"/>
      <c r="T160" s="264"/>
      <c r="U160" s="264"/>
      <c r="V160" s="264"/>
      <c r="W160" s="264"/>
      <c r="X160" s="264"/>
      <c r="Y160" s="264"/>
      <c r="Z160" s="264"/>
    </row>
    <row r="161" ht="15.75" customHeight="1">
      <c r="A161" s="264"/>
      <c r="B161" s="272"/>
      <c r="C161" s="272"/>
      <c r="D161" s="272"/>
      <c r="E161" s="272"/>
      <c r="F161" s="264"/>
      <c r="G161" s="264"/>
      <c r="H161" s="264"/>
      <c r="I161" s="264"/>
      <c r="J161" s="264"/>
      <c r="K161" s="264"/>
      <c r="L161" s="264"/>
      <c r="M161" s="264"/>
      <c r="N161" s="264"/>
      <c r="O161" s="264"/>
      <c r="P161" s="264"/>
      <c r="Q161" s="264"/>
      <c r="R161" s="264"/>
      <c r="S161" s="264"/>
      <c r="T161" s="264"/>
      <c r="U161" s="264"/>
      <c r="V161" s="264"/>
      <c r="W161" s="264"/>
      <c r="X161" s="264"/>
      <c r="Y161" s="264"/>
      <c r="Z161" s="264"/>
    </row>
    <row r="162" ht="15.75" customHeight="1">
      <c r="A162" s="264"/>
      <c r="B162" s="272"/>
      <c r="C162" s="272"/>
      <c r="D162" s="272"/>
      <c r="E162" s="272"/>
      <c r="F162" s="264"/>
      <c r="G162" s="264"/>
      <c r="H162" s="264"/>
      <c r="I162" s="264"/>
      <c r="J162" s="264"/>
      <c r="K162" s="264"/>
      <c r="L162" s="264"/>
      <c r="M162" s="264"/>
      <c r="N162" s="264"/>
      <c r="O162" s="264"/>
      <c r="P162" s="264"/>
      <c r="Q162" s="264"/>
      <c r="R162" s="264"/>
      <c r="S162" s="264"/>
      <c r="T162" s="264"/>
      <c r="U162" s="264"/>
      <c r="V162" s="264"/>
      <c r="W162" s="264"/>
      <c r="X162" s="264"/>
      <c r="Y162" s="264"/>
      <c r="Z162" s="264"/>
    </row>
    <row r="163" ht="15.75" customHeight="1">
      <c r="A163" s="264"/>
      <c r="B163" s="272"/>
      <c r="C163" s="272"/>
      <c r="D163" s="272"/>
      <c r="E163" s="272"/>
      <c r="F163" s="264"/>
      <c r="G163" s="264"/>
      <c r="H163" s="264"/>
      <c r="I163" s="264"/>
      <c r="J163" s="264"/>
      <c r="K163" s="264"/>
      <c r="L163" s="264"/>
      <c r="M163" s="264"/>
      <c r="N163" s="264"/>
      <c r="O163" s="264"/>
      <c r="P163" s="264"/>
      <c r="Q163" s="264"/>
      <c r="R163" s="264"/>
      <c r="S163" s="264"/>
      <c r="T163" s="264"/>
      <c r="U163" s="264"/>
      <c r="V163" s="264"/>
      <c r="W163" s="264"/>
      <c r="X163" s="264"/>
      <c r="Y163" s="264"/>
      <c r="Z163" s="264"/>
    </row>
    <row r="164" ht="15.75" customHeight="1">
      <c r="A164" s="264"/>
      <c r="B164" s="272"/>
      <c r="C164" s="272"/>
      <c r="D164" s="272"/>
      <c r="E164" s="272"/>
      <c r="F164" s="264"/>
      <c r="G164" s="264"/>
      <c r="H164" s="264"/>
      <c r="I164" s="264"/>
      <c r="J164" s="264"/>
      <c r="K164" s="264"/>
      <c r="L164" s="264"/>
      <c r="M164" s="264"/>
      <c r="N164" s="264"/>
      <c r="O164" s="264"/>
      <c r="P164" s="264"/>
      <c r="Q164" s="264"/>
      <c r="R164" s="264"/>
      <c r="S164" s="264"/>
      <c r="T164" s="264"/>
      <c r="U164" s="264"/>
      <c r="V164" s="264"/>
      <c r="W164" s="264"/>
      <c r="X164" s="264"/>
      <c r="Y164" s="264"/>
      <c r="Z164" s="264"/>
    </row>
    <row r="165" ht="15.75" customHeight="1">
      <c r="A165" s="264"/>
      <c r="B165" s="272"/>
      <c r="C165" s="272"/>
      <c r="D165" s="272"/>
      <c r="E165" s="272"/>
      <c r="F165" s="264"/>
      <c r="G165" s="264"/>
      <c r="H165" s="264"/>
      <c r="I165" s="264"/>
      <c r="J165" s="264"/>
      <c r="K165" s="264"/>
      <c r="L165" s="264"/>
      <c r="M165" s="264"/>
      <c r="N165" s="264"/>
      <c r="O165" s="264"/>
      <c r="P165" s="264"/>
      <c r="Q165" s="264"/>
      <c r="R165" s="264"/>
      <c r="S165" s="264"/>
      <c r="T165" s="264"/>
      <c r="U165" s="264"/>
      <c r="V165" s="264"/>
      <c r="W165" s="264"/>
      <c r="X165" s="264"/>
      <c r="Y165" s="264"/>
      <c r="Z165" s="264"/>
    </row>
    <row r="166" ht="15.75" customHeight="1">
      <c r="A166" s="264"/>
      <c r="B166" s="272"/>
      <c r="C166" s="272"/>
      <c r="D166" s="272"/>
      <c r="E166" s="272"/>
      <c r="F166" s="264"/>
      <c r="G166" s="264"/>
      <c r="H166" s="264"/>
      <c r="I166" s="264"/>
      <c r="J166" s="264"/>
      <c r="K166" s="264"/>
      <c r="L166" s="264"/>
      <c r="M166" s="264"/>
      <c r="N166" s="264"/>
      <c r="O166" s="264"/>
      <c r="P166" s="264"/>
      <c r="Q166" s="264"/>
      <c r="R166" s="264"/>
      <c r="S166" s="264"/>
      <c r="T166" s="264"/>
      <c r="U166" s="264"/>
      <c r="V166" s="264"/>
      <c r="W166" s="264"/>
      <c r="X166" s="264"/>
      <c r="Y166" s="264"/>
      <c r="Z166" s="264"/>
    </row>
    <row r="167" ht="15.75" customHeight="1">
      <c r="A167" s="264"/>
      <c r="B167" s="272"/>
      <c r="C167" s="272"/>
      <c r="D167" s="272"/>
      <c r="E167" s="272"/>
      <c r="F167" s="264"/>
      <c r="G167" s="264"/>
      <c r="H167" s="264"/>
      <c r="I167" s="264"/>
      <c r="J167" s="264"/>
      <c r="K167" s="264"/>
      <c r="L167" s="264"/>
      <c r="M167" s="264"/>
      <c r="N167" s="264"/>
      <c r="O167" s="264"/>
      <c r="P167" s="264"/>
      <c r="Q167" s="264"/>
      <c r="R167" s="264"/>
      <c r="S167" s="264"/>
      <c r="T167" s="264"/>
      <c r="U167" s="264"/>
      <c r="V167" s="264"/>
      <c r="W167" s="264"/>
      <c r="X167" s="264"/>
      <c r="Y167" s="264"/>
      <c r="Z167" s="264"/>
    </row>
    <row r="168" ht="15.75" customHeight="1">
      <c r="A168" s="264"/>
      <c r="B168" s="272"/>
      <c r="C168" s="272"/>
      <c r="D168" s="272"/>
      <c r="E168" s="272"/>
      <c r="F168" s="264"/>
      <c r="G168" s="264"/>
      <c r="H168" s="264"/>
      <c r="I168" s="264"/>
      <c r="J168" s="264"/>
      <c r="K168" s="264"/>
      <c r="L168" s="264"/>
      <c r="M168" s="264"/>
      <c r="N168" s="264"/>
      <c r="O168" s="264"/>
      <c r="P168" s="264"/>
      <c r="Q168" s="264"/>
      <c r="R168" s="264"/>
      <c r="S168" s="264"/>
      <c r="T168" s="264"/>
      <c r="U168" s="264"/>
      <c r="V168" s="264"/>
      <c r="W168" s="264"/>
      <c r="X168" s="264"/>
      <c r="Y168" s="264"/>
      <c r="Z168" s="264"/>
    </row>
    <row r="169" ht="15.75" customHeight="1">
      <c r="A169" s="264"/>
      <c r="B169" s="272"/>
      <c r="C169" s="272"/>
      <c r="D169" s="272"/>
      <c r="E169" s="272"/>
      <c r="F169" s="264"/>
      <c r="G169" s="264"/>
      <c r="H169" s="264"/>
      <c r="I169" s="264"/>
      <c r="J169" s="264"/>
      <c r="K169" s="264"/>
      <c r="L169" s="264"/>
      <c r="M169" s="264"/>
      <c r="N169" s="264"/>
      <c r="O169" s="264"/>
      <c r="P169" s="264"/>
      <c r="Q169" s="264"/>
      <c r="R169" s="264"/>
      <c r="S169" s="264"/>
      <c r="T169" s="264"/>
      <c r="U169" s="264"/>
      <c r="V169" s="264"/>
      <c r="W169" s="264"/>
      <c r="X169" s="264"/>
      <c r="Y169" s="264"/>
      <c r="Z169" s="264"/>
    </row>
    <row r="170" ht="15.75" customHeight="1">
      <c r="A170" s="264"/>
      <c r="B170" s="272"/>
      <c r="C170" s="272"/>
      <c r="D170" s="272"/>
      <c r="E170" s="272"/>
      <c r="F170" s="264"/>
      <c r="G170" s="264"/>
      <c r="H170" s="264"/>
      <c r="I170" s="264"/>
      <c r="J170" s="264"/>
      <c r="K170" s="264"/>
      <c r="L170" s="264"/>
      <c r="M170" s="264"/>
      <c r="N170" s="264"/>
      <c r="O170" s="264"/>
      <c r="P170" s="264"/>
      <c r="Q170" s="264"/>
      <c r="R170" s="264"/>
      <c r="S170" s="264"/>
      <c r="T170" s="264"/>
      <c r="U170" s="264"/>
      <c r="V170" s="264"/>
      <c r="W170" s="264"/>
      <c r="X170" s="264"/>
      <c r="Y170" s="264"/>
      <c r="Z170" s="264"/>
    </row>
    <row r="171" ht="15.75" customHeight="1">
      <c r="A171" s="264"/>
      <c r="B171" s="272"/>
      <c r="C171" s="272"/>
      <c r="D171" s="272"/>
      <c r="E171" s="272"/>
      <c r="F171" s="264"/>
      <c r="G171" s="264"/>
      <c r="H171" s="264"/>
      <c r="I171" s="264"/>
      <c r="J171" s="264"/>
      <c r="K171" s="264"/>
      <c r="L171" s="264"/>
      <c r="M171" s="264"/>
      <c r="N171" s="264"/>
      <c r="O171" s="264"/>
      <c r="P171" s="264"/>
      <c r="Q171" s="264"/>
      <c r="R171" s="264"/>
      <c r="S171" s="264"/>
      <c r="T171" s="264"/>
      <c r="U171" s="264"/>
      <c r="V171" s="264"/>
      <c r="W171" s="264"/>
      <c r="X171" s="264"/>
      <c r="Y171" s="264"/>
      <c r="Z171" s="264"/>
    </row>
    <row r="172" ht="15.75" customHeight="1">
      <c r="A172" s="264"/>
      <c r="B172" s="272"/>
      <c r="C172" s="272"/>
      <c r="D172" s="272"/>
      <c r="E172" s="272"/>
      <c r="F172" s="264"/>
      <c r="G172" s="264"/>
      <c r="H172" s="264"/>
      <c r="I172" s="264"/>
      <c r="J172" s="264"/>
      <c r="K172" s="264"/>
      <c r="L172" s="264"/>
      <c r="M172" s="264"/>
      <c r="N172" s="264"/>
      <c r="O172" s="264"/>
      <c r="P172" s="264"/>
      <c r="Q172" s="264"/>
      <c r="R172" s="264"/>
      <c r="S172" s="264"/>
      <c r="T172" s="264"/>
      <c r="U172" s="264"/>
      <c r="V172" s="264"/>
      <c r="W172" s="264"/>
      <c r="X172" s="264"/>
      <c r="Y172" s="264"/>
      <c r="Z172" s="264"/>
    </row>
    <row r="173" ht="15.75" customHeight="1">
      <c r="A173" s="264"/>
      <c r="B173" s="272"/>
      <c r="C173" s="272"/>
      <c r="D173" s="272"/>
      <c r="E173" s="272"/>
      <c r="F173" s="264"/>
      <c r="G173" s="264"/>
      <c r="H173" s="264"/>
      <c r="I173" s="264"/>
      <c r="J173" s="264"/>
      <c r="K173" s="264"/>
      <c r="L173" s="264"/>
      <c r="M173" s="264"/>
      <c r="N173" s="264"/>
      <c r="O173" s="264"/>
      <c r="P173" s="264"/>
      <c r="Q173" s="264"/>
      <c r="R173" s="264"/>
      <c r="S173" s="264"/>
      <c r="T173" s="264"/>
      <c r="U173" s="264"/>
      <c r="V173" s="264"/>
      <c r="W173" s="264"/>
      <c r="X173" s="264"/>
      <c r="Y173" s="264"/>
      <c r="Z173" s="264"/>
    </row>
    <row r="174" ht="15.75" customHeight="1">
      <c r="A174" s="264"/>
      <c r="B174" s="272"/>
      <c r="C174" s="272"/>
      <c r="D174" s="272"/>
      <c r="E174" s="272"/>
      <c r="F174" s="264"/>
      <c r="G174" s="264"/>
      <c r="H174" s="264"/>
      <c r="I174" s="264"/>
      <c r="J174" s="264"/>
      <c r="K174" s="264"/>
      <c r="L174" s="264"/>
      <c r="M174" s="264"/>
      <c r="N174" s="264"/>
      <c r="O174" s="264"/>
      <c r="P174" s="264"/>
      <c r="Q174" s="264"/>
      <c r="R174" s="264"/>
      <c r="S174" s="264"/>
      <c r="T174" s="264"/>
      <c r="U174" s="264"/>
      <c r="V174" s="264"/>
      <c r="W174" s="264"/>
      <c r="X174" s="264"/>
      <c r="Y174" s="264"/>
      <c r="Z174" s="264"/>
    </row>
    <row r="175" ht="15.75" customHeight="1">
      <c r="A175" s="264"/>
      <c r="B175" s="272"/>
      <c r="C175" s="272"/>
      <c r="D175" s="272"/>
      <c r="E175" s="272"/>
      <c r="F175" s="264"/>
      <c r="G175" s="264"/>
      <c r="H175" s="264"/>
      <c r="I175" s="264"/>
      <c r="J175" s="264"/>
      <c r="K175" s="264"/>
      <c r="L175" s="264"/>
      <c r="M175" s="264"/>
      <c r="N175" s="264"/>
      <c r="O175" s="264"/>
      <c r="P175" s="264"/>
      <c r="Q175" s="264"/>
      <c r="R175" s="264"/>
      <c r="S175" s="264"/>
      <c r="T175" s="264"/>
      <c r="U175" s="264"/>
      <c r="V175" s="264"/>
      <c r="W175" s="264"/>
      <c r="X175" s="264"/>
      <c r="Y175" s="264"/>
      <c r="Z175" s="264"/>
    </row>
    <row r="176" ht="15.75" customHeight="1">
      <c r="A176" s="264"/>
      <c r="B176" s="272"/>
      <c r="C176" s="272"/>
      <c r="D176" s="272"/>
      <c r="E176" s="272"/>
      <c r="F176" s="264"/>
      <c r="G176" s="264"/>
      <c r="H176" s="264"/>
      <c r="I176" s="264"/>
      <c r="J176" s="264"/>
      <c r="K176" s="264"/>
      <c r="L176" s="264"/>
      <c r="M176" s="264"/>
      <c r="N176" s="264"/>
      <c r="O176" s="264"/>
      <c r="P176" s="264"/>
      <c r="Q176" s="264"/>
      <c r="R176" s="264"/>
      <c r="S176" s="264"/>
      <c r="T176" s="264"/>
      <c r="U176" s="264"/>
      <c r="V176" s="264"/>
      <c r="W176" s="264"/>
      <c r="X176" s="264"/>
      <c r="Y176" s="264"/>
      <c r="Z176" s="264"/>
    </row>
    <row r="177" ht="15.75" customHeight="1">
      <c r="A177" s="264"/>
      <c r="B177" s="272"/>
      <c r="C177" s="272"/>
      <c r="D177" s="272"/>
      <c r="E177" s="272"/>
      <c r="F177" s="264"/>
      <c r="G177" s="264"/>
      <c r="H177" s="264"/>
      <c r="I177" s="264"/>
      <c r="J177" s="264"/>
      <c r="K177" s="264"/>
      <c r="L177" s="264"/>
      <c r="M177" s="264"/>
      <c r="N177" s="264"/>
      <c r="O177" s="264"/>
      <c r="P177" s="264"/>
      <c r="Q177" s="264"/>
      <c r="R177" s="264"/>
      <c r="S177" s="264"/>
      <c r="T177" s="264"/>
      <c r="U177" s="264"/>
      <c r="V177" s="264"/>
      <c r="W177" s="264"/>
      <c r="X177" s="264"/>
      <c r="Y177" s="264"/>
      <c r="Z177" s="264"/>
    </row>
    <row r="178" ht="15.75" customHeight="1">
      <c r="A178" s="264"/>
      <c r="B178" s="272"/>
      <c r="C178" s="272"/>
      <c r="D178" s="272"/>
      <c r="E178" s="272"/>
      <c r="F178" s="264"/>
      <c r="G178" s="264"/>
      <c r="H178" s="264"/>
      <c r="I178" s="264"/>
      <c r="J178" s="264"/>
      <c r="K178" s="264"/>
      <c r="L178" s="264"/>
      <c r="M178" s="264"/>
      <c r="N178" s="264"/>
      <c r="O178" s="264"/>
      <c r="P178" s="264"/>
      <c r="Q178" s="264"/>
      <c r="R178" s="264"/>
      <c r="S178" s="264"/>
      <c r="T178" s="264"/>
      <c r="U178" s="264"/>
      <c r="V178" s="264"/>
      <c r="W178" s="264"/>
      <c r="X178" s="264"/>
      <c r="Y178" s="264"/>
      <c r="Z178" s="264"/>
    </row>
    <row r="179" ht="15.75" customHeight="1">
      <c r="A179" s="264"/>
      <c r="B179" s="272"/>
      <c r="C179" s="272"/>
      <c r="D179" s="272"/>
      <c r="E179" s="272"/>
      <c r="F179" s="264"/>
      <c r="G179" s="264"/>
      <c r="H179" s="264"/>
      <c r="I179" s="264"/>
      <c r="J179" s="264"/>
      <c r="K179" s="264"/>
      <c r="L179" s="264"/>
      <c r="M179" s="264"/>
      <c r="N179" s="264"/>
      <c r="O179" s="264"/>
      <c r="P179" s="264"/>
      <c r="Q179" s="264"/>
      <c r="R179" s="264"/>
      <c r="S179" s="264"/>
      <c r="T179" s="264"/>
      <c r="U179" s="264"/>
      <c r="V179" s="264"/>
      <c r="W179" s="264"/>
      <c r="X179" s="264"/>
      <c r="Y179" s="264"/>
      <c r="Z179" s="264"/>
    </row>
    <row r="180" ht="15.75" customHeight="1">
      <c r="A180" s="264"/>
      <c r="B180" s="272"/>
      <c r="C180" s="272"/>
      <c r="D180" s="272"/>
      <c r="E180" s="272"/>
      <c r="F180" s="264"/>
      <c r="G180" s="264"/>
      <c r="H180" s="264"/>
      <c r="I180" s="264"/>
      <c r="J180" s="264"/>
      <c r="K180" s="264"/>
      <c r="L180" s="264"/>
      <c r="M180" s="264"/>
      <c r="N180" s="264"/>
      <c r="O180" s="264"/>
      <c r="P180" s="264"/>
      <c r="Q180" s="264"/>
      <c r="R180" s="264"/>
      <c r="S180" s="264"/>
      <c r="T180" s="264"/>
      <c r="U180" s="264"/>
      <c r="V180" s="264"/>
      <c r="W180" s="264"/>
      <c r="X180" s="264"/>
      <c r="Y180" s="264"/>
      <c r="Z180" s="264"/>
    </row>
    <row r="181" ht="15.75" customHeight="1">
      <c r="A181" s="264"/>
      <c r="B181" s="272"/>
      <c r="C181" s="272"/>
      <c r="D181" s="272"/>
      <c r="E181" s="272"/>
      <c r="F181" s="264"/>
      <c r="G181" s="264"/>
      <c r="H181" s="264"/>
      <c r="I181" s="264"/>
      <c r="J181" s="264"/>
      <c r="K181" s="264"/>
      <c r="L181" s="264"/>
      <c r="M181" s="264"/>
      <c r="N181" s="264"/>
      <c r="O181" s="264"/>
      <c r="P181" s="264"/>
      <c r="Q181" s="264"/>
      <c r="R181" s="264"/>
      <c r="S181" s="264"/>
      <c r="T181" s="264"/>
      <c r="U181" s="264"/>
      <c r="V181" s="264"/>
      <c r="W181" s="264"/>
      <c r="X181" s="264"/>
      <c r="Y181" s="264"/>
      <c r="Z181" s="264"/>
    </row>
    <row r="182" ht="15.75" customHeight="1">
      <c r="A182" s="264"/>
      <c r="B182" s="272"/>
      <c r="C182" s="272"/>
      <c r="D182" s="272"/>
      <c r="E182" s="272"/>
      <c r="F182" s="264"/>
      <c r="G182" s="264"/>
      <c r="H182" s="264"/>
      <c r="I182" s="264"/>
      <c r="J182" s="264"/>
      <c r="K182" s="264"/>
      <c r="L182" s="264"/>
      <c r="M182" s="264"/>
      <c r="N182" s="264"/>
      <c r="O182" s="264"/>
      <c r="P182" s="264"/>
      <c r="Q182" s="264"/>
      <c r="R182" s="264"/>
      <c r="S182" s="264"/>
      <c r="T182" s="264"/>
      <c r="U182" s="264"/>
      <c r="V182" s="264"/>
      <c r="W182" s="264"/>
      <c r="X182" s="264"/>
      <c r="Y182" s="264"/>
      <c r="Z182" s="264"/>
    </row>
    <row r="183" ht="15.75" customHeight="1">
      <c r="A183" s="264"/>
      <c r="B183" s="272"/>
      <c r="C183" s="272"/>
      <c r="D183" s="272"/>
      <c r="E183" s="272"/>
      <c r="F183" s="264"/>
      <c r="G183" s="264"/>
      <c r="H183" s="264"/>
      <c r="I183" s="264"/>
      <c r="J183" s="264"/>
      <c r="K183" s="264"/>
      <c r="L183" s="264"/>
      <c r="M183" s="264"/>
      <c r="N183" s="264"/>
      <c r="O183" s="264"/>
      <c r="P183" s="264"/>
      <c r="Q183" s="264"/>
      <c r="R183" s="264"/>
      <c r="S183" s="264"/>
      <c r="T183" s="264"/>
      <c r="U183" s="264"/>
      <c r="V183" s="264"/>
      <c r="W183" s="264"/>
      <c r="X183" s="264"/>
      <c r="Y183" s="264"/>
      <c r="Z183" s="264"/>
    </row>
    <row r="184" ht="15.75" customHeight="1">
      <c r="A184" s="264"/>
      <c r="B184" s="272"/>
      <c r="C184" s="272"/>
      <c r="D184" s="272"/>
      <c r="E184" s="272"/>
      <c r="F184" s="264"/>
      <c r="G184" s="264"/>
      <c r="H184" s="264"/>
      <c r="I184" s="264"/>
      <c r="J184" s="264"/>
      <c r="K184" s="264"/>
      <c r="L184" s="264"/>
      <c r="M184" s="264"/>
      <c r="N184" s="264"/>
      <c r="O184" s="264"/>
      <c r="P184" s="264"/>
      <c r="Q184" s="264"/>
      <c r="R184" s="264"/>
      <c r="S184" s="264"/>
      <c r="T184" s="264"/>
      <c r="U184" s="264"/>
      <c r="V184" s="264"/>
      <c r="W184" s="264"/>
      <c r="X184" s="264"/>
      <c r="Y184" s="264"/>
      <c r="Z184" s="264"/>
    </row>
    <row r="185" ht="15.75" customHeight="1">
      <c r="A185" s="264"/>
      <c r="B185" s="272"/>
      <c r="C185" s="272"/>
      <c r="D185" s="272"/>
      <c r="E185" s="272"/>
      <c r="F185" s="264"/>
      <c r="G185" s="264"/>
      <c r="H185" s="264"/>
      <c r="I185" s="264"/>
      <c r="J185" s="264"/>
      <c r="K185" s="264"/>
      <c r="L185" s="264"/>
      <c r="M185" s="264"/>
      <c r="N185" s="264"/>
      <c r="O185" s="264"/>
      <c r="P185" s="264"/>
      <c r="Q185" s="264"/>
      <c r="R185" s="264"/>
      <c r="S185" s="264"/>
      <c r="T185" s="264"/>
      <c r="U185" s="264"/>
      <c r="V185" s="264"/>
      <c r="W185" s="264"/>
      <c r="X185" s="264"/>
      <c r="Y185" s="264"/>
      <c r="Z185" s="264"/>
    </row>
    <row r="186" ht="15.75" customHeight="1">
      <c r="A186" s="264"/>
      <c r="B186" s="272"/>
      <c r="C186" s="272"/>
      <c r="D186" s="272"/>
      <c r="E186" s="272"/>
      <c r="F186" s="264"/>
      <c r="G186" s="264"/>
      <c r="H186" s="264"/>
      <c r="I186" s="264"/>
      <c r="J186" s="264"/>
      <c r="K186" s="264"/>
      <c r="L186" s="264"/>
      <c r="M186" s="264"/>
      <c r="N186" s="264"/>
      <c r="O186" s="264"/>
      <c r="P186" s="264"/>
      <c r="Q186" s="264"/>
      <c r="R186" s="264"/>
      <c r="S186" s="264"/>
      <c r="T186" s="264"/>
      <c r="U186" s="264"/>
      <c r="V186" s="264"/>
      <c r="W186" s="264"/>
      <c r="X186" s="264"/>
      <c r="Y186" s="264"/>
      <c r="Z186" s="264"/>
    </row>
    <row r="187" ht="15.75" customHeight="1">
      <c r="A187" s="264"/>
      <c r="B187" s="272"/>
      <c r="C187" s="272"/>
      <c r="D187" s="272"/>
      <c r="E187" s="272"/>
      <c r="F187" s="264"/>
      <c r="G187" s="264"/>
      <c r="H187" s="264"/>
      <c r="I187" s="264"/>
      <c r="J187" s="264"/>
      <c r="K187" s="264"/>
      <c r="L187" s="264"/>
      <c r="M187" s="264"/>
      <c r="N187" s="264"/>
      <c r="O187" s="264"/>
      <c r="P187" s="264"/>
      <c r="Q187" s="264"/>
      <c r="R187" s="264"/>
      <c r="S187" s="264"/>
      <c r="T187" s="264"/>
      <c r="U187" s="264"/>
      <c r="V187" s="264"/>
      <c r="W187" s="264"/>
      <c r="X187" s="264"/>
      <c r="Y187" s="264"/>
      <c r="Z187" s="264"/>
    </row>
    <row r="188" ht="15.75" customHeight="1">
      <c r="A188" s="264"/>
      <c r="B188" s="272"/>
      <c r="C188" s="272"/>
      <c r="D188" s="272"/>
      <c r="E188" s="272"/>
      <c r="F188" s="264"/>
      <c r="G188" s="264"/>
      <c r="H188" s="264"/>
      <c r="I188" s="264"/>
      <c r="J188" s="264"/>
      <c r="K188" s="264"/>
      <c r="L188" s="264"/>
      <c r="M188" s="264"/>
      <c r="N188" s="264"/>
      <c r="O188" s="264"/>
      <c r="P188" s="264"/>
      <c r="Q188" s="264"/>
      <c r="R188" s="264"/>
      <c r="S188" s="264"/>
      <c r="T188" s="264"/>
      <c r="U188" s="264"/>
      <c r="V188" s="264"/>
      <c r="W188" s="264"/>
      <c r="X188" s="264"/>
      <c r="Y188" s="264"/>
      <c r="Z188" s="264"/>
    </row>
    <row r="189" ht="15.75" customHeight="1">
      <c r="A189" s="264"/>
      <c r="B189" s="272"/>
      <c r="C189" s="272"/>
      <c r="D189" s="272"/>
      <c r="E189" s="272"/>
      <c r="F189" s="264"/>
      <c r="G189" s="264"/>
      <c r="H189" s="264"/>
      <c r="I189" s="264"/>
      <c r="J189" s="264"/>
      <c r="K189" s="264"/>
      <c r="L189" s="264"/>
      <c r="M189" s="264"/>
      <c r="N189" s="264"/>
      <c r="O189" s="264"/>
      <c r="P189" s="264"/>
      <c r="Q189" s="264"/>
      <c r="R189" s="264"/>
      <c r="S189" s="264"/>
      <c r="T189" s="264"/>
      <c r="U189" s="264"/>
      <c r="V189" s="264"/>
      <c r="W189" s="264"/>
      <c r="X189" s="264"/>
      <c r="Y189" s="264"/>
      <c r="Z189" s="264"/>
    </row>
    <row r="190" ht="15.75" customHeight="1">
      <c r="A190" s="264"/>
      <c r="B190" s="272"/>
      <c r="C190" s="272"/>
      <c r="D190" s="272"/>
      <c r="E190" s="272"/>
      <c r="F190" s="264"/>
      <c r="G190" s="264"/>
      <c r="H190" s="264"/>
      <c r="I190" s="264"/>
      <c r="J190" s="264"/>
      <c r="K190" s="264"/>
      <c r="L190" s="264"/>
      <c r="M190" s="264"/>
      <c r="N190" s="264"/>
      <c r="O190" s="264"/>
      <c r="P190" s="264"/>
      <c r="Q190" s="264"/>
      <c r="R190" s="264"/>
      <c r="S190" s="264"/>
      <c r="T190" s="264"/>
      <c r="U190" s="264"/>
      <c r="V190" s="264"/>
      <c r="W190" s="264"/>
      <c r="X190" s="264"/>
      <c r="Y190" s="264"/>
      <c r="Z190" s="264"/>
    </row>
    <row r="191" ht="15.75" customHeight="1">
      <c r="A191" s="264"/>
      <c r="B191" s="272"/>
      <c r="C191" s="272"/>
      <c r="D191" s="272"/>
      <c r="E191" s="272"/>
      <c r="F191" s="264"/>
      <c r="G191" s="264"/>
      <c r="H191" s="264"/>
      <c r="I191" s="264"/>
      <c r="J191" s="264"/>
      <c r="K191" s="264"/>
      <c r="L191" s="264"/>
      <c r="M191" s="264"/>
      <c r="N191" s="264"/>
      <c r="O191" s="264"/>
      <c r="P191" s="264"/>
      <c r="Q191" s="264"/>
      <c r="R191" s="264"/>
      <c r="S191" s="264"/>
      <c r="T191" s="264"/>
      <c r="U191" s="264"/>
      <c r="V191" s="264"/>
      <c r="W191" s="264"/>
      <c r="X191" s="264"/>
      <c r="Y191" s="264"/>
      <c r="Z191" s="264"/>
    </row>
    <row r="192" ht="15.75" customHeight="1">
      <c r="A192" s="264"/>
      <c r="B192" s="272"/>
      <c r="C192" s="272"/>
      <c r="D192" s="272"/>
      <c r="E192" s="272"/>
      <c r="F192" s="264"/>
      <c r="G192" s="264"/>
      <c r="H192" s="264"/>
      <c r="I192" s="264"/>
      <c r="J192" s="264"/>
      <c r="K192" s="264"/>
      <c r="L192" s="264"/>
      <c r="M192" s="264"/>
      <c r="N192" s="264"/>
      <c r="O192" s="264"/>
      <c r="P192" s="264"/>
      <c r="Q192" s="264"/>
      <c r="R192" s="264"/>
      <c r="S192" s="264"/>
      <c r="T192" s="264"/>
      <c r="U192" s="264"/>
      <c r="V192" s="264"/>
      <c r="W192" s="264"/>
      <c r="X192" s="264"/>
      <c r="Y192" s="264"/>
      <c r="Z192" s="264"/>
    </row>
    <row r="193" ht="15.75" customHeight="1">
      <c r="A193" s="264"/>
      <c r="B193" s="272"/>
      <c r="C193" s="272"/>
      <c r="D193" s="272"/>
      <c r="E193" s="272"/>
      <c r="F193" s="264"/>
      <c r="G193" s="264"/>
      <c r="H193" s="264"/>
      <c r="I193" s="264"/>
      <c r="J193" s="264"/>
      <c r="K193" s="264"/>
      <c r="L193" s="264"/>
      <c r="M193" s="264"/>
      <c r="N193" s="264"/>
      <c r="O193" s="264"/>
      <c r="P193" s="264"/>
      <c r="Q193" s="264"/>
      <c r="R193" s="264"/>
      <c r="S193" s="264"/>
      <c r="T193" s="264"/>
      <c r="U193" s="264"/>
      <c r="V193" s="264"/>
      <c r="W193" s="264"/>
      <c r="X193" s="264"/>
      <c r="Y193" s="264"/>
      <c r="Z193" s="264"/>
    </row>
    <row r="194" ht="15.75" customHeight="1">
      <c r="A194" s="264"/>
      <c r="B194" s="272"/>
      <c r="C194" s="272"/>
      <c r="D194" s="272"/>
      <c r="E194" s="272"/>
      <c r="F194" s="264"/>
      <c r="G194" s="264"/>
      <c r="H194" s="264"/>
      <c r="I194" s="264"/>
      <c r="J194" s="264"/>
      <c r="K194" s="264"/>
      <c r="L194" s="264"/>
      <c r="M194" s="264"/>
      <c r="N194" s="264"/>
      <c r="O194" s="264"/>
      <c r="P194" s="264"/>
      <c r="Q194" s="264"/>
      <c r="R194" s="264"/>
      <c r="S194" s="264"/>
      <c r="T194" s="264"/>
      <c r="U194" s="264"/>
      <c r="V194" s="264"/>
      <c r="W194" s="264"/>
      <c r="X194" s="264"/>
      <c r="Y194" s="264"/>
      <c r="Z194" s="264"/>
    </row>
    <row r="195" ht="15.75" customHeight="1">
      <c r="A195" s="264"/>
      <c r="B195" s="272"/>
      <c r="C195" s="272"/>
      <c r="D195" s="272"/>
      <c r="E195" s="272"/>
      <c r="F195" s="264"/>
      <c r="G195" s="264"/>
      <c r="H195" s="264"/>
      <c r="I195" s="264"/>
      <c r="J195" s="264"/>
      <c r="K195" s="264"/>
      <c r="L195" s="264"/>
      <c r="M195" s="264"/>
      <c r="N195" s="264"/>
      <c r="O195" s="264"/>
      <c r="P195" s="264"/>
      <c r="Q195" s="264"/>
      <c r="R195" s="264"/>
      <c r="S195" s="264"/>
      <c r="T195" s="264"/>
      <c r="U195" s="264"/>
      <c r="V195" s="264"/>
      <c r="W195" s="264"/>
      <c r="X195" s="264"/>
      <c r="Y195" s="264"/>
      <c r="Z195" s="264"/>
    </row>
    <row r="196" ht="15.75" customHeight="1">
      <c r="A196" s="264"/>
      <c r="B196" s="272"/>
      <c r="C196" s="272"/>
      <c r="D196" s="272"/>
      <c r="E196" s="272"/>
      <c r="F196" s="264"/>
      <c r="G196" s="264"/>
      <c r="H196" s="264"/>
      <c r="I196" s="264"/>
      <c r="J196" s="264"/>
      <c r="K196" s="264"/>
      <c r="L196" s="264"/>
      <c r="M196" s="264"/>
      <c r="N196" s="264"/>
      <c r="O196" s="264"/>
      <c r="P196" s="264"/>
      <c r="Q196" s="264"/>
      <c r="R196" s="264"/>
      <c r="S196" s="264"/>
      <c r="T196" s="264"/>
      <c r="U196" s="264"/>
      <c r="V196" s="264"/>
      <c r="W196" s="264"/>
      <c r="X196" s="264"/>
      <c r="Y196" s="264"/>
      <c r="Z196" s="264"/>
    </row>
    <row r="197" ht="15.75" customHeight="1">
      <c r="A197" s="264"/>
      <c r="B197" s="272"/>
      <c r="C197" s="272"/>
      <c r="D197" s="272"/>
      <c r="E197" s="272"/>
      <c r="F197" s="264"/>
      <c r="G197" s="264"/>
      <c r="H197" s="264"/>
      <c r="I197" s="264"/>
      <c r="J197" s="264"/>
      <c r="K197" s="264"/>
      <c r="L197" s="264"/>
      <c r="M197" s="264"/>
      <c r="N197" s="264"/>
      <c r="O197" s="264"/>
      <c r="P197" s="264"/>
      <c r="Q197" s="264"/>
      <c r="R197" s="264"/>
      <c r="S197" s="264"/>
      <c r="T197" s="264"/>
      <c r="U197" s="264"/>
      <c r="V197" s="264"/>
      <c r="W197" s="264"/>
      <c r="X197" s="264"/>
      <c r="Y197" s="264"/>
      <c r="Z197" s="264"/>
    </row>
    <row r="198" ht="15.75" customHeight="1">
      <c r="A198" s="264"/>
      <c r="B198" s="272"/>
      <c r="C198" s="272"/>
      <c r="D198" s="272"/>
      <c r="E198" s="272"/>
      <c r="F198" s="264"/>
      <c r="G198" s="264"/>
      <c r="H198" s="264"/>
      <c r="I198" s="264"/>
      <c r="J198" s="264"/>
      <c r="K198" s="264"/>
      <c r="L198" s="264"/>
      <c r="M198" s="264"/>
      <c r="N198" s="264"/>
      <c r="O198" s="264"/>
      <c r="P198" s="264"/>
      <c r="Q198" s="264"/>
      <c r="R198" s="264"/>
      <c r="S198" s="264"/>
      <c r="T198" s="264"/>
      <c r="U198" s="264"/>
      <c r="V198" s="264"/>
      <c r="W198" s="264"/>
      <c r="X198" s="264"/>
      <c r="Y198" s="264"/>
      <c r="Z198" s="264"/>
    </row>
    <row r="199" ht="15.75" customHeight="1">
      <c r="A199" s="264"/>
      <c r="B199" s="272"/>
      <c r="C199" s="272"/>
      <c r="D199" s="272"/>
      <c r="E199" s="272"/>
      <c r="F199" s="264"/>
      <c r="G199" s="264"/>
      <c r="H199" s="264"/>
      <c r="I199" s="264"/>
      <c r="J199" s="264"/>
      <c r="K199" s="264"/>
      <c r="L199" s="264"/>
      <c r="M199" s="264"/>
      <c r="N199" s="264"/>
      <c r="O199" s="264"/>
      <c r="P199" s="264"/>
      <c r="Q199" s="264"/>
      <c r="R199" s="264"/>
      <c r="S199" s="264"/>
      <c r="T199" s="264"/>
      <c r="U199" s="264"/>
      <c r="V199" s="264"/>
      <c r="W199" s="264"/>
      <c r="X199" s="264"/>
      <c r="Y199" s="264"/>
      <c r="Z199" s="264"/>
    </row>
    <row r="200" ht="15.75" customHeight="1">
      <c r="A200" s="264"/>
      <c r="B200" s="272"/>
      <c r="C200" s="272"/>
      <c r="D200" s="272"/>
      <c r="E200" s="272"/>
      <c r="F200" s="264"/>
      <c r="G200" s="264"/>
      <c r="H200" s="264"/>
      <c r="I200" s="264"/>
      <c r="J200" s="264"/>
      <c r="K200" s="264"/>
      <c r="L200" s="264"/>
      <c r="M200" s="264"/>
      <c r="N200" s="264"/>
      <c r="O200" s="264"/>
      <c r="P200" s="264"/>
      <c r="Q200" s="264"/>
      <c r="R200" s="264"/>
      <c r="S200" s="264"/>
      <c r="T200" s="264"/>
      <c r="U200" s="264"/>
      <c r="V200" s="264"/>
      <c r="W200" s="264"/>
      <c r="X200" s="264"/>
      <c r="Y200" s="264"/>
      <c r="Z200" s="264"/>
    </row>
    <row r="201" ht="15.75" customHeight="1">
      <c r="A201" s="264"/>
      <c r="B201" s="272"/>
      <c r="C201" s="272"/>
      <c r="D201" s="272"/>
      <c r="E201" s="272"/>
      <c r="F201" s="264"/>
      <c r="G201" s="264"/>
      <c r="H201" s="264"/>
      <c r="I201" s="264"/>
      <c r="J201" s="264"/>
      <c r="K201" s="264"/>
      <c r="L201" s="264"/>
      <c r="M201" s="264"/>
      <c r="N201" s="264"/>
      <c r="O201" s="264"/>
      <c r="P201" s="264"/>
      <c r="Q201" s="264"/>
      <c r="R201" s="264"/>
      <c r="S201" s="264"/>
      <c r="T201" s="264"/>
      <c r="U201" s="264"/>
      <c r="V201" s="264"/>
      <c r="W201" s="264"/>
      <c r="X201" s="264"/>
      <c r="Y201" s="264"/>
      <c r="Z201" s="264"/>
    </row>
    <row r="202" ht="15.75" customHeight="1">
      <c r="A202" s="264"/>
      <c r="B202" s="272"/>
      <c r="C202" s="272"/>
      <c r="D202" s="272"/>
      <c r="E202" s="272"/>
      <c r="F202" s="264"/>
      <c r="G202" s="264"/>
      <c r="H202" s="264"/>
      <c r="I202" s="264"/>
      <c r="J202" s="264"/>
      <c r="K202" s="264"/>
      <c r="L202" s="264"/>
      <c r="M202" s="264"/>
      <c r="N202" s="264"/>
      <c r="O202" s="264"/>
      <c r="P202" s="264"/>
      <c r="Q202" s="264"/>
      <c r="R202" s="264"/>
      <c r="S202" s="264"/>
      <c r="T202" s="264"/>
      <c r="U202" s="264"/>
      <c r="V202" s="264"/>
      <c r="W202" s="264"/>
      <c r="X202" s="264"/>
      <c r="Y202" s="264"/>
      <c r="Z202" s="264"/>
    </row>
    <row r="203" ht="15.75" customHeight="1">
      <c r="A203" s="264"/>
      <c r="B203" s="272"/>
      <c r="C203" s="272"/>
      <c r="D203" s="272"/>
      <c r="E203" s="272"/>
      <c r="F203" s="264"/>
      <c r="G203" s="264"/>
      <c r="H203" s="264"/>
      <c r="I203" s="264"/>
      <c r="J203" s="264"/>
      <c r="K203" s="264"/>
      <c r="L203" s="264"/>
      <c r="M203" s="264"/>
      <c r="N203" s="264"/>
      <c r="O203" s="264"/>
      <c r="P203" s="264"/>
      <c r="Q203" s="264"/>
      <c r="R203" s="264"/>
      <c r="S203" s="264"/>
      <c r="T203" s="264"/>
      <c r="U203" s="264"/>
      <c r="V203" s="264"/>
      <c r="W203" s="264"/>
      <c r="X203" s="264"/>
      <c r="Y203" s="264"/>
      <c r="Z203" s="264"/>
    </row>
    <row r="204" ht="15.75" customHeight="1">
      <c r="A204" s="264"/>
      <c r="B204" s="272"/>
      <c r="C204" s="272"/>
      <c r="D204" s="272"/>
      <c r="E204" s="272"/>
      <c r="F204" s="264"/>
      <c r="G204" s="264"/>
      <c r="H204" s="264"/>
      <c r="I204" s="264"/>
      <c r="J204" s="264"/>
      <c r="K204" s="264"/>
      <c r="L204" s="264"/>
      <c r="M204" s="264"/>
      <c r="N204" s="264"/>
      <c r="O204" s="264"/>
      <c r="P204" s="264"/>
      <c r="Q204" s="264"/>
      <c r="R204" s="264"/>
      <c r="S204" s="264"/>
      <c r="T204" s="264"/>
      <c r="U204" s="264"/>
      <c r="V204" s="264"/>
      <c r="W204" s="264"/>
      <c r="X204" s="264"/>
      <c r="Y204" s="264"/>
      <c r="Z204" s="264"/>
    </row>
    <row r="205" ht="15.75" customHeight="1">
      <c r="A205" s="264"/>
      <c r="B205" s="272"/>
      <c r="C205" s="272"/>
      <c r="D205" s="272"/>
      <c r="E205" s="272"/>
      <c r="F205" s="264"/>
      <c r="G205" s="264"/>
      <c r="H205" s="264"/>
      <c r="I205" s="264"/>
      <c r="J205" s="264"/>
      <c r="K205" s="264"/>
      <c r="L205" s="264"/>
      <c r="M205" s="264"/>
      <c r="N205" s="264"/>
      <c r="O205" s="264"/>
      <c r="P205" s="264"/>
      <c r="Q205" s="264"/>
      <c r="R205" s="264"/>
      <c r="S205" s="264"/>
      <c r="T205" s="264"/>
      <c r="U205" s="264"/>
      <c r="V205" s="264"/>
      <c r="W205" s="264"/>
      <c r="X205" s="264"/>
      <c r="Y205" s="264"/>
      <c r="Z205" s="264"/>
    </row>
    <row r="206" ht="15.75" customHeight="1">
      <c r="A206" s="264"/>
      <c r="B206" s="272"/>
      <c r="C206" s="272"/>
      <c r="D206" s="272"/>
      <c r="E206" s="272"/>
      <c r="F206" s="264"/>
      <c r="G206" s="264"/>
      <c r="H206" s="264"/>
      <c r="I206" s="264"/>
      <c r="J206" s="264"/>
      <c r="K206" s="264"/>
      <c r="L206" s="264"/>
      <c r="M206" s="264"/>
      <c r="N206" s="264"/>
      <c r="O206" s="264"/>
      <c r="P206" s="264"/>
      <c r="Q206" s="264"/>
      <c r="R206" s="264"/>
      <c r="S206" s="264"/>
      <c r="T206" s="264"/>
      <c r="U206" s="264"/>
      <c r="V206" s="264"/>
      <c r="W206" s="264"/>
      <c r="X206" s="264"/>
      <c r="Y206" s="264"/>
      <c r="Z206" s="264"/>
    </row>
    <row r="207" ht="15.75" customHeight="1">
      <c r="A207" s="264"/>
      <c r="B207" s="272"/>
      <c r="C207" s="272"/>
      <c r="D207" s="272"/>
      <c r="E207" s="272"/>
      <c r="F207" s="264"/>
      <c r="G207" s="264"/>
      <c r="H207" s="264"/>
      <c r="I207" s="264"/>
      <c r="J207" s="264"/>
      <c r="K207" s="264"/>
      <c r="L207" s="264"/>
      <c r="M207" s="264"/>
      <c r="N207" s="264"/>
      <c r="O207" s="264"/>
      <c r="P207" s="264"/>
      <c r="Q207" s="264"/>
      <c r="R207" s="264"/>
      <c r="S207" s="264"/>
      <c r="T207" s="264"/>
      <c r="U207" s="264"/>
      <c r="V207" s="264"/>
      <c r="W207" s="264"/>
      <c r="X207" s="264"/>
      <c r="Y207" s="264"/>
      <c r="Z207" s="264"/>
    </row>
    <row r="208" ht="15.75" customHeight="1">
      <c r="A208" s="264"/>
      <c r="B208" s="272"/>
      <c r="C208" s="272"/>
      <c r="D208" s="272"/>
      <c r="E208" s="272"/>
      <c r="F208" s="264"/>
      <c r="G208" s="264"/>
      <c r="H208" s="264"/>
      <c r="I208" s="264"/>
      <c r="J208" s="264"/>
      <c r="K208" s="264"/>
      <c r="L208" s="264"/>
      <c r="M208" s="264"/>
      <c r="N208" s="264"/>
      <c r="O208" s="264"/>
      <c r="P208" s="264"/>
      <c r="Q208" s="264"/>
      <c r="R208" s="264"/>
      <c r="S208" s="264"/>
      <c r="T208" s="264"/>
      <c r="U208" s="264"/>
      <c r="V208" s="264"/>
      <c r="W208" s="264"/>
      <c r="X208" s="264"/>
      <c r="Y208" s="264"/>
      <c r="Z208" s="264"/>
    </row>
    <row r="209" ht="15.75" customHeight="1">
      <c r="A209" s="264"/>
      <c r="B209" s="272"/>
      <c r="C209" s="272"/>
      <c r="D209" s="272"/>
      <c r="E209" s="272"/>
      <c r="F209" s="264"/>
      <c r="G209" s="264"/>
      <c r="H209" s="264"/>
      <c r="I209" s="264"/>
      <c r="J209" s="264"/>
      <c r="K209" s="264"/>
      <c r="L209" s="264"/>
      <c r="M209" s="264"/>
      <c r="N209" s="264"/>
      <c r="O209" s="264"/>
      <c r="P209" s="264"/>
      <c r="Q209" s="264"/>
      <c r="R209" s="264"/>
      <c r="S209" s="264"/>
      <c r="T209" s="264"/>
      <c r="U209" s="264"/>
      <c r="V209" s="264"/>
      <c r="W209" s="264"/>
      <c r="X209" s="264"/>
      <c r="Y209" s="264"/>
      <c r="Z209" s="264"/>
    </row>
    <row r="210" ht="15.75" customHeight="1">
      <c r="A210" s="264"/>
      <c r="B210" s="272"/>
      <c r="C210" s="272"/>
      <c r="D210" s="272"/>
      <c r="E210" s="272"/>
      <c r="F210" s="264"/>
      <c r="G210" s="264"/>
      <c r="H210" s="264"/>
      <c r="I210" s="264"/>
      <c r="J210" s="264"/>
      <c r="K210" s="264"/>
      <c r="L210" s="264"/>
      <c r="M210" s="264"/>
      <c r="N210" s="264"/>
      <c r="O210" s="264"/>
      <c r="P210" s="264"/>
      <c r="Q210" s="264"/>
      <c r="R210" s="264"/>
      <c r="S210" s="264"/>
      <c r="T210" s="264"/>
      <c r="U210" s="264"/>
      <c r="V210" s="264"/>
      <c r="W210" s="264"/>
      <c r="X210" s="264"/>
      <c r="Y210" s="264"/>
      <c r="Z210" s="264"/>
    </row>
    <row r="211" ht="15.75" customHeight="1">
      <c r="A211" s="264"/>
      <c r="B211" s="272"/>
      <c r="C211" s="272"/>
      <c r="D211" s="272"/>
      <c r="E211" s="272"/>
      <c r="F211" s="264"/>
      <c r="G211" s="264"/>
      <c r="H211" s="264"/>
      <c r="I211" s="264"/>
      <c r="J211" s="264"/>
      <c r="K211" s="264"/>
      <c r="L211" s="264"/>
      <c r="M211" s="264"/>
      <c r="N211" s="264"/>
      <c r="O211" s="264"/>
      <c r="P211" s="264"/>
      <c r="Q211" s="264"/>
      <c r="R211" s="264"/>
      <c r="S211" s="264"/>
      <c r="T211" s="264"/>
      <c r="U211" s="264"/>
      <c r="V211" s="264"/>
      <c r="W211" s="264"/>
      <c r="X211" s="264"/>
      <c r="Y211" s="264"/>
      <c r="Z211" s="264"/>
    </row>
    <row r="212" ht="15.75" customHeight="1">
      <c r="A212" s="264"/>
      <c r="B212" s="272"/>
      <c r="C212" s="272"/>
      <c r="D212" s="272"/>
      <c r="E212" s="272"/>
      <c r="F212" s="264"/>
      <c r="G212" s="264"/>
      <c r="H212" s="264"/>
      <c r="I212" s="264"/>
      <c r="J212" s="264"/>
      <c r="K212" s="264"/>
      <c r="L212" s="264"/>
      <c r="M212" s="264"/>
      <c r="N212" s="264"/>
      <c r="O212" s="264"/>
      <c r="P212" s="264"/>
      <c r="Q212" s="264"/>
      <c r="R212" s="264"/>
      <c r="S212" s="264"/>
      <c r="T212" s="264"/>
      <c r="U212" s="264"/>
      <c r="V212" s="264"/>
      <c r="W212" s="264"/>
      <c r="X212" s="264"/>
      <c r="Y212" s="264"/>
      <c r="Z212" s="264"/>
    </row>
    <row r="213" ht="15.75" customHeight="1">
      <c r="A213" s="264"/>
      <c r="B213" s="272"/>
      <c r="C213" s="272"/>
      <c r="D213" s="272"/>
      <c r="E213" s="272"/>
      <c r="F213" s="264"/>
      <c r="G213" s="264"/>
      <c r="H213" s="264"/>
      <c r="I213" s="264"/>
      <c r="J213" s="264"/>
      <c r="K213" s="264"/>
      <c r="L213" s="264"/>
      <c r="M213" s="264"/>
      <c r="N213" s="264"/>
      <c r="O213" s="264"/>
      <c r="P213" s="264"/>
      <c r="Q213" s="264"/>
      <c r="R213" s="264"/>
      <c r="S213" s="264"/>
      <c r="T213" s="264"/>
      <c r="U213" s="264"/>
      <c r="V213" s="264"/>
      <c r="W213" s="264"/>
      <c r="X213" s="264"/>
      <c r="Y213" s="264"/>
      <c r="Z213" s="264"/>
    </row>
    <row r="214" ht="15.75" customHeight="1">
      <c r="A214" s="264"/>
      <c r="B214" s="272"/>
      <c r="C214" s="272"/>
      <c r="D214" s="272"/>
      <c r="E214" s="272"/>
      <c r="F214" s="264"/>
      <c r="G214" s="264"/>
      <c r="H214" s="264"/>
      <c r="I214" s="264"/>
      <c r="J214" s="264"/>
      <c r="K214" s="264"/>
      <c r="L214" s="264"/>
      <c r="M214" s="264"/>
      <c r="N214" s="264"/>
      <c r="O214" s="264"/>
      <c r="P214" s="264"/>
      <c r="Q214" s="264"/>
      <c r="R214" s="264"/>
      <c r="S214" s="264"/>
      <c r="T214" s="264"/>
      <c r="U214" s="264"/>
      <c r="V214" s="264"/>
      <c r="W214" s="264"/>
      <c r="X214" s="264"/>
      <c r="Y214" s="264"/>
      <c r="Z214" s="264"/>
    </row>
    <row r="215" ht="15.75" customHeight="1">
      <c r="A215" s="264"/>
      <c r="B215" s="272"/>
      <c r="C215" s="272"/>
      <c r="D215" s="272"/>
      <c r="E215" s="272"/>
      <c r="F215" s="264"/>
      <c r="G215" s="264"/>
      <c r="H215" s="264"/>
      <c r="I215" s="264"/>
      <c r="J215" s="264"/>
      <c r="K215" s="264"/>
      <c r="L215" s="264"/>
      <c r="M215" s="264"/>
      <c r="N215" s="264"/>
      <c r="O215" s="264"/>
      <c r="P215" s="264"/>
      <c r="Q215" s="264"/>
      <c r="R215" s="264"/>
      <c r="S215" s="264"/>
      <c r="T215" s="264"/>
      <c r="U215" s="264"/>
      <c r="V215" s="264"/>
      <c r="W215" s="264"/>
      <c r="X215" s="264"/>
      <c r="Y215" s="264"/>
      <c r="Z215" s="264"/>
    </row>
    <row r="216" ht="15.75" customHeight="1">
      <c r="A216" s="264"/>
      <c r="B216" s="272"/>
      <c r="C216" s="272"/>
      <c r="D216" s="272"/>
      <c r="E216" s="272"/>
      <c r="F216" s="264"/>
      <c r="G216" s="264"/>
      <c r="H216" s="264"/>
      <c r="I216" s="264"/>
      <c r="J216" s="264"/>
      <c r="K216" s="264"/>
      <c r="L216" s="264"/>
      <c r="M216" s="264"/>
      <c r="N216" s="264"/>
      <c r="O216" s="264"/>
      <c r="P216" s="264"/>
      <c r="Q216" s="264"/>
      <c r="R216" s="264"/>
      <c r="S216" s="264"/>
      <c r="T216" s="264"/>
      <c r="U216" s="264"/>
      <c r="V216" s="264"/>
      <c r="W216" s="264"/>
      <c r="X216" s="264"/>
      <c r="Y216" s="264"/>
      <c r="Z216" s="264"/>
    </row>
    <row r="217" ht="15.75" customHeight="1">
      <c r="A217" s="264"/>
      <c r="B217" s="272"/>
      <c r="C217" s="272"/>
      <c r="D217" s="272"/>
      <c r="E217" s="272"/>
      <c r="F217" s="264"/>
      <c r="G217" s="264"/>
      <c r="H217" s="264"/>
      <c r="I217" s="264"/>
      <c r="J217" s="264"/>
      <c r="K217" s="264"/>
      <c r="L217" s="264"/>
      <c r="M217" s="264"/>
      <c r="N217" s="264"/>
      <c r="O217" s="264"/>
      <c r="P217" s="264"/>
      <c r="Q217" s="264"/>
      <c r="R217" s="264"/>
      <c r="S217" s="264"/>
      <c r="T217" s="264"/>
      <c r="U217" s="264"/>
      <c r="V217" s="264"/>
      <c r="W217" s="264"/>
      <c r="X217" s="264"/>
      <c r="Y217" s="264"/>
      <c r="Z217" s="264"/>
    </row>
    <row r="218" ht="15.75" customHeight="1">
      <c r="A218" s="264"/>
      <c r="B218" s="272"/>
      <c r="C218" s="272"/>
      <c r="D218" s="272"/>
      <c r="E218" s="272"/>
      <c r="F218" s="264"/>
      <c r="G218" s="264"/>
      <c r="H218" s="264"/>
      <c r="I218" s="264"/>
      <c r="J218" s="264"/>
      <c r="K218" s="264"/>
      <c r="L218" s="264"/>
      <c r="M218" s="264"/>
      <c r="N218" s="264"/>
      <c r="O218" s="264"/>
      <c r="P218" s="264"/>
      <c r="Q218" s="264"/>
      <c r="R218" s="264"/>
      <c r="S218" s="264"/>
      <c r="T218" s="264"/>
      <c r="U218" s="264"/>
      <c r="V218" s="264"/>
      <c r="W218" s="264"/>
      <c r="X218" s="264"/>
      <c r="Y218" s="264"/>
      <c r="Z218" s="264"/>
    </row>
    <row r="219" ht="15.75" customHeight="1">
      <c r="A219" s="264"/>
      <c r="B219" s="272"/>
      <c r="C219" s="272"/>
      <c r="D219" s="272"/>
      <c r="E219" s="272"/>
      <c r="F219" s="264"/>
      <c r="G219" s="264"/>
      <c r="H219" s="264"/>
      <c r="I219" s="264"/>
      <c r="J219" s="264"/>
      <c r="K219" s="264"/>
      <c r="L219" s="264"/>
      <c r="M219" s="264"/>
      <c r="N219" s="264"/>
      <c r="O219" s="264"/>
      <c r="P219" s="264"/>
      <c r="Q219" s="264"/>
      <c r="R219" s="264"/>
      <c r="S219" s="264"/>
      <c r="T219" s="264"/>
      <c r="U219" s="264"/>
      <c r="V219" s="264"/>
      <c r="W219" s="264"/>
      <c r="X219" s="264"/>
      <c r="Y219" s="264"/>
      <c r="Z219" s="264"/>
    </row>
    <row r="220" ht="15.75" customHeight="1">
      <c r="A220" s="264"/>
      <c r="B220" s="272"/>
      <c r="C220" s="272"/>
      <c r="D220" s="272"/>
      <c r="E220" s="272"/>
      <c r="F220" s="264"/>
      <c r="G220" s="264"/>
      <c r="H220" s="264"/>
      <c r="I220" s="264"/>
      <c r="J220" s="264"/>
      <c r="K220" s="264"/>
      <c r="L220" s="264"/>
      <c r="M220" s="264"/>
      <c r="N220" s="264"/>
      <c r="O220" s="264"/>
      <c r="P220" s="264"/>
      <c r="Q220" s="264"/>
      <c r="R220" s="264"/>
      <c r="S220" s="264"/>
      <c r="T220" s="264"/>
      <c r="U220" s="264"/>
      <c r="V220" s="264"/>
      <c r="W220" s="264"/>
      <c r="X220" s="264"/>
      <c r="Y220" s="264"/>
      <c r="Z220" s="264"/>
    </row>
    <row r="221" ht="15.75" customHeight="1">
      <c r="A221" s="264"/>
      <c r="B221" s="272"/>
      <c r="C221" s="272"/>
      <c r="D221" s="272"/>
      <c r="E221" s="272"/>
      <c r="F221" s="264"/>
      <c r="G221" s="264"/>
      <c r="H221" s="264"/>
      <c r="I221" s="264"/>
      <c r="J221" s="264"/>
      <c r="K221" s="264"/>
      <c r="L221" s="264"/>
      <c r="M221" s="264"/>
      <c r="N221" s="264"/>
      <c r="O221" s="264"/>
      <c r="P221" s="264"/>
      <c r="Q221" s="264"/>
      <c r="R221" s="264"/>
      <c r="S221" s="264"/>
      <c r="T221" s="264"/>
      <c r="U221" s="264"/>
      <c r="V221" s="264"/>
      <c r="W221" s="264"/>
      <c r="X221" s="264"/>
      <c r="Y221" s="264"/>
      <c r="Z221" s="264"/>
    </row>
    <row r="222" ht="15.75" customHeight="1">
      <c r="A222" s="264"/>
      <c r="B222" s="272"/>
      <c r="C222" s="272"/>
      <c r="D222" s="272"/>
      <c r="E222" s="272"/>
      <c r="F222" s="264"/>
      <c r="G222" s="264"/>
      <c r="H222" s="264"/>
      <c r="I222" s="264"/>
      <c r="J222" s="264"/>
      <c r="K222" s="264"/>
      <c r="L222" s="264"/>
      <c r="M222" s="264"/>
      <c r="N222" s="264"/>
      <c r="O222" s="264"/>
      <c r="P222" s="264"/>
      <c r="Q222" s="264"/>
      <c r="R222" s="264"/>
      <c r="S222" s="264"/>
      <c r="T222" s="264"/>
      <c r="U222" s="264"/>
      <c r="V222" s="264"/>
      <c r="W222" s="264"/>
      <c r="X222" s="264"/>
      <c r="Y222" s="264"/>
      <c r="Z222" s="264"/>
    </row>
    <row r="223" ht="15.75" customHeight="1">
      <c r="A223" s="264"/>
      <c r="B223" s="272"/>
      <c r="C223" s="272"/>
      <c r="D223" s="272"/>
      <c r="E223" s="272"/>
      <c r="F223" s="264"/>
      <c r="G223" s="264"/>
      <c r="H223" s="264"/>
      <c r="I223" s="264"/>
      <c r="J223" s="264"/>
      <c r="K223" s="264"/>
      <c r="L223" s="264"/>
      <c r="M223" s="264"/>
      <c r="N223" s="264"/>
      <c r="O223" s="264"/>
      <c r="P223" s="264"/>
      <c r="Q223" s="264"/>
      <c r="R223" s="264"/>
      <c r="S223" s="264"/>
      <c r="T223" s="264"/>
      <c r="U223" s="264"/>
      <c r="V223" s="264"/>
      <c r="W223" s="264"/>
      <c r="X223" s="264"/>
      <c r="Y223" s="264"/>
      <c r="Z223" s="264"/>
    </row>
    <row r="224" ht="15.75" customHeight="1">
      <c r="A224" s="264"/>
      <c r="B224" s="272"/>
      <c r="C224" s="272"/>
      <c r="D224" s="272"/>
      <c r="E224" s="272"/>
      <c r="F224" s="264"/>
      <c r="G224" s="264"/>
      <c r="H224" s="264"/>
      <c r="I224" s="264"/>
      <c r="J224" s="264"/>
      <c r="K224" s="264"/>
      <c r="L224" s="264"/>
      <c r="M224" s="264"/>
      <c r="N224" s="264"/>
      <c r="O224" s="264"/>
      <c r="P224" s="264"/>
      <c r="Q224" s="264"/>
      <c r="R224" s="264"/>
      <c r="S224" s="264"/>
      <c r="T224" s="264"/>
      <c r="U224" s="264"/>
      <c r="V224" s="264"/>
      <c r="W224" s="264"/>
      <c r="X224" s="264"/>
      <c r="Y224" s="264"/>
      <c r="Z224" s="264"/>
    </row>
    <row r="225" ht="15.75" customHeight="1">
      <c r="A225" s="264"/>
      <c r="B225" s="272"/>
      <c r="C225" s="272"/>
      <c r="D225" s="272"/>
      <c r="E225" s="272"/>
      <c r="F225" s="264"/>
      <c r="G225" s="264"/>
      <c r="H225" s="264"/>
      <c r="I225" s="264"/>
      <c r="J225" s="264"/>
      <c r="K225" s="264"/>
      <c r="L225" s="264"/>
      <c r="M225" s="264"/>
      <c r="N225" s="264"/>
      <c r="O225" s="264"/>
      <c r="P225" s="264"/>
      <c r="Q225" s="264"/>
      <c r="R225" s="264"/>
      <c r="S225" s="264"/>
      <c r="T225" s="264"/>
      <c r="U225" s="264"/>
      <c r="V225" s="264"/>
      <c r="W225" s="264"/>
      <c r="X225" s="264"/>
      <c r="Y225" s="264"/>
      <c r="Z225" s="264"/>
    </row>
    <row r="226" ht="15.75" customHeight="1">
      <c r="A226" s="264"/>
      <c r="B226" s="272"/>
      <c r="C226" s="272"/>
      <c r="D226" s="272"/>
      <c r="E226" s="272"/>
      <c r="F226" s="264"/>
      <c r="G226" s="264"/>
      <c r="H226" s="264"/>
      <c r="I226" s="264"/>
      <c r="J226" s="264"/>
      <c r="K226" s="264"/>
      <c r="L226" s="264"/>
      <c r="M226" s="264"/>
      <c r="N226" s="264"/>
      <c r="O226" s="264"/>
      <c r="P226" s="264"/>
      <c r="Q226" s="264"/>
      <c r="R226" s="264"/>
      <c r="S226" s="264"/>
      <c r="T226" s="264"/>
      <c r="U226" s="264"/>
      <c r="V226" s="264"/>
      <c r="W226" s="264"/>
      <c r="X226" s="264"/>
      <c r="Y226" s="264"/>
      <c r="Z226" s="264"/>
    </row>
    <row r="227" ht="15.75" customHeight="1">
      <c r="A227" s="264"/>
      <c r="B227" s="272"/>
      <c r="C227" s="272"/>
      <c r="D227" s="272"/>
      <c r="E227" s="272"/>
      <c r="F227" s="264"/>
      <c r="G227" s="264"/>
      <c r="H227" s="264"/>
      <c r="I227" s="264"/>
      <c r="J227" s="264"/>
      <c r="K227" s="264"/>
      <c r="L227" s="264"/>
      <c r="M227" s="264"/>
      <c r="N227" s="264"/>
      <c r="O227" s="264"/>
      <c r="P227" s="264"/>
      <c r="Q227" s="264"/>
      <c r="R227" s="264"/>
      <c r="S227" s="264"/>
      <c r="T227" s="264"/>
      <c r="U227" s="264"/>
      <c r="V227" s="264"/>
      <c r="W227" s="264"/>
      <c r="X227" s="264"/>
      <c r="Y227" s="264"/>
      <c r="Z227" s="264"/>
    </row>
    <row r="228" ht="15.75" customHeight="1">
      <c r="A228" s="264"/>
      <c r="B228" s="272"/>
      <c r="C228" s="272"/>
      <c r="D228" s="272"/>
      <c r="E228" s="272"/>
      <c r="F228" s="264"/>
      <c r="G228" s="264"/>
      <c r="H228" s="264"/>
      <c r="I228" s="264"/>
      <c r="J228" s="264"/>
      <c r="K228" s="264"/>
      <c r="L228" s="264"/>
      <c r="M228" s="264"/>
      <c r="N228" s="264"/>
      <c r="O228" s="264"/>
      <c r="P228" s="264"/>
      <c r="Q228" s="264"/>
      <c r="R228" s="264"/>
      <c r="S228" s="264"/>
      <c r="T228" s="264"/>
      <c r="U228" s="264"/>
      <c r="V228" s="264"/>
      <c r="W228" s="264"/>
      <c r="X228" s="264"/>
      <c r="Y228" s="264"/>
      <c r="Z228" s="264"/>
    </row>
    <row r="229" ht="15.75" customHeight="1">
      <c r="A229" s="264"/>
      <c r="B229" s="272"/>
      <c r="C229" s="272"/>
      <c r="D229" s="272"/>
      <c r="E229" s="272"/>
      <c r="F229" s="264"/>
      <c r="G229" s="264"/>
      <c r="H229" s="264"/>
      <c r="I229" s="264"/>
      <c r="J229" s="264"/>
      <c r="K229" s="264"/>
      <c r="L229" s="264"/>
      <c r="M229" s="264"/>
      <c r="N229" s="264"/>
      <c r="O229" s="264"/>
      <c r="P229" s="264"/>
      <c r="Q229" s="264"/>
      <c r="R229" s="264"/>
      <c r="S229" s="264"/>
      <c r="T229" s="264"/>
      <c r="U229" s="264"/>
      <c r="V229" s="264"/>
      <c r="W229" s="264"/>
      <c r="X229" s="264"/>
      <c r="Y229" s="264"/>
      <c r="Z229" s="264"/>
    </row>
    <row r="230" ht="15.75" customHeight="1">
      <c r="A230" s="264"/>
      <c r="B230" s="272"/>
      <c r="C230" s="272"/>
      <c r="D230" s="272"/>
      <c r="E230" s="272"/>
      <c r="F230" s="264"/>
      <c r="G230" s="264"/>
      <c r="H230" s="264"/>
      <c r="I230" s="264"/>
      <c r="J230" s="264"/>
      <c r="K230" s="264"/>
      <c r="L230" s="264"/>
      <c r="M230" s="264"/>
      <c r="N230" s="264"/>
      <c r="O230" s="264"/>
      <c r="P230" s="264"/>
      <c r="Q230" s="264"/>
      <c r="R230" s="264"/>
      <c r="S230" s="264"/>
      <c r="T230" s="264"/>
      <c r="U230" s="264"/>
      <c r="V230" s="264"/>
      <c r="W230" s="264"/>
      <c r="X230" s="264"/>
      <c r="Y230" s="264"/>
      <c r="Z230" s="264"/>
    </row>
    <row r="231" ht="15.75" customHeight="1">
      <c r="A231" s="264"/>
      <c r="B231" s="272"/>
      <c r="C231" s="272"/>
      <c r="D231" s="272"/>
      <c r="E231" s="272"/>
      <c r="F231" s="264"/>
      <c r="G231" s="264"/>
      <c r="H231" s="264"/>
      <c r="I231" s="264"/>
      <c r="J231" s="264"/>
      <c r="K231" s="264"/>
      <c r="L231" s="264"/>
      <c r="M231" s="264"/>
      <c r="N231" s="264"/>
      <c r="O231" s="264"/>
      <c r="P231" s="264"/>
      <c r="Q231" s="264"/>
      <c r="R231" s="264"/>
      <c r="S231" s="264"/>
      <c r="T231" s="264"/>
      <c r="U231" s="264"/>
      <c r="V231" s="264"/>
      <c r="W231" s="264"/>
      <c r="X231" s="264"/>
      <c r="Y231" s="264"/>
      <c r="Z231" s="264"/>
    </row>
    <row r="232" ht="15.75" customHeight="1">
      <c r="A232" s="264"/>
      <c r="B232" s="272"/>
      <c r="C232" s="272"/>
      <c r="D232" s="272"/>
      <c r="E232" s="272"/>
      <c r="F232" s="264"/>
      <c r="G232" s="264"/>
      <c r="H232" s="264"/>
      <c r="I232" s="264"/>
      <c r="J232" s="264"/>
      <c r="K232" s="264"/>
      <c r="L232" s="264"/>
      <c r="M232" s="264"/>
      <c r="N232" s="264"/>
      <c r="O232" s="264"/>
      <c r="P232" s="264"/>
      <c r="Q232" s="264"/>
      <c r="R232" s="264"/>
      <c r="S232" s="264"/>
      <c r="T232" s="264"/>
      <c r="U232" s="264"/>
      <c r="V232" s="264"/>
      <c r="W232" s="264"/>
      <c r="X232" s="264"/>
      <c r="Y232" s="264"/>
      <c r="Z232" s="264"/>
    </row>
    <row r="233" ht="15.75" customHeight="1">
      <c r="A233" s="264"/>
      <c r="B233" s="272"/>
      <c r="C233" s="272"/>
      <c r="D233" s="272"/>
      <c r="E233" s="272"/>
      <c r="F233" s="264"/>
      <c r="G233" s="264"/>
      <c r="H233" s="264"/>
      <c r="I233" s="264"/>
      <c r="J233" s="264"/>
      <c r="K233" s="264"/>
      <c r="L233" s="264"/>
      <c r="M233" s="264"/>
      <c r="N233" s="264"/>
      <c r="O233" s="264"/>
      <c r="P233" s="264"/>
      <c r="Q233" s="264"/>
      <c r="R233" s="264"/>
      <c r="S233" s="264"/>
      <c r="T233" s="264"/>
      <c r="U233" s="264"/>
      <c r="V233" s="264"/>
      <c r="W233" s="264"/>
      <c r="X233" s="264"/>
      <c r="Y233" s="264"/>
      <c r="Z233" s="264"/>
    </row>
    <row r="234" ht="15.75" customHeight="1">
      <c r="A234" s="264"/>
      <c r="B234" s="272"/>
      <c r="C234" s="272"/>
      <c r="D234" s="272"/>
      <c r="E234" s="272"/>
      <c r="F234" s="264"/>
      <c r="G234" s="264"/>
      <c r="H234" s="264"/>
      <c r="I234" s="264"/>
      <c r="J234" s="264"/>
      <c r="K234" s="264"/>
      <c r="L234" s="264"/>
      <c r="M234" s="264"/>
      <c r="N234" s="264"/>
      <c r="O234" s="264"/>
      <c r="P234" s="264"/>
      <c r="Q234" s="264"/>
      <c r="R234" s="264"/>
      <c r="S234" s="264"/>
      <c r="T234" s="264"/>
      <c r="U234" s="264"/>
      <c r="V234" s="264"/>
      <c r="W234" s="264"/>
      <c r="X234" s="264"/>
      <c r="Y234" s="264"/>
      <c r="Z234" s="264"/>
    </row>
    <row r="235" ht="15.75" customHeight="1">
      <c r="A235" s="264"/>
      <c r="B235" s="272"/>
      <c r="C235" s="272"/>
      <c r="D235" s="272"/>
      <c r="E235" s="272"/>
      <c r="F235" s="264"/>
      <c r="G235" s="264"/>
      <c r="H235" s="264"/>
      <c r="I235" s="264"/>
      <c r="J235" s="264"/>
      <c r="K235" s="264"/>
      <c r="L235" s="264"/>
      <c r="M235" s="264"/>
      <c r="N235" s="264"/>
      <c r="O235" s="264"/>
      <c r="P235" s="264"/>
      <c r="Q235" s="264"/>
      <c r="R235" s="264"/>
      <c r="S235" s="264"/>
      <c r="T235" s="264"/>
      <c r="U235" s="264"/>
      <c r="V235" s="264"/>
      <c r="W235" s="264"/>
      <c r="X235" s="264"/>
      <c r="Y235" s="264"/>
      <c r="Z235" s="264"/>
    </row>
    <row r="236" ht="15.75" customHeight="1">
      <c r="A236" s="264"/>
      <c r="B236" s="272"/>
      <c r="C236" s="272"/>
      <c r="D236" s="272"/>
      <c r="E236" s="272"/>
      <c r="F236" s="264"/>
      <c r="G236" s="264"/>
      <c r="H236" s="264"/>
      <c r="I236" s="264"/>
      <c r="J236" s="264"/>
      <c r="K236" s="264"/>
      <c r="L236" s="264"/>
      <c r="M236" s="264"/>
      <c r="N236" s="264"/>
      <c r="O236" s="264"/>
      <c r="P236" s="264"/>
      <c r="Q236" s="264"/>
      <c r="R236" s="264"/>
      <c r="S236" s="264"/>
      <c r="T236" s="264"/>
      <c r="U236" s="264"/>
      <c r="V236" s="264"/>
      <c r="W236" s="264"/>
      <c r="X236" s="264"/>
      <c r="Y236" s="264"/>
      <c r="Z236" s="264"/>
    </row>
    <row r="237" ht="15.75" customHeight="1">
      <c r="A237" s="264"/>
      <c r="B237" s="272"/>
      <c r="C237" s="272"/>
      <c r="D237" s="272"/>
      <c r="E237" s="272"/>
      <c r="F237" s="264"/>
      <c r="G237" s="264"/>
      <c r="H237" s="264"/>
      <c r="I237" s="264"/>
      <c r="J237" s="264"/>
      <c r="K237" s="264"/>
      <c r="L237" s="264"/>
      <c r="M237" s="264"/>
      <c r="N237" s="264"/>
      <c r="O237" s="264"/>
      <c r="P237" s="264"/>
      <c r="Q237" s="264"/>
      <c r="R237" s="264"/>
      <c r="S237" s="264"/>
      <c r="T237" s="264"/>
      <c r="U237" s="264"/>
      <c r="V237" s="264"/>
      <c r="W237" s="264"/>
      <c r="X237" s="264"/>
      <c r="Y237" s="264"/>
      <c r="Z237" s="264"/>
    </row>
    <row r="238" ht="15.75" customHeight="1">
      <c r="A238" s="264"/>
      <c r="B238" s="272"/>
      <c r="C238" s="272"/>
      <c r="D238" s="272"/>
      <c r="E238" s="272"/>
      <c r="F238" s="264"/>
      <c r="G238" s="264"/>
      <c r="H238" s="264"/>
      <c r="I238" s="264"/>
      <c r="J238" s="264"/>
      <c r="K238" s="264"/>
      <c r="L238" s="264"/>
      <c r="M238" s="264"/>
      <c r="N238" s="264"/>
      <c r="O238" s="264"/>
      <c r="P238" s="264"/>
      <c r="Q238" s="264"/>
      <c r="R238" s="264"/>
      <c r="S238" s="264"/>
      <c r="T238" s="264"/>
      <c r="U238" s="264"/>
      <c r="V238" s="264"/>
      <c r="W238" s="264"/>
      <c r="X238" s="264"/>
      <c r="Y238" s="264"/>
      <c r="Z238" s="264"/>
    </row>
    <row r="239" ht="15.75" customHeight="1">
      <c r="A239" s="264"/>
      <c r="B239" s="272"/>
      <c r="C239" s="272"/>
      <c r="D239" s="272"/>
      <c r="E239" s="272"/>
      <c r="F239" s="264"/>
      <c r="G239" s="264"/>
      <c r="H239" s="264"/>
      <c r="I239" s="264"/>
      <c r="J239" s="264"/>
      <c r="K239" s="264"/>
      <c r="L239" s="264"/>
      <c r="M239" s="264"/>
      <c r="N239" s="264"/>
      <c r="O239" s="264"/>
      <c r="P239" s="264"/>
      <c r="Q239" s="264"/>
      <c r="R239" s="264"/>
      <c r="S239" s="264"/>
      <c r="T239" s="264"/>
      <c r="U239" s="264"/>
      <c r="V239" s="264"/>
      <c r="W239" s="264"/>
      <c r="X239" s="264"/>
      <c r="Y239" s="264"/>
      <c r="Z239" s="264"/>
    </row>
    <row r="240" ht="15.75" customHeight="1">
      <c r="A240" s="264"/>
      <c r="B240" s="272"/>
      <c r="C240" s="272"/>
      <c r="D240" s="272"/>
      <c r="E240" s="272"/>
      <c r="F240" s="264"/>
      <c r="G240" s="264"/>
      <c r="H240" s="264"/>
      <c r="I240" s="264"/>
      <c r="J240" s="264"/>
      <c r="K240" s="264"/>
      <c r="L240" s="264"/>
      <c r="M240" s="264"/>
      <c r="N240" s="264"/>
      <c r="O240" s="264"/>
      <c r="P240" s="264"/>
      <c r="Q240" s="264"/>
      <c r="R240" s="264"/>
      <c r="S240" s="264"/>
      <c r="T240" s="264"/>
      <c r="U240" s="264"/>
      <c r="V240" s="264"/>
      <c r="W240" s="264"/>
      <c r="X240" s="264"/>
      <c r="Y240" s="264"/>
      <c r="Z240" s="264"/>
    </row>
    <row r="241" ht="15.75" customHeight="1">
      <c r="A241" s="264"/>
      <c r="B241" s="272"/>
      <c r="C241" s="272"/>
      <c r="D241" s="272"/>
      <c r="E241" s="272"/>
      <c r="F241" s="264"/>
      <c r="G241" s="264"/>
      <c r="H241" s="264"/>
      <c r="I241" s="264"/>
      <c r="J241" s="264"/>
      <c r="K241" s="264"/>
      <c r="L241" s="264"/>
      <c r="M241" s="264"/>
      <c r="N241" s="264"/>
      <c r="O241" s="264"/>
      <c r="P241" s="264"/>
      <c r="Q241" s="264"/>
      <c r="R241" s="264"/>
      <c r="S241" s="264"/>
      <c r="T241" s="264"/>
      <c r="U241" s="264"/>
      <c r="V241" s="264"/>
      <c r="W241" s="264"/>
      <c r="X241" s="264"/>
      <c r="Y241" s="264"/>
      <c r="Z241" s="264"/>
    </row>
    <row r="242" ht="15.75" customHeight="1">
      <c r="A242" s="264"/>
      <c r="B242" s="272"/>
      <c r="C242" s="272"/>
      <c r="D242" s="272"/>
      <c r="E242" s="272"/>
      <c r="F242" s="264"/>
      <c r="G242" s="264"/>
      <c r="H242" s="264"/>
      <c r="I242" s="264"/>
      <c r="J242" s="264"/>
      <c r="K242" s="264"/>
      <c r="L242" s="264"/>
      <c r="M242" s="264"/>
      <c r="N242" s="264"/>
      <c r="O242" s="264"/>
      <c r="P242" s="264"/>
      <c r="Q242" s="264"/>
      <c r="R242" s="264"/>
      <c r="S242" s="264"/>
      <c r="T242" s="264"/>
      <c r="U242" s="264"/>
      <c r="V242" s="264"/>
      <c r="W242" s="264"/>
      <c r="X242" s="264"/>
      <c r="Y242" s="264"/>
      <c r="Z242" s="264"/>
    </row>
    <row r="243" ht="15.75" customHeight="1">
      <c r="A243" s="264"/>
      <c r="B243" s="272"/>
      <c r="C243" s="272"/>
      <c r="D243" s="272"/>
      <c r="E243" s="272"/>
      <c r="F243" s="264"/>
      <c r="G243" s="264"/>
      <c r="H243" s="264"/>
      <c r="I243" s="264"/>
      <c r="J243" s="264"/>
      <c r="K243" s="264"/>
      <c r="L243" s="264"/>
      <c r="M243" s="264"/>
      <c r="N243" s="264"/>
      <c r="O243" s="264"/>
      <c r="P243" s="264"/>
      <c r="Q243" s="264"/>
      <c r="R243" s="264"/>
      <c r="S243" s="264"/>
      <c r="T243" s="264"/>
      <c r="U243" s="264"/>
      <c r="V243" s="264"/>
      <c r="W243" s="264"/>
      <c r="X243" s="264"/>
      <c r="Y243" s="264"/>
      <c r="Z243" s="264"/>
    </row>
    <row r="244" ht="15.75" customHeight="1">
      <c r="A244" s="264"/>
      <c r="B244" s="272"/>
      <c r="C244" s="272"/>
      <c r="D244" s="272"/>
      <c r="E244" s="272"/>
      <c r="F244" s="264"/>
      <c r="G244" s="264"/>
      <c r="H244" s="264"/>
      <c r="I244" s="264"/>
      <c r="J244" s="264"/>
      <c r="K244" s="264"/>
      <c r="L244" s="264"/>
      <c r="M244" s="264"/>
      <c r="N244" s="264"/>
      <c r="O244" s="264"/>
      <c r="P244" s="264"/>
      <c r="Q244" s="264"/>
      <c r="R244" s="264"/>
      <c r="S244" s="264"/>
      <c r="T244" s="264"/>
      <c r="U244" s="264"/>
      <c r="V244" s="264"/>
      <c r="W244" s="264"/>
      <c r="X244" s="264"/>
      <c r="Y244" s="264"/>
      <c r="Z244" s="264"/>
    </row>
    <row r="245" ht="15.75" customHeight="1">
      <c r="A245" s="264"/>
      <c r="B245" s="272"/>
      <c r="C245" s="272"/>
      <c r="D245" s="272"/>
      <c r="E245" s="272"/>
      <c r="F245" s="264"/>
      <c r="G245" s="264"/>
      <c r="H245" s="264"/>
      <c r="I245" s="264"/>
      <c r="J245" s="264"/>
      <c r="K245" s="264"/>
      <c r="L245" s="264"/>
      <c r="M245" s="264"/>
      <c r="N245" s="264"/>
      <c r="O245" s="264"/>
      <c r="P245" s="264"/>
      <c r="Q245" s="264"/>
      <c r="R245" s="264"/>
      <c r="S245" s="264"/>
      <c r="T245" s="264"/>
      <c r="U245" s="264"/>
      <c r="V245" s="264"/>
      <c r="W245" s="264"/>
      <c r="X245" s="264"/>
      <c r="Y245" s="264"/>
      <c r="Z245" s="264"/>
    </row>
    <row r="246" ht="15.75" customHeight="1">
      <c r="A246" s="264"/>
      <c r="B246" s="272"/>
      <c r="C246" s="272"/>
      <c r="D246" s="272"/>
      <c r="E246" s="272"/>
      <c r="F246" s="264"/>
      <c r="G246" s="264"/>
      <c r="H246" s="264"/>
      <c r="I246" s="264"/>
      <c r="J246" s="264"/>
      <c r="K246" s="264"/>
      <c r="L246" s="264"/>
      <c r="M246" s="264"/>
      <c r="N246" s="264"/>
      <c r="O246" s="264"/>
      <c r="P246" s="264"/>
      <c r="Q246" s="264"/>
      <c r="R246" s="264"/>
      <c r="S246" s="264"/>
      <c r="T246" s="264"/>
      <c r="U246" s="264"/>
      <c r="V246" s="264"/>
      <c r="W246" s="264"/>
      <c r="X246" s="264"/>
      <c r="Y246" s="264"/>
      <c r="Z246" s="264"/>
    </row>
    <row r="247" ht="15.75" customHeight="1">
      <c r="A247" s="264"/>
      <c r="B247" s="272"/>
      <c r="C247" s="272"/>
      <c r="D247" s="272"/>
      <c r="E247" s="272"/>
      <c r="F247" s="264"/>
      <c r="G247" s="264"/>
      <c r="H247" s="264"/>
      <c r="I247" s="264"/>
      <c r="J247" s="264"/>
      <c r="K247" s="264"/>
      <c r="L247" s="264"/>
      <c r="M247" s="264"/>
      <c r="N247" s="264"/>
      <c r="O247" s="264"/>
      <c r="P247" s="264"/>
      <c r="Q247" s="264"/>
      <c r="R247" s="264"/>
      <c r="S247" s="264"/>
      <c r="T247" s="264"/>
      <c r="U247" s="264"/>
      <c r="V247" s="264"/>
      <c r="W247" s="264"/>
      <c r="X247" s="264"/>
      <c r="Y247" s="264"/>
      <c r="Z247" s="264"/>
    </row>
    <row r="248" ht="15.75" customHeight="1">
      <c r="A248" s="264"/>
      <c r="B248" s="272"/>
      <c r="C248" s="272"/>
      <c r="D248" s="272"/>
      <c r="E248" s="272"/>
      <c r="F248" s="264"/>
      <c r="G248" s="264"/>
      <c r="H248" s="264"/>
      <c r="I248" s="264"/>
      <c r="J248" s="264"/>
      <c r="K248" s="264"/>
      <c r="L248" s="264"/>
      <c r="M248" s="264"/>
      <c r="N248" s="264"/>
      <c r="O248" s="264"/>
      <c r="P248" s="264"/>
      <c r="Q248" s="264"/>
      <c r="R248" s="264"/>
      <c r="S248" s="264"/>
      <c r="T248" s="264"/>
      <c r="U248" s="264"/>
      <c r="V248" s="264"/>
      <c r="W248" s="264"/>
      <c r="X248" s="264"/>
      <c r="Y248" s="264"/>
      <c r="Z248" s="264"/>
    </row>
    <row r="249" ht="15.75" customHeight="1">
      <c r="A249" s="264"/>
      <c r="B249" s="272"/>
      <c r="C249" s="272"/>
      <c r="D249" s="272"/>
      <c r="E249" s="272"/>
      <c r="F249" s="264"/>
      <c r="G249" s="264"/>
      <c r="H249" s="264"/>
      <c r="I249" s="264"/>
      <c r="J249" s="264"/>
      <c r="K249" s="264"/>
      <c r="L249" s="264"/>
      <c r="M249" s="264"/>
      <c r="N249" s="264"/>
      <c r="O249" s="264"/>
      <c r="P249" s="264"/>
      <c r="Q249" s="264"/>
      <c r="R249" s="264"/>
      <c r="S249" s="264"/>
      <c r="T249" s="264"/>
      <c r="U249" s="264"/>
      <c r="V249" s="264"/>
      <c r="W249" s="264"/>
      <c r="X249" s="264"/>
      <c r="Y249" s="264"/>
      <c r="Z249" s="264"/>
    </row>
    <row r="250" ht="15.75" customHeight="1">
      <c r="A250" s="264"/>
      <c r="B250" s="272"/>
      <c r="C250" s="272"/>
      <c r="D250" s="272"/>
      <c r="E250" s="272"/>
      <c r="F250" s="264"/>
      <c r="G250" s="264"/>
      <c r="H250" s="264"/>
      <c r="I250" s="264"/>
      <c r="J250" s="264"/>
      <c r="K250" s="264"/>
      <c r="L250" s="264"/>
      <c r="M250" s="264"/>
      <c r="N250" s="264"/>
      <c r="O250" s="264"/>
      <c r="P250" s="264"/>
      <c r="Q250" s="264"/>
      <c r="R250" s="264"/>
      <c r="S250" s="264"/>
      <c r="T250" s="264"/>
      <c r="U250" s="264"/>
      <c r="V250" s="264"/>
      <c r="W250" s="264"/>
      <c r="X250" s="264"/>
      <c r="Y250" s="264"/>
      <c r="Z250" s="264"/>
    </row>
    <row r="251" ht="15.75" customHeight="1">
      <c r="A251" s="264"/>
      <c r="B251" s="272"/>
      <c r="C251" s="272"/>
      <c r="D251" s="272"/>
      <c r="E251" s="272"/>
      <c r="F251" s="264"/>
      <c r="G251" s="264"/>
      <c r="H251" s="264"/>
      <c r="I251" s="264"/>
      <c r="J251" s="264"/>
      <c r="K251" s="264"/>
      <c r="L251" s="264"/>
      <c r="M251" s="264"/>
      <c r="N251" s="264"/>
      <c r="O251" s="264"/>
      <c r="P251" s="264"/>
      <c r="Q251" s="264"/>
      <c r="R251" s="264"/>
      <c r="S251" s="264"/>
      <c r="T251" s="264"/>
      <c r="U251" s="264"/>
      <c r="V251" s="264"/>
      <c r="W251" s="264"/>
      <c r="X251" s="264"/>
      <c r="Y251" s="264"/>
      <c r="Z251" s="264"/>
    </row>
    <row r="252" ht="15.75" customHeight="1">
      <c r="A252" s="264"/>
      <c r="B252" s="272"/>
      <c r="C252" s="272"/>
      <c r="D252" s="272"/>
      <c r="E252" s="272"/>
      <c r="F252" s="264"/>
      <c r="G252" s="264"/>
      <c r="H252" s="264"/>
      <c r="I252" s="264"/>
      <c r="J252" s="264"/>
      <c r="K252" s="264"/>
      <c r="L252" s="264"/>
      <c r="M252" s="264"/>
      <c r="N252" s="264"/>
      <c r="O252" s="264"/>
      <c r="P252" s="264"/>
      <c r="Q252" s="264"/>
      <c r="R252" s="264"/>
      <c r="S252" s="264"/>
      <c r="T252" s="264"/>
      <c r="U252" s="264"/>
      <c r="V252" s="264"/>
      <c r="W252" s="264"/>
      <c r="X252" s="264"/>
      <c r="Y252" s="264"/>
      <c r="Z252" s="264"/>
    </row>
    <row r="253" ht="15.75" customHeight="1">
      <c r="A253" s="264"/>
      <c r="B253" s="272"/>
      <c r="C253" s="272"/>
      <c r="D253" s="272"/>
      <c r="E253" s="272"/>
      <c r="F253" s="264"/>
      <c r="G253" s="264"/>
      <c r="H253" s="264"/>
      <c r="I253" s="264"/>
      <c r="J253" s="264"/>
      <c r="K253" s="264"/>
      <c r="L253" s="264"/>
      <c r="M253" s="264"/>
      <c r="N253" s="264"/>
      <c r="O253" s="264"/>
      <c r="P253" s="264"/>
      <c r="Q253" s="264"/>
      <c r="R253" s="264"/>
      <c r="S253" s="264"/>
      <c r="T253" s="264"/>
      <c r="U253" s="264"/>
      <c r="V253" s="264"/>
      <c r="W253" s="264"/>
      <c r="X253" s="264"/>
      <c r="Y253" s="264"/>
      <c r="Z253" s="264"/>
    </row>
    <row r="254" ht="15.75" customHeight="1">
      <c r="A254" s="264"/>
      <c r="B254" s="272"/>
      <c r="C254" s="272"/>
      <c r="D254" s="272"/>
      <c r="E254" s="272"/>
      <c r="F254" s="264"/>
      <c r="G254" s="264"/>
      <c r="H254" s="264"/>
      <c r="I254" s="264"/>
      <c r="J254" s="264"/>
      <c r="K254" s="264"/>
      <c r="L254" s="264"/>
      <c r="M254" s="264"/>
      <c r="N254" s="264"/>
      <c r="O254" s="264"/>
      <c r="P254" s="264"/>
      <c r="Q254" s="264"/>
      <c r="R254" s="264"/>
      <c r="S254" s="264"/>
      <c r="T254" s="264"/>
      <c r="U254" s="264"/>
      <c r="V254" s="264"/>
      <c r="W254" s="264"/>
      <c r="X254" s="264"/>
      <c r="Y254" s="264"/>
      <c r="Z254" s="264"/>
    </row>
    <row r="255" ht="15.75" customHeight="1">
      <c r="A255" s="264"/>
      <c r="B255" s="272"/>
      <c r="C255" s="272"/>
      <c r="D255" s="272"/>
      <c r="E255" s="272"/>
      <c r="F255" s="264"/>
      <c r="G255" s="264"/>
      <c r="H255" s="264"/>
      <c r="I255" s="264"/>
      <c r="J255" s="264"/>
      <c r="K255" s="264"/>
      <c r="L255" s="264"/>
      <c r="M255" s="264"/>
      <c r="N255" s="264"/>
      <c r="O255" s="264"/>
      <c r="P255" s="264"/>
      <c r="Q255" s="264"/>
      <c r="R255" s="264"/>
      <c r="S255" s="264"/>
      <c r="T255" s="264"/>
      <c r="U255" s="264"/>
      <c r="V255" s="264"/>
      <c r="W255" s="264"/>
      <c r="X255" s="264"/>
      <c r="Y255" s="264"/>
      <c r="Z255" s="264"/>
    </row>
    <row r="256" ht="15.75" customHeight="1">
      <c r="A256" s="264"/>
      <c r="B256" s="272"/>
      <c r="C256" s="272"/>
      <c r="D256" s="272"/>
      <c r="E256" s="272"/>
      <c r="F256" s="264"/>
      <c r="G256" s="264"/>
      <c r="H256" s="264"/>
      <c r="I256" s="264"/>
      <c r="J256" s="264"/>
      <c r="K256" s="264"/>
      <c r="L256" s="264"/>
      <c r="M256" s="264"/>
      <c r="N256" s="264"/>
      <c r="O256" s="264"/>
      <c r="P256" s="264"/>
      <c r="Q256" s="264"/>
      <c r="R256" s="264"/>
      <c r="S256" s="264"/>
      <c r="T256" s="264"/>
      <c r="U256" s="264"/>
      <c r="V256" s="264"/>
      <c r="W256" s="264"/>
      <c r="X256" s="264"/>
      <c r="Y256" s="264"/>
      <c r="Z256" s="264"/>
    </row>
    <row r="257" ht="15.75" customHeight="1">
      <c r="A257" s="264"/>
      <c r="B257" s="272"/>
      <c r="C257" s="272"/>
      <c r="D257" s="272"/>
      <c r="E257" s="272"/>
      <c r="F257" s="264"/>
      <c r="G257" s="264"/>
      <c r="H257" s="264"/>
      <c r="I257" s="264"/>
      <c r="J257" s="264"/>
      <c r="K257" s="264"/>
      <c r="L257" s="264"/>
      <c r="M257" s="264"/>
      <c r="N257" s="264"/>
      <c r="O257" s="264"/>
      <c r="P257" s="264"/>
      <c r="Q257" s="264"/>
      <c r="R257" s="264"/>
      <c r="S257" s="264"/>
      <c r="T257" s="264"/>
      <c r="U257" s="264"/>
      <c r="V257" s="264"/>
      <c r="W257" s="264"/>
      <c r="X257" s="264"/>
      <c r="Y257" s="264"/>
      <c r="Z257" s="264"/>
    </row>
    <row r="258" ht="15.75" customHeight="1">
      <c r="A258" s="264"/>
      <c r="B258" s="272"/>
      <c r="C258" s="272"/>
      <c r="D258" s="272"/>
      <c r="E258" s="272"/>
      <c r="F258" s="264"/>
      <c r="G258" s="264"/>
      <c r="H258" s="264"/>
      <c r="I258" s="264"/>
      <c r="J258" s="264"/>
      <c r="K258" s="264"/>
      <c r="L258" s="264"/>
      <c r="M258" s="264"/>
      <c r="N258" s="264"/>
      <c r="O258" s="264"/>
      <c r="P258" s="264"/>
      <c r="Q258" s="264"/>
      <c r="R258" s="264"/>
      <c r="S258" s="264"/>
      <c r="T258" s="264"/>
      <c r="U258" s="264"/>
      <c r="V258" s="264"/>
      <c r="W258" s="264"/>
      <c r="X258" s="264"/>
      <c r="Y258" s="264"/>
      <c r="Z258" s="264"/>
    </row>
    <row r="259" ht="15.75" customHeight="1">
      <c r="A259" s="264"/>
      <c r="B259" s="272"/>
      <c r="C259" s="272"/>
      <c r="D259" s="272"/>
      <c r="E259" s="272"/>
      <c r="F259" s="264"/>
      <c r="G259" s="264"/>
      <c r="H259" s="264"/>
      <c r="I259" s="264"/>
      <c r="J259" s="264"/>
      <c r="K259" s="264"/>
      <c r="L259" s="264"/>
      <c r="M259" s="264"/>
      <c r="N259" s="264"/>
      <c r="O259" s="264"/>
      <c r="P259" s="264"/>
      <c r="Q259" s="264"/>
      <c r="R259" s="264"/>
      <c r="S259" s="264"/>
      <c r="T259" s="264"/>
      <c r="U259" s="264"/>
      <c r="V259" s="264"/>
      <c r="W259" s="264"/>
      <c r="X259" s="264"/>
      <c r="Y259" s="264"/>
      <c r="Z259" s="264"/>
    </row>
    <row r="260" ht="15.75" customHeight="1">
      <c r="A260" s="264"/>
      <c r="B260" s="272"/>
      <c r="C260" s="272"/>
      <c r="D260" s="272"/>
      <c r="E260" s="272"/>
      <c r="F260" s="264"/>
      <c r="G260" s="264"/>
      <c r="H260" s="264"/>
      <c r="I260" s="264"/>
      <c r="J260" s="264"/>
      <c r="K260" s="264"/>
      <c r="L260" s="264"/>
      <c r="M260" s="264"/>
      <c r="N260" s="264"/>
      <c r="O260" s="264"/>
      <c r="P260" s="264"/>
      <c r="Q260" s="264"/>
      <c r="R260" s="264"/>
      <c r="S260" s="264"/>
      <c r="T260" s="264"/>
      <c r="U260" s="264"/>
      <c r="V260" s="264"/>
      <c r="W260" s="264"/>
      <c r="X260" s="264"/>
      <c r="Y260" s="264"/>
      <c r="Z260" s="264"/>
    </row>
    <row r="261" ht="15.75" customHeight="1">
      <c r="A261" s="264"/>
      <c r="B261" s="272"/>
      <c r="C261" s="272"/>
      <c r="D261" s="272"/>
      <c r="E261" s="272"/>
      <c r="F261" s="264"/>
      <c r="G261" s="264"/>
      <c r="H261" s="264"/>
      <c r="I261" s="264"/>
      <c r="J261" s="264"/>
      <c r="K261" s="264"/>
      <c r="L261" s="264"/>
      <c r="M261" s="264"/>
      <c r="N261" s="264"/>
      <c r="O261" s="264"/>
      <c r="P261" s="264"/>
      <c r="Q261" s="264"/>
      <c r="R261" s="264"/>
      <c r="S261" s="264"/>
      <c r="T261" s="264"/>
      <c r="U261" s="264"/>
      <c r="V261" s="264"/>
      <c r="W261" s="264"/>
      <c r="X261" s="264"/>
      <c r="Y261" s="264"/>
      <c r="Z261" s="264"/>
    </row>
    <row r="262" ht="15.75" customHeight="1">
      <c r="A262" s="264"/>
      <c r="B262" s="272"/>
      <c r="C262" s="272"/>
      <c r="D262" s="272"/>
      <c r="E262" s="272"/>
      <c r="F262" s="264"/>
      <c r="G262" s="264"/>
      <c r="H262" s="264"/>
      <c r="I262" s="264"/>
      <c r="J262" s="264"/>
      <c r="K262" s="264"/>
      <c r="L262" s="264"/>
      <c r="M262" s="264"/>
      <c r="N262" s="264"/>
      <c r="O262" s="264"/>
      <c r="P262" s="264"/>
      <c r="Q262" s="264"/>
      <c r="R262" s="264"/>
      <c r="S262" s="264"/>
      <c r="T262" s="264"/>
      <c r="U262" s="264"/>
      <c r="V262" s="264"/>
      <c r="W262" s="264"/>
      <c r="X262" s="264"/>
      <c r="Y262" s="264"/>
      <c r="Z262" s="264"/>
    </row>
    <row r="263" ht="15.75" customHeight="1">
      <c r="A263" s="264"/>
      <c r="B263" s="272"/>
      <c r="C263" s="272"/>
      <c r="D263" s="272"/>
      <c r="E263" s="272"/>
      <c r="F263" s="264"/>
      <c r="G263" s="264"/>
      <c r="H263" s="264"/>
      <c r="I263" s="264"/>
      <c r="J263" s="264"/>
      <c r="K263" s="264"/>
      <c r="L263" s="264"/>
      <c r="M263" s="264"/>
      <c r="N263" s="264"/>
      <c r="O263" s="264"/>
      <c r="P263" s="264"/>
      <c r="Q263" s="264"/>
      <c r="R263" s="264"/>
      <c r="S263" s="264"/>
      <c r="T263" s="264"/>
      <c r="U263" s="264"/>
      <c r="V263" s="264"/>
      <c r="W263" s="264"/>
      <c r="X263" s="264"/>
      <c r="Y263" s="264"/>
      <c r="Z263" s="264"/>
    </row>
    <row r="264" ht="15.75" customHeight="1">
      <c r="A264" s="264"/>
      <c r="B264" s="272"/>
      <c r="C264" s="272"/>
      <c r="D264" s="272"/>
      <c r="E264" s="272"/>
      <c r="F264" s="264"/>
      <c r="G264" s="264"/>
      <c r="H264" s="264"/>
      <c r="I264" s="264"/>
      <c r="J264" s="264"/>
      <c r="K264" s="264"/>
      <c r="L264" s="264"/>
      <c r="M264" s="264"/>
      <c r="N264" s="264"/>
      <c r="O264" s="264"/>
      <c r="P264" s="264"/>
      <c r="Q264" s="264"/>
      <c r="R264" s="264"/>
      <c r="S264" s="264"/>
      <c r="T264" s="264"/>
      <c r="U264" s="264"/>
      <c r="V264" s="264"/>
      <c r="W264" s="264"/>
      <c r="X264" s="264"/>
      <c r="Y264" s="264"/>
      <c r="Z264" s="264"/>
    </row>
    <row r="265" ht="15.75" customHeight="1">
      <c r="A265" s="264"/>
      <c r="B265" s="272"/>
      <c r="C265" s="272"/>
      <c r="D265" s="272"/>
      <c r="E265" s="272"/>
      <c r="F265" s="264"/>
      <c r="G265" s="264"/>
      <c r="H265" s="264"/>
      <c r="I265" s="264"/>
      <c r="J265" s="264"/>
      <c r="K265" s="264"/>
      <c r="L265" s="264"/>
      <c r="M265" s="264"/>
      <c r="N265" s="264"/>
      <c r="O265" s="264"/>
      <c r="P265" s="264"/>
      <c r="Q265" s="264"/>
      <c r="R265" s="264"/>
      <c r="S265" s="264"/>
      <c r="T265" s="264"/>
      <c r="U265" s="264"/>
      <c r="V265" s="264"/>
      <c r="W265" s="264"/>
      <c r="X265" s="264"/>
      <c r="Y265" s="264"/>
      <c r="Z265" s="264"/>
    </row>
    <row r="266" ht="15.75" customHeight="1">
      <c r="A266" s="264"/>
      <c r="B266" s="272"/>
      <c r="C266" s="272"/>
      <c r="D266" s="272"/>
      <c r="E266" s="272"/>
      <c r="F266" s="264"/>
      <c r="G266" s="264"/>
      <c r="H266" s="264"/>
      <c r="I266" s="264"/>
      <c r="J266" s="264"/>
      <c r="K266" s="264"/>
      <c r="L266" s="264"/>
      <c r="M266" s="264"/>
      <c r="N266" s="264"/>
      <c r="O266" s="264"/>
      <c r="P266" s="264"/>
      <c r="Q266" s="264"/>
      <c r="R266" s="264"/>
      <c r="S266" s="264"/>
      <c r="T266" s="264"/>
      <c r="U266" s="264"/>
      <c r="V266" s="264"/>
      <c r="W266" s="264"/>
      <c r="X266" s="264"/>
      <c r="Y266" s="264"/>
      <c r="Z266" s="264"/>
    </row>
    <row r="267" ht="15.75" customHeight="1">
      <c r="A267" s="264"/>
      <c r="B267" s="272"/>
      <c r="C267" s="272"/>
      <c r="D267" s="272"/>
      <c r="E267" s="272"/>
      <c r="F267" s="264"/>
      <c r="G267" s="264"/>
      <c r="H267" s="264"/>
      <c r="I267" s="264"/>
      <c r="J267" s="264"/>
      <c r="K267" s="264"/>
      <c r="L267" s="264"/>
      <c r="M267" s="264"/>
      <c r="N267" s="264"/>
      <c r="O267" s="264"/>
      <c r="P267" s="264"/>
      <c r="Q267" s="264"/>
      <c r="R267" s="264"/>
      <c r="S267" s="264"/>
      <c r="T267" s="264"/>
      <c r="U267" s="264"/>
      <c r="V267" s="264"/>
      <c r="W267" s="264"/>
      <c r="X267" s="264"/>
      <c r="Y267" s="264"/>
      <c r="Z267" s="264"/>
    </row>
    <row r="268" ht="15.75" customHeight="1">
      <c r="A268" s="264"/>
      <c r="B268" s="272"/>
      <c r="C268" s="272"/>
      <c r="D268" s="272"/>
      <c r="E268" s="272"/>
      <c r="F268" s="264"/>
      <c r="G268" s="264"/>
      <c r="H268" s="264"/>
      <c r="I268" s="264"/>
      <c r="J268" s="264"/>
      <c r="K268" s="264"/>
      <c r="L268" s="264"/>
      <c r="M268" s="264"/>
      <c r="N268" s="264"/>
      <c r="O268" s="264"/>
      <c r="P268" s="264"/>
      <c r="Q268" s="264"/>
      <c r="R268" s="264"/>
      <c r="S268" s="264"/>
      <c r="T268" s="264"/>
      <c r="U268" s="264"/>
      <c r="V268" s="264"/>
      <c r="W268" s="264"/>
      <c r="X268" s="264"/>
      <c r="Y268" s="264"/>
      <c r="Z268" s="264"/>
    </row>
    <row r="269" ht="15.75" customHeight="1">
      <c r="A269" s="264"/>
      <c r="B269" s="272"/>
      <c r="C269" s="272"/>
      <c r="D269" s="272"/>
      <c r="E269" s="272"/>
      <c r="F269" s="264"/>
      <c r="G269" s="264"/>
      <c r="H269" s="264"/>
      <c r="I269" s="264"/>
      <c r="J269" s="264"/>
      <c r="K269" s="264"/>
      <c r="L269" s="264"/>
      <c r="M269" s="264"/>
      <c r="N269" s="264"/>
      <c r="O269" s="264"/>
      <c r="P269" s="264"/>
      <c r="Q269" s="264"/>
      <c r="R269" s="264"/>
      <c r="S269" s="264"/>
      <c r="T269" s="264"/>
      <c r="U269" s="264"/>
      <c r="V269" s="264"/>
      <c r="W269" s="264"/>
      <c r="X269" s="264"/>
      <c r="Y269" s="264"/>
      <c r="Z269" s="264"/>
    </row>
    <row r="270" ht="15.75" customHeight="1">
      <c r="A270" s="264"/>
      <c r="B270" s="272"/>
      <c r="C270" s="272"/>
      <c r="D270" s="272"/>
      <c r="E270" s="272"/>
      <c r="F270" s="264"/>
      <c r="G270" s="264"/>
      <c r="H270" s="264"/>
      <c r="I270" s="264"/>
      <c r="J270" s="264"/>
      <c r="K270" s="264"/>
      <c r="L270" s="264"/>
      <c r="M270" s="264"/>
      <c r="N270" s="264"/>
      <c r="O270" s="264"/>
      <c r="P270" s="264"/>
      <c r="Q270" s="264"/>
      <c r="R270" s="264"/>
      <c r="S270" s="264"/>
      <c r="T270" s="264"/>
      <c r="U270" s="264"/>
      <c r="V270" s="264"/>
      <c r="W270" s="264"/>
      <c r="X270" s="264"/>
      <c r="Y270" s="264"/>
      <c r="Z270" s="264"/>
    </row>
    <row r="271" ht="15.75" customHeight="1">
      <c r="A271" s="264"/>
      <c r="B271" s="272"/>
      <c r="C271" s="272"/>
      <c r="D271" s="272"/>
      <c r="E271" s="272"/>
      <c r="F271" s="264"/>
      <c r="G271" s="264"/>
      <c r="H271" s="264"/>
      <c r="I271" s="264"/>
      <c r="J271" s="264"/>
      <c r="K271" s="264"/>
      <c r="L271" s="264"/>
      <c r="M271" s="264"/>
      <c r="N271" s="264"/>
      <c r="O271" s="264"/>
      <c r="P271" s="264"/>
      <c r="Q271" s="264"/>
      <c r="R271" s="264"/>
      <c r="S271" s="264"/>
      <c r="T271" s="264"/>
      <c r="U271" s="264"/>
      <c r="V271" s="264"/>
      <c r="W271" s="264"/>
      <c r="X271" s="264"/>
      <c r="Y271" s="264"/>
      <c r="Z271" s="264"/>
    </row>
    <row r="272" ht="15.75" customHeight="1">
      <c r="A272" s="264"/>
      <c r="B272" s="272"/>
      <c r="C272" s="272"/>
      <c r="D272" s="272"/>
      <c r="E272" s="272"/>
      <c r="F272" s="264"/>
      <c r="G272" s="264"/>
      <c r="H272" s="264"/>
      <c r="I272" s="264"/>
      <c r="J272" s="264"/>
      <c r="K272" s="264"/>
      <c r="L272" s="264"/>
      <c r="M272" s="264"/>
      <c r="N272" s="264"/>
      <c r="O272" s="264"/>
      <c r="P272" s="264"/>
      <c r="Q272" s="264"/>
      <c r="R272" s="264"/>
      <c r="S272" s="264"/>
      <c r="T272" s="264"/>
      <c r="U272" s="264"/>
      <c r="V272" s="264"/>
      <c r="W272" s="264"/>
      <c r="X272" s="264"/>
      <c r="Y272" s="264"/>
      <c r="Z272" s="264"/>
    </row>
    <row r="273" ht="15.75" customHeight="1">
      <c r="A273" s="264"/>
      <c r="B273" s="272"/>
      <c r="C273" s="272"/>
      <c r="D273" s="272"/>
      <c r="E273" s="272"/>
      <c r="F273" s="264"/>
      <c r="G273" s="264"/>
      <c r="H273" s="264"/>
      <c r="I273" s="264"/>
      <c r="J273" s="264"/>
      <c r="K273" s="264"/>
      <c r="L273" s="264"/>
      <c r="M273" s="264"/>
      <c r="N273" s="264"/>
      <c r="O273" s="264"/>
      <c r="P273" s="264"/>
      <c r="Q273" s="264"/>
      <c r="R273" s="264"/>
      <c r="S273" s="264"/>
      <c r="T273" s="264"/>
      <c r="U273" s="264"/>
      <c r="V273" s="264"/>
      <c r="W273" s="264"/>
      <c r="X273" s="264"/>
      <c r="Y273" s="264"/>
      <c r="Z273" s="264"/>
    </row>
    <row r="274" ht="15.75" customHeight="1">
      <c r="A274" s="264"/>
      <c r="B274" s="272"/>
      <c r="C274" s="272"/>
      <c r="D274" s="272"/>
      <c r="E274" s="272"/>
      <c r="F274" s="264"/>
      <c r="G274" s="264"/>
      <c r="H274" s="264"/>
      <c r="I274" s="264"/>
      <c r="J274" s="264"/>
      <c r="K274" s="264"/>
      <c r="L274" s="264"/>
      <c r="M274" s="264"/>
      <c r="N274" s="264"/>
      <c r="O274" s="264"/>
      <c r="P274" s="264"/>
      <c r="Q274" s="264"/>
      <c r="R274" s="264"/>
      <c r="S274" s="264"/>
      <c r="T274" s="264"/>
      <c r="U274" s="264"/>
      <c r="V274" s="264"/>
      <c r="W274" s="264"/>
      <c r="X274" s="264"/>
      <c r="Y274" s="264"/>
      <c r="Z274" s="264"/>
    </row>
    <row r="275" ht="15.75" customHeight="1">
      <c r="A275" s="264"/>
      <c r="B275" s="272"/>
      <c r="C275" s="272"/>
      <c r="D275" s="272"/>
      <c r="E275" s="272"/>
      <c r="F275" s="264"/>
      <c r="G275" s="264"/>
      <c r="H275" s="264"/>
      <c r="I275" s="264"/>
      <c r="J275" s="264"/>
      <c r="K275" s="264"/>
      <c r="L275" s="264"/>
      <c r="M275" s="264"/>
      <c r="N275" s="264"/>
      <c r="O275" s="264"/>
      <c r="P275" s="264"/>
      <c r="Q275" s="264"/>
      <c r="R275" s="264"/>
      <c r="S275" s="264"/>
      <c r="T275" s="264"/>
      <c r="U275" s="264"/>
      <c r="V275" s="264"/>
      <c r="W275" s="264"/>
      <c r="X275" s="264"/>
      <c r="Y275" s="264"/>
      <c r="Z275" s="264"/>
    </row>
    <row r="276" ht="15.75" customHeight="1">
      <c r="A276" s="264"/>
      <c r="B276" s="272"/>
      <c r="C276" s="272"/>
      <c r="D276" s="272"/>
      <c r="E276" s="272"/>
      <c r="F276" s="264"/>
      <c r="G276" s="264"/>
      <c r="H276" s="264"/>
      <c r="I276" s="264"/>
      <c r="J276" s="264"/>
      <c r="K276" s="264"/>
      <c r="L276" s="264"/>
      <c r="M276" s="264"/>
      <c r="N276" s="264"/>
      <c r="O276" s="264"/>
      <c r="P276" s="264"/>
      <c r="Q276" s="264"/>
      <c r="R276" s="264"/>
      <c r="S276" s="264"/>
      <c r="T276" s="264"/>
      <c r="U276" s="264"/>
      <c r="V276" s="264"/>
      <c r="W276" s="264"/>
      <c r="X276" s="264"/>
      <c r="Y276" s="264"/>
      <c r="Z276" s="264"/>
    </row>
    <row r="277" ht="15.75" customHeight="1">
      <c r="A277" s="264"/>
      <c r="B277" s="272"/>
      <c r="C277" s="272"/>
      <c r="D277" s="272"/>
      <c r="E277" s="272"/>
      <c r="F277" s="264"/>
      <c r="G277" s="264"/>
      <c r="H277" s="264"/>
      <c r="I277" s="264"/>
      <c r="J277" s="264"/>
      <c r="K277" s="264"/>
      <c r="L277" s="264"/>
      <c r="M277" s="264"/>
      <c r="N277" s="264"/>
      <c r="O277" s="264"/>
      <c r="P277" s="264"/>
      <c r="Q277" s="264"/>
      <c r="R277" s="264"/>
      <c r="S277" s="264"/>
      <c r="T277" s="264"/>
      <c r="U277" s="264"/>
      <c r="V277" s="264"/>
      <c r="W277" s="264"/>
      <c r="X277" s="264"/>
      <c r="Y277" s="264"/>
      <c r="Z277" s="264"/>
    </row>
    <row r="278" ht="15.75" customHeight="1">
      <c r="A278" s="264"/>
      <c r="B278" s="272"/>
      <c r="C278" s="272"/>
      <c r="D278" s="272"/>
      <c r="E278" s="272"/>
      <c r="F278" s="264"/>
      <c r="G278" s="264"/>
      <c r="H278" s="264"/>
      <c r="I278" s="264"/>
      <c r="J278" s="264"/>
      <c r="K278" s="264"/>
      <c r="L278" s="264"/>
      <c r="M278" s="264"/>
      <c r="N278" s="264"/>
      <c r="O278" s="264"/>
      <c r="P278" s="264"/>
      <c r="Q278" s="264"/>
      <c r="R278" s="264"/>
      <c r="S278" s="264"/>
      <c r="T278" s="264"/>
      <c r="U278" s="264"/>
      <c r="V278" s="264"/>
      <c r="W278" s="264"/>
      <c r="X278" s="264"/>
      <c r="Y278" s="264"/>
      <c r="Z278" s="264"/>
    </row>
    <row r="279" ht="15.75" customHeight="1">
      <c r="A279" s="264"/>
      <c r="B279" s="272"/>
      <c r="C279" s="272"/>
      <c r="D279" s="272"/>
      <c r="E279" s="272"/>
      <c r="F279" s="264"/>
      <c r="G279" s="264"/>
      <c r="H279" s="264"/>
      <c r="I279" s="264"/>
      <c r="J279" s="264"/>
      <c r="K279" s="264"/>
      <c r="L279" s="264"/>
      <c r="M279" s="264"/>
      <c r="N279" s="264"/>
      <c r="O279" s="264"/>
      <c r="P279" s="264"/>
      <c r="Q279" s="264"/>
      <c r="R279" s="264"/>
      <c r="S279" s="264"/>
      <c r="T279" s="264"/>
      <c r="U279" s="264"/>
      <c r="V279" s="264"/>
      <c r="W279" s="264"/>
      <c r="X279" s="264"/>
      <c r="Y279" s="264"/>
      <c r="Z279" s="264"/>
    </row>
    <row r="280" ht="15.75" customHeight="1">
      <c r="A280" s="264"/>
      <c r="B280" s="272"/>
      <c r="C280" s="272"/>
      <c r="D280" s="272"/>
      <c r="E280" s="272"/>
      <c r="F280" s="264"/>
      <c r="G280" s="264"/>
      <c r="H280" s="264"/>
      <c r="I280" s="264"/>
      <c r="J280" s="264"/>
      <c r="K280" s="264"/>
      <c r="L280" s="264"/>
      <c r="M280" s="264"/>
      <c r="N280" s="264"/>
      <c r="O280" s="264"/>
      <c r="P280" s="264"/>
      <c r="Q280" s="264"/>
      <c r="R280" s="264"/>
      <c r="S280" s="264"/>
      <c r="T280" s="264"/>
      <c r="U280" s="264"/>
      <c r="V280" s="264"/>
      <c r="W280" s="264"/>
      <c r="X280" s="264"/>
      <c r="Y280" s="264"/>
      <c r="Z280" s="264"/>
    </row>
    <row r="281" ht="15.75" customHeight="1">
      <c r="A281" s="264"/>
      <c r="B281" s="272"/>
      <c r="C281" s="272"/>
      <c r="D281" s="272"/>
      <c r="E281" s="272"/>
      <c r="F281" s="264"/>
      <c r="G281" s="264"/>
      <c r="H281" s="264"/>
      <c r="I281" s="264"/>
      <c r="J281" s="264"/>
      <c r="K281" s="264"/>
      <c r="L281" s="264"/>
      <c r="M281" s="264"/>
      <c r="N281" s="264"/>
      <c r="O281" s="264"/>
      <c r="P281" s="264"/>
      <c r="Q281" s="264"/>
      <c r="R281" s="264"/>
      <c r="S281" s="264"/>
      <c r="T281" s="264"/>
      <c r="U281" s="264"/>
      <c r="V281" s="264"/>
      <c r="W281" s="264"/>
      <c r="X281" s="264"/>
      <c r="Y281" s="264"/>
      <c r="Z281" s="264"/>
    </row>
    <row r="282" ht="15.75" customHeight="1">
      <c r="A282" s="264"/>
      <c r="B282" s="272"/>
      <c r="C282" s="272"/>
      <c r="D282" s="272"/>
      <c r="E282" s="272"/>
      <c r="F282" s="264"/>
      <c r="G282" s="264"/>
      <c r="H282" s="264"/>
      <c r="I282" s="264"/>
      <c r="J282" s="264"/>
      <c r="K282" s="264"/>
      <c r="L282" s="264"/>
      <c r="M282" s="264"/>
      <c r="N282" s="264"/>
      <c r="O282" s="264"/>
      <c r="P282" s="264"/>
      <c r="Q282" s="264"/>
      <c r="R282" s="264"/>
      <c r="S282" s="264"/>
      <c r="T282" s="264"/>
      <c r="U282" s="264"/>
      <c r="V282" s="264"/>
      <c r="W282" s="264"/>
      <c r="X282" s="264"/>
      <c r="Y282" s="264"/>
      <c r="Z282" s="264"/>
    </row>
    <row r="283" ht="15.75" customHeight="1">
      <c r="A283" s="264"/>
      <c r="B283" s="272"/>
      <c r="C283" s="272"/>
      <c r="D283" s="272"/>
      <c r="E283" s="272"/>
      <c r="F283" s="264"/>
      <c r="G283" s="264"/>
      <c r="H283" s="264"/>
      <c r="I283" s="264"/>
      <c r="J283" s="264"/>
      <c r="K283" s="264"/>
      <c r="L283" s="264"/>
      <c r="M283" s="264"/>
      <c r="N283" s="264"/>
      <c r="O283" s="264"/>
      <c r="P283" s="264"/>
      <c r="Q283" s="264"/>
      <c r="R283" s="264"/>
      <c r="S283" s="264"/>
      <c r="T283" s="264"/>
      <c r="U283" s="264"/>
      <c r="V283" s="264"/>
      <c r="W283" s="264"/>
      <c r="X283" s="264"/>
      <c r="Y283" s="264"/>
      <c r="Z283" s="264"/>
    </row>
    <row r="284" ht="15.75" customHeight="1">
      <c r="A284" s="264"/>
      <c r="B284" s="272"/>
      <c r="C284" s="272"/>
      <c r="D284" s="272"/>
      <c r="E284" s="272"/>
      <c r="F284" s="264"/>
      <c r="G284" s="264"/>
      <c r="H284" s="264"/>
      <c r="I284" s="264"/>
      <c r="J284" s="264"/>
      <c r="K284" s="264"/>
      <c r="L284" s="264"/>
      <c r="M284" s="264"/>
      <c r="N284" s="264"/>
      <c r="O284" s="264"/>
      <c r="P284" s="264"/>
      <c r="Q284" s="264"/>
      <c r="R284" s="264"/>
      <c r="S284" s="264"/>
      <c r="T284" s="264"/>
      <c r="U284" s="264"/>
      <c r="V284" s="264"/>
      <c r="W284" s="264"/>
      <c r="X284" s="264"/>
      <c r="Y284" s="264"/>
      <c r="Z284" s="264"/>
    </row>
    <row r="285" ht="15.75" customHeight="1">
      <c r="A285" s="264"/>
      <c r="B285" s="272"/>
      <c r="C285" s="272"/>
      <c r="D285" s="272"/>
      <c r="E285" s="272"/>
      <c r="F285" s="264"/>
      <c r="G285" s="264"/>
      <c r="H285" s="264"/>
      <c r="I285" s="264"/>
      <c r="J285" s="264"/>
      <c r="K285" s="264"/>
      <c r="L285" s="264"/>
      <c r="M285" s="264"/>
      <c r="N285" s="264"/>
      <c r="O285" s="264"/>
      <c r="P285" s="264"/>
      <c r="Q285" s="264"/>
      <c r="R285" s="264"/>
      <c r="S285" s="264"/>
      <c r="T285" s="264"/>
      <c r="U285" s="264"/>
      <c r="V285" s="264"/>
      <c r="W285" s="264"/>
      <c r="X285" s="264"/>
      <c r="Y285" s="264"/>
      <c r="Z285" s="264"/>
    </row>
    <row r="286" ht="15.75" customHeight="1">
      <c r="A286" s="264"/>
      <c r="B286" s="272"/>
      <c r="C286" s="272"/>
      <c r="D286" s="272"/>
      <c r="E286" s="272"/>
      <c r="F286" s="264"/>
      <c r="G286" s="264"/>
      <c r="H286" s="264"/>
      <c r="I286" s="264"/>
      <c r="J286" s="264"/>
      <c r="K286" s="264"/>
      <c r="L286" s="264"/>
      <c r="M286" s="264"/>
      <c r="N286" s="264"/>
      <c r="O286" s="264"/>
      <c r="P286" s="264"/>
      <c r="Q286" s="264"/>
      <c r="R286" s="264"/>
      <c r="S286" s="264"/>
      <c r="T286" s="264"/>
      <c r="U286" s="264"/>
      <c r="V286" s="264"/>
      <c r="W286" s="264"/>
      <c r="X286" s="264"/>
      <c r="Y286" s="264"/>
      <c r="Z286" s="264"/>
    </row>
    <row r="287" ht="15.75" customHeight="1">
      <c r="A287" s="264"/>
      <c r="B287" s="272"/>
      <c r="C287" s="272"/>
      <c r="D287" s="272"/>
      <c r="E287" s="272"/>
      <c r="F287" s="264"/>
      <c r="G287" s="264"/>
      <c r="H287" s="264"/>
      <c r="I287" s="264"/>
      <c r="J287" s="264"/>
      <c r="K287" s="264"/>
      <c r="L287" s="264"/>
      <c r="M287" s="264"/>
      <c r="N287" s="264"/>
      <c r="O287" s="264"/>
      <c r="P287" s="264"/>
      <c r="Q287" s="264"/>
      <c r="R287" s="264"/>
      <c r="S287" s="264"/>
      <c r="T287" s="264"/>
      <c r="U287" s="264"/>
      <c r="V287" s="264"/>
      <c r="W287" s="264"/>
      <c r="X287" s="264"/>
      <c r="Y287" s="264"/>
      <c r="Z287" s="264"/>
    </row>
    <row r="288" ht="15.75" customHeight="1">
      <c r="A288" s="264"/>
      <c r="B288" s="272"/>
      <c r="C288" s="272"/>
      <c r="D288" s="272"/>
      <c r="E288" s="272"/>
      <c r="F288" s="264"/>
      <c r="G288" s="264"/>
      <c r="H288" s="264"/>
      <c r="I288" s="264"/>
      <c r="J288" s="264"/>
      <c r="K288" s="264"/>
      <c r="L288" s="264"/>
      <c r="M288" s="264"/>
      <c r="N288" s="264"/>
      <c r="O288" s="264"/>
      <c r="P288" s="264"/>
      <c r="Q288" s="264"/>
      <c r="R288" s="264"/>
      <c r="S288" s="264"/>
      <c r="T288" s="264"/>
      <c r="U288" s="264"/>
      <c r="V288" s="264"/>
      <c r="W288" s="264"/>
      <c r="X288" s="264"/>
      <c r="Y288" s="264"/>
      <c r="Z288" s="264"/>
    </row>
    <row r="289" ht="15.75" customHeight="1">
      <c r="A289" s="264"/>
      <c r="B289" s="272"/>
      <c r="C289" s="272"/>
      <c r="D289" s="272"/>
      <c r="E289" s="272"/>
      <c r="F289" s="264"/>
      <c r="G289" s="264"/>
      <c r="H289" s="264"/>
      <c r="I289" s="264"/>
      <c r="J289" s="264"/>
      <c r="K289" s="264"/>
      <c r="L289" s="264"/>
      <c r="M289" s="264"/>
      <c r="N289" s="264"/>
      <c r="O289" s="264"/>
      <c r="P289" s="264"/>
      <c r="Q289" s="264"/>
      <c r="R289" s="264"/>
      <c r="S289" s="264"/>
      <c r="T289" s="264"/>
      <c r="U289" s="264"/>
      <c r="V289" s="264"/>
      <c r="W289" s="264"/>
      <c r="X289" s="264"/>
      <c r="Y289" s="264"/>
      <c r="Z289" s="264"/>
    </row>
    <row r="290" ht="15.75" customHeight="1">
      <c r="A290" s="264"/>
      <c r="B290" s="272"/>
      <c r="C290" s="272"/>
      <c r="D290" s="272"/>
      <c r="E290" s="272"/>
      <c r="F290" s="264"/>
      <c r="G290" s="264"/>
      <c r="H290" s="264"/>
      <c r="I290" s="264"/>
      <c r="J290" s="264"/>
      <c r="K290" s="264"/>
      <c r="L290" s="264"/>
      <c r="M290" s="264"/>
      <c r="N290" s="264"/>
      <c r="O290" s="264"/>
      <c r="P290" s="264"/>
      <c r="Q290" s="264"/>
      <c r="R290" s="264"/>
      <c r="S290" s="264"/>
      <c r="T290" s="264"/>
      <c r="U290" s="264"/>
      <c r="V290" s="264"/>
      <c r="W290" s="264"/>
      <c r="X290" s="264"/>
      <c r="Y290" s="264"/>
      <c r="Z290" s="264"/>
    </row>
    <row r="291" ht="15.75" customHeight="1">
      <c r="A291" s="264"/>
      <c r="B291" s="272"/>
      <c r="C291" s="272"/>
      <c r="D291" s="272"/>
      <c r="E291" s="272"/>
      <c r="F291" s="264"/>
      <c r="G291" s="264"/>
      <c r="H291" s="264"/>
      <c r="I291" s="264"/>
      <c r="J291" s="264"/>
      <c r="K291" s="264"/>
      <c r="L291" s="264"/>
      <c r="M291" s="264"/>
      <c r="N291" s="264"/>
      <c r="O291" s="264"/>
      <c r="P291" s="264"/>
      <c r="Q291" s="264"/>
      <c r="R291" s="264"/>
      <c r="S291" s="264"/>
      <c r="T291" s="264"/>
      <c r="U291" s="264"/>
      <c r="V291" s="264"/>
      <c r="W291" s="264"/>
      <c r="X291" s="264"/>
      <c r="Y291" s="264"/>
      <c r="Z291" s="264"/>
    </row>
    <row r="292" ht="15.75" customHeight="1">
      <c r="A292" s="264"/>
      <c r="B292" s="272"/>
      <c r="C292" s="272"/>
      <c r="D292" s="272"/>
      <c r="E292" s="272"/>
      <c r="F292" s="264"/>
      <c r="G292" s="264"/>
      <c r="H292" s="264"/>
      <c r="I292" s="264"/>
      <c r="J292" s="264"/>
      <c r="K292" s="264"/>
      <c r="L292" s="264"/>
      <c r="M292" s="264"/>
      <c r="N292" s="264"/>
      <c r="O292" s="264"/>
      <c r="P292" s="264"/>
      <c r="Q292" s="264"/>
      <c r="R292" s="264"/>
      <c r="S292" s="264"/>
      <c r="T292" s="264"/>
      <c r="U292" s="264"/>
      <c r="V292" s="264"/>
      <c r="W292" s="264"/>
      <c r="X292" s="264"/>
      <c r="Y292" s="264"/>
      <c r="Z292" s="264"/>
    </row>
    <row r="293" ht="15.75" customHeight="1">
      <c r="A293" s="264"/>
      <c r="B293" s="272"/>
      <c r="C293" s="272"/>
      <c r="D293" s="272"/>
      <c r="E293" s="272"/>
      <c r="F293" s="264"/>
      <c r="G293" s="264"/>
      <c r="H293" s="264"/>
      <c r="I293" s="264"/>
      <c r="J293" s="264"/>
      <c r="K293" s="264"/>
      <c r="L293" s="264"/>
      <c r="M293" s="264"/>
      <c r="N293" s="264"/>
      <c r="O293" s="264"/>
      <c r="P293" s="264"/>
      <c r="Q293" s="264"/>
      <c r="R293" s="264"/>
      <c r="S293" s="264"/>
      <c r="T293" s="264"/>
      <c r="U293" s="264"/>
      <c r="V293" s="264"/>
      <c r="W293" s="264"/>
      <c r="X293" s="264"/>
      <c r="Y293" s="264"/>
      <c r="Z293" s="264"/>
    </row>
    <row r="294" ht="15.75" customHeight="1">
      <c r="A294" s="264"/>
      <c r="B294" s="272"/>
      <c r="C294" s="272"/>
      <c r="D294" s="272"/>
      <c r="E294" s="272"/>
      <c r="F294" s="264"/>
      <c r="G294" s="264"/>
      <c r="H294" s="264"/>
      <c r="I294" s="264"/>
      <c r="J294" s="264"/>
      <c r="K294" s="264"/>
      <c r="L294" s="264"/>
      <c r="M294" s="264"/>
      <c r="N294" s="264"/>
      <c r="O294" s="264"/>
      <c r="P294" s="264"/>
      <c r="Q294" s="264"/>
      <c r="R294" s="264"/>
      <c r="S294" s="264"/>
      <c r="T294" s="264"/>
      <c r="U294" s="264"/>
      <c r="V294" s="264"/>
      <c r="W294" s="264"/>
      <c r="X294" s="264"/>
      <c r="Y294" s="264"/>
      <c r="Z294" s="264"/>
    </row>
    <row r="295" ht="15.75" customHeight="1">
      <c r="A295" s="264"/>
      <c r="B295" s="272"/>
      <c r="C295" s="272"/>
      <c r="D295" s="272"/>
      <c r="E295" s="272"/>
      <c r="F295" s="264"/>
      <c r="G295" s="264"/>
      <c r="H295" s="264"/>
      <c r="I295" s="264"/>
      <c r="J295" s="264"/>
      <c r="K295" s="264"/>
      <c r="L295" s="264"/>
      <c r="M295" s="264"/>
      <c r="N295" s="264"/>
      <c r="O295" s="264"/>
      <c r="P295" s="264"/>
      <c r="Q295" s="264"/>
      <c r="R295" s="264"/>
      <c r="S295" s="264"/>
      <c r="T295" s="264"/>
      <c r="U295" s="264"/>
      <c r="V295" s="264"/>
      <c r="W295" s="264"/>
      <c r="X295" s="264"/>
      <c r="Y295" s="264"/>
      <c r="Z295" s="264"/>
    </row>
    <row r="296" ht="15.75" customHeight="1">
      <c r="A296" s="264"/>
      <c r="B296" s="272"/>
      <c r="C296" s="272"/>
      <c r="D296" s="272"/>
      <c r="E296" s="272"/>
      <c r="F296" s="264"/>
      <c r="G296" s="264"/>
      <c r="H296" s="264"/>
      <c r="I296" s="264"/>
      <c r="J296" s="264"/>
      <c r="K296" s="264"/>
      <c r="L296" s="264"/>
      <c r="M296" s="264"/>
      <c r="N296" s="264"/>
      <c r="O296" s="264"/>
      <c r="P296" s="264"/>
      <c r="Q296" s="264"/>
      <c r="R296" s="264"/>
      <c r="S296" s="264"/>
      <c r="T296" s="264"/>
      <c r="U296" s="264"/>
      <c r="V296" s="264"/>
      <c r="W296" s="264"/>
      <c r="X296" s="264"/>
      <c r="Y296" s="264"/>
      <c r="Z296" s="264"/>
    </row>
    <row r="297" ht="15.75" customHeight="1">
      <c r="A297" s="264"/>
      <c r="B297" s="272"/>
      <c r="C297" s="272"/>
      <c r="D297" s="272"/>
      <c r="E297" s="272"/>
      <c r="F297" s="264"/>
      <c r="G297" s="264"/>
      <c r="H297" s="264"/>
      <c r="I297" s="264"/>
      <c r="J297" s="264"/>
      <c r="K297" s="264"/>
      <c r="L297" s="264"/>
      <c r="M297" s="264"/>
      <c r="N297" s="264"/>
      <c r="O297" s="264"/>
      <c r="P297" s="264"/>
      <c r="Q297" s="264"/>
      <c r="R297" s="264"/>
      <c r="S297" s="264"/>
      <c r="T297" s="264"/>
      <c r="U297" s="264"/>
      <c r="V297" s="264"/>
      <c r="W297" s="264"/>
      <c r="X297" s="264"/>
      <c r="Y297" s="264"/>
      <c r="Z297" s="264"/>
    </row>
    <row r="298" ht="15.75" customHeight="1">
      <c r="A298" s="264"/>
      <c r="B298" s="272"/>
      <c r="C298" s="272"/>
      <c r="D298" s="272"/>
      <c r="E298" s="272"/>
      <c r="F298" s="264"/>
      <c r="G298" s="264"/>
      <c r="H298" s="264"/>
      <c r="I298" s="264"/>
      <c r="J298" s="264"/>
      <c r="K298" s="264"/>
      <c r="L298" s="264"/>
      <c r="M298" s="264"/>
      <c r="N298" s="264"/>
      <c r="O298" s="264"/>
      <c r="P298" s="264"/>
      <c r="Q298" s="264"/>
      <c r="R298" s="264"/>
      <c r="S298" s="264"/>
      <c r="T298" s="264"/>
      <c r="U298" s="264"/>
      <c r="V298" s="264"/>
      <c r="W298" s="264"/>
      <c r="X298" s="264"/>
      <c r="Y298" s="264"/>
      <c r="Z298" s="264"/>
    </row>
    <row r="299" ht="15.75" customHeight="1">
      <c r="A299" s="264"/>
      <c r="B299" s="272"/>
      <c r="C299" s="272"/>
      <c r="D299" s="272"/>
      <c r="E299" s="272"/>
      <c r="F299" s="264"/>
      <c r="G299" s="264"/>
      <c r="H299" s="264"/>
      <c r="I299" s="264"/>
      <c r="J299" s="264"/>
      <c r="K299" s="264"/>
      <c r="L299" s="264"/>
      <c r="M299" s="264"/>
      <c r="N299" s="264"/>
      <c r="O299" s="264"/>
      <c r="P299" s="264"/>
      <c r="Q299" s="264"/>
      <c r="R299" s="264"/>
      <c r="S299" s="264"/>
      <c r="T299" s="264"/>
      <c r="U299" s="264"/>
      <c r="V299" s="264"/>
      <c r="W299" s="264"/>
      <c r="X299" s="264"/>
      <c r="Y299" s="264"/>
      <c r="Z299" s="264"/>
    </row>
    <row r="300" ht="15.75" customHeight="1">
      <c r="A300" s="264"/>
      <c r="B300" s="272"/>
      <c r="C300" s="272"/>
      <c r="D300" s="272"/>
      <c r="E300" s="272"/>
      <c r="F300" s="264"/>
      <c r="G300" s="264"/>
      <c r="H300" s="264"/>
      <c r="I300" s="264"/>
      <c r="J300" s="264"/>
      <c r="K300" s="264"/>
      <c r="L300" s="264"/>
      <c r="M300" s="264"/>
      <c r="N300" s="264"/>
      <c r="O300" s="264"/>
      <c r="P300" s="264"/>
      <c r="Q300" s="264"/>
      <c r="R300" s="264"/>
      <c r="S300" s="264"/>
      <c r="T300" s="264"/>
      <c r="U300" s="264"/>
      <c r="V300" s="264"/>
      <c r="W300" s="264"/>
      <c r="X300" s="264"/>
      <c r="Y300" s="264"/>
      <c r="Z300" s="264"/>
    </row>
    <row r="301" ht="15.75" customHeight="1">
      <c r="A301" s="264"/>
      <c r="B301" s="272"/>
      <c r="C301" s="272"/>
      <c r="D301" s="272"/>
      <c r="E301" s="272"/>
      <c r="F301" s="264"/>
      <c r="G301" s="264"/>
      <c r="H301" s="264"/>
      <c r="I301" s="264"/>
      <c r="J301" s="264"/>
      <c r="K301" s="264"/>
      <c r="L301" s="264"/>
      <c r="M301" s="264"/>
      <c r="N301" s="264"/>
      <c r="O301" s="264"/>
      <c r="P301" s="264"/>
      <c r="Q301" s="264"/>
      <c r="R301" s="264"/>
      <c r="S301" s="264"/>
      <c r="T301" s="264"/>
      <c r="U301" s="264"/>
      <c r="V301" s="264"/>
      <c r="W301" s="264"/>
      <c r="X301" s="264"/>
      <c r="Y301" s="264"/>
      <c r="Z301" s="264"/>
    </row>
    <row r="302" ht="15.75" customHeight="1">
      <c r="A302" s="264"/>
      <c r="B302" s="272"/>
      <c r="C302" s="272"/>
      <c r="D302" s="272"/>
      <c r="E302" s="272"/>
      <c r="F302" s="264"/>
      <c r="G302" s="264"/>
      <c r="H302" s="264"/>
      <c r="I302" s="264"/>
      <c r="J302" s="264"/>
      <c r="K302" s="264"/>
      <c r="L302" s="264"/>
      <c r="M302" s="264"/>
      <c r="N302" s="264"/>
      <c r="O302" s="264"/>
      <c r="P302" s="264"/>
      <c r="Q302" s="264"/>
      <c r="R302" s="264"/>
      <c r="S302" s="264"/>
      <c r="T302" s="264"/>
      <c r="U302" s="264"/>
      <c r="V302" s="264"/>
      <c r="W302" s="264"/>
      <c r="X302" s="264"/>
      <c r="Y302" s="264"/>
      <c r="Z302" s="264"/>
    </row>
    <row r="303" ht="15.75" customHeight="1">
      <c r="A303" s="264"/>
      <c r="B303" s="272"/>
      <c r="C303" s="272"/>
      <c r="D303" s="272"/>
      <c r="E303" s="272"/>
      <c r="F303" s="264"/>
      <c r="G303" s="264"/>
      <c r="H303" s="264"/>
      <c r="I303" s="264"/>
      <c r="J303" s="264"/>
      <c r="K303" s="264"/>
      <c r="L303" s="264"/>
      <c r="M303" s="264"/>
      <c r="N303" s="264"/>
      <c r="O303" s="264"/>
      <c r="P303" s="264"/>
      <c r="Q303" s="264"/>
      <c r="R303" s="264"/>
      <c r="S303" s="264"/>
      <c r="T303" s="264"/>
      <c r="U303" s="264"/>
      <c r="V303" s="264"/>
      <c r="W303" s="264"/>
      <c r="X303" s="264"/>
      <c r="Y303" s="264"/>
      <c r="Z303" s="264"/>
    </row>
    <row r="304" ht="15.75" customHeight="1">
      <c r="A304" s="264"/>
      <c r="B304" s="272"/>
      <c r="C304" s="272"/>
      <c r="D304" s="272"/>
      <c r="E304" s="272"/>
      <c r="F304" s="264"/>
      <c r="G304" s="264"/>
      <c r="H304" s="264"/>
      <c r="I304" s="264"/>
      <c r="J304" s="264"/>
      <c r="K304" s="264"/>
      <c r="L304" s="264"/>
      <c r="M304" s="264"/>
      <c r="N304" s="264"/>
      <c r="O304" s="264"/>
      <c r="P304" s="264"/>
      <c r="Q304" s="264"/>
      <c r="R304" s="264"/>
      <c r="S304" s="264"/>
      <c r="T304" s="264"/>
      <c r="U304" s="264"/>
      <c r="V304" s="264"/>
      <c r="W304" s="264"/>
      <c r="X304" s="264"/>
      <c r="Y304" s="264"/>
      <c r="Z304" s="264"/>
    </row>
    <row r="305" ht="15.75" customHeight="1">
      <c r="A305" s="264"/>
      <c r="B305" s="272"/>
      <c r="C305" s="272"/>
      <c r="D305" s="272"/>
      <c r="E305" s="272"/>
      <c r="F305" s="264"/>
      <c r="G305" s="264"/>
      <c r="H305" s="264"/>
      <c r="I305" s="264"/>
      <c r="J305" s="264"/>
      <c r="K305" s="264"/>
      <c r="L305" s="264"/>
      <c r="M305" s="264"/>
      <c r="N305" s="264"/>
      <c r="O305" s="264"/>
      <c r="P305" s="264"/>
      <c r="Q305" s="264"/>
      <c r="R305" s="264"/>
      <c r="S305" s="264"/>
      <c r="T305" s="264"/>
      <c r="U305" s="264"/>
      <c r="V305" s="264"/>
      <c r="W305" s="264"/>
      <c r="X305" s="264"/>
      <c r="Y305" s="264"/>
      <c r="Z305" s="264"/>
    </row>
    <row r="306" ht="15.75" customHeight="1">
      <c r="A306" s="264"/>
      <c r="B306" s="272"/>
      <c r="C306" s="272"/>
      <c r="D306" s="272"/>
      <c r="E306" s="272"/>
      <c r="F306" s="264"/>
      <c r="G306" s="264"/>
      <c r="H306" s="264"/>
      <c r="I306" s="264"/>
      <c r="J306" s="264"/>
      <c r="K306" s="264"/>
      <c r="L306" s="264"/>
      <c r="M306" s="264"/>
      <c r="N306" s="264"/>
      <c r="O306" s="264"/>
      <c r="P306" s="264"/>
      <c r="Q306" s="264"/>
      <c r="R306" s="264"/>
      <c r="S306" s="264"/>
      <c r="T306" s="264"/>
      <c r="U306" s="264"/>
      <c r="V306" s="264"/>
      <c r="W306" s="264"/>
      <c r="X306" s="264"/>
      <c r="Y306" s="264"/>
      <c r="Z306" s="264"/>
    </row>
    <row r="307" ht="15.75" customHeight="1">
      <c r="A307" s="264"/>
      <c r="B307" s="272"/>
      <c r="C307" s="272"/>
      <c r="D307" s="272"/>
      <c r="E307" s="272"/>
      <c r="F307" s="264"/>
      <c r="G307" s="264"/>
      <c r="H307" s="264"/>
      <c r="I307" s="264"/>
      <c r="J307" s="264"/>
      <c r="K307" s="264"/>
      <c r="L307" s="264"/>
      <c r="M307" s="264"/>
      <c r="N307" s="264"/>
      <c r="O307" s="264"/>
      <c r="P307" s="264"/>
      <c r="Q307" s="264"/>
      <c r="R307" s="264"/>
      <c r="S307" s="264"/>
      <c r="T307" s="264"/>
      <c r="U307" s="264"/>
      <c r="V307" s="264"/>
      <c r="W307" s="264"/>
      <c r="X307" s="264"/>
      <c r="Y307" s="264"/>
      <c r="Z307" s="264"/>
    </row>
    <row r="308" ht="15.75" customHeight="1">
      <c r="A308" s="264"/>
      <c r="B308" s="272"/>
      <c r="C308" s="272"/>
      <c r="D308" s="272"/>
      <c r="E308" s="272"/>
      <c r="F308" s="264"/>
      <c r="G308" s="264"/>
      <c r="H308" s="264"/>
      <c r="I308" s="264"/>
      <c r="J308" s="264"/>
      <c r="K308" s="264"/>
      <c r="L308" s="264"/>
      <c r="M308" s="264"/>
      <c r="N308" s="264"/>
      <c r="O308" s="264"/>
      <c r="P308" s="264"/>
      <c r="Q308" s="264"/>
      <c r="R308" s="264"/>
      <c r="S308" s="264"/>
      <c r="T308" s="264"/>
      <c r="U308" s="264"/>
      <c r="V308" s="264"/>
      <c r="W308" s="264"/>
      <c r="X308" s="264"/>
      <c r="Y308" s="264"/>
      <c r="Z308" s="264"/>
    </row>
    <row r="309" ht="15.75" customHeight="1">
      <c r="A309" s="264"/>
      <c r="B309" s="272"/>
      <c r="C309" s="272"/>
      <c r="D309" s="272"/>
      <c r="E309" s="272"/>
      <c r="F309" s="264"/>
      <c r="G309" s="264"/>
      <c r="H309" s="264"/>
      <c r="I309" s="264"/>
      <c r="J309" s="264"/>
      <c r="K309" s="264"/>
      <c r="L309" s="264"/>
      <c r="M309" s="264"/>
      <c r="N309" s="264"/>
      <c r="O309" s="264"/>
      <c r="P309" s="264"/>
      <c r="Q309" s="264"/>
      <c r="R309" s="264"/>
      <c r="S309" s="264"/>
      <c r="T309" s="264"/>
      <c r="U309" s="264"/>
      <c r="V309" s="264"/>
      <c r="W309" s="264"/>
      <c r="X309" s="264"/>
      <c r="Y309" s="264"/>
      <c r="Z309" s="264"/>
    </row>
    <row r="310" ht="15.75" customHeight="1">
      <c r="A310" s="264"/>
      <c r="B310" s="272"/>
      <c r="C310" s="272"/>
      <c r="D310" s="272"/>
      <c r="E310" s="272"/>
      <c r="F310" s="264"/>
      <c r="G310" s="264"/>
      <c r="H310" s="264"/>
      <c r="I310" s="264"/>
      <c r="J310" s="264"/>
      <c r="K310" s="264"/>
      <c r="L310" s="264"/>
      <c r="M310" s="264"/>
      <c r="N310" s="264"/>
      <c r="O310" s="264"/>
      <c r="P310" s="264"/>
      <c r="Q310" s="264"/>
      <c r="R310" s="264"/>
      <c r="S310" s="264"/>
      <c r="T310" s="264"/>
      <c r="U310" s="264"/>
      <c r="V310" s="264"/>
      <c r="W310" s="264"/>
      <c r="X310" s="264"/>
      <c r="Y310" s="264"/>
      <c r="Z310" s="264"/>
    </row>
    <row r="311" ht="15.75" customHeight="1">
      <c r="A311" s="264"/>
      <c r="B311" s="272"/>
      <c r="C311" s="272"/>
      <c r="D311" s="272"/>
      <c r="E311" s="272"/>
      <c r="F311" s="264"/>
      <c r="G311" s="264"/>
      <c r="H311" s="264"/>
      <c r="I311" s="264"/>
      <c r="J311" s="264"/>
      <c r="K311" s="264"/>
      <c r="L311" s="264"/>
      <c r="M311" s="264"/>
      <c r="N311" s="264"/>
      <c r="O311" s="264"/>
      <c r="P311" s="264"/>
      <c r="Q311" s="264"/>
      <c r="R311" s="264"/>
      <c r="S311" s="264"/>
      <c r="T311" s="264"/>
      <c r="U311" s="264"/>
      <c r="V311" s="264"/>
      <c r="W311" s="264"/>
      <c r="X311" s="264"/>
      <c r="Y311" s="264"/>
      <c r="Z311" s="264"/>
    </row>
    <row r="312" ht="15.75" customHeight="1">
      <c r="A312" s="264"/>
      <c r="B312" s="272"/>
      <c r="C312" s="272"/>
      <c r="D312" s="272"/>
      <c r="E312" s="272"/>
      <c r="F312" s="264"/>
      <c r="G312" s="264"/>
      <c r="H312" s="264"/>
      <c r="I312" s="264"/>
      <c r="J312" s="264"/>
      <c r="K312" s="264"/>
      <c r="L312" s="264"/>
      <c r="M312" s="264"/>
      <c r="N312" s="264"/>
      <c r="O312" s="264"/>
      <c r="P312" s="264"/>
      <c r="Q312" s="264"/>
      <c r="R312" s="264"/>
      <c r="S312" s="264"/>
      <c r="T312" s="264"/>
      <c r="U312" s="264"/>
      <c r="V312" s="264"/>
      <c r="W312" s="264"/>
      <c r="X312" s="264"/>
      <c r="Y312" s="264"/>
      <c r="Z312" s="264"/>
    </row>
    <row r="313" ht="15.75" customHeight="1">
      <c r="A313" s="264"/>
      <c r="B313" s="272"/>
      <c r="C313" s="272"/>
      <c r="D313" s="272"/>
      <c r="E313" s="272"/>
      <c r="F313" s="264"/>
      <c r="G313" s="264"/>
      <c r="H313" s="264"/>
      <c r="I313" s="264"/>
      <c r="J313" s="264"/>
      <c r="K313" s="264"/>
      <c r="L313" s="264"/>
      <c r="M313" s="264"/>
      <c r="N313" s="264"/>
      <c r="O313" s="264"/>
      <c r="P313" s="264"/>
      <c r="Q313" s="264"/>
      <c r="R313" s="264"/>
      <c r="S313" s="264"/>
      <c r="T313" s="264"/>
      <c r="U313" s="264"/>
      <c r="V313" s="264"/>
      <c r="W313" s="264"/>
      <c r="X313" s="264"/>
      <c r="Y313" s="264"/>
      <c r="Z313" s="264"/>
    </row>
    <row r="314" ht="15.75" customHeight="1">
      <c r="A314" s="264"/>
      <c r="B314" s="272"/>
      <c r="C314" s="272"/>
      <c r="D314" s="272"/>
      <c r="E314" s="272"/>
      <c r="F314" s="264"/>
      <c r="G314" s="264"/>
      <c r="H314" s="264"/>
      <c r="I314" s="264"/>
      <c r="J314" s="264"/>
      <c r="K314" s="264"/>
      <c r="L314" s="264"/>
      <c r="M314" s="264"/>
      <c r="N314" s="264"/>
      <c r="O314" s="264"/>
      <c r="P314" s="264"/>
      <c r="Q314" s="264"/>
      <c r="R314" s="264"/>
      <c r="S314" s="264"/>
      <c r="T314" s="264"/>
      <c r="U314" s="264"/>
      <c r="V314" s="264"/>
      <c r="W314" s="264"/>
      <c r="X314" s="264"/>
      <c r="Y314" s="264"/>
      <c r="Z314" s="264"/>
    </row>
    <row r="315" ht="15.75" customHeight="1">
      <c r="A315" s="264"/>
      <c r="B315" s="272"/>
      <c r="C315" s="272"/>
      <c r="D315" s="272"/>
      <c r="E315" s="272"/>
      <c r="F315" s="264"/>
      <c r="G315" s="264"/>
      <c r="H315" s="264"/>
      <c r="I315" s="264"/>
      <c r="J315" s="264"/>
      <c r="K315" s="264"/>
      <c r="L315" s="264"/>
      <c r="M315" s="264"/>
      <c r="N315" s="264"/>
      <c r="O315" s="264"/>
      <c r="P315" s="264"/>
      <c r="Q315" s="264"/>
      <c r="R315" s="264"/>
      <c r="S315" s="264"/>
      <c r="T315" s="264"/>
      <c r="U315" s="264"/>
      <c r="V315" s="264"/>
      <c r="W315" s="264"/>
      <c r="X315" s="264"/>
      <c r="Y315" s="264"/>
      <c r="Z315" s="264"/>
    </row>
    <row r="316" ht="15.75" customHeight="1">
      <c r="A316" s="264"/>
      <c r="B316" s="272"/>
      <c r="C316" s="272"/>
      <c r="D316" s="272"/>
      <c r="E316" s="272"/>
      <c r="F316" s="264"/>
      <c r="G316" s="264"/>
      <c r="H316" s="264"/>
      <c r="I316" s="264"/>
      <c r="J316" s="264"/>
      <c r="K316" s="264"/>
      <c r="L316" s="264"/>
      <c r="M316" s="264"/>
      <c r="N316" s="264"/>
      <c r="O316" s="264"/>
      <c r="P316" s="264"/>
      <c r="Q316" s="264"/>
      <c r="R316" s="264"/>
      <c r="S316" s="264"/>
      <c r="T316" s="264"/>
      <c r="U316" s="264"/>
      <c r="V316" s="264"/>
      <c r="W316" s="264"/>
      <c r="X316" s="264"/>
      <c r="Y316" s="264"/>
      <c r="Z316" s="264"/>
    </row>
    <row r="317" ht="15.75" customHeight="1">
      <c r="A317" s="264"/>
      <c r="B317" s="272"/>
      <c r="C317" s="272"/>
      <c r="D317" s="272"/>
      <c r="E317" s="272"/>
      <c r="F317" s="264"/>
      <c r="G317" s="264"/>
      <c r="H317" s="264"/>
      <c r="I317" s="264"/>
      <c r="J317" s="264"/>
      <c r="K317" s="264"/>
      <c r="L317" s="264"/>
      <c r="M317" s="264"/>
      <c r="N317" s="264"/>
      <c r="O317" s="264"/>
      <c r="P317" s="264"/>
      <c r="Q317" s="264"/>
      <c r="R317" s="264"/>
      <c r="S317" s="264"/>
      <c r="T317" s="264"/>
      <c r="U317" s="264"/>
      <c r="V317" s="264"/>
      <c r="W317" s="264"/>
      <c r="X317" s="264"/>
      <c r="Y317" s="264"/>
      <c r="Z317" s="264"/>
    </row>
    <row r="318" ht="15.75" customHeight="1">
      <c r="A318" s="264"/>
      <c r="B318" s="272"/>
      <c r="C318" s="272"/>
      <c r="D318" s="272"/>
      <c r="E318" s="272"/>
      <c r="F318" s="264"/>
      <c r="G318" s="264"/>
      <c r="H318" s="264"/>
      <c r="I318" s="264"/>
      <c r="J318" s="264"/>
      <c r="K318" s="264"/>
      <c r="L318" s="264"/>
      <c r="M318" s="264"/>
      <c r="N318" s="264"/>
      <c r="O318" s="264"/>
      <c r="P318" s="264"/>
      <c r="Q318" s="264"/>
      <c r="R318" s="264"/>
      <c r="S318" s="264"/>
      <c r="T318" s="264"/>
      <c r="U318" s="264"/>
      <c r="V318" s="264"/>
      <c r="W318" s="264"/>
      <c r="X318" s="264"/>
      <c r="Y318" s="264"/>
      <c r="Z318" s="264"/>
    </row>
    <row r="319" ht="15.75" customHeight="1">
      <c r="A319" s="264"/>
      <c r="B319" s="272"/>
      <c r="C319" s="272"/>
      <c r="D319" s="272"/>
      <c r="E319" s="272"/>
      <c r="F319" s="264"/>
      <c r="G319" s="264"/>
      <c r="H319" s="264"/>
      <c r="I319" s="264"/>
      <c r="J319" s="264"/>
      <c r="K319" s="264"/>
      <c r="L319" s="264"/>
      <c r="M319" s="264"/>
      <c r="N319" s="264"/>
      <c r="O319" s="264"/>
      <c r="P319" s="264"/>
      <c r="Q319" s="264"/>
      <c r="R319" s="264"/>
      <c r="S319" s="264"/>
      <c r="T319" s="264"/>
      <c r="U319" s="264"/>
      <c r="V319" s="264"/>
      <c r="W319" s="264"/>
      <c r="X319" s="264"/>
      <c r="Y319" s="264"/>
      <c r="Z319" s="264"/>
    </row>
    <row r="320" ht="15.75" customHeight="1">
      <c r="A320" s="264"/>
      <c r="B320" s="272"/>
      <c r="C320" s="272"/>
      <c r="D320" s="272"/>
      <c r="E320" s="272"/>
      <c r="F320" s="264"/>
      <c r="G320" s="264"/>
      <c r="H320" s="264"/>
      <c r="I320" s="264"/>
      <c r="J320" s="264"/>
      <c r="K320" s="264"/>
      <c r="L320" s="264"/>
      <c r="M320" s="264"/>
      <c r="N320" s="264"/>
      <c r="O320" s="264"/>
      <c r="P320" s="264"/>
      <c r="Q320" s="264"/>
      <c r="R320" s="264"/>
      <c r="S320" s="264"/>
      <c r="T320" s="264"/>
      <c r="U320" s="264"/>
      <c r="V320" s="264"/>
      <c r="W320" s="264"/>
      <c r="X320" s="264"/>
      <c r="Y320" s="264"/>
      <c r="Z320" s="264"/>
    </row>
    <row r="321" ht="15.75" customHeight="1">
      <c r="A321" s="264"/>
      <c r="B321" s="272"/>
      <c r="C321" s="272"/>
      <c r="D321" s="272"/>
      <c r="E321" s="272"/>
      <c r="F321" s="264"/>
      <c r="G321" s="264"/>
      <c r="H321" s="264"/>
      <c r="I321" s="264"/>
      <c r="J321" s="264"/>
      <c r="K321" s="264"/>
      <c r="L321" s="264"/>
      <c r="M321" s="264"/>
      <c r="N321" s="264"/>
      <c r="O321" s="264"/>
      <c r="P321" s="264"/>
      <c r="Q321" s="264"/>
      <c r="R321" s="264"/>
      <c r="S321" s="264"/>
      <c r="T321" s="264"/>
      <c r="U321" s="264"/>
      <c r="V321" s="264"/>
      <c r="W321" s="264"/>
      <c r="X321" s="264"/>
      <c r="Y321" s="264"/>
      <c r="Z321" s="264"/>
    </row>
    <row r="322" ht="15.75" customHeight="1">
      <c r="A322" s="264"/>
      <c r="B322" s="272"/>
      <c r="C322" s="272"/>
      <c r="D322" s="272"/>
      <c r="E322" s="272"/>
      <c r="F322" s="264"/>
      <c r="G322" s="264"/>
      <c r="H322" s="264"/>
      <c r="I322" s="264"/>
      <c r="J322" s="264"/>
      <c r="K322" s="264"/>
      <c r="L322" s="264"/>
      <c r="M322" s="264"/>
      <c r="N322" s="264"/>
      <c r="O322" s="264"/>
      <c r="P322" s="264"/>
      <c r="Q322" s="264"/>
      <c r="R322" s="264"/>
      <c r="S322" s="264"/>
      <c r="T322" s="264"/>
      <c r="U322" s="264"/>
      <c r="V322" s="264"/>
      <c r="W322" s="264"/>
      <c r="X322" s="264"/>
      <c r="Y322" s="264"/>
      <c r="Z322" s="264"/>
    </row>
    <row r="323" ht="15.75" customHeight="1">
      <c r="A323" s="264"/>
      <c r="B323" s="272"/>
      <c r="C323" s="272"/>
      <c r="D323" s="272"/>
      <c r="E323" s="272"/>
      <c r="F323" s="264"/>
      <c r="G323" s="264"/>
      <c r="H323" s="264"/>
      <c r="I323" s="264"/>
      <c r="J323" s="264"/>
      <c r="K323" s="264"/>
      <c r="L323" s="264"/>
      <c r="M323" s="264"/>
      <c r="N323" s="264"/>
      <c r="O323" s="264"/>
      <c r="P323" s="264"/>
      <c r="Q323" s="264"/>
      <c r="R323" s="264"/>
      <c r="S323" s="264"/>
      <c r="T323" s="264"/>
      <c r="U323" s="264"/>
      <c r="V323" s="264"/>
      <c r="W323" s="264"/>
      <c r="X323" s="264"/>
      <c r="Y323" s="264"/>
      <c r="Z323" s="264"/>
    </row>
    <row r="324" ht="15.75" customHeight="1">
      <c r="A324" s="264"/>
      <c r="B324" s="272"/>
      <c r="C324" s="272"/>
      <c r="D324" s="272"/>
      <c r="E324" s="272"/>
      <c r="F324" s="264"/>
      <c r="G324" s="264"/>
      <c r="H324" s="264"/>
      <c r="I324" s="264"/>
      <c r="J324" s="264"/>
      <c r="K324" s="264"/>
      <c r="L324" s="264"/>
      <c r="M324" s="264"/>
      <c r="N324" s="264"/>
      <c r="O324" s="264"/>
      <c r="P324" s="264"/>
      <c r="Q324" s="264"/>
      <c r="R324" s="264"/>
      <c r="S324" s="264"/>
      <c r="T324" s="264"/>
      <c r="U324" s="264"/>
      <c r="V324" s="264"/>
      <c r="W324" s="264"/>
      <c r="X324" s="264"/>
      <c r="Y324" s="264"/>
      <c r="Z324" s="264"/>
    </row>
    <row r="325" ht="15.75" customHeight="1">
      <c r="A325" s="264"/>
      <c r="B325" s="272"/>
      <c r="C325" s="272"/>
      <c r="D325" s="272"/>
      <c r="E325" s="272"/>
      <c r="F325" s="264"/>
      <c r="G325" s="264"/>
      <c r="H325" s="264"/>
      <c r="I325" s="264"/>
      <c r="J325" s="264"/>
      <c r="K325" s="264"/>
      <c r="L325" s="264"/>
      <c r="M325" s="264"/>
      <c r="N325" s="264"/>
      <c r="O325" s="264"/>
      <c r="P325" s="264"/>
      <c r="Q325" s="264"/>
      <c r="R325" s="264"/>
      <c r="S325" s="264"/>
      <c r="T325" s="264"/>
      <c r="U325" s="264"/>
      <c r="V325" s="264"/>
      <c r="W325" s="264"/>
      <c r="X325" s="264"/>
      <c r="Y325" s="264"/>
      <c r="Z325" s="264"/>
    </row>
    <row r="326" ht="15.75" customHeight="1">
      <c r="A326" s="264"/>
      <c r="B326" s="272"/>
      <c r="C326" s="272"/>
      <c r="D326" s="272"/>
      <c r="E326" s="272"/>
      <c r="F326" s="264"/>
      <c r="G326" s="264"/>
      <c r="H326" s="264"/>
      <c r="I326" s="264"/>
      <c r="J326" s="264"/>
      <c r="K326" s="264"/>
      <c r="L326" s="264"/>
      <c r="M326" s="264"/>
      <c r="N326" s="264"/>
      <c r="O326" s="264"/>
      <c r="P326" s="264"/>
      <c r="Q326" s="264"/>
      <c r="R326" s="264"/>
      <c r="S326" s="264"/>
      <c r="T326" s="264"/>
      <c r="U326" s="264"/>
      <c r="V326" s="264"/>
      <c r="W326" s="264"/>
      <c r="X326" s="264"/>
      <c r="Y326" s="264"/>
      <c r="Z326" s="264"/>
    </row>
    <row r="327" ht="15.75" customHeight="1">
      <c r="A327" s="264"/>
      <c r="B327" s="272"/>
      <c r="C327" s="272"/>
      <c r="D327" s="272"/>
      <c r="E327" s="272"/>
      <c r="F327" s="264"/>
      <c r="G327" s="264"/>
      <c r="H327" s="264"/>
      <c r="I327" s="264"/>
      <c r="J327" s="264"/>
      <c r="K327" s="264"/>
      <c r="L327" s="264"/>
      <c r="M327" s="264"/>
      <c r="N327" s="264"/>
      <c r="O327" s="264"/>
      <c r="P327" s="264"/>
      <c r="Q327" s="264"/>
      <c r="R327" s="264"/>
      <c r="S327" s="264"/>
      <c r="T327" s="264"/>
      <c r="U327" s="264"/>
      <c r="V327" s="264"/>
      <c r="W327" s="264"/>
      <c r="X327" s="264"/>
      <c r="Y327" s="264"/>
      <c r="Z327" s="264"/>
    </row>
    <row r="328" ht="15.75" customHeight="1">
      <c r="A328" s="264"/>
      <c r="B328" s="272"/>
      <c r="C328" s="272"/>
      <c r="D328" s="272"/>
      <c r="E328" s="272"/>
      <c r="F328" s="264"/>
      <c r="G328" s="264"/>
      <c r="H328" s="264"/>
      <c r="I328" s="264"/>
      <c r="J328" s="264"/>
      <c r="K328" s="264"/>
      <c r="L328" s="264"/>
      <c r="M328" s="264"/>
      <c r="N328" s="264"/>
      <c r="O328" s="264"/>
      <c r="P328" s="264"/>
      <c r="Q328" s="264"/>
      <c r="R328" s="264"/>
      <c r="S328" s="264"/>
      <c r="T328" s="264"/>
      <c r="U328" s="264"/>
      <c r="V328" s="264"/>
      <c r="W328" s="264"/>
      <c r="X328" s="264"/>
      <c r="Y328" s="264"/>
      <c r="Z328" s="264"/>
    </row>
    <row r="329" ht="15.75" customHeight="1">
      <c r="A329" s="264"/>
      <c r="B329" s="272"/>
      <c r="C329" s="272"/>
      <c r="D329" s="272"/>
      <c r="E329" s="272"/>
      <c r="F329" s="264"/>
      <c r="G329" s="264"/>
      <c r="H329" s="264"/>
      <c r="I329" s="264"/>
      <c r="J329" s="264"/>
      <c r="K329" s="264"/>
      <c r="L329" s="264"/>
      <c r="M329" s="264"/>
      <c r="N329" s="264"/>
      <c r="O329" s="264"/>
      <c r="P329" s="264"/>
      <c r="Q329" s="264"/>
      <c r="R329" s="264"/>
      <c r="S329" s="264"/>
      <c r="T329" s="264"/>
      <c r="U329" s="264"/>
      <c r="V329" s="264"/>
      <c r="W329" s="264"/>
      <c r="X329" s="264"/>
      <c r="Y329" s="264"/>
      <c r="Z329" s="264"/>
    </row>
    <row r="330" ht="15.75" customHeight="1">
      <c r="A330" s="264"/>
      <c r="B330" s="272"/>
      <c r="C330" s="272"/>
      <c r="D330" s="272"/>
      <c r="E330" s="272"/>
      <c r="F330" s="264"/>
      <c r="G330" s="264"/>
      <c r="H330" s="264"/>
      <c r="I330" s="264"/>
      <c r="J330" s="264"/>
      <c r="K330" s="264"/>
      <c r="L330" s="264"/>
      <c r="M330" s="264"/>
      <c r="N330" s="264"/>
      <c r="O330" s="264"/>
      <c r="P330" s="264"/>
      <c r="Q330" s="264"/>
      <c r="R330" s="264"/>
      <c r="S330" s="264"/>
      <c r="T330" s="264"/>
      <c r="U330" s="264"/>
      <c r="V330" s="264"/>
      <c r="W330" s="264"/>
      <c r="X330" s="264"/>
      <c r="Y330" s="264"/>
      <c r="Z330" s="264"/>
    </row>
    <row r="331" ht="15.75" customHeight="1">
      <c r="A331" s="264"/>
      <c r="B331" s="272"/>
      <c r="C331" s="272"/>
      <c r="D331" s="272"/>
      <c r="E331" s="272"/>
      <c r="F331" s="264"/>
      <c r="G331" s="264"/>
      <c r="H331" s="264"/>
      <c r="I331" s="264"/>
      <c r="J331" s="264"/>
      <c r="K331" s="264"/>
      <c r="L331" s="264"/>
      <c r="M331" s="264"/>
      <c r="N331" s="264"/>
      <c r="O331" s="264"/>
      <c r="P331" s="264"/>
      <c r="Q331" s="264"/>
      <c r="R331" s="264"/>
      <c r="S331" s="264"/>
      <c r="T331" s="264"/>
      <c r="U331" s="264"/>
      <c r="V331" s="264"/>
      <c r="W331" s="264"/>
      <c r="X331" s="264"/>
      <c r="Y331" s="264"/>
      <c r="Z331" s="264"/>
    </row>
    <row r="332" ht="15.75" customHeight="1">
      <c r="A332" s="264"/>
      <c r="B332" s="272"/>
      <c r="C332" s="272"/>
      <c r="D332" s="272"/>
      <c r="E332" s="272"/>
      <c r="F332" s="264"/>
      <c r="G332" s="264"/>
      <c r="H332" s="264"/>
      <c r="I332" s="264"/>
      <c r="J332" s="264"/>
      <c r="K332" s="264"/>
      <c r="L332" s="264"/>
      <c r="M332" s="264"/>
      <c r="N332" s="264"/>
      <c r="O332" s="264"/>
      <c r="P332" s="264"/>
      <c r="Q332" s="264"/>
      <c r="R332" s="264"/>
      <c r="S332" s="264"/>
      <c r="T332" s="264"/>
      <c r="U332" s="264"/>
      <c r="V332" s="264"/>
      <c r="W332" s="264"/>
      <c r="X332" s="264"/>
      <c r="Y332" s="264"/>
      <c r="Z332" s="264"/>
    </row>
    <row r="333" ht="15.75" customHeight="1">
      <c r="A333" s="264"/>
      <c r="B333" s="272"/>
      <c r="C333" s="272"/>
      <c r="D333" s="272"/>
      <c r="E333" s="272"/>
      <c r="F333" s="264"/>
      <c r="G333" s="264"/>
      <c r="H333" s="264"/>
      <c r="I333" s="264"/>
      <c r="J333" s="264"/>
      <c r="K333" s="264"/>
      <c r="L333" s="264"/>
      <c r="M333" s="264"/>
      <c r="N333" s="264"/>
      <c r="O333" s="264"/>
      <c r="P333" s="264"/>
      <c r="Q333" s="264"/>
      <c r="R333" s="264"/>
      <c r="S333" s="264"/>
      <c r="T333" s="264"/>
      <c r="U333" s="264"/>
      <c r="V333" s="264"/>
      <c r="W333" s="264"/>
      <c r="X333" s="264"/>
      <c r="Y333" s="264"/>
      <c r="Z333" s="264"/>
    </row>
    <row r="334" ht="15.75" customHeight="1">
      <c r="A334" s="264"/>
      <c r="B334" s="272"/>
      <c r="C334" s="272"/>
      <c r="D334" s="272"/>
      <c r="E334" s="272"/>
      <c r="F334" s="264"/>
      <c r="G334" s="264"/>
      <c r="H334" s="264"/>
      <c r="I334" s="264"/>
      <c r="J334" s="264"/>
      <c r="K334" s="264"/>
      <c r="L334" s="264"/>
      <c r="M334" s="264"/>
      <c r="N334" s="264"/>
      <c r="O334" s="264"/>
      <c r="P334" s="264"/>
      <c r="Q334" s="264"/>
      <c r="R334" s="264"/>
      <c r="S334" s="264"/>
      <c r="T334" s="264"/>
      <c r="U334" s="264"/>
      <c r="V334" s="264"/>
      <c r="W334" s="264"/>
      <c r="X334" s="264"/>
      <c r="Y334" s="264"/>
      <c r="Z334" s="264"/>
    </row>
    <row r="335" ht="15.75" customHeight="1">
      <c r="A335" s="264"/>
      <c r="B335" s="272"/>
      <c r="C335" s="272"/>
      <c r="D335" s="272"/>
      <c r="E335" s="272"/>
      <c r="F335" s="264"/>
      <c r="G335" s="264"/>
      <c r="H335" s="264"/>
      <c r="I335" s="264"/>
      <c r="J335" s="264"/>
      <c r="K335" s="264"/>
      <c r="L335" s="264"/>
      <c r="M335" s="264"/>
      <c r="N335" s="264"/>
      <c r="O335" s="264"/>
      <c r="P335" s="264"/>
      <c r="Q335" s="264"/>
      <c r="R335" s="264"/>
      <c r="S335" s="264"/>
      <c r="T335" s="264"/>
      <c r="U335" s="264"/>
      <c r="V335" s="264"/>
      <c r="W335" s="264"/>
      <c r="X335" s="264"/>
      <c r="Y335" s="264"/>
      <c r="Z335" s="264"/>
    </row>
    <row r="336" ht="15.75" customHeight="1">
      <c r="A336" s="264"/>
      <c r="B336" s="272"/>
      <c r="C336" s="272"/>
      <c r="D336" s="272"/>
      <c r="E336" s="272"/>
      <c r="F336" s="264"/>
      <c r="G336" s="264"/>
      <c r="H336" s="264"/>
      <c r="I336" s="264"/>
      <c r="J336" s="264"/>
      <c r="K336" s="264"/>
      <c r="L336" s="264"/>
      <c r="M336" s="264"/>
      <c r="N336" s="264"/>
      <c r="O336" s="264"/>
      <c r="P336" s="264"/>
      <c r="Q336" s="264"/>
      <c r="R336" s="264"/>
      <c r="S336" s="264"/>
      <c r="T336" s="264"/>
      <c r="U336" s="264"/>
      <c r="V336" s="264"/>
      <c r="W336" s="264"/>
      <c r="X336" s="264"/>
      <c r="Y336" s="264"/>
      <c r="Z336" s="264"/>
    </row>
    <row r="337" ht="15.75" customHeight="1">
      <c r="A337" s="264"/>
      <c r="B337" s="272"/>
      <c r="C337" s="272"/>
      <c r="D337" s="272"/>
      <c r="E337" s="272"/>
      <c r="F337" s="264"/>
      <c r="G337" s="264"/>
      <c r="H337" s="264"/>
      <c r="I337" s="264"/>
      <c r="J337" s="264"/>
      <c r="K337" s="264"/>
      <c r="L337" s="264"/>
      <c r="M337" s="264"/>
      <c r="N337" s="264"/>
      <c r="O337" s="264"/>
      <c r="P337" s="264"/>
      <c r="Q337" s="264"/>
      <c r="R337" s="264"/>
      <c r="S337" s="264"/>
      <c r="T337" s="264"/>
      <c r="U337" s="264"/>
      <c r="V337" s="264"/>
      <c r="W337" s="264"/>
      <c r="X337" s="264"/>
      <c r="Y337" s="264"/>
      <c r="Z337" s="264"/>
    </row>
    <row r="338" ht="15.75" customHeight="1">
      <c r="A338" s="264"/>
      <c r="B338" s="272"/>
      <c r="C338" s="272"/>
      <c r="D338" s="272"/>
      <c r="E338" s="272"/>
      <c r="F338" s="264"/>
      <c r="G338" s="264"/>
      <c r="H338" s="264"/>
      <c r="I338" s="264"/>
      <c r="J338" s="264"/>
      <c r="K338" s="264"/>
      <c r="L338" s="264"/>
      <c r="M338" s="264"/>
      <c r="N338" s="264"/>
      <c r="O338" s="264"/>
      <c r="P338" s="264"/>
      <c r="Q338" s="264"/>
      <c r="R338" s="264"/>
      <c r="S338" s="264"/>
      <c r="T338" s="264"/>
      <c r="U338" s="264"/>
      <c r="V338" s="264"/>
      <c r="W338" s="264"/>
      <c r="X338" s="264"/>
      <c r="Y338" s="264"/>
      <c r="Z338" s="264"/>
    </row>
    <row r="339" ht="15.75" customHeight="1">
      <c r="A339" s="264"/>
      <c r="B339" s="272"/>
      <c r="C339" s="272"/>
      <c r="D339" s="272"/>
      <c r="E339" s="272"/>
      <c r="F339" s="264"/>
      <c r="G339" s="264"/>
      <c r="H339" s="264"/>
      <c r="I339" s="264"/>
      <c r="J339" s="264"/>
      <c r="K339" s="264"/>
      <c r="L339" s="264"/>
      <c r="M339" s="264"/>
      <c r="N339" s="264"/>
      <c r="O339" s="264"/>
      <c r="P339" s="264"/>
      <c r="Q339" s="264"/>
      <c r="R339" s="264"/>
      <c r="S339" s="264"/>
      <c r="T339" s="264"/>
      <c r="U339" s="264"/>
      <c r="V339" s="264"/>
      <c r="W339" s="264"/>
      <c r="X339" s="264"/>
      <c r="Y339" s="264"/>
      <c r="Z339" s="264"/>
    </row>
    <row r="340" ht="15.75" customHeight="1">
      <c r="A340" s="264"/>
      <c r="B340" s="272"/>
      <c r="C340" s="272"/>
      <c r="D340" s="272"/>
      <c r="E340" s="272"/>
      <c r="F340" s="264"/>
      <c r="G340" s="264"/>
      <c r="H340" s="264"/>
      <c r="I340" s="264"/>
      <c r="J340" s="264"/>
      <c r="K340" s="264"/>
      <c r="L340" s="264"/>
      <c r="M340" s="264"/>
      <c r="N340" s="264"/>
      <c r="O340" s="264"/>
      <c r="P340" s="264"/>
      <c r="Q340" s="264"/>
      <c r="R340" s="264"/>
      <c r="S340" s="264"/>
      <c r="T340" s="264"/>
      <c r="U340" s="264"/>
      <c r="V340" s="264"/>
      <c r="W340" s="264"/>
      <c r="X340" s="264"/>
      <c r="Y340" s="264"/>
      <c r="Z340" s="264"/>
    </row>
    <row r="341" ht="15.75" customHeight="1">
      <c r="A341" s="264"/>
      <c r="B341" s="272"/>
      <c r="C341" s="272"/>
      <c r="D341" s="272"/>
      <c r="E341" s="272"/>
      <c r="F341" s="264"/>
      <c r="G341" s="264"/>
      <c r="H341" s="264"/>
      <c r="I341" s="264"/>
      <c r="J341" s="264"/>
      <c r="K341" s="264"/>
      <c r="L341" s="264"/>
      <c r="M341" s="264"/>
      <c r="N341" s="264"/>
      <c r="O341" s="264"/>
      <c r="P341" s="264"/>
      <c r="Q341" s="264"/>
      <c r="R341" s="264"/>
      <c r="S341" s="264"/>
      <c r="T341" s="264"/>
      <c r="U341" s="264"/>
      <c r="V341" s="264"/>
      <c r="W341" s="264"/>
      <c r="X341" s="264"/>
      <c r="Y341" s="264"/>
      <c r="Z341" s="264"/>
    </row>
    <row r="342" ht="15.75" customHeight="1">
      <c r="A342" s="264"/>
      <c r="B342" s="272"/>
      <c r="C342" s="272"/>
      <c r="D342" s="272"/>
      <c r="E342" s="272"/>
      <c r="F342" s="264"/>
      <c r="G342" s="264"/>
      <c r="H342" s="264"/>
      <c r="I342" s="264"/>
      <c r="J342" s="264"/>
      <c r="K342" s="264"/>
      <c r="L342" s="264"/>
      <c r="M342" s="264"/>
      <c r="N342" s="264"/>
      <c r="O342" s="264"/>
      <c r="P342" s="264"/>
      <c r="Q342" s="264"/>
      <c r="R342" s="264"/>
      <c r="S342" s="264"/>
      <c r="T342" s="264"/>
      <c r="U342" s="264"/>
      <c r="V342" s="264"/>
      <c r="W342" s="264"/>
      <c r="X342" s="264"/>
      <c r="Y342" s="264"/>
      <c r="Z342" s="264"/>
    </row>
    <row r="343" ht="15.75" customHeight="1">
      <c r="A343" s="264"/>
      <c r="B343" s="272"/>
      <c r="C343" s="272"/>
      <c r="D343" s="272"/>
      <c r="E343" s="272"/>
      <c r="F343" s="264"/>
      <c r="G343" s="264"/>
      <c r="H343" s="264"/>
      <c r="I343" s="264"/>
      <c r="J343" s="264"/>
      <c r="K343" s="264"/>
      <c r="L343" s="264"/>
      <c r="M343" s="264"/>
      <c r="N343" s="264"/>
      <c r="O343" s="264"/>
      <c r="P343" s="264"/>
      <c r="Q343" s="264"/>
      <c r="R343" s="264"/>
      <c r="S343" s="264"/>
      <c r="T343" s="264"/>
      <c r="U343" s="264"/>
      <c r="V343" s="264"/>
      <c r="W343" s="264"/>
      <c r="X343" s="264"/>
      <c r="Y343" s="264"/>
      <c r="Z343" s="264"/>
    </row>
    <row r="344" ht="15.75" customHeight="1">
      <c r="A344" s="264"/>
      <c r="B344" s="272"/>
      <c r="C344" s="272"/>
      <c r="D344" s="272"/>
      <c r="E344" s="272"/>
      <c r="F344" s="264"/>
      <c r="G344" s="264"/>
      <c r="H344" s="264"/>
      <c r="I344" s="264"/>
      <c r="J344" s="264"/>
      <c r="K344" s="264"/>
      <c r="L344" s="264"/>
      <c r="M344" s="264"/>
      <c r="N344" s="264"/>
      <c r="O344" s="264"/>
      <c r="P344" s="264"/>
      <c r="Q344" s="264"/>
      <c r="R344" s="264"/>
      <c r="S344" s="264"/>
      <c r="T344" s="264"/>
      <c r="U344" s="264"/>
      <c r="V344" s="264"/>
      <c r="W344" s="264"/>
      <c r="X344" s="264"/>
      <c r="Y344" s="264"/>
      <c r="Z344" s="264"/>
    </row>
    <row r="345" ht="15.75" customHeight="1">
      <c r="A345" s="264"/>
      <c r="B345" s="272"/>
      <c r="C345" s="272"/>
      <c r="D345" s="272"/>
      <c r="E345" s="272"/>
      <c r="F345" s="264"/>
      <c r="G345" s="264"/>
      <c r="H345" s="264"/>
      <c r="I345" s="264"/>
      <c r="J345" s="264"/>
      <c r="K345" s="264"/>
      <c r="L345" s="264"/>
      <c r="M345" s="264"/>
      <c r="N345" s="264"/>
      <c r="O345" s="264"/>
      <c r="P345" s="264"/>
      <c r="Q345" s="264"/>
      <c r="R345" s="264"/>
      <c r="S345" s="264"/>
      <c r="T345" s="264"/>
      <c r="U345" s="264"/>
      <c r="V345" s="264"/>
      <c r="W345" s="264"/>
      <c r="X345" s="264"/>
      <c r="Y345" s="264"/>
      <c r="Z345" s="264"/>
    </row>
    <row r="346" ht="15.75" customHeight="1">
      <c r="A346" s="264"/>
      <c r="B346" s="272"/>
      <c r="C346" s="272"/>
      <c r="D346" s="272"/>
      <c r="E346" s="272"/>
      <c r="F346" s="264"/>
      <c r="G346" s="264"/>
      <c r="H346" s="264"/>
      <c r="I346" s="264"/>
      <c r="J346" s="264"/>
      <c r="K346" s="264"/>
      <c r="L346" s="264"/>
      <c r="M346" s="264"/>
      <c r="N346" s="264"/>
      <c r="O346" s="264"/>
      <c r="P346" s="264"/>
      <c r="Q346" s="264"/>
      <c r="R346" s="264"/>
      <c r="S346" s="264"/>
      <c r="T346" s="264"/>
      <c r="U346" s="264"/>
      <c r="V346" s="264"/>
      <c r="W346" s="264"/>
      <c r="X346" s="264"/>
      <c r="Y346" s="264"/>
      <c r="Z346" s="264"/>
    </row>
    <row r="347" ht="15.75" customHeight="1">
      <c r="A347" s="264"/>
      <c r="B347" s="272"/>
      <c r="C347" s="272"/>
      <c r="D347" s="272"/>
      <c r="E347" s="272"/>
      <c r="F347" s="264"/>
      <c r="G347" s="264"/>
      <c r="H347" s="264"/>
      <c r="I347" s="264"/>
      <c r="J347" s="264"/>
      <c r="K347" s="264"/>
      <c r="L347" s="264"/>
      <c r="M347" s="264"/>
      <c r="N347" s="264"/>
      <c r="O347" s="264"/>
      <c r="P347" s="264"/>
      <c r="Q347" s="264"/>
      <c r="R347" s="264"/>
      <c r="S347" s="264"/>
      <c r="T347" s="264"/>
      <c r="U347" s="264"/>
      <c r="V347" s="264"/>
      <c r="W347" s="264"/>
      <c r="X347" s="264"/>
      <c r="Y347" s="264"/>
      <c r="Z347" s="264"/>
    </row>
    <row r="348" ht="15.75" customHeight="1">
      <c r="A348" s="264"/>
      <c r="B348" s="272"/>
      <c r="C348" s="272"/>
      <c r="D348" s="272"/>
      <c r="E348" s="272"/>
      <c r="F348" s="264"/>
      <c r="G348" s="264"/>
      <c r="H348" s="264"/>
      <c r="I348" s="264"/>
      <c r="J348" s="264"/>
      <c r="K348" s="264"/>
      <c r="L348" s="264"/>
      <c r="M348" s="264"/>
      <c r="N348" s="264"/>
      <c r="O348" s="264"/>
      <c r="P348" s="264"/>
      <c r="Q348" s="264"/>
      <c r="R348" s="264"/>
      <c r="S348" s="264"/>
      <c r="T348" s="264"/>
      <c r="U348" s="264"/>
      <c r="V348" s="264"/>
      <c r="W348" s="264"/>
      <c r="X348" s="264"/>
      <c r="Y348" s="264"/>
      <c r="Z348" s="264"/>
    </row>
    <row r="349" ht="15.75" customHeight="1">
      <c r="A349" s="264"/>
      <c r="B349" s="272"/>
      <c r="C349" s="272"/>
      <c r="D349" s="272"/>
      <c r="E349" s="272"/>
      <c r="F349" s="264"/>
      <c r="G349" s="264"/>
      <c r="H349" s="264"/>
      <c r="I349" s="264"/>
      <c r="J349" s="264"/>
      <c r="K349" s="264"/>
      <c r="L349" s="264"/>
      <c r="M349" s="264"/>
      <c r="N349" s="264"/>
      <c r="O349" s="264"/>
      <c r="P349" s="264"/>
      <c r="Q349" s="264"/>
      <c r="R349" s="264"/>
      <c r="S349" s="264"/>
      <c r="T349" s="264"/>
      <c r="U349" s="264"/>
      <c r="V349" s="264"/>
      <c r="W349" s="264"/>
      <c r="X349" s="264"/>
      <c r="Y349" s="264"/>
      <c r="Z349" s="264"/>
    </row>
    <row r="350" ht="15.75" customHeight="1">
      <c r="A350" s="264"/>
      <c r="B350" s="272"/>
      <c r="C350" s="272"/>
      <c r="D350" s="272"/>
      <c r="E350" s="272"/>
      <c r="F350" s="264"/>
      <c r="G350" s="264"/>
      <c r="H350" s="264"/>
      <c r="I350" s="264"/>
      <c r="J350" s="264"/>
      <c r="K350" s="264"/>
      <c r="L350" s="264"/>
      <c r="M350" s="264"/>
      <c r="N350" s="264"/>
      <c r="O350" s="264"/>
      <c r="P350" s="264"/>
      <c r="Q350" s="264"/>
      <c r="R350" s="264"/>
      <c r="S350" s="264"/>
      <c r="T350" s="264"/>
      <c r="U350" s="264"/>
      <c r="V350" s="264"/>
      <c r="W350" s="264"/>
      <c r="X350" s="264"/>
      <c r="Y350" s="264"/>
      <c r="Z350" s="264"/>
    </row>
    <row r="351" ht="15.75" customHeight="1">
      <c r="A351" s="264"/>
      <c r="B351" s="272"/>
      <c r="C351" s="272"/>
      <c r="D351" s="272"/>
      <c r="E351" s="272"/>
      <c r="F351" s="264"/>
      <c r="G351" s="264"/>
      <c r="H351" s="264"/>
      <c r="I351" s="264"/>
      <c r="J351" s="264"/>
      <c r="K351" s="264"/>
      <c r="L351" s="264"/>
      <c r="M351" s="264"/>
      <c r="N351" s="264"/>
      <c r="O351" s="264"/>
      <c r="P351" s="264"/>
      <c r="Q351" s="264"/>
      <c r="R351" s="264"/>
      <c r="S351" s="264"/>
      <c r="T351" s="264"/>
      <c r="U351" s="264"/>
      <c r="V351" s="264"/>
      <c r="W351" s="264"/>
      <c r="X351" s="264"/>
      <c r="Y351" s="264"/>
      <c r="Z351" s="264"/>
    </row>
    <row r="352" ht="15.75" customHeight="1">
      <c r="A352" s="264"/>
      <c r="B352" s="272"/>
      <c r="C352" s="272"/>
      <c r="D352" s="272"/>
      <c r="E352" s="272"/>
      <c r="F352" s="264"/>
      <c r="G352" s="264"/>
      <c r="H352" s="264"/>
      <c r="I352" s="264"/>
      <c r="J352" s="264"/>
      <c r="K352" s="264"/>
      <c r="L352" s="264"/>
      <c r="M352" s="264"/>
      <c r="N352" s="264"/>
      <c r="O352" s="264"/>
      <c r="P352" s="264"/>
      <c r="Q352" s="264"/>
      <c r="R352" s="264"/>
      <c r="S352" s="264"/>
      <c r="T352" s="264"/>
      <c r="U352" s="264"/>
      <c r="V352" s="264"/>
      <c r="W352" s="264"/>
      <c r="X352" s="264"/>
      <c r="Y352" s="264"/>
      <c r="Z352" s="264"/>
    </row>
    <row r="353" ht="15.75" customHeight="1">
      <c r="A353" s="264"/>
      <c r="B353" s="272"/>
      <c r="C353" s="272"/>
      <c r="D353" s="272"/>
      <c r="E353" s="272"/>
      <c r="F353" s="264"/>
      <c r="G353" s="264"/>
      <c r="H353" s="264"/>
      <c r="I353" s="264"/>
      <c r="J353" s="264"/>
      <c r="K353" s="264"/>
      <c r="L353" s="264"/>
      <c r="M353" s="264"/>
      <c r="N353" s="264"/>
      <c r="O353" s="264"/>
      <c r="P353" s="264"/>
      <c r="Q353" s="264"/>
      <c r="R353" s="264"/>
      <c r="S353" s="264"/>
      <c r="T353" s="264"/>
      <c r="U353" s="264"/>
      <c r="V353" s="264"/>
      <c r="W353" s="264"/>
      <c r="X353" s="264"/>
      <c r="Y353" s="264"/>
      <c r="Z353" s="264"/>
    </row>
    <row r="354" ht="15.75" customHeight="1">
      <c r="A354" s="264"/>
      <c r="B354" s="272"/>
      <c r="C354" s="272"/>
      <c r="D354" s="272"/>
      <c r="E354" s="272"/>
      <c r="F354" s="264"/>
      <c r="G354" s="264"/>
      <c r="H354" s="264"/>
      <c r="I354" s="264"/>
      <c r="J354" s="264"/>
      <c r="K354" s="264"/>
      <c r="L354" s="264"/>
      <c r="M354" s="264"/>
      <c r="N354" s="264"/>
      <c r="O354" s="264"/>
      <c r="P354" s="264"/>
      <c r="Q354" s="264"/>
      <c r="R354" s="264"/>
      <c r="S354" s="264"/>
      <c r="T354" s="264"/>
      <c r="U354" s="264"/>
      <c r="V354" s="264"/>
      <c r="W354" s="264"/>
      <c r="X354" s="264"/>
      <c r="Y354" s="264"/>
      <c r="Z354" s="264"/>
    </row>
    <row r="355" ht="15.75" customHeight="1">
      <c r="A355" s="264"/>
      <c r="B355" s="272"/>
      <c r="C355" s="272"/>
      <c r="D355" s="272"/>
      <c r="E355" s="272"/>
      <c r="F355" s="264"/>
      <c r="G355" s="264"/>
      <c r="H355" s="264"/>
      <c r="I355" s="264"/>
      <c r="J355" s="264"/>
      <c r="K355" s="264"/>
      <c r="L355" s="264"/>
      <c r="M355" s="264"/>
      <c r="N355" s="264"/>
      <c r="O355" s="264"/>
      <c r="P355" s="264"/>
      <c r="Q355" s="264"/>
      <c r="R355" s="264"/>
      <c r="S355" s="264"/>
      <c r="T355" s="264"/>
      <c r="U355" s="264"/>
      <c r="V355" s="264"/>
      <c r="W355" s="264"/>
      <c r="X355" s="264"/>
      <c r="Y355" s="264"/>
      <c r="Z355" s="264"/>
    </row>
    <row r="356" ht="15.75" customHeight="1">
      <c r="A356" s="264"/>
      <c r="B356" s="272"/>
      <c r="C356" s="272"/>
      <c r="D356" s="272"/>
      <c r="E356" s="272"/>
      <c r="F356" s="264"/>
      <c r="G356" s="264"/>
      <c r="H356" s="264"/>
      <c r="I356" s="264"/>
      <c r="J356" s="264"/>
      <c r="K356" s="264"/>
      <c r="L356" s="264"/>
      <c r="M356" s="264"/>
      <c r="N356" s="264"/>
      <c r="O356" s="264"/>
      <c r="P356" s="264"/>
      <c r="Q356" s="264"/>
      <c r="R356" s="264"/>
      <c r="S356" s="264"/>
      <c r="T356" s="264"/>
      <c r="U356" s="264"/>
      <c r="V356" s="264"/>
      <c r="W356" s="264"/>
      <c r="X356" s="264"/>
      <c r="Y356" s="264"/>
      <c r="Z356" s="264"/>
    </row>
    <row r="357" ht="15.75" customHeight="1">
      <c r="A357" s="264"/>
      <c r="B357" s="272"/>
      <c r="C357" s="272"/>
      <c r="D357" s="272"/>
      <c r="E357" s="272"/>
      <c r="F357" s="264"/>
      <c r="G357" s="264"/>
      <c r="H357" s="264"/>
      <c r="I357" s="264"/>
      <c r="J357" s="264"/>
      <c r="K357" s="264"/>
      <c r="L357" s="264"/>
      <c r="M357" s="264"/>
      <c r="N357" s="264"/>
      <c r="O357" s="264"/>
      <c r="P357" s="264"/>
      <c r="Q357" s="264"/>
      <c r="R357" s="264"/>
      <c r="S357" s="264"/>
      <c r="T357" s="264"/>
      <c r="U357" s="264"/>
      <c r="V357" s="264"/>
      <c r="W357" s="264"/>
      <c r="X357" s="264"/>
      <c r="Y357" s="264"/>
      <c r="Z357" s="264"/>
    </row>
    <row r="358" ht="15.75" customHeight="1">
      <c r="A358" s="264"/>
      <c r="B358" s="272"/>
      <c r="C358" s="272"/>
      <c r="D358" s="272"/>
      <c r="E358" s="272"/>
      <c r="F358" s="264"/>
      <c r="G358" s="264"/>
      <c r="H358" s="264"/>
      <c r="I358" s="264"/>
      <c r="J358" s="264"/>
      <c r="K358" s="264"/>
      <c r="L358" s="264"/>
      <c r="M358" s="264"/>
      <c r="N358" s="264"/>
      <c r="O358" s="264"/>
      <c r="P358" s="264"/>
      <c r="Q358" s="264"/>
      <c r="R358" s="264"/>
      <c r="S358" s="264"/>
      <c r="T358" s="264"/>
      <c r="U358" s="264"/>
      <c r="V358" s="264"/>
      <c r="W358" s="264"/>
      <c r="X358" s="264"/>
      <c r="Y358" s="264"/>
      <c r="Z358" s="264"/>
    </row>
    <row r="359" ht="15.75" customHeight="1">
      <c r="A359" s="264"/>
      <c r="B359" s="272"/>
      <c r="C359" s="272"/>
      <c r="D359" s="272"/>
      <c r="E359" s="272"/>
      <c r="F359" s="264"/>
      <c r="G359" s="264"/>
      <c r="H359" s="264"/>
      <c r="I359" s="264"/>
      <c r="J359" s="264"/>
      <c r="K359" s="264"/>
      <c r="L359" s="264"/>
      <c r="M359" s="264"/>
      <c r="N359" s="264"/>
      <c r="O359" s="264"/>
      <c r="P359" s="264"/>
      <c r="Q359" s="264"/>
      <c r="R359" s="264"/>
      <c r="S359" s="264"/>
      <c r="T359" s="264"/>
      <c r="U359" s="264"/>
      <c r="V359" s="264"/>
      <c r="W359" s="264"/>
      <c r="X359" s="264"/>
      <c r="Y359" s="264"/>
      <c r="Z359" s="264"/>
    </row>
    <row r="360" ht="15.75" customHeight="1">
      <c r="A360" s="264"/>
      <c r="B360" s="272"/>
      <c r="C360" s="272"/>
      <c r="D360" s="272"/>
      <c r="E360" s="272"/>
      <c r="F360" s="264"/>
      <c r="G360" s="264"/>
      <c r="H360" s="264"/>
      <c r="I360" s="264"/>
      <c r="J360" s="264"/>
      <c r="K360" s="264"/>
      <c r="L360" s="264"/>
      <c r="M360" s="264"/>
      <c r="N360" s="264"/>
      <c r="O360" s="264"/>
      <c r="P360" s="264"/>
      <c r="Q360" s="264"/>
      <c r="R360" s="264"/>
      <c r="S360" s="264"/>
      <c r="T360" s="264"/>
      <c r="U360" s="264"/>
      <c r="V360" s="264"/>
      <c r="W360" s="264"/>
      <c r="X360" s="264"/>
      <c r="Y360" s="264"/>
      <c r="Z360" s="264"/>
    </row>
    <row r="361" ht="15.75" customHeight="1">
      <c r="A361" s="264"/>
      <c r="B361" s="272"/>
      <c r="C361" s="272"/>
      <c r="D361" s="272"/>
      <c r="E361" s="272"/>
      <c r="F361" s="264"/>
      <c r="G361" s="264"/>
      <c r="H361" s="264"/>
      <c r="I361" s="264"/>
      <c r="J361" s="264"/>
      <c r="K361" s="264"/>
      <c r="L361" s="264"/>
      <c r="M361" s="264"/>
      <c r="N361" s="264"/>
      <c r="O361" s="264"/>
      <c r="P361" s="264"/>
      <c r="Q361" s="264"/>
      <c r="R361" s="264"/>
      <c r="S361" s="264"/>
      <c r="T361" s="264"/>
      <c r="U361" s="264"/>
      <c r="V361" s="264"/>
      <c r="W361" s="264"/>
      <c r="X361" s="264"/>
      <c r="Y361" s="264"/>
      <c r="Z361" s="264"/>
    </row>
    <row r="362" ht="15.75" customHeight="1">
      <c r="A362" s="264"/>
      <c r="B362" s="272"/>
      <c r="C362" s="272"/>
      <c r="D362" s="272"/>
      <c r="E362" s="272"/>
      <c r="F362" s="264"/>
      <c r="G362" s="264"/>
      <c r="H362" s="264"/>
      <c r="I362" s="264"/>
      <c r="J362" s="264"/>
      <c r="K362" s="264"/>
      <c r="L362" s="264"/>
      <c r="M362" s="264"/>
      <c r="N362" s="264"/>
      <c r="O362" s="264"/>
      <c r="P362" s="264"/>
      <c r="Q362" s="264"/>
      <c r="R362" s="264"/>
      <c r="S362" s="264"/>
      <c r="T362" s="264"/>
      <c r="U362" s="264"/>
      <c r="V362" s="264"/>
      <c r="W362" s="264"/>
      <c r="X362" s="264"/>
      <c r="Y362" s="264"/>
      <c r="Z362" s="264"/>
    </row>
    <row r="363" ht="15.75" customHeight="1">
      <c r="A363" s="264"/>
      <c r="B363" s="272"/>
      <c r="C363" s="272"/>
      <c r="D363" s="272"/>
      <c r="E363" s="272"/>
      <c r="F363" s="264"/>
      <c r="G363" s="264"/>
      <c r="H363" s="264"/>
      <c r="I363" s="264"/>
      <c r="J363" s="264"/>
      <c r="K363" s="264"/>
      <c r="L363" s="264"/>
      <c r="M363" s="264"/>
      <c r="N363" s="264"/>
      <c r="O363" s="264"/>
      <c r="P363" s="264"/>
      <c r="Q363" s="264"/>
      <c r="R363" s="264"/>
      <c r="S363" s="264"/>
      <c r="T363" s="264"/>
      <c r="U363" s="264"/>
      <c r="V363" s="264"/>
      <c r="W363" s="264"/>
      <c r="X363" s="264"/>
      <c r="Y363" s="264"/>
      <c r="Z363" s="264"/>
    </row>
    <row r="364" ht="15.75" customHeight="1">
      <c r="A364" s="264"/>
      <c r="B364" s="272"/>
      <c r="C364" s="272"/>
      <c r="D364" s="272"/>
      <c r="E364" s="272"/>
      <c r="F364" s="264"/>
      <c r="G364" s="264"/>
      <c r="H364" s="264"/>
      <c r="I364" s="264"/>
      <c r="J364" s="264"/>
      <c r="K364" s="264"/>
      <c r="L364" s="264"/>
      <c r="M364" s="264"/>
      <c r="N364" s="264"/>
      <c r="O364" s="264"/>
      <c r="P364" s="264"/>
      <c r="Q364" s="264"/>
      <c r="R364" s="264"/>
      <c r="S364" s="264"/>
      <c r="T364" s="264"/>
      <c r="U364" s="264"/>
      <c r="V364" s="264"/>
      <c r="W364" s="264"/>
      <c r="X364" s="264"/>
      <c r="Y364" s="264"/>
      <c r="Z364" s="264"/>
    </row>
    <row r="365" ht="15.75" customHeight="1">
      <c r="A365" s="264"/>
      <c r="B365" s="272"/>
      <c r="C365" s="272"/>
      <c r="D365" s="272"/>
      <c r="E365" s="272"/>
      <c r="F365" s="264"/>
      <c r="G365" s="264"/>
      <c r="H365" s="264"/>
      <c r="I365" s="264"/>
      <c r="J365" s="264"/>
      <c r="K365" s="264"/>
      <c r="L365" s="264"/>
      <c r="M365" s="264"/>
      <c r="N365" s="264"/>
      <c r="O365" s="264"/>
      <c r="P365" s="264"/>
      <c r="Q365" s="264"/>
      <c r="R365" s="264"/>
      <c r="S365" s="264"/>
      <c r="T365" s="264"/>
      <c r="U365" s="264"/>
      <c r="V365" s="264"/>
      <c r="W365" s="264"/>
      <c r="X365" s="264"/>
      <c r="Y365" s="264"/>
      <c r="Z365" s="264"/>
    </row>
    <row r="366" ht="15.75" customHeight="1">
      <c r="A366" s="264"/>
      <c r="B366" s="272"/>
      <c r="C366" s="272"/>
      <c r="D366" s="272"/>
      <c r="E366" s="272"/>
      <c r="F366" s="264"/>
      <c r="G366" s="264"/>
      <c r="H366" s="264"/>
      <c r="I366" s="264"/>
      <c r="J366" s="264"/>
      <c r="K366" s="264"/>
      <c r="L366" s="264"/>
      <c r="M366" s="264"/>
      <c r="N366" s="264"/>
      <c r="O366" s="264"/>
      <c r="P366" s="264"/>
      <c r="Q366" s="264"/>
      <c r="R366" s="264"/>
      <c r="S366" s="264"/>
      <c r="T366" s="264"/>
      <c r="U366" s="264"/>
      <c r="V366" s="264"/>
      <c r="W366" s="264"/>
      <c r="X366" s="264"/>
      <c r="Y366" s="264"/>
      <c r="Z366" s="264"/>
    </row>
    <row r="367" ht="15.75" customHeight="1">
      <c r="A367" s="264"/>
      <c r="B367" s="272"/>
      <c r="C367" s="272"/>
      <c r="D367" s="272"/>
      <c r="E367" s="272"/>
      <c r="F367" s="264"/>
      <c r="G367" s="264"/>
      <c r="H367" s="264"/>
      <c r="I367" s="264"/>
      <c r="J367" s="264"/>
      <c r="K367" s="264"/>
      <c r="L367" s="264"/>
      <c r="M367" s="264"/>
      <c r="N367" s="264"/>
      <c r="O367" s="264"/>
      <c r="P367" s="264"/>
      <c r="Q367" s="264"/>
      <c r="R367" s="264"/>
      <c r="S367" s="264"/>
      <c r="T367" s="264"/>
      <c r="U367" s="264"/>
      <c r="V367" s="264"/>
      <c r="W367" s="264"/>
      <c r="X367" s="264"/>
      <c r="Y367" s="264"/>
      <c r="Z367" s="264"/>
    </row>
    <row r="368" ht="15.75" customHeight="1">
      <c r="A368" s="264"/>
      <c r="B368" s="272"/>
      <c r="C368" s="272"/>
      <c r="D368" s="272"/>
      <c r="E368" s="272"/>
      <c r="F368" s="264"/>
      <c r="G368" s="264"/>
      <c r="H368" s="264"/>
      <c r="I368" s="264"/>
      <c r="J368" s="264"/>
      <c r="K368" s="264"/>
      <c r="L368" s="264"/>
      <c r="M368" s="264"/>
      <c r="N368" s="264"/>
      <c r="O368" s="264"/>
      <c r="P368" s="264"/>
      <c r="Q368" s="264"/>
      <c r="R368" s="264"/>
      <c r="S368" s="264"/>
      <c r="T368" s="264"/>
      <c r="U368" s="264"/>
      <c r="V368" s="264"/>
      <c r="W368" s="264"/>
      <c r="X368" s="264"/>
      <c r="Y368" s="264"/>
      <c r="Z368" s="264"/>
    </row>
    <row r="369" ht="15.75" customHeight="1">
      <c r="A369" s="264"/>
      <c r="B369" s="272"/>
      <c r="C369" s="272"/>
      <c r="D369" s="272"/>
      <c r="E369" s="272"/>
      <c r="F369" s="264"/>
      <c r="G369" s="264"/>
      <c r="H369" s="264"/>
      <c r="I369" s="264"/>
      <c r="J369" s="264"/>
      <c r="K369" s="264"/>
      <c r="L369" s="264"/>
      <c r="M369" s="264"/>
      <c r="N369" s="264"/>
      <c r="O369" s="264"/>
      <c r="P369" s="264"/>
      <c r="Q369" s="264"/>
      <c r="R369" s="264"/>
      <c r="S369" s="264"/>
      <c r="T369" s="264"/>
      <c r="U369" s="264"/>
      <c r="V369" s="264"/>
      <c r="W369" s="264"/>
      <c r="X369" s="264"/>
      <c r="Y369" s="264"/>
      <c r="Z369" s="264"/>
    </row>
    <row r="370" ht="15.75" customHeight="1">
      <c r="A370" s="264"/>
      <c r="B370" s="272"/>
      <c r="C370" s="272"/>
      <c r="D370" s="272"/>
      <c r="E370" s="272"/>
      <c r="F370" s="264"/>
      <c r="G370" s="264"/>
      <c r="H370" s="264"/>
      <c r="I370" s="264"/>
      <c r="J370" s="264"/>
      <c r="K370" s="264"/>
      <c r="L370" s="264"/>
      <c r="M370" s="264"/>
      <c r="N370" s="264"/>
      <c r="O370" s="264"/>
      <c r="P370" s="264"/>
      <c r="Q370" s="264"/>
      <c r="R370" s="264"/>
      <c r="S370" s="264"/>
      <c r="T370" s="264"/>
      <c r="U370" s="264"/>
      <c r="V370" s="264"/>
      <c r="W370" s="264"/>
      <c r="X370" s="264"/>
      <c r="Y370" s="264"/>
      <c r="Z370" s="264"/>
    </row>
    <row r="371" ht="15.75" customHeight="1">
      <c r="A371" s="264"/>
      <c r="B371" s="272"/>
      <c r="C371" s="272"/>
      <c r="D371" s="272"/>
      <c r="E371" s="272"/>
      <c r="F371" s="264"/>
      <c r="G371" s="264"/>
      <c r="H371" s="264"/>
      <c r="I371" s="264"/>
      <c r="J371" s="264"/>
      <c r="K371" s="264"/>
      <c r="L371" s="264"/>
      <c r="M371" s="264"/>
      <c r="N371" s="264"/>
      <c r="O371" s="264"/>
      <c r="P371" s="264"/>
      <c r="Q371" s="264"/>
      <c r="R371" s="264"/>
      <c r="S371" s="264"/>
      <c r="T371" s="264"/>
      <c r="U371" s="264"/>
      <c r="V371" s="264"/>
      <c r="W371" s="264"/>
      <c r="X371" s="264"/>
      <c r="Y371" s="264"/>
      <c r="Z371" s="264"/>
    </row>
    <row r="372" ht="15.75" customHeight="1">
      <c r="A372" s="264"/>
      <c r="B372" s="272"/>
      <c r="C372" s="272"/>
      <c r="D372" s="272"/>
      <c r="E372" s="272"/>
      <c r="F372" s="264"/>
      <c r="G372" s="264"/>
      <c r="H372" s="264"/>
      <c r="I372" s="264"/>
      <c r="J372" s="264"/>
      <c r="K372" s="264"/>
      <c r="L372" s="264"/>
      <c r="M372" s="264"/>
      <c r="N372" s="264"/>
      <c r="O372" s="264"/>
      <c r="P372" s="264"/>
      <c r="Q372" s="264"/>
      <c r="R372" s="264"/>
      <c r="S372" s="264"/>
      <c r="T372" s="264"/>
      <c r="U372" s="264"/>
      <c r="V372" s="264"/>
      <c r="W372" s="264"/>
      <c r="X372" s="264"/>
      <c r="Y372" s="264"/>
      <c r="Z372" s="264"/>
    </row>
    <row r="373" ht="15.75" customHeight="1">
      <c r="A373" s="264"/>
      <c r="B373" s="272"/>
      <c r="C373" s="272"/>
      <c r="D373" s="272"/>
      <c r="E373" s="272"/>
      <c r="F373" s="264"/>
      <c r="G373" s="264"/>
      <c r="H373" s="264"/>
      <c r="I373" s="264"/>
      <c r="J373" s="264"/>
      <c r="K373" s="264"/>
      <c r="L373" s="264"/>
      <c r="M373" s="264"/>
      <c r="N373" s="264"/>
      <c r="O373" s="264"/>
      <c r="P373" s="264"/>
      <c r="Q373" s="264"/>
      <c r="R373" s="264"/>
      <c r="S373" s="264"/>
      <c r="T373" s="264"/>
      <c r="U373" s="264"/>
      <c r="V373" s="264"/>
      <c r="W373" s="264"/>
      <c r="X373" s="264"/>
      <c r="Y373" s="264"/>
      <c r="Z373" s="264"/>
    </row>
    <row r="374" ht="15.75" customHeight="1">
      <c r="A374" s="264"/>
      <c r="B374" s="272"/>
      <c r="C374" s="272"/>
      <c r="D374" s="272"/>
      <c r="E374" s="272"/>
      <c r="F374" s="264"/>
      <c r="G374" s="264"/>
      <c r="H374" s="264"/>
      <c r="I374" s="264"/>
      <c r="J374" s="264"/>
      <c r="K374" s="264"/>
      <c r="L374" s="264"/>
      <c r="M374" s="264"/>
      <c r="N374" s="264"/>
      <c r="O374" s="264"/>
      <c r="P374" s="264"/>
      <c r="Q374" s="264"/>
      <c r="R374" s="264"/>
      <c r="S374" s="264"/>
      <c r="T374" s="264"/>
      <c r="U374" s="264"/>
      <c r="V374" s="264"/>
      <c r="W374" s="264"/>
      <c r="X374" s="264"/>
      <c r="Y374" s="264"/>
      <c r="Z374" s="264"/>
    </row>
    <row r="375" ht="15.75" customHeight="1">
      <c r="A375" s="264"/>
      <c r="B375" s="272"/>
      <c r="C375" s="272"/>
      <c r="D375" s="272"/>
      <c r="E375" s="272"/>
      <c r="F375" s="264"/>
      <c r="G375" s="264"/>
      <c r="H375" s="264"/>
      <c r="I375" s="264"/>
      <c r="J375" s="264"/>
      <c r="K375" s="264"/>
      <c r="L375" s="264"/>
      <c r="M375" s="264"/>
      <c r="N375" s="264"/>
      <c r="O375" s="264"/>
      <c r="P375" s="264"/>
      <c r="Q375" s="264"/>
      <c r="R375" s="264"/>
      <c r="S375" s="264"/>
      <c r="T375" s="264"/>
      <c r="U375" s="264"/>
      <c r="V375" s="264"/>
      <c r="W375" s="264"/>
      <c r="X375" s="264"/>
      <c r="Y375" s="264"/>
      <c r="Z375" s="264"/>
    </row>
    <row r="376" ht="15.75" customHeight="1">
      <c r="A376" s="264"/>
      <c r="B376" s="272"/>
      <c r="C376" s="272"/>
      <c r="D376" s="272"/>
      <c r="E376" s="272"/>
      <c r="F376" s="264"/>
      <c r="G376" s="264"/>
      <c r="H376" s="264"/>
      <c r="I376" s="264"/>
      <c r="J376" s="264"/>
      <c r="K376" s="264"/>
      <c r="L376" s="264"/>
      <c r="M376" s="264"/>
      <c r="N376" s="264"/>
      <c r="O376" s="264"/>
      <c r="P376" s="264"/>
      <c r="Q376" s="264"/>
      <c r="R376" s="264"/>
      <c r="S376" s="264"/>
      <c r="T376" s="264"/>
      <c r="U376" s="264"/>
      <c r="V376" s="264"/>
      <c r="W376" s="264"/>
      <c r="X376" s="264"/>
      <c r="Y376" s="264"/>
      <c r="Z376" s="264"/>
    </row>
    <row r="377" ht="15.75" customHeight="1">
      <c r="A377" s="264"/>
      <c r="B377" s="272"/>
      <c r="C377" s="272"/>
      <c r="D377" s="272"/>
      <c r="E377" s="272"/>
      <c r="F377" s="264"/>
      <c r="G377" s="264"/>
      <c r="H377" s="264"/>
      <c r="I377" s="264"/>
      <c r="J377" s="264"/>
      <c r="K377" s="264"/>
      <c r="L377" s="264"/>
      <c r="M377" s="264"/>
      <c r="N377" s="264"/>
      <c r="O377" s="264"/>
      <c r="P377" s="264"/>
      <c r="Q377" s="264"/>
      <c r="R377" s="264"/>
      <c r="S377" s="264"/>
      <c r="T377" s="264"/>
      <c r="U377" s="264"/>
      <c r="V377" s="264"/>
      <c r="W377" s="264"/>
      <c r="X377" s="264"/>
      <c r="Y377" s="264"/>
      <c r="Z377" s="264"/>
    </row>
    <row r="378" ht="15.75" customHeight="1">
      <c r="A378" s="264"/>
      <c r="B378" s="272"/>
      <c r="C378" s="272"/>
      <c r="D378" s="272"/>
      <c r="E378" s="272"/>
      <c r="F378" s="264"/>
      <c r="G378" s="264"/>
      <c r="H378" s="264"/>
      <c r="I378" s="264"/>
      <c r="J378" s="264"/>
      <c r="K378" s="264"/>
      <c r="L378" s="264"/>
      <c r="M378" s="264"/>
      <c r="N378" s="264"/>
      <c r="O378" s="264"/>
      <c r="P378" s="264"/>
      <c r="Q378" s="264"/>
      <c r="R378" s="264"/>
      <c r="S378" s="264"/>
      <c r="T378" s="264"/>
      <c r="U378" s="264"/>
      <c r="V378" s="264"/>
      <c r="W378" s="264"/>
      <c r="X378" s="264"/>
      <c r="Y378" s="264"/>
      <c r="Z378" s="264"/>
    </row>
    <row r="379" ht="15.75" customHeight="1">
      <c r="A379" s="264"/>
      <c r="B379" s="272"/>
      <c r="C379" s="272"/>
      <c r="D379" s="272"/>
      <c r="E379" s="272"/>
      <c r="F379" s="264"/>
      <c r="G379" s="264"/>
      <c r="H379" s="264"/>
      <c r="I379" s="264"/>
      <c r="J379" s="264"/>
      <c r="K379" s="264"/>
      <c r="L379" s="264"/>
      <c r="M379" s="264"/>
      <c r="N379" s="264"/>
      <c r="O379" s="264"/>
      <c r="P379" s="264"/>
      <c r="Q379" s="264"/>
      <c r="R379" s="264"/>
      <c r="S379" s="264"/>
      <c r="T379" s="264"/>
      <c r="U379" s="264"/>
      <c r="V379" s="264"/>
      <c r="W379" s="264"/>
      <c r="X379" s="264"/>
      <c r="Y379" s="264"/>
      <c r="Z379" s="264"/>
    </row>
    <row r="380" ht="15.75" customHeight="1">
      <c r="A380" s="264"/>
      <c r="B380" s="272"/>
      <c r="C380" s="272"/>
      <c r="D380" s="272"/>
      <c r="E380" s="272"/>
      <c r="F380" s="264"/>
      <c r="G380" s="264"/>
      <c r="H380" s="264"/>
      <c r="I380" s="264"/>
      <c r="J380" s="264"/>
      <c r="K380" s="264"/>
      <c r="L380" s="264"/>
      <c r="M380" s="264"/>
      <c r="N380" s="264"/>
      <c r="O380" s="264"/>
      <c r="P380" s="264"/>
      <c r="Q380" s="264"/>
      <c r="R380" s="264"/>
      <c r="S380" s="264"/>
      <c r="T380" s="264"/>
      <c r="U380" s="264"/>
      <c r="V380" s="264"/>
      <c r="W380" s="264"/>
      <c r="X380" s="264"/>
      <c r="Y380" s="264"/>
      <c r="Z380" s="264"/>
    </row>
    <row r="381" ht="15.75" customHeight="1">
      <c r="A381" s="264"/>
      <c r="B381" s="272"/>
      <c r="C381" s="272"/>
      <c r="D381" s="272"/>
      <c r="E381" s="272"/>
      <c r="F381" s="264"/>
      <c r="G381" s="264"/>
      <c r="H381" s="264"/>
      <c r="I381" s="264"/>
      <c r="J381" s="264"/>
      <c r="K381" s="264"/>
      <c r="L381" s="264"/>
      <c r="M381" s="264"/>
      <c r="N381" s="264"/>
      <c r="O381" s="264"/>
      <c r="P381" s="264"/>
      <c r="Q381" s="264"/>
      <c r="R381" s="264"/>
      <c r="S381" s="264"/>
      <c r="T381" s="264"/>
      <c r="U381" s="264"/>
      <c r="V381" s="264"/>
      <c r="W381" s="264"/>
      <c r="X381" s="264"/>
      <c r="Y381" s="264"/>
      <c r="Z381" s="264"/>
    </row>
    <row r="382" ht="15.75" customHeight="1">
      <c r="A382" s="264"/>
      <c r="B382" s="272"/>
      <c r="C382" s="272"/>
      <c r="D382" s="272"/>
      <c r="E382" s="272"/>
      <c r="F382" s="264"/>
      <c r="G382" s="264"/>
      <c r="H382" s="264"/>
      <c r="I382" s="264"/>
      <c r="J382" s="264"/>
      <c r="K382" s="264"/>
      <c r="L382" s="264"/>
      <c r="M382" s="264"/>
      <c r="N382" s="264"/>
      <c r="O382" s="264"/>
      <c r="P382" s="264"/>
      <c r="Q382" s="264"/>
      <c r="R382" s="264"/>
      <c r="S382" s="264"/>
      <c r="T382" s="264"/>
      <c r="U382" s="264"/>
      <c r="V382" s="264"/>
      <c r="W382" s="264"/>
      <c r="X382" s="264"/>
      <c r="Y382" s="264"/>
      <c r="Z382" s="264"/>
    </row>
    <row r="383" ht="15.75" customHeight="1">
      <c r="A383" s="264"/>
      <c r="B383" s="272"/>
      <c r="C383" s="272"/>
      <c r="D383" s="272"/>
      <c r="E383" s="272"/>
      <c r="F383" s="264"/>
      <c r="G383" s="264"/>
      <c r="H383" s="264"/>
      <c r="I383" s="264"/>
      <c r="J383" s="264"/>
      <c r="K383" s="264"/>
      <c r="L383" s="264"/>
      <c r="M383" s="264"/>
      <c r="N383" s="264"/>
      <c r="O383" s="264"/>
      <c r="P383" s="264"/>
      <c r="Q383" s="264"/>
      <c r="R383" s="264"/>
      <c r="S383" s="264"/>
      <c r="T383" s="264"/>
      <c r="U383" s="264"/>
      <c r="V383" s="264"/>
      <c r="W383" s="264"/>
      <c r="X383" s="264"/>
      <c r="Y383" s="264"/>
      <c r="Z383" s="264"/>
    </row>
    <row r="384" ht="15.75" customHeight="1">
      <c r="A384" s="264"/>
      <c r="B384" s="272"/>
      <c r="C384" s="272"/>
      <c r="D384" s="272"/>
      <c r="E384" s="272"/>
      <c r="F384" s="264"/>
      <c r="G384" s="264"/>
      <c r="H384" s="264"/>
      <c r="I384" s="264"/>
      <c r="J384" s="264"/>
      <c r="K384" s="264"/>
      <c r="L384" s="264"/>
      <c r="M384" s="264"/>
      <c r="N384" s="264"/>
      <c r="O384" s="264"/>
      <c r="P384" s="264"/>
      <c r="Q384" s="264"/>
      <c r="R384" s="264"/>
      <c r="S384" s="264"/>
      <c r="T384" s="264"/>
      <c r="U384" s="264"/>
      <c r="V384" s="264"/>
      <c r="W384" s="264"/>
      <c r="X384" s="264"/>
      <c r="Y384" s="264"/>
      <c r="Z384" s="264"/>
    </row>
    <row r="385" ht="15.75" customHeight="1">
      <c r="A385" s="264"/>
      <c r="B385" s="272"/>
      <c r="C385" s="272"/>
      <c r="D385" s="272"/>
      <c r="E385" s="272"/>
      <c r="F385" s="264"/>
      <c r="G385" s="264"/>
      <c r="H385" s="264"/>
      <c r="I385" s="264"/>
      <c r="J385" s="264"/>
      <c r="K385" s="264"/>
      <c r="L385" s="264"/>
      <c r="M385" s="264"/>
      <c r="N385" s="264"/>
      <c r="O385" s="264"/>
      <c r="P385" s="264"/>
      <c r="Q385" s="264"/>
      <c r="R385" s="264"/>
      <c r="S385" s="264"/>
      <c r="T385" s="264"/>
      <c r="U385" s="264"/>
      <c r="V385" s="264"/>
      <c r="W385" s="264"/>
      <c r="X385" s="264"/>
      <c r="Y385" s="264"/>
      <c r="Z385" s="264"/>
    </row>
    <row r="386" ht="15.75" customHeight="1">
      <c r="A386" s="264"/>
      <c r="B386" s="272"/>
      <c r="C386" s="272"/>
      <c r="D386" s="272"/>
      <c r="E386" s="272"/>
      <c r="F386" s="264"/>
      <c r="G386" s="264"/>
      <c r="H386" s="264"/>
      <c r="I386" s="264"/>
      <c r="J386" s="264"/>
      <c r="K386" s="264"/>
      <c r="L386" s="264"/>
      <c r="M386" s="264"/>
      <c r="N386" s="264"/>
      <c r="O386" s="264"/>
      <c r="P386" s="264"/>
      <c r="Q386" s="264"/>
      <c r="R386" s="264"/>
      <c r="S386" s="264"/>
      <c r="T386" s="264"/>
      <c r="U386" s="264"/>
      <c r="V386" s="264"/>
      <c r="W386" s="264"/>
      <c r="X386" s="264"/>
      <c r="Y386" s="264"/>
      <c r="Z386" s="264"/>
    </row>
    <row r="387" ht="15.75" customHeight="1">
      <c r="A387" s="264"/>
      <c r="B387" s="272"/>
      <c r="C387" s="272"/>
      <c r="D387" s="272"/>
      <c r="E387" s="272"/>
      <c r="F387" s="264"/>
      <c r="G387" s="264"/>
      <c r="H387" s="264"/>
      <c r="I387" s="264"/>
      <c r="J387" s="264"/>
      <c r="K387" s="264"/>
      <c r="L387" s="264"/>
      <c r="M387" s="264"/>
      <c r="N387" s="264"/>
      <c r="O387" s="264"/>
      <c r="P387" s="264"/>
      <c r="Q387" s="264"/>
      <c r="R387" s="264"/>
      <c r="S387" s="264"/>
      <c r="T387" s="264"/>
      <c r="U387" s="264"/>
      <c r="V387" s="264"/>
      <c r="W387" s="264"/>
      <c r="X387" s="264"/>
      <c r="Y387" s="264"/>
      <c r="Z387" s="264"/>
    </row>
    <row r="388" ht="15.75" customHeight="1">
      <c r="A388" s="264"/>
      <c r="B388" s="272"/>
      <c r="C388" s="272"/>
      <c r="D388" s="272"/>
      <c r="E388" s="272"/>
      <c r="F388" s="264"/>
      <c r="G388" s="264"/>
      <c r="H388" s="264"/>
      <c r="I388" s="264"/>
      <c r="J388" s="264"/>
      <c r="K388" s="264"/>
      <c r="L388" s="264"/>
      <c r="M388" s="264"/>
      <c r="N388" s="264"/>
      <c r="O388" s="264"/>
      <c r="P388" s="264"/>
      <c r="Q388" s="264"/>
      <c r="R388" s="264"/>
      <c r="S388" s="264"/>
      <c r="T388" s="264"/>
      <c r="U388" s="264"/>
      <c r="V388" s="264"/>
      <c r="W388" s="264"/>
      <c r="X388" s="264"/>
      <c r="Y388" s="264"/>
      <c r="Z388" s="264"/>
    </row>
    <row r="389" ht="15.75" customHeight="1">
      <c r="A389" s="264"/>
      <c r="B389" s="272"/>
      <c r="C389" s="272"/>
      <c r="D389" s="272"/>
      <c r="E389" s="272"/>
      <c r="F389" s="264"/>
      <c r="G389" s="264"/>
      <c r="H389" s="264"/>
      <c r="I389" s="264"/>
      <c r="J389" s="264"/>
      <c r="K389" s="264"/>
      <c r="L389" s="264"/>
      <c r="M389" s="264"/>
      <c r="N389" s="264"/>
      <c r="O389" s="264"/>
      <c r="P389" s="264"/>
      <c r="Q389" s="264"/>
      <c r="R389" s="264"/>
      <c r="S389" s="264"/>
      <c r="T389" s="264"/>
      <c r="U389" s="264"/>
      <c r="V389" s="264"/>
      <c r="W389" s="264"/>
      <c r="X389" s="264"/>
      <c r="Y389" s="264"/>
      <c r="Z389" s="264"/>
    </row>
    <row r="390" ht="15.75" customHeight="1">
      <c r="A390" s="264"/>
      <c r="B390" s="272"/>
      <c r="C390" s="272"/>
      <c r="D390" s="272"/>
      <c r="E390" s="272"/>
      <c r="F390" s="264"/>
      <c r="G390" s="264"/>
      <c r="H390" s="264"/>
      <c r="I390" s="264"/>
      <c r="J390" s="264"/>
      <c r="K390" s="264"/>
      <c r="L390" s="264"/>
      <c r="M390" s="264"/>
      <c r="N390" s="264"/>
      <c r="O390" s="264"/>
      <c r="P390" s="264"/>
      <c r="Q390" s="264"/>
      <c r="R390" s="264"/>
      <c r="S390" s="264"/>
      <c r="T390" s="264"/>
      <c r="U390" s="264"/>
      <c r="V390" s="264"/>
      <c r="W390" s="264"/>
      <c r="X390" s="264"/>
      <c r="Y390" s="264"/>
      <c r="Z390" s="264"/>
    </row>
    <row r="391" ht="15.75" customHeight="1">
      <c r="A391" s="264"/>
      <c r="B391" s="272"/>
      <c r="C391" s="272"/>
      <c r="D391" s="272"/>
      <c r="E391" s="272"/>
      <c r="F391" s="264"/>
      <c r="G391" s="264"/>
      <c r="H391" s="264"/>
      <c r="I391" s="264"/>
      <c r="J391" s="264"/>
      <c r="K391" s="264"/>
      <c r="L391" s="264"/>
      <c r="M391" s="264"/>
      <c r="N391" s="264"/>
      <c r="O391" s="264"/>
      <c r="P391" s="264"/>
      <c r="Q391" s="264"/>
      <c r="R391" s="264"/>
      <c r="S391" s="264"/>
      <c r="T391" s="264"/>
      <c r="U391" s="264"/>
      <c r="V391" s="264"/>
      <c r="W391" s="264"/>
      <c r="X391" s="264"/>
      <c r="Y391" s="264"/>
      <c r="Z391" s="264"/>
    </row>
    <row r="392" ht="15.75" customHeight="1">
      <c r="A392" s="264"/>
      <c r="B392" s="272"/>
      <c r="C392" s="272"/>
      <c r="D392" s="272"/>
      <c r="E392" s="272"/>
      <c r="F392" s="264"/>
      <c r="G392" s="264"/>
      <c r="H392" s="264"/>
      <c r="I392" s="264"/>
      <c r="J392" s="264"/>
      <c r="K392" s="264"/>
      <c r="L392" s="264"/>
      <c r="M392" s="264"/>
      <c r="N392" s="264"/>
      <c r="O392" s="264"/>
      <c r="P392" s="264"/>
      <c r="Q392" s="264"/>
      <c r="R392" s="264"/>
      <c r="S392" s="264"/>
      <c r="T392" s="264"/>
      <c r="U392" s="264"/>
      <c r="V392" s="264"/>
      <c r="W392" s="264"/>
      <c r="X392" s="264"/>
      <c r="Y392" s="264"/>
      <c r="Z392" s="264"/>
    </row>
    <row r="393" ht="15.75" customHeight="1">
      <c r="A393" s="264"/>
      <c r="B393" s="272"/>
      <c r="C393" s="272"/>
      <c r="D393" s="272"/>
      <c r="E393" s="272"/>
      <c r="F393" s="264"/>
      <c r="G393" s="264"/>
      <c r="H393" s="264"/>
      <c r="I393" s="264"/>
      <c r="J393" s="264"/>
      <c r="K393" s="264"/>
      <c r="L393" s="264"/>
      <c r="M393" s="264"/>
      <c r="N393" s="264"/>
      <c r="O393" s="264"/>
      <c r="P393" s="264"/>
      <c r="Q393" s="264"/>
      <c r="R393" s="264"/>
      <c r="S393" s="264"/>
      <c r="T393" s="264"/>
      <c r="U393" s="264"/>
      <c r="V393" s="264"/>
      <c r="W393" s="264"/>
      <c r="X393" s="264"/>
      <c r="Y393" s="264"/>
      <c r="Z393" s="264"/>
    </row>
    <row r="394" ht="15.75" customHeight="1">
      <c r="A394" s="264"/>
      <c r="B394" s="272"/>
      <c r="C394" s="272"/>
      <c r="D394" s="272"/>
      <c r="E394" s="272"/>
      <c r="F394" s="264"/>
      <c r="G394" s="264"/>
      <c r="H394" s="264"/>
      <c r="I394" s="264"/>
      <c r="J394" s="264"/>
      <c r="K394" s="264"/>
      <c r="L394" s="264"/>
      <c r="M394" s="264"/>
      <c r="N394" s="264"/>
      <c r="O394" s="264"/>
      <c r="P394" s="264"/>
      <c r="Q394" s="264"/>
      <c r="R394" s="264"/>
      <c r="S394" s="264"/>
      <c r="T394" s="264"/>
      <c r="U394" s="264"/>
      <c r="V394" s="264"/>
      <c r="W394" s="264"/>
      <c r="X394" s="264"/>
      <c r="Y394" s="264"/>
      <c r="Z394" s="264"/>
    </row>
    <row r="395" ht="15.75" customHeight="1">
      <c r="A395" s="264"/>
      <c r="B395" s="272"/>
      <c r="C395" s="272"/>
      <c r="D395" s="272"/>
      <c r="E395" s="272"/>
      <c r="F395" s="264"/>
      <c r="G395" s="264"/>
      <c r="H395" s="264"/>
      <c r="I395" s="264"/>
      <c r="J395" s="264"/>
      <c r="K395" s="264"/>
      <c r="L395" s="264"/>
      <c r="M395" s="264"/>
      <c r="N395" s="264"/>
      <c r="O395" s="264"/>
      <c r="P395" s="264"/>
      <c r="Q395" s="264"/>
      <c r="R395" s="264"/>
      <c r="S395" s="264"/>
      <c r="T395" s="264"/>
      <c r="U395" s="264"/>
      <c r="V395" s="264"/>
      <c r="W395" s="264"/>
      <c r="X395" s="264"/>
      <c r="Y395" s="264"/>
      <c r="Z395" s="264"/>
    </row>
    <row r="396" ht="15.75" customHeight="1">
      <c r="A396" s="264"/>
      <c r="B396" s="272"/>
      <c r="C396" s="272"/>
      <c r="D396" s="272"/>
      <c r="E396" s="272"/>
      <c r="F396" s="264"/>
      <c r="G396" s="264"/>
      <c r="H396" s="264"/>
      <c r="I396" s="264"/>
      <c r="J396" s="264"/>
      <c r="K396" s="264"/>
      <c r="L396" s="264"/>
      <c r="M396" s="264"/>
      <c r="N396" s="264"/>
      <c r="O396" s="264"/>
      <c r="P396" s="264"/>
      <c r="Q396" s="264"/>
      <c r="R396" s="264"/>
      <c r="S396" s="264"/>
      <c r="T396" s="264"/>
      <c r="U396" s="264"/>
      <c r="V396" s="264"/>
      <c r="W396" s="264"/>
      <c r="X396" s="264"/>
      <c r="Y396" s="264"/>
      <c r="Z396" s="264"/>
    </row>
    <row r="397" ht="15.75" customHeight="1">
      <c r="A397" s="264"/>
      <c r="B397" s="272"/>
      <c r="C397" s="272"/>
      <c r="D397" s="272"/>
      <c r="E397" s="272"/>
      <c r="F397" s="264"/>
      <c r="G397" s="264"/>
      <c r="H397" s="264"/>
      <c r="I397" s="264"/>
      <c r="J397" s="264"/>
      <c r="K397" s="264"/>
      <c r="L397" s="264"/>
      <c r="M397" s="264"/>
      <c r="N397" s="264"/>
      <c r="O397" s="264"/>
      <c r="P397" s="264"/>
      <c r="Q397" s="264"/>
      <c r="R397" s="264"/>
      <c r="S397" s="264"/>
      <c r="T397" s="264"/>
      <c r="U397" s="264"/>
      <c r="V397" s="264"/>
      <c r="W397" s="264"/>
      <c r="X397" s="264"/>
      <c r="Y397" s="264"/>
      <c r="Z397" s="264"/>
    </row>
    <row r="398" ht="15.75" customHeight="1">
      <c r="A398" s="264"/>
      <c r="B398" s="272"/>
      <c r="C398" s="272"/>
      <c r="D398" s="272"/>
      <c r="E398" s="272"/>
      <c r="F398" s="264"/>
      <c r="G398" s="264"/>
      <c r="H398" s="264"/>
      <c r="I398" s="264"/>
      <c r="J398" s="264"/>
      <c r="K398" s="264"/>
      <c r="L398" s="264"/>
      <c r="M398" s="264"/>
      <c r="N398" s="264"/>
      <c r="O398" s="264"/>
      <c r="P398" s="264"/>
      <c r="Q398" s="264"/>
      <c r="R398" s="264"/>
      <c r="S398" s="264"/>
      <c r="T398" s="264"/>
      <c r="U398" s="264"/>
      <c r="V398" s="264"/>
      <c r="W398" s="264"/>
      <c r="X398" s="264"/>
      <c r="Y398" s="264"/>
      <c r="Z398" s="264"/>
    </row>
    <row r="399" ht="15.75" customHeight="1">
      <c r="A399" s="264"/>
      <c r="B399" s="272"/>
      <c r="C399" s="272"/>
      <c r="D399" s="272"/>
      <c r="E399" s="272"/>
      <c r="F399" s="264"/>
      <c r="G399" s="264"/>
      <c r="H399" s="264"/>
      <c r="I399" s="264"/>
      <c r="J399" s="264"/>
      <c r="K399" s="264"/>
      <c r="L399" s="264"/>
      <c r="M399" s="264"/>
      <c r="N399" s="264"/>
      <c r="O399" s="264"/>
      <c r="P399" s="264"/>
      <c r="Q399" s="264"/>
      <c r="R399" s="264"/>
      <c r="S399" s="264"/>
      <c r="T399" s="264"/>
      <c r="U399" s="264"/>
      <c r="V399" s="264"/>
      <c r="W399" s="264"/>
      <c r="X399" s="264"/>
      <c r="Y399" s="264"/>
      <c r="Z399" s="264"/>
    </row>
    <row r="400" ht="15.75" customHeight="1">
      <c r="A400" s="264"/>
      <c r="B400" s="272"/>
      <c r="C400" s="272"/>
      <c r="D400" s="272"/>
      <c r="E400" s="272"/>
      <c r="F400" s="264"/>
      <c r="G400" s="264"/>
      <c r="H400" s="264"/>
      <c r="I400" s="264"/>
      <c r="J400" s="264"/>
      <c r="K400" s="264"/>
      <c r="L400" s="264"/>
      <c r="M400" s="264"/>
      <c r="N400" s="264"/>
      <c r="O400" s="264"/>
      <c r="P400" s="264"/>
      <c r="Q400" s="264"/>
      <c r="R400" s="264"/>
      <c r="S400" s="264"/>
      <c r="T400" s="264"/>
      <c r="U400" s="264"/>
      <c r="V400" s="264"/>
      <c r="W400" s="264"/>
      <c r="X400" s="264"/>
      <c r="Y400" s="264"/>
      <c r="Z400" s="264"/>
    </row>
    <row r="401" ht="15.75" customHeight="1">
      <c r="A401" s="264"/>
      <c r="B401" s="272"/>
      <c r="C401" s="272"/>
      <c r="D401" s="272"/>
      <c r="E401" s="272"/>
      <c r="F401" s="264"/>
      <c r="G401" s="264"/>
      <c r="H401" s="264"/>
      <c r="I401" s="264"/>
      <c r="J401" s="264"/>
      <c r="K401" s="264"/>
      <c r="L401" s="264"/>
      <c r="M401" s="264"/>
      <c r="N401" s="264"/>
      <c r="O401" s="264"/>
      <c r="P401" s="264"/>
      <c r="Q401" s="264"/>
      <c r="R401" s="264"/>
      <c r="S401" s="264"/>
      <c r="T401" s="264"/>
      <c r="U401" s="264"/>
      <c r="V401" s="264"/>
      <c r="W401" s="264"/>
      <c r="X401" s="264"/>
      <c r="Y401" s="264"/>
      <c r="Z401" s="264"/>
    </row>
    <row r="402" ht="15.75" customHeight="1">
      <c r="A402" s="264"/>
      <c r="B402" s="272"/>
      <c r="C402" s="272"/>
      <c r="D402" s="272"/>
      <c r="E402" s="272"/>
      <c r="F402" s="264"/>
      <c r="G402" s="264"/>
      <c r="H402" s="264"/>
      <c r="I402" s="264"/>
      <c r="J402" s="264"/>
      <c r="K402" s="264"/>
      <c r="L402" s="264"/>
      <c r="M402" s="264"/>
      <c r="N402" s="264"/>
      <c r="O402" s="264"/>
      <c r="P402" s="264"/>
      <c r="Q402" s="264"/>
      <c r="R402" s="264"/>
      <c r="S402" s="264"/>
      <c r="T402" s="264"/>
      <c r="U402" s="264"/>
      <c r="V402" s="264"/>
      <c r="W402" s="264"/>
      <c r="X402" s="264"/>
      <c r="Y402" s="264"/>
      <c r="Z402" s="264"/>
    </row>
    <row r="403" ht="15.75" customHeight="1">
      <c r="A403" s="264"/>
      <c r="B403" s="272"/>
      <c r="C403" s="272"/>
      <c r="D403" s="272"/>
      <c r="E403" s="272"/>
      <c r="F403" s="264"/>
      <c r="G403" s="264"/>
      <c r="H403" s="264"/>
      <c r="I403" s="264"/>
      <c r="J403" s="264"/>
      <c r="K403" s="264"/>
      <c r="L403" s="264"/>
      <c r="M403" s="264"/>
      <c r="N403" s="264"/>
      <c r="O403" s="264"/>
      <c r="P403" s="264"/>
      <c r="Q403" s="264"/>
      <c r="R403" s="264"/>
      <c r="S403" s="264"/>
      <c r="T403" s="264"/>
      <c r="U403" s="264"/>
      <c r="V403" s="264"/>
      <c r="W403" s="264"/>
      <c r="X403" s="264"/>
      <c r="Y403" s="264"/>
      <c r="Z403" s="264"/>
    </row>
    <row r="404" ht="15.75" customHeight="1">
      <c r="A404" s="264"/>
      <c r="B404" s="272"/>
      <c r="C404" s="272"/>
      <c r="D404" s="272"/>
      <c r="E404" s="272"/>
      <c r="F404" s="264"/>
      <c r="G404" s="264"/>
      <c r="H404" s="264"/>
      <c r="I404" s="264"/>
      <c r="J404" s="264"/>
      <c r="K404" s="264"/>
      <c r="L404" s="264"/>
      <c r="M404" s="264"/>
      <c r="N404" s="264"/>
      <c r="O404" s="264"/>
      <c r="P404" s="264"/>
      <c r="Q404" s="264"/>
      <c r="R404" s="264"/>
      <c r="S404" s="264"/>
      <c r="T404" s="264"/>
      <c r="U404" s="264"/>
      <c r="V404" s="264"/>
      <c r="W404" s="264"/>
      <c r="X404" s="264"/>
      <c r="Y404" s="264"/>
      <c r="Z404" s="264"/>
    </row>
    <row r="405" ht="15.75" customHeight="1">
      <c r="A405" s="264"/>
      <c r="B405" s="272"/>
      <c r="C405" s="272"/>
      <c r="D405" s="272"/>
      <c r="E405" s="272"/>
      <c r="F405" s="264"/>
      <c r="G405" s="264"/>
      <c r="H405" s="264"/>
      <c r="I405" s="264"/>
      <c r="J405" s="264"/>
      <c r="K405" s="264"/>
      <c r="L405" s="264"/>
      <c r="M405" s="264"/>
      <c r="N405" s="264"/>
      <c r="O405" s="264"/>
      <c r="P405" s="264"/>
      <c r="Q405" s="264"/>
      <c r="R405" s="264"/>
      <c r="S405" s="264"/>
      <c r="T405" s="264"/>
      <c r="U405" s="264"/>
      <c r="V405" s="264"/>
      <c r="W405" s="264"/>
      <c r="X405" s="264"/>
      <c r="Y405" s="264"/>
      <c r="Z405" s="264"/>
    </row>
    <row r="406" ht="15.75" customHeight="1">
      <c r="A406" s="264"/>
      <c r="B406" s="272"/>
      <c r="C406" s="272"/>
      <c r="D406" s="272"/>
      <c r="E406" s="272"/>
      <c r="F406" s="264"/>
      <c r="G406" s="264"/>
      <c r="H406" s="264"/>
      <c r="I406" s="264"/>
      <c r="J406" s="264"/>
      <c r="K406" s="264"/>
      <c r="L406" s="264"/>
      <c r="M406" s="264"/>
      <c r="N406" s="264"/>
      <c r="O406" s="264"/>
      <c r="P406" s="264"/>
      <c r="Q406" s="264"/>
      <c r="R406" s="264"/>
      <c r="S406" s="264"/>
      <c r="T406" s="264"/>
      <c r="U406" s="264"/>
      <c r="V406" s="264"/>
      <c r="W406" s="264"/>
      <c r="X406" s="264"/>
      <c r="Y406" s="264"/>
      <c r="Z406" s="264"/>
    </row>
    <row r="407" ht="15.75" customHeight="1">
      <c r="A407" s="264"/>
      <c r="B407" s="272"/>
      <c r="C407" s="272"/>
      <c r="D407" s="272"/>
      <c r="E407" s="272"/>
      <c r="F407" s="264"/>
      <c r="G407" s="264"/>
      <c r="H407" s="264"/>
      <c r="I407" s="264"/>
      <c r="J407" s="264"/>
      <c r="K407" s="264"/>
      <c r="L407" s="264"/>
      <c r="M407" s="264"/>
      <c r="N407" s="264"/>
      <c r="O407" s="264"/>
      <c r="P407" s="264"/>
      <c r="Q407" s="264"/>
      <c r="R407" s="264"/>
      <c r="S407" s="264"/>
      <c r="T407" s="264"/>
      <c r="U407" s="264"/>
      <c r="V407" s="264"/>
      <c r="W407" s="264"/>
      <c r="X407" s="264"/>
      <c r="Y407" s="264"/>
      <c r="Z407" s="264"/>
    </row>
    <row r="408" ht="15.75" customHeight="1">
      <c r="A408" s="264"/>
      <c r="B408" s="272"/>
      <c r="C408" s="272"/>
      <c r="D408" s="272"/>
      <c r="E408" s="272"/>
      <c r="F408" s="264"/>
      <c r="G408" s="264"/>
      <c r="H408" s="264"/>
      <c r="I408" s="264"/>
      <c r="J408" s="264"/>
      <c r="K408" s="264"/>
      <c r="L408" s="264"/>
      <c r="M408" s="264"/>
      <c r="N408" s="264"/>
      <c r="O408" s="264"/>
      <c r="P408" s="264"/>
      <c r="Q408" s="264"/>
      <c r="R408" s="264"/>
      <c r="S408" s="264"/>
      <c r="T408" s="264"/>
      <c r="U408" s="264"/>
      <c r="V408" s="264"/>
      <c r="W408" s="264"/>
      <c r="X408" s="264"/>
      <c r="Y408" s="264"/>
      <c r="Z408" s="264"/>
    </row>
    <row r="409" ht="15.75" customHeight="1">
      <c r="A409" s="264"/>
      <c r="B409" s="272"/>
      <c r="C409" s="272"/>
      <c r="D409" s="272"/>
      <c r="E409" s="272"/>
      <c r="F409" s="264"/>
      <c r="G409" s="264"/>
      <c r="H409" s="264"/>
      <c r="I409" s="264"/>
      <c r="J409" s="264"/>
      <c r="K409" s="264"/>
      <c r="L409" s="264"/>
      <c r="M409" s="264"/>
      <c r="N409" s="264"/>
      <c r="O409" s="264"/>
      <c r="P409" s="264"/>
      <c r="Q409" s="264"/>
      <c r="R409" s="264"/>
      <c r="S409" s="264"/>
      <c r="T409" s="264"/>
      <c r="U409" s="264"/>
      <c r="V409" s="264"/>
      <c r="W409" s="264"/>
      <c r="X409" s="264"/>
      <c r="Y409" s="264"/>
      <c r="Z409" s="264"/>
    </row>
    <row r="410" ht="15.75" customHeight="1">
      <c r="A410" s="264"/>
      <c r="B410" s="272"/>
      <c r="C410" s="272"/>
      <c r="D410" s="272"/>
      <c r="E410" s="272"/>
      <c r="F410" s="264"/>
      <c r="G410" s="264"/>
      <c r="H410" s="264"/>
      <c r="I410" s="264"/>
      <c r="J410" s="264"/>
      <c r="K410" s="264"/>
      <c r="L410" s="264"/>
      <c r="M410" s="264"/>
      <c r="N410" s="264"/>
      <c r="O410" s="264"/>
      <c r="P410" s="264"/>
      <c r="Q410" s="264"/>
      <c r="R410" s="264"/>
      <c r="S410" s="264"/>
      <c r="T410" s="264"/>
      <c r="U410" s="264"/>
      <c r="V410" s="264"/>
      <c r="W410" s="264"/>
      <c r="X410" s="264"/>
      <c r="Y410" s="264"/>
      <c r="Z410" s="264"/>
    </row>
    <row r="411" ht="15.75" customHeight="1">
      <c r="A411" s="264"/>
      <c r="B411" s="272"/>
      <c r="C411" s="272"/>
      <c r="D411" s="272"/>
      <c r="E411" s="272"/>
      <c r="F411" s="264"/>
      <c r="G411" s="264"/>
      <c r="H411" s="264"/>
      <c r="I411" s="264"/>
      <c r="J411" s="264"/>
      <c r="K411" s="264"/>
      <c r="L411" s="264"/>
      <c r="M411" s="264"/>
      <c r="N411" s="264"/>
      <c r="O411" s="264"/>
      <c r="P411" s="264"/>
      <c r="Q411" s="264"/>
      <c r="R411" s="264"/>
      <c r="S411" s="264"/>
      <c r="T411" s="264"/>
      <c r="U411" s="264"/>
      <c r="V411" s="264"/>
      <c r="W411" s="264"/>
      <c r="X411" s="264"/>
      <c r="Y411" s="264"/>
      <c r="Z411" s="264"/>
    </row>
    <row r="412" ht="15.75" customHeight="1">
      <c r="A412" s="264"/>
      <c r="B412" s="272"/>
      <c r="C412" s="272"/>
      <c r="D412" s="272"/>
      <c r="E412" s="272"/>
      <c r="F412" s="264"/>
      <c r="G412" s="264"/>
      <c r="H412" s="264"/>
      <c r="I412" s="264"/>
      <c r="J412" s="264"/>
      <c r="K412" s="264"/>
      <c r="L412" s="264"/>
      <c r="M412" s="264"/>
      <c r="N412" s="264"/>
      <c r="O412" s="264"/>
      <c r="P412" s="264"/>
      <c r="Q412" s="264"/>
      <c r="R412" s="264"/>
      <c r="S412" s="264"/>
      <c r="T412" s="264"/>
      <c r="U412" s="264"/>
      <c r="V412" s="264"/>
      <c r="W412" s="264"/>
      <c r="X412" s="264"/>
      <c r="Y412" s="264"/>
      <c r="Z412" s="264"/>
    </row>
    <row r="413" ht="15.75" customHeight="1">
      <c r="A413" s="264"/>
      <c r="B413" s="272"/>
      <c r="C413" s="272"/>
      <c r="D413" s="272"/>
      <c r="E413" s="272"/>
      <c r="F413" s="264"/>
      <c r="G413" s="264"/>
      <c r="H413" s="264"/>
      <c r="I413" s="264"/>
      <c r="J413" s="264"/>
      <c r="K413" s="264"/>
      <c r="L413" s="264"/>
      <c r="M413" s="264"/>
      <c r="N413" s="264"/>
      <c r="O413" s="264"/>
      <c r="P413" s="264"/>
      <c r="Q413" s="264"/>
      <c r="R413" s="264"/>
      <c r="S413" s="264"/>
      <c r="T413" s="264"/>
      <c r="U413" s="264"/>
      <c r="V413" s="264"/>
      <c r="W413" s="264"/>
      <c r="X413" s="264"/>
      <c r="Y413" s="264"/>
      <c r="Z413" s="264"/>
    </row>
    <row r="414" ht="15.75" customHeight="1">
      <c r="A414" s="264"/>
      <c r="B414" s="272"/>
      <c r="C414" s="272"/>
      <c r="D414" s="272"/>
      <c r="E414" s="272"/>
      <c r="F414" s="264"/>
      <c r="G414" s="264"/>
      <c r="H414" s="264"/>
      <c r="I414" s="264"/>
      <c r="J414" s="264"/>
      <c r="K414" s="264"/>
      <c r="L414" s="264"/>
      <c r="M414" s="264"/>
      <c r="N414" s="264"/>
      <c r="O414" s="264"/>
      <c r="P414" s="264"/>
      <c r="Q414" s="264"/>
      <c r="R414" s="264"/>
      <c r="S414" s="264"/>
      <c r="T414" s="264"/>
      <c r="U414" s="264"/>
      <c r="V414" s="264"/>
      <c r="W414" s="264"/>
      <c r="X414" s="264"/>
      <c r="Y414" s="264"/>
      <c r="Z414" s="264"/>
    </row>
    <row r="415" ht="15.75" customHeight="1">
      <c r="A415" s="264"/>
      <c r="B415" s="272"/>
      <c r="C415" s="272"/>
      <c r="D415" s="272"/>
      <c r="E415" s="272"/>
      <c r="F415" s="264"/>
      <c r="G415" s="264"/>
      <c r="H415" s="264"/>
      <c r="I415" s="264"/>
      <c r="J415" s="264"/>
      <c r="K415" s="264"/>
      <c r="L415" s="264"/>
      <c r="M415" s="264"/>
      <c r="N415" s="264"/>
      <c r="O415" s="264"/>
      <c r="P415" s="264"/>
      <c r="Q415" s="264"/>
      <c r="R415" s="264"/>
      <c r="S415" s="264"/>
      <c r="T415" s="264"/>
      <c r="U415" s="264"/>
      <c r="V415" s="264"/>
      <c r="W415" s="264"/>
      <c r="X415" s="264"/>
      <c r="Y415" s="264"/>
      <c r="Z415" s="264"/>
    </row>
    <row r="416" ht="15.75" customHeight="1">
      <c r="A416" s="264"/>
      <c r="B416" s="272"/>
      <c r="C416" s="272"/>
      <c r="D416" s="272"/>
      <c r="E416" s="272"/>
      <c r="F416" s="264"/>
      <c r="G416" s="264"/>
      <c r="H416" s="264"/>
      <c r="I416" s="264"/>
      <c r="J416" s="264"/>
      <c r="K416" s="264"/>
      <c r="L416" s="264"/>
      <c r="M416" s="264"/>
      <c r="N416" s="264"/>
      <c r="O416" s="264"/>
      <c r="P416" s="264"/>
      <c r="Q416" s="264"/>
      <c r="R416" s="264"/>
      <c r="S416" s="264"/>
      <c r="T416" s="264"/>
      <c r="U416" s="264"/>
      <c r="V416" s="264"/>
      <c r="W416" s="264"/>
      <c r="X416" s="264"/>
      <c r="Y416" s="264"/>
      <c r="Z416" s="264"/>
    </row>
    <row r="417" ht="15.75" customHeight="1">
      <c r="A417" s="264"/>
      <c r="B417" s="272"/>
      <c r="C417" s="272"/>
      <c r="D417" s="272"/>
      <c r="E417" s="272"/>
      <c r="F417" s="264"/>
      <c r="G417" s="264"/>
      <c r="H417" s="264"/>
      <c r="I417" s="264"/>
      <c r="J417" s="264"/>
      <c r="K417" s="264"/>
      <c r="L417" s="264"/>
      <c r="M417" s="264"/>
      <c r="N417" s="264"/>
      <c r="O417" s="264"/>
      <c r="P417" s="264"/>
      <c r="Q417" s="264"/>
      <c r="R417" s="264"/>
      <c r="S417" s="264"/>
      <c r="T417" s="264"/>
      <c r="U417" s="264"/>
      <c r="V417" s="264"/>
      <c r="W417" s="264"/>
      <c r="X417" s="264"/>
      <c r="Y417" s="264"/>
      <c r="Z417" s="264"/>
    </row>
    <row r="418" ht="15.75" customHeight="1">
      <c r="A418" s="264"/>
      <c r="B418" s="272"/>
      <c r="C418" s="272"/>
      <c r="D418" s="272"/>
      <c r="E418" s="272"/>
      <c r="F418" s="264"/>
      <c r="G418" s="264"/>
      <c r="H418" s="264"/>
      <c r="I418" s="264"/>
      <c r="J418" s="264"/>
      <c r="K418" s="264"/>
      <c r="L418" s="264"/>
      <c r="M418" s="264"/>
      <c r="N418" s="264"/>
      <c r="O418" s="264"/>
      <c r="P418" s="264"/>
      <c r="Q418" s="264"/>
      <c r="R418" s="264"/>
      <c r="S418" s="264"/>
      <c r="T418" s="264"/>
      <c r="U418" s="264"/>
      <c r="V418" s="264"/>
      <c r="W418" s="264"/>
      <c r="X418" s="264"/>
      <c r="Y418" s="264"/>
      <c r="Z418" s="264"/>
    </row>
    <row r="419" ht="15.75" customHeight="1">
      <c r="A419" s="264"/>
      <c r="B419" s="272"/>
      <c r="C419" s="272"/>
      <c r="D419" s="272"/>
      <c r="E419" s="272"/>
      <c r="F419" s="264"/>
      <c r="G419" s="264"/>
      <c r="H419" s="264"/>
      <c r="I419" s="264"/>
      <c r="J419" s="264"/>
      <c r="K419" s="264"/>
      <c r="L419" s="264"/>
      <c r="M419" s="264"/>
      <c r="N419" s="264"/>
      <c r="O419" s="264"/>
      <c r="P419" s="264"/>
      <c r="Q419" s="264"/>
      <c r="R419" s="264"/>
      <c r="S419" s="264"/>
      <c r="T419" s="264"/>
      <c r="U419" s="264"/>
      <c r="V419" s="264"/>
      <c r="W419" s="264"/>
      <c r="X419" s="264"/>
      <c r="Y419" s="264"/>
      <c r="Z419" s="264"/>
    </row>
    <row r="420" ht="15.75" customHeight="1">
      <c r="A420" s="264"/>
      <c r="B420" s="272"/>
      <c r="C420" s="272"/>
      <c r="D420" s="272"/>
      <c r="E420" s="272"/>
      <c r="F420" s="264"/>
      <c r="G420" s="264"/>
      <c r="H420" s="264"/>
      <c r="I420" s="264"/>
      <c r="J420" s="264"/>
      <c r="K420" s="264"/>
      <c r="L420" s="264"/>
      <c r="M420" s="264"/>
      <c r="N420" s="264"/>
      <c r="O420" s="264"/>
      <c r="P420" s="264"/>
      <c r="Q420" s="264"/>
      <c r="R420" s="264"/>
      <c r="S420" s="264"/>
      <c r="T420" s="264"/>
      <c r="U420" s="264"/>
      <c r="V420" s="264"/>
      <c r="W420" s="264"/>
      <c r="X420" s="264"/>
      <c r="Y420" s="264"/>
      <c r="Z420" s="264"/>
    </row>
    <row r="421" ht="15.75" customHeight="1">
      <c r="A421" s="264"/>
      <c r="B421" s="272"/>
      <c r="C421" s="272"/>
      <c r="D421" s="272"/>
      <c r="E421" s="272"/>
      <c r="F421" s="264"/>
      <c r="G421" s="264"/>
      <c r="H421" s="264"/>
      <c r="I421" s="264"/>
      <c r="J421" s="264"/>
      <c r="K421" s="264"/>
      <c r="L421" s="264"/>
      <c r="M421" s="264"/>
      <c r="N421" s="264"/>
      <c r="O421" s="264"/>
      <c r="P421" s="264"/>
      <c r="Q421" s="264"/>
      <c r="R421" s="264"/>
      <c r="S421" s="264"/>
      <c r="T421" s="264"/>
      <c r="U421" s="264"/>
      <c r="V421" s="264"/>
      <c r="W421" s="264"/>
      <c r="X421" s="264"/>
      <c r="Y421" s="264"/>
      <c r="Z421" s="264"/>
    </row>
    <row r="422" ht="15.75" customHeight="1">
      <c r="A422" s="264"/>
      <c r="B422" s="272"/>
      <c r="C422" s="272"/>
      <c r="D422" s="272"/>
      <c r="E422" s="272"/>
      <c r="F422" s="264"/>
      <c r="G422" s="264"/>
      <c r="H422" s="264"/>
      <c r="I422" s="264"/>
      <c r="J422" s="264"/>
      <c r="K422" s="264"/>
      <c r="L422" s="264"/>
      <c r="M422" s="264"/>
      <c r="N422" s="264"/>
      <c r="O422" s="264"/>
      <c r="P422" s="264"/>
      <c r="Q422" s="264"/>
      <c r="R422" s="264"/>
      <c r="S422" s="264"/>
      <c r="T422" s="264"/>
      <c r="U422" s="264"/>
      <c r="V422" s="264"/>
      <c r="W422" s="264"/>
      <c r="X422" s="264"/>
      <c r="Y422" s="264"/>
      <c r="Z422" s="264"/>
    </row>
    <row r="423" ht="15.75" customHeight="1">
      <c r="A423" s="264"/>
      <c r="B423" s="272"/>
      <c r="C423" s="272"/>
      <c r="D423" s="272"/>
      <c r="E423" s="272"/>
      <c r="F423" s="264"/>
      <c r="G423" s="264"/>
      <c r="H423" s="264"/>
      <c r="I423" s="264"/>
      <c r="J423" s="264"/>
      <c r="K423" s="264"/>
      <c r="L423" s="264"/>
      <c r="M423" s="264"/>
      <c r="N423" s="264"/>
      <c r="O423" s="264"/>
      <c r="P423" s="264"/>
      <c r="Q423" s="264"/>
      <c r="R423" s="264"/>
      <c r="S423" s="264"/>
      <c r="T423" s="264"/>
      <c r="U423" s="264"/>
      <c r="V423" s="264"/>
      <c r="W423" s="264"/>
      <c r="X423" s="264"/>
      <c r="Y423" s="264"/>
      <c r="Z423" s="264"/>
    </row>
    <row r="424" ht="15.75" customHeight="1">
      <c r="A424" s="264"/>
      <c r="B424" s="272"/>
      <c r="C424" s="272"/>
      <c r="D424" s="272"/>
      <c r="E424" s="272"/>
      <c r="F424" s="264"/>
      <c r="G424" s="264"/>
      <c r="H424" s="264"/>
      <c r="I424" s="264"/>
      <c r="J424" s="264"/>
      <c r="K424" s="264"/>
      <c r="L424" s="264"/>
      <c r="M424" s="264"/>
      <c r="N424" s="264"/>
      <c r="O424" s="264"/>
      <c r="P424" s="264"/>
      <c r="Q424" s="264"/>
      <c r="R424" s="264"/>
      <c r="S424" s="264"/>
      <c r="T424" s="264"/>
      <c r="U424" s="264"/>
      <c r="V424" s="264"/>
      <c r="W424" s="264"/>
      <c r="X424" s="264"/>
      <c r="Y424" s="264"/>
      <c r="Z424" s="264"/>
    </row>
    <row r="425" ht="15.75" customHeight="1">
      <c r="A425" s="264"/>
      <c r="B425" s="272"/>
      <c r="C425" s="272"/>
      <c r="D425" s="272"/>
      <c r="E425" s="272"/>
      <c r="F425" s="264"/>
      <c r="G425" s="264"/>
      <c r="H425" s="264"/>
      <c r="I425" s="264"/>
      <c r="J425" s="264"/>
      <c r="K425" s="264"/>
      <c r="L425" s="264"/>
      <c r="M425" s="264"/>
      <c r="N425" s="264"/>
      <c r="O425" s="264"/>
      <c r="P425" s="264"/>
      <c r="Q425" s="264"/>
      <c r="R425" s="264"/>
      <c r="S425" s="264"/>
      <c r="T425" s="264"/>
      <c r="U425" s="264"/>
      <c r="V425" s="264"/>
      <c r="W425" s="264"/>
      <c r="X425" s="264"/>
      <c r="Y425" s="264"/>
      <c r="Z425" s="264"/>
    </row>
    <row r="426" ht="15.75" customHeight="1">
      <c r="A426" s="264"/>
      <c r="B426" s="272"/>
      <c r="C426" s="272"/>
      <c r="D426" s="272"/>
      <c r="E426" s="272"/>
      <c r="F426" s="264"/>
      <c r="G426" s="264"/>
      <c r="H426" s="264"/>
      <c r="I426" s="264"/>
      <c r="J426" s="264"/>
      <c r="K426" s="264"/>
      <c r="L426" s="264"/>
      <c r="M426" s="264"/>
      <c r="N426" s="264"/>
      <c r="O426" s="264"/>
      <c r="P426" s="264"/>
      <c r="Q426" s="264"/>
      <c r="R426" s="264"/>
      <c r="S426" s="264"/>
      <c r="T426" s="264"/>
      <c r="U426" s="264"/>
      <c r="V426" s="264"/>
      <c r="W426" s="264"/>
      <c r="X426" s="264"/>
      <c r="Y426" s="264"/>
      <c r="Z426" s="264"/>
    </row>
    <row r="427" ht="15.75" customHeight="1">
      <c r="A427" s="264"/>
      <c r="B427" s="272"/>
      <c r="C427" s="272"/>
      <c r="D427" s="272"/>
      <c r="E427" s="272"/>
      <c r="F427" s="264"/>
      <c r="G427" s="264"/>
      <c r="H427" s="264"/>
      <c r="I427" s="264"/>
      <c r="J427" s="264"/>
      <c r="K427" s="264"/>
      <c r="L427" s="264"/>
      <c r="M427" s="264"/>
      <c r="N427" s="264"/>
      <c r="O427" s="264"/>
      <c r="P427" s="264"/>
      <c r="Q427" s="264"/>
      <c r="R427" s="264"/>
      <c r="S427" s="264"/>
      <c r="T427" s="264"/>
      <c r="U427" s="264"/>
      <c r="V427" s="264"/>
      <c r="W427" s="264"/>
      <c r="X427" s="264"/>
      <c r="Y427" s="264"/>
      <c r="Z427" s="264"/>
    </row>
    <row r="428" ht="15.75" customHeight="1">
      <c r="A428" s="264"/>
      <c r="B428" s="272"/>
      <c r="C428" s="272"/>
      <c r="D428" s="272"/>
      <c r="E428" s="272"/>
      <c r="F428" s="264"/>
      <c r="G428" s="264"/>
      <c r="H428" s="264"/>
      <c r="I428" s="264"/>
      <c r="J428" s="264"/>
      <c r="K428" s="264"/>
      <c r="L428" s="264"/>
      <c r="M428" s="264"/>
      <c r="N428" s="264"/>
      <c r="O428" s="264"/>
      <c r="P428" s="264"/>
      <c r="Q428" s="264"/>
      <c r="R428" s="264"/>
      <c r="S428" s="264"/>
      <c r="T428" s="264"/>
      <c r="U428" s="264"/>
      <c r="V428" s="264"/>
      <c r="W428" s="264"/>
      <c r="X428" s="264"/>
      <c r="Y428" s="264"/>
      <c r="Z428" s="264"/>
    </row>
    <row r="429" ht="15.75" customHeight="1">
      <c r="A429" s="264"/>
      <c r="B429" s="272"/>
      <c r="C429" s="272"/>
      <c r="D429" s="272"/>
      <c r="E429" s="272"/>
      <c r="F429" s="264"/>
      <c r="G429" s="264"/>
      <c r="H429" s="264"/>
      <c r="I429" s="264"/>
      <c r="J429" s="264"/>
      <c r="K429" s="264"/>
      <c r="L429" s="264"/>
      <c r="M429" s="264"/>
      <c r="N429" s="264"/>
      <c r="O429" s="264"/>
      <c r="P429" s="264"/>
      <c r="Q429" s="264"/>
      <c r="R429" s="264"/>
      <c r="S429" s="264"/>
      <c r="T429" s="264"/>
      <c r="U429" s="264"/>
      <c r="V429" s="264"/>
      <c r="W429" s="264"/>
      <c r="X429" s="264"/>
      <c r="Y429" s="264"/>
      <c r="Z429" s="264"/>
    </row>
    <row r="430" ht="15.75" customHeight="1">
      <c r="A430" s="264"/>
      <c r="B430" s="272"/>
      <c r="C430" s="272"/>
      <c r="D430" s="272"/>
      <c r="E430" s="272"/>
      <c r="F430" s="264"/>
      <c r="G430" s="264"/>
      <c r="H430" s="264"/>
      <c r="I430" s="264"/>
      <c r="J430" s="264"/>
      <c r="K430" s="264"/>
      <c r="L430" s="264"/>
      <c r="M430" s="264"/>
      <c r="N430" s="264"/>
      <c r="O430" s="264"/>
      <c r="P430" s="264"/>
      <c r="Q430" s="264"/>
      <c r="R430" s="264"/>
      <c r="S430" s="264"/>
      <c r="T430" s="264"/>
      <c r="U430" s="264"/>
      <c r="V430" s="264"/>
      <c r="W430" s="264"/>
      <c r="X430" s="264"/>
      <c r="Y430" s="264"/>
      <c r="Z430" s="264"/>
    </row>
    <row r="431" ht="15.75" customHeight="1">
      <c r="A431" s="264"/>
      <c r="B431" s="272"/>
      <c r="C431" s="272"/>
      <c r="D431" s="272"/>
      <c r="E431" s="272"/>
      <c r="F431" s="264"/>
      <c r="G431" s="264"/>
      <c r="H431" s="264"/>
      <c r="I431" s="264"/>
      <c r="J431" s="264"/>
      <c r="K431" s="264"/>
      <c r="L431" s="264"/>
      <c r="M431" s="264"/>
      <c r="N431" s="264"/>
      <c r="O431" s="264"/>
      <c r="P431" s="264"/>
      <c r="Q431" s="264"/>
      <c r="R431" s="264"/>
      <c r="S431" s="264"/>
      <c r="T431" s="264"/>
      <c r="U431" s="264"/>
      <c r="V431" s="264"/>
      <c r="W431" s="264"/>
      <c r="X431" s="264"/>
      <c r="Y431" s="264"/>
      <c r="Z431" s="264"/>
    </row>
    <row r="432" ht="15.75" customHeight="1">
      <c r="A432" s="264"/>
      <c r="B432" s="272"/>
      <c r="C432" s="272"/>
      <c r="D432" s="272"/>
      <c r="E432" s="272"/>
      <c r="F432" s="264"/>
      <c r="G432" s="264"/>
      <c r="H432" s="264"/>
      <c r="I432" s="264"/>
      <c r="J432" s="264"/>
      <c r="K432" s="264"/>
      <c r="L432" s="264"/>
      <c r="M432" s="264"/>
      <c r="N432" s="264"/>
      <c r="O432" s="264"/>
      <c r="P432" s="264"/>
      <c r="Q432" s="264"/>
      <c r="R432" s="264"/>
      <c r="S432" s="264"/>
      <c r="T432" s="264"/>
      <c r="U432" s="264"/>
      <c r="V432" s="264"/>
      <c r="W432" s="264"/>
      <c r="X432" s="264"/>
      <c r="Y432" s="264"/>
      <c r="Z432" s="264"/>
    </row>
    <row r="433" ht="15.75" customHeight="1">
      <c r="A433" s="264"/>
      <c r="B433" s="272"/>
      <c r="C433" s="272"/>
      <c r="D433" s="272"/>
      <c r="E433" s="272"/>
      <c r="F433" s="264"/>
      <c r="G433" s="264"/>
      <c r="H433" s="264"/>
      <c r="I433" s="264"/>
      <c r="J433" s="264"/>
      <c r="K433" s="264"/>
      <c r="L433" s="264"/>
      <c r="M433" s="264"/>
      <c r="N433" s="264"/>
      <c r="O433" s="264"/>
      <c r="P433" s="264"/>
      <c r="Q433" s="264"/>
      <c r="R433" s="264"/>
      <c r="S433" s="264"/>
      <c r="T433" s="264"/>
      <c r="U433" s="264"/>
      <c r="V433" s="264"/>
      <c r="W433" s="264"/>
      <c r="X433" s="264"/>
      <c r="Y433" s="264"/>
      <c r="Z433" s="264"/>
    </row>
    <row r="434" ht="15.75" customHeight="1">
      <c r="A434" s="264"/>
      <c r="B434" s="272"/>
      <c r="C434" s="272"/>
      <c r="D434" s="272"/>
      <c r="E434" s="272"/>
      <c r="F434" s="264"/>
      <c r="G434" s="264"/>
      <c r="H434" s="264"/>
      <c r="I434" s="264"/>
      <c r="J434" s="264"/>
      <c r="K434" s="264"/>
      <c r="L434" s="264"/>
      <c r="M434" s="264"/>
      <c r="N434" s="264"/>
      <c r="O434" s="264"/>
      <c r="P434" s="264"/>
      <c r="Q434" s="264"/>
      <c r="R434" s="264"/>
      <c r="S434" s="264"/>
      <c r="T434" s="264"/>
      <c r="U434" s="264"/>
      <c r="V434" s="264"/>
      <c r="W434" s="264"/>
      <c r="X434" s="264"/>
      <c r="Y434" s="264"/>
      <c r="Z434" s="264"/>
    </row>
    <row r="435" ht="15.75" customHeight="1">
      <c r="A435" s="264"/>
      <c r="B435" s="272"/>
      <c r="C435" s="272"/>
      <c r="D435" s="272"/>
      <c r="E435" s="272"/>
      <c r="F435" s="264"/>
      <c r="G435" s="264"/>
      <c r="H435" s="264"/>
      <c r="I435" s="264"/>
      <c r="J435" s="264"/>
      <c r="K435" s="264"/>
      <c r="L435" s="264"/>
      <c r="M435" s="264"/>
      <c r="N435" s="264"/>
      <c r="O435" s="264"/>
      <c r="P435" s="264"/>
      <c r="Q435" s="264"/>
      <c r="R435" s="264"/>
      <c r="S435" s="264"/>
      <c r="T435" s="264"/>
      <c r="U435" s="264"/>
      <c r="V435" s="264"/>
      <c r="W435" s="264"/>
      <c r="X435" s="264"/>
      <c r="Y435" s="264"/>
      <c r="Z435" s="264"/>
    </row>
    <row r="436" ht="15.75" customHeight="1">
      <c r="A436" s="264"/>
      <c r="B436" s="272"/>
      <c r="C436" s="272"/>
      <c r="D436" s="272"/>
      <c r="E436" s="272"/>
      <c r="F436" s="264"/>
      <c r="G436" s="264"/>
      <c r="H436" s="264"/>
      <c r="I436" s="264"/>
      <c r="J436" s="264"/>
      <c r="K436" s="264"/>
      <c r="L436" s="264"/>
      <c r="M436" s="264"/>
      <c r="N436" s="264"/>
      <c r="O436" s="264"/>
      <c r="P436" s="264"/>
      <c r="Q436" s="264"/>
      <c r="R436" s="264"/>
      <c r="S436" s="264"/>
      <c r="T436" s="264"/>
      <c r="U436" s="264"/>
      <c r="V436" s="264"/>
      <c r="W436" s="264"/>
      <c r="X436" s="264"/>
      <c r="Y436" s="264"/>
      <c r="Z436" s="264"/>
    </row>
    <row r="437" ht="15.75" customHeight="1">
      <c r="A437" s="264"/>
      <c r="B437" s="272"/>
      <c r="C437" s="272"/>
      <c r="D437" s="272"/>
      <c r="E437" s="272"/>
      <c r="F437" s="264"/>
      <c r="G437" s="264"/>
      <c r="H437" s="264"/>
      <c r="I437" s="264"/>
      <c r="J437" s="264"/>
      <c r="K437" s="264"/>
      <c r="L437" s="264"/>
      <c r="M437" s="264"/>
      <c r="N437" s="264"/>
      <c r="O437" s="264"/>
      <c r="P437" s="264"/>
      <c r="Q437" s="264"/>
      <c r="R437" s="264"/>
      <c r="S437" s="264"/>
      <c r="T437" s="264"/>
      <c r="U437" s="264"/>
      <c r="V437" s="264"/>
      <c r="W437" s="264"/>
      <c r="X437" s="264"/>
      <c r="Y437" s="264"/>
      <c r="Z437" s="264"/>
    </row>
    <row r="438" ht="15.75" customHeight="1">
      <c r="A438" s="264"/>
      <c r="B438" s="272"/>
      <c r="C438" s="272"/>
      <c r="D438" s="272"/>
      <c r="E438" s="272"/>
      <c r="F438" s="264"/>
      <c r="G438" s="264"/>
      <c r="H438" s="264"/>
      <c r="I438" s="264"/>
      <c r="J438" s="264"/>
      <c r="K438" s="264"/>
      <c r="L438" s="264"/>
      <c r="M438" s="264"/>
      <c r="N438" s="264"/>
      <c r="O438" s="264"/>
      <c r="P438" s="264"/>
      <c r="Q438" s="264"/>
      <c r="R438" s="264"/>
      <c r="S438" s="264"/>
      <c r="T438" s="264"/>
      <c r="U438" s="264"/>
      <c r="V438" s="264"/>
      <c r="W438" s="264"/>
      <c r="X438" s="264"/>
      <c r="Y438" s="264"/>
      <c r="Z438" s="264"/>
    </row>
    <row r="439" ht="15.75" customHeight="1">
      <c r="A439" s="264"/>
      <c r="B439" s="272"/>
      <c r="C439" s="272"/>
      <c r="D439" s="272"/>
      <c r="E439" s="272"/>
      <c r="F439" s="264"/>
      <c r="G439" s="264"/>
      <c r="H439" s="264"/>
      <c r="I439" s="264"/>
      <c r="J439" s="264"/>
      <c r="K439" s="264"/>
      <c r="L439" s="264"/>
      <c r="M439" s="264"/>
      <c r="N439" s="264"/>
      <c r="O439" s="264"/>
      <c r="P439" s="264"/>
      <c r="Q439" s="264"/>
      <c r="R439" s="264"/>
      <c r="S439" s="264"/>
      <c r="T439" s="264"/>
      <c r="U439" s="264"/>
      <c r="V439" s="264"/>
      <c r="W439" s="264"/>
      <c r="X439" s="264"/>
      <c r="Y439" s="264"/>
      <c r="Z439" s="264"/>
    </row>
    <row r="440" ht="15.75" customHeight="1">
      <c r="A440" s="264"/>
      <c r="B440" s="272"/>
      <c r="C440" s="272"/>
      <c r="D440" s="272"/>
      <c r="E440" s="272"/>
      <c r="F440" s="264"/>
      <c r="G440" s="264"/>
      <c r="H440" s="264"/>
      <c r="I440" s="264"/>
      <c r="J440" s="264"/>
      <c r="K440" s="264"/>
      <c r="L440" s="264"/>
      <c r="M440" s="264"/>
      <c r="N440" s="264"/>
      <c r="O440" s="264"/>
      <c r="P440" s="264"/>
      <c r="Q440" s="264"/>
      <c r="R440" s="264"/>
      <c r="S440" s="264"/>
      <c r="T440" s="264"/>
      <c r="U440" s="264"/>
      <c r="V440" s="264"/>
      <c r="W440" s="264"/>
      <c r="X440" s="264"/>
      <c r="Y440" s="264"/>
      <c r="Z440" s="264"/>
    </row>
    <row r="441" ht="15.75" customHeight="1">
      <c r="A441" s="264"/>
      <c r="B441" s="272"/>
      <c r="C441" s="272"/>
      <c r="D441" s="272"/>
      <c r="E441" s="272"/>
      <c r="F441" s="264"/>
      <c r="G441" s="264"/>
      <c r="H441" s="264"/>
      <c r="I441" s="264"/>
      <c r="J441" s="264"/>
      <c r="K441" s="264"/>
      <c r="L441" s="264"/>
      <c r="M441" s="264"/>
      <c r="N441" s="264"/>
      <c r="O441" s="264"/>
      <c r="P441" s="264"/>
      <c r="Q441" s="264"/>
      <c r="R441" s="264"/>
      <c r="S441" s="264"/>
      <c r="T441" s="264"/>
      <c r="U441" s="264"/>
      <c r="V441" s="264"/>
      <c r="W441" s="264"/>
      <c r="X441" s="264"/>
      <c r="Y441" s="264"/>
      <c r="Z441" s="264"/>
    </row>
    <row r="442" ht="15.75" customHeight="1">
      <c r="A442" s="264"/>
      <c r="B442" s="272"/>
      <c r="C442" s="272"/>
      <c r="D442" s="272"/>
      <c r="E442" s="272"/>
      <c r="F442" s="264"/>
      <c r="G442" s="264"/>
      <c r="H442" s="264"/>
      <c r="I442" s="264"/>
      <c r="J442" s="264"/>
      <c r="K442" s="264"/>
      <c r="L442" s="264"/>
      <c r="M442" s="264"/>
      <c r="N442" s="264"/>
      <c r="O442" s="264"/>
      <c r="P442" s="264"/>
      <c r="Q442" s="264"/>
      <c r="R442" s="264"/>
      <c r="S442" s="264"/>
      <c r="T442" s="264"/>
      <c r="U442" s="264"/>
      <c r="V442" s="264"/>
      <c r="W442" s="264"/>
      <c r="X442" s="264"/>
      <c r="Y442" s="264"/>
      <c r="Z442" s="264"/>
    </row>
    <row r="443" ht="15.75" customHeight="1">
      <c r="A443" s="264"/>
      <c r="B443" s="272"/>
      <c r="C443" s="272"/>
      <c r="D443" s="272"/>
      <c r="E443" s="272"/>
      <c r="F443" s="264"/>
      <c r="G443" s="264"/>
      <c r="H443" s="264"/>
      <c r="I443" s="264"/>
      <c r="J443" s="264"/>
      <c r="K443" s="264"/>
      <c r="L443" s="264"/>
      <c r="M443" s="264"/>
      <c r="N443" s="264"/>
      <c r="O443" s="264"/>
      <c r="P443" s="264"/>
      <c r="Q443" s="264"/>
      <c r="R443" s="264"/>
      <c r="S443" s="264"/>
      <c r="T443" s="264"/>
      <c r="U443" s="264"/>
      <c r="V443" s="264"/>
      <c r="W443" s="264"/>
      <c r="X443" s="264"/>
      <c r="Y443" s="264"/>
      <c r="Z443" s="264"/>
    </row>
    <row r="444" ht="15.75" customHeight="1">
      <c r="A444" s="264"/>
      <c r="B444" s="272"/>
      <c r="C444" s="272"/>
      <c r="D444" s="272"/>
      <c r="E444" s="272"/>
      <c r="F444" s="264"/>
      <c r="G444" s="264"/>
      <c r="H444" s="264"/>
      <c r="I444" s="264"/>
      <c r="J444" s="264"/>
      <c r="K444" s="264"/>
      <c r="L444" s="264"/>
      <c r="M444" s="264"/>
      <c r="N444" s="264"/>
      <c r="O444" s="264"/>
      <c r="P444" s="264"/>
      <c r="Q444" s="264"/>
      <c r="R444" s="264"/>
      <c r="S444" s="264"/>
      <c r="T444" s="264"/>
      <c r="U444" s="264"/>
      <c r="V444" s="264"/>
      <c r="W444" s="264"/>
      <c r="X444" s="264"/>
      <c r="Y444" s="264"/>
      <c r="Z444" s="264"/>
    </row>
    <row r="445" ht="15.75" customHeight="1">
      <c r="A445" s="264"/>
      <c r="B445" s="272"/>
      <c r="C445" s="272"/>
      <c r="D445" s="272"/>
      <c r="E445" s="272"/>
      <c r="F445" s="264"/>
      <c r="G445" s="264"/>
      <c r="H445" s="264"/>
      <c r="I445" s="264"/>
      <c r="J445" s="264"/>
      <c r="K445" s="264"/>
      <c r="L445" s="264"/>
      <c r="M445" s="264"/>
      <c r="N445" s="264"/>
      <c r="O445" s="264"/>
      <c r="P445" s="264"/>
      <c r="Q445" s="264"/>
      <c r="R445" s="264"/>
      <c r="S445" s="264"/>
      <c r="T445" s="264"/>
      <c r="U445" s="264"/>
      <c r="V445" s="264"/>
      <c r="W445" s="264"/>
      <c r="X445" s="264"/>
      <c r="Y445" s="264"/>
      <c r="Z445" s="264"/>
    </row>
    <row r="446" ht="15.75" customHeight="1">
      <c r="A446" s="264"/>
      <c r="B446" s="272"/>
      <c r="C446" s="272"/>
      <c r="D446" s="272"/>
      <c r="E446" s="272"/>
      <c r="F446" s="264"/>
      <c r="G446" s="264"/>
      <c r="H446" s="264"/>
      <c r="I446" s="264"/>
      <c r="J446" s="264"/>
      <c r="K446" s="264"/>
      <c r="L446" s="264"/>
      <c r="M446" s="264"/>
      <c r="N446" s="264"/>
      <c r="O446" s="264"/>
      <c r="P446" s="264"/>
      <c r="Q446" s="264"/>
      <c r="R446" s="264"/>
      <c r="S446" s="264"/>
      <c r="T446" s="264"/>
      <c r="U446" s="264"/>
      <c r="V446" s="264"/>
      <c r="W446" s="264"/>
      <c r="X446" s="264"/>
      <c r="Y446" s="264"/>
      <c r="Z446" s="264"/>
    </row>
    <row r="447" ht="15.75" customHeight="1">
      <c r="A447" s="264"/>
      <c r="B447" s="272"/>
      <c r="C447" s="272"/>
      <c r="D447" s="272"/>
      <c r="E447" s="272"/>
      <c r="F447" s="264"/>
      <c r="G447" s="264"/>
      <c r="H447" s="264"/>
      <c r="I447" s="264"/>
      <c r="J447" s="264"/>
      <c r="K447" s="264"/>
      <c r="L447" s="264"/>
      <c r="M447" s="264"/>
      <c r="N447" s="264"/>
      <c r="O447" s="264"/>
      <c r="P447" s="264"/>
      <c r="Q447" s="264"/>
      <c r="R447" s="264"/>
      <c r="S447" s="264"/>
      <c r="T447" s="264"/>
      <c r="U447" s="264"/>
      <c r="V447" s="264"/>
      <c r="W447" s="264"/>
      <c r="X447" s="264"/>
      <c r="Y447" s="264"/>
      <c r="Z447" s="264"/>
    </row>
    <row r="448" ht="15.75" customHeight="1">
      <c r="A448" s="264"/>
      <c r="B448" s="272"/>
      <c r="C448" s="272"/>
      <c r="D448" s="272"/>
      <c r="E448" s="272"/>
      <c r="F448" s="264"/>
      <c r="G448" s="264"/>
      <c r="H448" s="264"/>
      <c r="I448" s="264"/>
      <c r="J448" s="264"/>
      <c r="K448" s="264"/>
      <c r="L448" s="264"/>
      <c r="M448" s="264"/>
      <c r="N448" s="264"/>
      <c r="O448" s="264"/>
      <c r="P448" s="264"/>
      <c r="Q448" s="264"/>
      <c r="R448" s="264"/>
      <c r="S448" s="264"/>
      <c r="T448" s="264"/>
      <c r="U448" s="264"/>
      <c r="V448" s="264"/>
      <c r="W448" s="264"/>
      <c r="X448" s="264"/>
      <c r="Y448" s="264"/>
      <c r="Z448" s="264"/>
    </row>
    <row r="449" ht="15.75" customHeight="1">
      <c r="A449" s="264"/>
      <c r="B449" s="272"/>
      <c r="C449" s="272"/>
      <c r="D449" s="272"/>
      <c r="E449" s="272"/>
      <c r="F449" s="264"/>
      <c r="G449" s="264"/>
      <c r="H449" s="264"/>
      <c r="I449" s="264"/>
      <c r="J449" s="264"/>
      <c r="K449" s="264"/>
      <c r="L449" s="264"/>
      <c r="M449" s="264"/>
      <c r="N449" s="264"/>
      <c r="O449" s="264"/>
      <c r="P449" s="264"/>
      <c r="Q449" s="264"/>
      <c r="R449" s="264"/>
      <c r="S449" s="264"/>
      <c r="T449" s="264"/>
      <c r="U449" s="264"/>
      <c r="V449" s="264"/>
      <c r="W449" s="264"/>
      <c r="X449" s="264"/>
      <c r="Y449" s="264"/>
      <c r="Z449" s="264"/>
    </row>
    <row r="450" ht="15.75" customHeight="1">
      <c r="A450" s="264"/>
      <c r="B450" s="272"/>
      <c r="C450" s="272"/>
      <c r="D450" s="272"/>
      <c r="E450" s="272"/>
      <c r="F450" s="264"/>
      <c r="G450" s="264"/>
      <c r="H450" s="264"/>
      <c r="I450" s="264"/>
      <c r="J450" s="264"/>
      <c r="K450" s="264"/>
      <c r="L450" s="264"/>
      <c r="M450" s="264"/>
      <c r="N450" s="264"/>
      <c r="O450" s="264"/>
      <c r="P450" s="264"/>
      <c r="Q450" s="264"/>
      <c r="R450" s="264"/>
      <c r="S450" s="264"/>
      <c r="T450" s="264"/>
      <c r="U450" s="264"/>
      <c r="V450" s="264"/>
      <c r="W450" s="264"/>
      <c r="X450" s="264"/>
      <c r="Y450" s="264"/>
      <c r="Z450" s="264"/>
    </row>
    <row r="451" ht="15.75" customHeight="1">
      <c r="A451" s="264"/>
      <c r="B451" s="272"/>
      <c r="C451" s="272"/>
      <c r="D451" s="272"/>
      <c r="E451" s="272"/>
      <c r="F451" s="264"/>
      <c r="G451" s="264"/>
      <c r="H451" s="264"/>
      <c r="I451" s="264"/>
      <c r="J451" s="264"/>
      <c r="K451" s="264"/>
      <c r="L451" s="264"/>
      <c r="M451" s="264"/>
      <c r="N451" s="264"/>
      <c r="O451" s="264"/>
      <c r="P451" s="264"/>
      <c r="Q451" s="264"/>
      <c r="R451" s="264"/>
      <c r="S451" s="264"/>
      <c r="T451" s="264"/>
      <c r="U451" s="264"/>
      <c r="V451" s="264"/>
      <c r="W451" s="264"/>
      <c r="X451" s="264"/>
      <c r="Y451" s="264"/>
      <c r="Z451" s="264"/>
    </row>
    <row r="452" ht="15.75" customHeight="1">
      <c r="A452" s="264"/>
      <c r="B452" s="272"/>
      <c r="C452" s="272"/>
      <c r="D452" s="272"/>
      <c r="E452" s="272"/>
      <c r="F452" s="264"/>
      <c r="G452" s="264"/>
      <c r="H452" s="264"/>
      <c r="I452" s="264"/>
      <c r="J452" s="264"/>
      <c r="K452" s="264"/>
      <c r="L452" s="264"/>
      <c r="M452" s="264"/>
      <c r="N452" s="264"/>
      <c r="O452" s="264"/>
      <c r="P452" s="264"/>
      <c r="Q452" s="264"/>
      <c r="R452" s="264"/>
      <c r="S452" s="264"/>
      <c r="T452" s="264"/>
      <c r="U452" s="264"/>
      <c r="V452" s="264"/>
      <c r="W452" s="264"/>
      <c r="X452" s="264"/>
      <c r="Y452" s="264"/>
      <c r="Z452" s="264"/>
    </row>
    <row r="453" ht="15.75" customHeight="1">
      <c r="A453" s="264"/>
      <c r="B453" s="272"/>
      <c r="C453" s="272"/>
      <c r="D453" s="272"/>
      <c r="E453" s="272"/>
      <c r="F453" s="264"/>
      <c r="G453" s="264"/>
      <c r="H453" s="264"/>
      <c r="I453" s="264"/>
      <c r="J453" s="264"/>
      <c r="K453" s="264"/>
      <c r="L453" s="264"/>
      <c r="M453" s="264"/>
      <c r="N453" s="264"/>
      <c r="O453" s="264"/>
      <c r="P453" s="264"/>
      <c r="Q453" s="264"/>
      <c r="R453" s="264"/>
      <c r="S453" s="264"/>
      <c r="T453" s="264"/>
      <c r="U453" s="264"/>
      <c r="V453" s="264"/>
      <c r="W453" s="264"/>
      <c r="X453" s="264"/>
      <c r="Y453" s="264"/>
      <c r="Z453" s="264"/>
    </row>
    <row r="454" ht="15.75" customHeight="1">
      <c r="A454" s="264"/>
      <c r="B454" s="272"/>
      <c r="C454" s="272"/>
      <c r="D454" s="272"/>
      <c r="E454" s="272"/>
      <c r="F454" s="264"/>
      <c r="G454" s="264"/>
      <c r="H454" s="264"/>
      <c r="I454" s="264"/>
      <c r="J454" s="264"/>
      <c r="K454" s="264"/>
      <c r="L454" s="264"/>
      <c r="M454" s="264"/>
      <c r="N454" s="264"/>
      <c r="O454" s="264"/>
      <c r="P454" s="264"/>
      <c r="Q454" s="264"/>
      <c r="R454" s="264"/>
      <c r="S454" s="264"/>
      <c r="T454" s="264"/>
      <c r="U454" s="264"/>
      <c r="V454" s="264"/>
      <c r="W454" s="264"/>
      <c r="X454" s="264"/>
      <c r="Y454" s="264"/>
      <c r="Z454" s="264"/>
    </row>
    <row r="455" ht="15.75" customHeight="1">
      <c r="A455" s="264"/>
      <c r="B455" s="272"/>
      <c r="C455" s="272"/>
      <c r="D455" s="272"/>
      <c r="E455" s="272"/>
      <c r="F455" s="264"/>
      <c r="G455" s="264"/>
      <c r="H455" s="264"/>
      <c r="I455" s="264"/>
      <c r="J455" s="264"/>
      <c r="K455" s="264"/>
      <c r="L455" s="264"/>
      <c r="M455" s="264"/>
      <c r="N455" s="264"/>
      <c r="O455" s="264"/>
      <c r="P455" s="264"/>
      <c r="Q455" s="264"/>
      <c r="R455" s="264"/>
      <c r="S455" s="264"/>
      <c r="T455" s="264"/>
      <c r="U455" s="264"/>
      <c r="V455" s="264"/>
      <c r="W455" s="264"/>
      <c r="X455" s="264"/>
      <c r="Y455" s="264"/>
      <c r="Z455" s="264"/>
    </row>
    <row r="456" ht="15.75" customHeight="1">
      <c r="A456" s="264"/>
      <c r="B456" s="272"/>
      <c r="C456" s="272"/>
      <c r="D456" s="272"/>
      <c r="E456" s="272"/>
      <c r="F456" s="264"/>
      <c r="G456" s="264"/>
      <c r="H456" s="264"/>
      <c r="I456" s="264"/>
      <c r="J456" s="264"/>
      <c r="K456" s="264"/>
      <c r="L456" s="264"/>
      <c r="M456" s="264"/>
      <c r="N456" s="264"/>
      <c r="O456" s="264"/>
      <c r="P456" s="264"/>
      <c r="Q456" s="264"/>
      <c r="R456" s="264"/>
      <c r="S456" s="264"/>
      <c r="T456" s="264"/>
      <c r="U456" s="264"/>
      <c r="V456" s="264"/>
      <c r="W456" s="264"/>
      <c r="X456" s="264"/>
      <c r="Y456" s="264"/>
      <c r="Z456" s="264"/>
    </row>
    <row r="457" ht="15.75" customHeight="1">
      <c r="A457" s="264"/>
      <c r="B457" s="272"/>
      <c r="C457" s="272"/>
      <c r="D457" s="272"/>
      <c r="E457" s="272"/>
      <c r="F457" s="264"/>
      <c r="G457" s="264"/>
      <c r="H457" s="264"/>
      <c r="I457" s="264"/>
      <c r="J457" s="264"/>
      <c r="K457" s="264"/>
      <c r="L457" s="264"/>
      <c r="M457" s="264"/>
      <c r="N457" s="264"/>
      <c r="O457" s="264"/>
      <c r="P457" s="264"/>
      <c r="Q457" s="264"/>
      <c r="R457" s="264"/>
      <c r="S457" s="264"/>
      <c r="T457" s="264"/>
      <c r="U457" s="264"/>
      <c r="V457" s="264"/>
      <c r="W457" s="264"/>
      <c r="X457" s="264"/>
      <c r="Y457" s="264"/>
      <c r="Z457" s="264"/>
    </row>
    <row r="458" ht="15.75" customHeight="1">
      <c r="A458" s="264"/>
      <c r="B458" s="272"/>
      <c r="C458" s="272"/>
      <c r="D458" s="272"/>
      <c r="E458" s="272"/>
      <c r="F458" s="264"/>
      <c r="G458" s="264"/>
      <c r="H458" s="264"/>
      <c r="I458" s="264"/>
      <c r="J458" s="264"/>
      <c r="K458" s="264"/>
      <c r="L458" s="264"/>
      <c r="M458" s="264"/>
      <c r="N458" s="264"/>
      <c r="O458" s="264"/>
      <c r="P458" s="264"/>
      <c r="Q458" s="264"/>
      <c r="R458" s="264"/>
      <c r="S458" s="264"/>
      <c r="T458" s="264"/>
      <c r="U458" s="264"/>
      <c r="V458" s="264"/>
      <c r="W458" s="264"/>
      <c r="X458" s="264"/>
      <c r="Y458" s="264"/>
      <c r="Z458" s="264"/>
    </row>
    <row r="459" ht="15.75" customHeight="1">
      <c r="A459" s="264"/>
      <c r="B459" s="272"/>
      <c r="C459" s="272"/>
      <c r="D459" s="272"/>
      <c r="E459" s="272"/>
      <c r="F459" s="264"/>
      <c r="G459" s="264"/>
      <c r="H459" s="264"/>
      <c r="I459" s="264"/>
      <c r="J459" s="264"/>
      <c r="K459" s="264"/>
      <c r="L459" s="264"/>
      <c r="M459" s="264"/>
      <c r="N459" s="264"/>
      <c r="O459" s="264"/>
      <c r="P459" s="264"/>
      <c r="Q459" s="264"/>
      <c r="R459" s="264"/>
      <c r="S459" s="264"/>
      <c r="T459" s="264"/>
      <c r="U459" s="264"/>
      <c r="V459" s="264"/>
      <c r="W459" s="264"/>
      <c r="X459" s="264"/>
      <c r="Y459" s="264"/>
      <c r="Z459" s="264"/>
    </row>
    <row r="460" ht="15.75" customHeight="1">
      <c r="A460" s="264"/>
      <c r="B460" s="272"/>
      <c r="C460" s="272"/>
      <c r="D460" s="272"/>
      <c r="E460" s="272"/>
      <c r="F460" s="264"/>
      <c r="G460" s="264"/>
      <c r="H460" s="264"/>
      <c r="I460" s="264"/>
      <c r="J460" s="264"/>
      <c r="K460" s="264"/>
      <c r="L460" s="264"/>
      <c r="M460" s="264"/>
      <c r="N460" s="264"/>
      <c r="O460" s="264"/>
      <c r="P460" s="264"/>
      <c r="Q460" s="264"/>
      <c r="R460" s="264"/>
      <c r="S460" s="264"/>
      <c r="T460" s="264"/>
      <c r="U460" s="264"/>
      <c r="V460" s="264"/>
      <c r="W460" s="264"/>
      <c r="X460" s="264"/>
      <c r="Y460" s="264"/>
      <c r="Z460" s="264"/>
    </row>
    <row r="461" ht="15.75" customHeight="1">
      <c r="A461" s="264"/>
      <c r="B461" s="272"/>
      <c r="C461" s="272"/>
      <c r="D461" s="272"/>
      <c r="E461" s="272"/>
      <c r="F461" s="264"/>
      <c r="G461" s="264"/>
      <c r="H461" s="264"/>
      <c r="I461" s="264"/>
      <c r="J461" s="264"/>
      <c r="K461" s="264"/>
      <c r="L461" s="264"/>
      <c r="M461" s="264"/>
      <c r="N461" s="264"/>
      <c r="O461" s="264"/>
      <c r="P461" s="264"/>
      <c r="Q461" s="264"/>
      <c r="R461" s="264"/>
      <c r="S461" s="264"/>
      <c r="T461" s="264"/>
      <c r="U461" s="264"/>
      <c r="V461" s="264"/>
      <c r="W461" s="264"/>
      <c r="X461" s="264"/>
      <c r="Y461" s="264"/>
      <c r="Z461" s="264"/>
    </row>
    <row r="462" ht="15.75" customHeight="1">
      <c r="A462" s="264"/>
      <c r="B462" s="272"/>
      <c r="C462" s="272"/>
      <c r="D462" s="272"/>
      <c r="E462" s="272"/>
      <c r="F462" s="264"/>
      <c r="G462" s="264"/>
      <c r="H462" s="264"/>
      <c r="I462" s="264"/>
      <c r="J462" s="264"/>
      <c r="K462" s="264"/>
      <c r="L462" s="264"/>
      <c r="M462" s="264"/>
      <c r="N462" s="264"/>
      <c r="O462" s="264"/>
      <c r="P462" s="264"/>
      <c r="Q462" s="264"/>
      <c r="R462" s="264"/>
      <c r="S462" s="264"/>
      <c r="T462" s="264"/>
      <c r="U462" s="264"/>
      <c r="V462" s="264"/>
      <c r="W462" s="264"/>
      <c r="X462" s="264"/>
      <c r="Y462" s="264"/>
      <c r="Z462" s="264"/>
    </row>
    <row r="463" ht="15.75" customHeight="1">
      <c r="A463" s="264"/>
      <c r="B463" s="272"/>
      <c r="C463" s="272"/>
      <c r="D463" s="272"/>
      <c r="E463" s="272"/>
      <c r="F463" s="264"/>
      <c r="G463" s="264"/>
      <c r="H463" s="264"/>
      <c r="I463" s="264"/>
      <c r="J463" s="264"/>
      <c r="K463" s="264"/>
      <c r="L463" s="264"/>
      <c r="M463" s="264"/>
      <c r="N463" s="264"/>
      <c r="O463" s="264"/>
      <c r="P463" s="264"/>
      <c r="Q463" s="264"/>
      <c r="R463" s="264"/>
      <c r="S463" s="264"/>
      <c r="T463" s="264"/>
      <c r="U463" s="264"/>
      <c r="V463" s="264"/>
      <c r="W463" s="264"/>
      <c r="X463" s="264"/>
      <c r="Y463" s="264"/>
      <c r="Z463" s="264"/>
    </row>
    <row r="464" ht="15.75" customHeight="1">
      <c r="A464" s="264"/>
      <c r="B464" s="272"/>
      <c r="C464" s="272"/>
      <c r="D464" s="272"/>
      <c r="E464" s="272"/>
      <c r="F464" s="264"/>
      <c r="G464" s="264"/>
      <c r="H464" s="264"/>
      <c r="I464" s="264"/>
      <c r="J464" s="264"/>
      <c r="K464" s="264"/>
      <c r="L464" s="264"/>
      <c r="M464" s="264"/>
      <c r="N464" s="264"/>
      <c r="O464" s="264"/>
      <c r="P464" s="264"/>
      <c r="Q464" s="264"/>
      <c r="R464" s="264"/>
      <c r="S464" s="264"/>
      <c r="T464" s="264"/>
      <c r="U464" s="264"/>
      <c r="V464" s="264"/>
      <c r="W464" s="264"/>
      <c r="X464" s="264"/>
      <c r="Y464" s="264"/>
      <c r="Z464" s="264"/>
    </row>
    <row r="465" ht="15.75" customHeight="1">
      <c r="A465" s="264"/>
      <c r="B465" s="272"/>
      <c r="C465" s="272"/>
      <c r="D465" s="272"/>
      <c r="E465" s="272"/>
      <c r="F465" s="264"/>
      <c r="G465" s="264"/>
      <c r="H465" s="264"/>
      <c r="I465" s="264"/>
      <c r="J465" s="264"/>
      <c r="K465" s="264"/>
      <c r="L465" s="264"/>
      <c r="M465" s="264"/>
      <c r="N465" s="264"/>
      <c r="O465" s="264"/>
      <c r="P465" s="264"/>
      <c r="Q465" s="264"/>
      <c r="R465" s="264"/>
      <c r="S465" s="264"/>
      <c r="T465" s="264"/>
      <c r="U465" s="264"/>
      <c r="V465" s="264"/>
      <c r="W465" s="264"/>
      <c r="X465" s="264"/>
      <c r="Y465" s="264"/>
      <c r="Z465" s="264"/>
    </row>
    <row r="466" ht="15.75" customHeight="1">
      <c r="A466" s="264"/>
      <c r="B466" s="272"/>
      <c r="C466" s="272"/>
      <c r="D466" s="272"/>
      <c r="E466" s="272"/>
      <c r="F466" s="264"/>
      <c r="G466" s="264"/>
      <c r="H466" s="264"/>
      <c r="I466" s="264"/>
      <c r="J466" s="264"/>
      <c r="K466" s="264"/>
      <c r="L466" s="264"/>
      <c r="M466" s="264"/>
      <c r="N466" s="264"/>
      <c r="O466" s="264"/>
      <c r="P466" s="264"/>
      <c r="Q466" s="264"/>
      <c r="R466" s="264"/>
      <c r="S466" s="264"/>
      <c r="T466" s="264"/>
      <c r="U466" s="264"/>
      <c r="V466" s="264"/>
      <c r="W466" s="264"/>
      <c r="X466" s="264"/>
      <c r="Y466" s="264"/>
      <c r="Z466" s="264"/>
    </row>
    <row r="467" ht="15.75" customHeight="1">
      <c r="A467" s="264"/>
      <c r="B467" s="272"/>
      <c r="C467" s="272"/>
      <c r="D467" s="272"/>
      <c r="E467" s="272"/>
      <c r="F467" s="264"/>
      <c r="G467" s="264"/>
      <c r="H467" s="264"/>
      <c r="I467" s="264"/>
      <c r="J467" s="264"/>
      <c r="K467" s="264"/>
      <c r="L467" s="264"/>
      <c r="M467" s="264"/>
      <c r="N467" s="264"/>
      <c r="O467" s="264"/>
      <c r="P467" s="264"/>
      <c r="Q467" s="264"/>
      <c r="R467" s="264"/>
      <c r="S467" s="264"/>
      <c r="T467" s="264"/>
      <c r="U467" s="264"/>
      <c r="V467" s="264"/>
      <c r="W467" s="264"/>
      <c r="X467" s="264"/>
      <c r="Y467" s="264"/>
      <c r="Z467" s="264"/>
    </row>
    <row r="468" ht="15.75" customHeight="1">
      <c r="A468" s="264"/>
      <c r="B468" s="272"/>
      <c r="C468" s="272"/>
      <c r="D468" s="272"/>
      <c r="E468" s="272"/>
      <c r="F468" s="264"/>
      <c r="G468" s="264"/>
      <c r="H468" s="264"/>
      <c r="I468" s="264"/>
      <c r="J468" s="264"/>
      <c r="K468" s="264"/>
      <c r="L468" s="264"/>
      <c r="M468" s="264"/>
      <c r="N468" s="264"/>
      <c r="O468" s="264"/>
      <c r="P468" s="264"/>
      <c r="Q468" s="264"/>
      <c r="R468" s="264"/>
      <c r="S468" s="264"/>
      <c r="T468" s="264"/>
      <c r="U468" s="264"/>
      <c r="V468" s="264"/>
      <c r="W468" s="264"/>
      <c r="X468" s="264"/>
      <c r="Y468" s="264"/>
      <c r="Z468" s="264"/>
    </row>
    <row r="469" ht="15.75" customHeight="1">
      <c r="A469" s="264"/>
      <c r="B469" s="272"/>
      <c r="C469" s="272"/>
      <c r="D469" s="272"/>
      <c r="E469" s="272"/>
      <c r="F469" s="264"/>
      <c r="G469" s="264"/>
      <c r="H469" s="264"/>
      <c r="I469" s="264"/>
      <c r="J469" s="264"/>
      <c r="K469" s="264"/>
      <c r="L469" s="264"/>
      <c r="M469" s="264"/>
      <c r="N469" s="264"/>
      <c r="O469" s="264"/>
      <c r="P469" s="264"/>
      <c r="Q469" s="264"/>
      <c r="R469" s="264"/>
      <c r="S469" s="264"/>
      <c r="T469" s="264"/>
      <c r="U469" s="264"/>
      <c r="V469" s="264"/>
      <c r="W469" s="264"/>
      <c r="X469" s="264"/>
      <c r="Y469" s="264"/>
      <c r="Z469" s="264"/>
    </row>
    <row r="470" ht="15.75" customHeight="1">
      <c r="A470" s="264"/>
      <c r="B470" s="272"/>
      <c r="C470" s="272"/>
      <c r="D470" s="272"/>
      <c r="E470" s="272"/>
      <c r="F470" s="264"/>
      <c r="G470" s="264"/>
      <c r="H470" s="264"/>
      <c r="I470" s="264"/>
      <c r="J470" s="264"/>
      <c r="K470" s="264"/>
      <c r="L470" s="264"/>
      <c r="M470" s="264"/>
      <c r="N470" s="264"/>
      <c r="O470" s="264"/>
      <c r="P470" s="264"/>
      <c r="Q470" s="264"/>
      <c r="R470" s="264"/>
      <c r="S470" s="264"/>
      <c r="T470" s="264"/>
      <c r="U470" s="264"/>
      <c r="V470" s="264"/>
      <c r="W470" s="264"/>
      <c r="X470" s="264"/>
      <c r="Y470" s="264"/>
      <c r="Z470" s="264"/>
    </row>
    <row r="471" ht="15.75" customHeight="1">
      <c r="A471" s="264"/>
      <c r="B471" s="272"/>
      <c r="C471" s="272"/>
      <c r="D471" s="272"/>
      <c r="E471" s="272"/>
      <c r="F471" s="264"/>
      <c r="G471" s="264"/>
      <c r="H471" s="264"/>
      <c r="I471" s="264"/>
      <c r="J471" s="264"/>
      <c r="K471" s="264"/>
      <c r="L471" s="264"/>
      <c r="M471" s="264"/>
      <c r="N471" s="264"/>
      <c r="O471" s="264"/>
      <c r="P471" s="264"/>
      <c r="Q471" s="264"/>
      <c r="R471" s="264"/>
      <c r="S471" s="264"/>
      <c r="T471" s="264"/>
      <c r="U471" s="264"/>
      <c r="V471" s="264"/>
      <c r="W471" s="264"/>
      <c r="X471" s="264"/>
      <c r="Y471" s="264"/>
      <c r="Z471" s="264"/>
    </row>
    <row r="472" ht="15.75" customHeight="1">
      <c r="A472" s="264"/>
      <c r="B472" s="272"/>
      <c r="C472" s="272"/>
      <c r="D472" s="272"/>
      <c r="E472" s="272"/>
      <c r="F472" s="264"/>
      <c r="G472" s="264"/>
      <c r="H472" s="264"/>
      <c r="I472" s="264"/>
      <c r="J472" s="264"/>
      <c r="K472" s="264"/>
      <c r="L472" s="264"/>
      <c r="M472" s="264"/>
      <c r="N472" s="264"/>
      <c r="O472" s="264"/>
      <c r="P472" s="264"/>
      <c r="Q472" s="264"/>
      <c r="R472" s="264"/>
      <c r="S472" s="264"/>
      <c r="T472" s="264"/>
      <c r="U472" s="264"/>
      <c r="V472" s="264"/>
      <c r="W472" s="264"/>
      <c r="X472" s="264"/>
      <c r="Y472" s="264"/>
      <c r="Z472" s="264"/>
    </row>
    <row r="473" ht="15.75" customHeight="1">
      <c r="A473" s="264"/>
      <c r="B473" s="272"/>
      <c r="C473" s="272"/>
      <c r="D473" s="272"/>
      <c r="E473" s="272"/>
      <c r="F473" s="264"/>
      <c r="G473" s="264"/>
      <c r="H473" s="264"/>
      <c r="I473" s="264"/>
      <c r="J473" s="264"/>
      <c r="K473" s="264"/>
      <c r="L473" s="264"/>
      <c r="M473" s="264"/>
      <c r="N473" s="264"/>
      <c r="O473" s="264"/>
      <c r="P473" s="264"/>
      <c r="Q473" s="264"/>
      <c r="R473" s="264"/>
      <c r="S473" s="264"/>
      <c r="T473" s="264"/>
      <c r="U473" s="264"/>
      <c r="V473" s="264"/>
      <c r="W473" s="264"/>
      <c r="X473" s="264"/>
      <c r="Y473" s="264"/>
      <c r="Z473" s="264"/>
    </row>
    <row r="474" ht="15.75" customHeight="1">
      <c r="A474" s="264"/>
      <c r="B474" s="272"/>
      <c r="C474" s="272"/>
      <c r="D474" s="272"/>
      <c r="E474" s="272"/>
      <c r="F474" s="264"/>
      <c r="G474" s="264"/>
      <c r="H474" s="264"/>
      <c r="I474" s="264"/>
      <c r="J474" s="264"/>
      <c r="K474" s="264"/>
      <c r="L474" s="264"/>
      <c r="M474" s="264"/>
      <c r="N474" s="264"/>
      <c r="O474" s="264"/>
      <c r="P474" s="264"/>
      <c r="Q474" s="264"/>
      <c r="R474" s="264"/>
      <c r="S474" s="264"/>
      <c r="T474" s="264"/>
      <c r="U474" s="264"/>
      <c r="V474" s="264"/>
      <c r="W474" s="264"/>
      <c r="X474" s="264"/>
      <c r="Y474" s="264"/>
      <c r="Z474" s="264"/>
    </row>
    <row r="475" ht="15.75" customHeight="1">
      <c r="A475" s="264"/>
      <c r="B475" s="272"/>
      <c r="C475" s="272"/>
      <c r="D475" s="272"/>
      <c r="E475" s="272"/>
      <c r="F475" s="264"/>
      <c r="G475" s="264"/>
      <c r="H475" s="264"/>
      <c r="I475" s="264"/>
      <c r="J475" s="264"/>
      <c r="K475" s="264"/>
      <c r="L475" s="264"/>
      <c r="M475" s="264"/>
      <c r="N475" s="264"/>
      <c r="O475" s="264"/>
      <c r="P475" s="264"/>
      <c r="Q475" s="264"/>
      <c r="R475" s="264"/>
      <c r="S475" s="264"/>
      <c r="T475" s="264"/>
      <c r="U475" s="264"/>
      <c r="V475" s="264"/>
      <c r="W475" s="264"/>
      <c r="X475" s="264"/>
      <c r="Y475" s="264"/>
      <c r="Z475" s="264"/>
    </row>
    <row r="476" ht="15.75" customHeight="1">
      <c r="A476" s="264"/>
      <c r="B476" s="272"/>
      <c r="C476" s="272"/>
      <c r="D476" s="272"/>
      <c r="E476" s="272"/>
      <c r="F476" s="264"/>
      <c r="G476" s="264"/>
      <c r="H476" s="264"/>
      <c r="I476" s="264"/>
      <c r="J476" s="264"/>
      <c r="K476" s="264"/>
      <c r="L476" s="264"/>
      <c r="M476" s="264"/>
      <c r="N476" s="264"/>
      <c r="O476" s="264"/>
      <c r="P476" s="264"/>
      <c r="Q476" s="264"/>
      <c r="R476" s="264"/>
      <c r="S476" s="264"/>
      <c r="T476" s="264"/>
      <c r="U476" s="264"/>
      <c r="V476" s="264"/>
      <c r="W476" s="264"/>
      <c r="X476" s="264"/>
      <c r="Y476" s="264"/>
      <c r="Z476" s="264"/>
    </row>
    <row r="477" ht="15.75" customHeight="1">
      <c r="A477" s="264"/>
      <c r="B477" s="272"/>
      <c r="C477" s="272"/>
      <c r="D477" s="272"/>
      <c r="E477" s="272"/>
      <c r="F477" s="264"/>
      <c r="G477" s="264"/>
      <c r="H477" s="264"/>
      <c r="I477" s="264"/>
      <c r="J477" s="264"/>
      <c r="K477" s="264"/>
      <c r="L477" s="264"/>
      <c r="M477" s="264"/>
      <c r="N477" s="264"/>
      <c r="O477" s="264"/>
      <c r="P477" s="264"/>
      <c r="Q477" s="264"/>
      <c r="R477" s="264"/>
      <c r="S477" s="264"/>
      <c r="T477" s="264"/>
      <c r="U477" s="264"/>
      <c r="V477" s="264"/>
      <c r="W477" s="264"/>
      <c r="X477" s="264"/>
      <c r="Y477" s="264"/>
      <c r="Z477" s="264"/>
    </row>
    <row r="478" ht="15.75" customHeight="1">
      <c r="A478" s="264"/>
      <c r="B478" s="272"/>
      <c r="C478" s="272"/>
      <c r="D478" s="272"/>
      <c r="E478" s="272"/>
      <c r="F478" s="264"/>
      <c r="G478" s="264"/>
      <c r="H478" s="264"/>
      <c r="I478" s="264"/>
      <c r="J478" s="264"/>
      <c r="K478" s="264"/>
      <c r="L478" s="264"/>
      <c r="M478" s="264"/>
      <c r="N478" s="264"/>
      <c r="O478" s="264"/>
      <c r="P478" s="264"/>
      <c r="Q478" s="264"/>
      <c r="R478" s="264"/>
      <c r="S478" s="264"/>
      <c r="T478" s="264"/>
      <c r="U478" s="264"/>
      <c r="V478" s="264"/>
      <c r="W478" s="264"/>
      <c r="X478" s="264"/>
      <c r="Y478" s="264"/>
      <c r="Z478" s="264"/>
    </row>
    <row r="479" ht="15.75" customHeight="1">
      <c r="A479" s="264"/>
      <c r="B479" s="272"/>
      <c r="C479" s="272"/>
      <c r="D479" s="272"/>
      <c r="E479" s="272"/>
      <c r="F479" s="264"/>
      <c r="G479" s="264"/>
      <c r="H479" s="264"/>
      <c r="I479" s="264"/>
      <c r="J479" s="264"/>
      <c r="K479" s="264"/>
      <c r="L479" s="264"/>
      <c r="M479" s="264"/>
      <c r="N479" s="264"/>
      <c r="O479" s="264"/>
      <c r="P479" s="264"/>
      <c r="Q479" s="264"/>
      <c r="R479" s="264"/>
      <c r="S479" s="264"/>
      <c r="T479" s="264"/>
      <c r="U479" s="264"/>
      <c r="V479" s="264"/>
      <c r="W479" s="264"/>
      <c r="X479" s="264"/>
      <c r="Y479" s="264"/>
      <c r="Z479" s="264"/>
    </row>
    <row r="480" ht="15.75" customHeight="1">
      <c r="A480" s="264"/>
      <c r="B480" s="272"/>
      <c r="C480" s="272"/>
      <c r="D480" s="272"/>
      <c r="E480" s="272"/>
      <c r="F480" s="264"/>
      <c r="G480" s="264"/>
      <c r="H480" s="264"/>
      <c r="I480" s="264"/>
      <c r="J480" s="264"/>
      <c r="K480" s="264"/>
      <c r="L480" s="264"/>
      <c r="M480" s="264"/>
      <c r="N480" s="264"/>
      <c r="O480" s="264"/>
      <c r="P480" s="264"/>
      <c r="Q480" s="264"/>
      <c r="R480" s="264"/>
      <c r="S480" s="264"/>
      <c r="T480" s="264"/>
      <c r="U480" s="264"/>
      <c r="V480" s="264"/>
      <c r="W480" s="264"/>
      <c r="X480" s="264"/>
      <c r="Y480" s="264"/>
      <c r="Z480" s="264"/>
    </row>
    <row r="481" ht="15.75" customHeight="1">
      <c r="A481" s="264"/>
      <c r="B481" s="272"/>
      <c r="C481" s="272"/>
      <c r="D481" s="272"/>
      <c r="E481" s="272"/>
      <c r="F481" s="264"/>
      <c r="G481" s="264"/>
      <c r="H481" s="264"/>
      <c r="I481" s="264"/>
      <c r="J481" s="264"/>
      <c r="K481" s="264"/>
      <c r="L481" s="264"/>
      <c r="M481" s="264"/>
      <c r="N481" s="264"/>
      <c r="O481" s="264"/>
      <c r="P481" s="264"/>
      <c r="Q481" s="264"/>
      <c r="R481" s="264"/>
      <c r="S481" s="264"/>
      <c r="T481" s="264"/>
      <c r="U481" s="264"/>
      <c r="V481" s="264"/>
      <c r="W481" s="264"/>
      <c r="X481" s="264"/>
      <c r="Y481" s="264"/>
      <c r="Z481" s="264"/>
    </row>
    <row r="482" ht="15.75" customHeight="1">
      <c r="A482" s="264"/>
      <c r="B482" s="272"/>
      <c r="C482" s="272"/>
      <c r="D482" s="272"/>
      <c r="E482" s="272"/>
      <c r="F482" s="264"/>
      <c r="G482" s="264"/>
      <c r="H482" s="264"/>
      <c r="I482" s="264"/>
      <c r="J482" s="264"/>
      <c r="K482" s="264"/>
      <c r="L482" s="264"/>
      <c r="M482" s="264"/>
      <c r="N482" s="264"/>
      <c r="O482" s="264"/>
      <c r="P482" s="264"/>
      <c r="Q482" s="264"/>
      <c r="R482" s="264"/>
      <c r="S482" s="264"/>
      <c r="T482" s="264"/>
      <c r="U482" s="264"/>
      <c r="V482" s="264"/>
      <c r="W482" s="264"/>
      <c r="X482" s="264"/>
      <c r="Y482" s="264"/>
      <c r="Z482" s="264"/>
    </row>
    <row r="483" ht="15.75" customHeight="1">
      <c r="A483" s="264"/>
      <c r="B483" s="272"/>
      <c r="C483" s="272"/>
      <c r="D483" s="272"/>
      <c r="E483" s="272"/>
      <c r="F483" s="264"/>
      <c r="G483" s="264"/>
      <c r="H483" s="264"/>
      <c r="I483" s="264"/>
      <c r="J483" s="264"/>
      <c r="K483" s="264"/>
      <c r="L483" s="264"/>
      <c r="M483" s="264"/>
      <c r="N483" s="264"/>
      <c r="O483" s="264"/>
      <c r="P483" s="264"/>
      <c r="Q483" s="264"/>
      <c r="R483" s="264"/>
      <c r="S483" s="264"/>
      <c r="T483" s="264"/>
      <c r="U483" s="264"/>
      <c r="V483" s="264"/>
      <c r="W483" s="264"/>
      <c r="X483" s="264"/>
      <c r="Y483" s="264"/>
      <c r="Z483" s="264"/>
    </row>
    <row r="484" ht="15.75" customHeight="1">
      <c r="A484" s="264"/>
      <c r="B484" s="272"/>
      <c r="C484" s="272"/>
      <c r="D484" s="272"/>
      <c r="E484" s="272"/>
      <c r="F484" s="264"/>
      <c r="G484" s="264"/>
      <c r="H484" s="264"/>
      <c r="I484" s="264"/>
      <c r="J484" s="264"/>
      <c r="K484" s="264"/>
      <c r="L484" s="264"/>
      <c r="M484" s="264"/>
      <c r="N484" s="264"/>
      <c r="O484" s="264"/>
      <c r="P484" s="264"/>
      <c r="Q484" s="264"/>
      <c r="R484" s="264"/>
      <c r="S484" s="264"/>
      <c r="T484" s="264"/>
      <c r="U484" s="264"/>
      <c r="V484" s="264"/>
      <c r="W484" s="264"/>
      <c r="X484" s="264"/>
      <c r="Y484" s="264"/>
      <c r="Z484" s="264"/>
    </row>
    <row r="485" ht="15.75" customHeight="1">
      <c r="A485" s="264"/>
      <c r="B485" s="272"/>
      <c r="C485" s="272"/>
      <c r="D485" s="272"/>
      <c r="E485" s="272"/>
      <c r="F485" s="264"/>
      <c r="G485" s="264"/>
      <c r="H485" s="264"/>
      <c r="I485" s="264"/>
      <c r="J485" s="264"/>
      <c r="K485" s="264"/>
      <c r="L485" s="264"/>
      <c r="M485" s="264"/>
      <c r="N485" s="264"/>
      <c r="O485" s="264"/>
      <c r="P485" s="264"/>
      <c r="Q485" s="264"/>
      <c r="R485" s="264"/>
      <c r="S485" s="264"/>
      <c r="T485" s="264"/>
      <c r="U485" s="264"/>
      <c r="V485" s="264"/>
      <c r="W485" s="264"/>
      <c r="X485" s="264"/>
      <c r="Y485" s="264"/>
      <c r="Z485" s="264"/>
    </row>
    <row r="486" ht="15.75" customHeight="1">
      <c r="A486" s="264"/>
      <c r="B486" s="272"/>
      <c r="C486" s="272"/>
      <c r="D486" s="272"/>
      <c r="E486" s="272"/>
      <c r="F486" s="264"/>
      <c r="G486" s="264"/>
      <c r="H486" s="264"/>
      <c r="I486" s="264"/>
      <c r="J486" s="264"/>
      <c r="K486" s="264"/>
      <c r="L486" s="264"/>
      <c r="M486" s="264"/>
      <c r="N486" s="264"/>
      <c r="O486" s="264"/>
      <c r="P486" s="264"/>
      <c r="Q486" s="264"/>
      <c r="R486" s="264"/>
      <c r="S486" s="264"/>
      <c r="T486" s="264"/>
      <c r="U486" s="264"/>
      <c r="V486" s="264"/>
      <c r="W486" s="264"/>
      <c r="X486" s="264"/>
      <c r="Y486" s="264"/>
      <c r="Z486" s="264"/>
    </row>
    <row r="487" ht="15.75" customHeight="1">
      <c r="A487" s="264"/>
      <c r="B487" s="272"/>
      <c r="C487" s="272"/>
      <c r="D487" s="272"/>
      <c r="E487" s="272"/>
      <c r="F487" s="264"/>
      <c r="G487" s="264"/>
      <c r="H487" s="264"/>
      <c r="I487" s="264"/>
      <c r="J487" s="264"/>
      <c r="K487" s="264"/>
      <c r="L487" s="264"/>
      <c r="M487" s="264"/>
      <c r="N487" s="264"/>
      <c r="O487" s="264"/>
      <c r="P487" s="264"/>
      <c r="Q487" s="264"/>
      <c r="R487" s="264"/>
      <c r="S487" s="264"/>
      <c r="T487" s="264"/>
      <c r="U487" s="264"/>
      <c r="V487" s="264"/>
      <c r="W487" s="264"/>
      <c r="X487" s="264"/>
      <c r="Y487" s="264"/>
      <c r="Z487" s="264"/>
    </row>
    <row r="488" ht="15.75" customHeight="1">
      <c r="A488" s="264"/>
      <c r="B488" s="272"/>
      <c r="C488" s="272"/>
      <c r="D488" s="272"/>
      <c r="E488" s="272"/>
      <c r="F488" s="264"/>
      <c r="G488" s="264"/>
      <c r="H488" s="264"/>
      <c r="I488" s="264"/>
      <c r="J488" s="264"/>
      <c r="K488" s="264"/>
      <c r="L488" s="264"/>
      <c r="M488" s="264"/>
      <c r="N488" s="264"/>
      <c r="O488" s="264"/>
      <c r="P488" s="264"/>
      <c r="Q488" s="264"/>
      <c r="R488" s="264"/>
      <c r="S488" s="264"/>
      <c r="T488" s="264"/>
      <c r="U488" s="264"/>
      <c r="V488" s="264"/>
      <c r="W488" s="264"/>
      <c r="X488" s="264"/>
      <c r="Y488" s="264"/>
      <c r="Z488" s="264"/>
    </row>
    <row r="489" ht="15.75" customHeight="1">
      <c r="A489" s="264"/>
      <c r="B489" s="272"/>
      <c r="C489" s="272"/>
      <c r="D489" s="272"/>
      <c r="E489" s="272"/>
      <c r="F489" s="264"/>
      <c r="G489" s="264"/>
      <c r="H489" s="264"/>
      <c r="I489" s="264"/>
      <c r="J489" s="264"/>
      <c r="K489" s="264"/>
      <c r="L489" s="264"/>
      <c r="M489" s="264"/>
      <c r="N489" s="264"/>
      <c r="O489" s="264"/>
      <c r="P489" s="264"/>
      <c r="Q489" s="264"/>
      <c r="R489" s="264"/>
      <c r="S489" s="264"/>
      <c r="T489" s="264"/>
      <c r="U489" s="264"/>
      <c r="V489" s="264"/>
      <c r="W489" s="264"/>
      <c r="X489" s="264"/>
      <c r="Y489" s="264"/>
      <c r="Z489" s="264"/>
    </row>
    <row r="490" ht="15.75" customHeight="1">
      <c r="A490" s="264"/>
      <c r="B490" s="272"/>
      <c r="C490" s="272"/>
      <c r="D490" s="272"/>
      <c r="E490" s="272"/>
      <c r="F490" s="264"/>
      <c r="G490" s="264"/>
      <c r="H490" s="264"/>
      <c r="I490" s="264"/>
      <c r="J490" s="264"/>
      <c r="K490" s="264"/>
      <c r="L490" s="264"/>
      <c r="M490" s="264"/>
      <c r="N490" s="264"/>
      <c r="O490" s="264"/>
      <c r="P490" s="264"/>
      <c r="Q490" s="264"/>
      <c r="R490" s="264"/>
      <c r="S490" s="264"/>
      <c r="T490" s="264"/>
      <c r="U490" s="264"/>
      <c r="V490" s="264"/>
      <c r="W490" s="264"/>
      <c r="X490" s="264"/>
      <c r="Y490" s="264"/>
      <c r="Z490" s="264"/>
    </row>
    <row r="491" ht="15.75" customHeight="1">
      <c r="A491" s="264"/>
      <c r="B491" s="272"/>
      <c r="C491" s="272"/>
      <c r="D491" s="272"/>
      <c r="E491" s="272"/>
      <c r="F491" s="264"/>
      <c r="G491" s="264"/>
      <c r="H491" s="264"/>
      <c r="I491" s="264"/>
      <c r="J491" s="264"/>
      <c r="K491" s="264"/>
      <c r="L491" s="264"/>
      <c r="M491" s="264"/>
      <c r="N491" s="264"/>
      <c r="O491" s="264"/>
      <c r="P491" s="264"/>
      <c r="Q491" s="264"/>
      <c r="R491" s="264"/>
      <c r="S491" s="264"/>
      <c r="T491" s="264"/>
      <c r="U491" s="264"/>
      <c r="V491" s="264"/>
      <c r="W491" s="264"/>
      <c r="X491" s="264"/>
      <c r="Y491" s="264"/>
      <c r="Z491" s="264"/>
    </row>
    <row r="492" ht="15.75" customHeight="1">
      <c r="A492" s="264"/>
      <c r="B492" s="272"/>
      <c r="C492" s="272"/>
      <c r="D492" s="272"/>
      <c r="E492" s="272"/>
      <c r="F492" s="264"/>
      <c r="G492" s="264"/>
      <c r="H492" s="264"/>
      <c r="I492" s="264"/>
      <c r="J492" s="264"/>
      <c r="K492" s="264"/>
      <c r="L492" s="264"/>
      <c r="M492" s="264"/>
      <c r="N492" s="264"/>
      <c r="O492" s="264"/>
      <c r="P492" s="264"/>
      <c r="Q492" s="264"/>
      <c r="R492" s="264"/>
      <c r="S492" s="264"/>
      <c r="T492" s="264"/>
      <c r="U492" s="264"/>
      <c r="V492" s="264"/>
      <c r="W492" s="264"/>
      <c r="X492" s="264"/>
      <c r="Y492" s="264"/>
      <c r="Z492" s="264"/>
    </row>
    <row r="493" ht="15.75" customHeight="1">
      <c r="A493" s="264"/>
      <c r="B493" s="272"/>
      <c r="C493" s="272"/>
      <c r="D493" s="272"/>
      <c r="E493" s="272"/>
      <c r="F493" s="264"/>
      <c r="G493" s="264"/>
      <c r="H493" s="264"/>
      <c r="I493" s="264"/>
      <c r="J493" s="264"/>
      <c r="K493" s="264"/>
      <c r="L493" s="264"/>
      <c r="M493" s="264"/>
      <c r="N493" s="264"/>
      <c r="O493" s="264"/>
      <c r="P493" s="264"/>
      <c r="Q493" s="264"/>
      <c r="R493" s="264"/>
      <c r="S493" s="264"/>
      <c r="T493" s="264"/>
      <c r="U493" s="264"/>
      <c r="V493" s="264"/>
      <c r="W493" s="264"/>
      <c r="X493" s="264"/>
      <c r="Y493" s="264"/>
      <c r="Z493" s="264"/>
    </row>
    <row r="494" ht="15.75" customHeight="1">
      <c r="A494" s="264"/>
      <c r="B494" s="272"/>
      <c r="C494" s="272"/>
      <c r="D494" s="272"/>
      <c r="E494" s="272"/>
      <c r="F494" s="264"/>
      <c r="G494" s="264"/>
      <c r="H494" s="264"/>
      <c r="I494" s="264"/>
      <c r="J494" s="264"/>
      <c r="K494" s="264"/>
      <c r="L494" s="264"/>
      <c r="M494" s="264"/>
      <c r="N494" s="264"/>
      <c r="O494" s="264"/>
      <c r="P494" s="264"/>
      <c r="Q494" s="264"/>
      <c r="R494" s="264"/>
      <c r="S494" s="264"/>
      <c r="T494" s="264"/>
      <c r="U494" s="264"/>
      <c r="V494" s="264"/>
      <c r="W494" s="264"/>
      <c r="X494" s="264"/>
      <c r="Y494" s="264"/>
      <c r="Z494" s="264"/>
    </row>
    <row r="495" ht="15.75" customHeight="1">
      <c r="A495" s="264"/>
      <c r="B495" s="272"/>
      <c r="C495" s="272"/>
      <c r="D495" s="272"/>
      <c r="E495" s="272"/>
      <c r="F495" s="264"/>
      <c r="G495" s="264"/>
      <c r="H495" s="264"/>
      <c r="I495" s="264"/>
      <c r="J495" s="264"/>
      <c r="K495" s="264"/>
      <c r="L495" s="264"/>
      <c r="M495" s="264"/>
      <c r="N495" s="264"/>
      <c r="O495" s="264"/>
      <c r="P495" s="264"/>
      <c r="Q495" s="264"/>
      <c r="R495" s="264"/>
      <c r="S495" s="264"/>
      <c r="T495" s="264"/>
      <c r="U495" s="264"/>
      <c r="V495" s="264"/>
      <c r="W495" s="264"/>
      <c r="X495" s="264"/>
      <c r="Y495" s="264"/>
      <c r="Z495" s="264"/>
    </row>
    <row r="496" ht="15.75" customHeight="1">
      <c r="A496" s="264"/>
      <c r="B496" s="272"/>
      <c r="C496" s="272"/>
      <c r="D496" s="272"/>
      <c r="E496" s="272"/>
      <c r="F496" s="264"/>
      <c r="G496" s="264"/>
      <c r="H496" s="264"/>
      <c r="I496" s="264"/>
      <c r="J496" s="264"/>
      <c r="K496" s="264"/>
      <c r="L496" s="264"/>
      <c r="M496" s="264"/>
      <c r="N496" s="264"/>
      <c r="O496" s="264"/>
      <c r="P496" s="264"/>
      <c r="Q496" s="264"/>
      <c r="R496" s="264"/>
      <c r="S496" s="264"/>
      <c r="T496" s="264"/>
      <c r="U496" s="264"/>
      <c r="V496" s="264"/>
      <c r="W496" s="264"/>
      <c r="X496" s="264"/>
      <c r="Y496" s="264"/>
      <c r="Z496" s="264"/>
    </row>
    <row r="497" ht="15.75" customHeight="1">
      <c r="A497" s="264"/>
      <c r="B497" s="272"/>
      <c r="C497" s="272"/>
      <c r="D497" s="272"/>
      <c r="E497" s="272"/>
      <c r="F497" s="264"/>
      <c r="G497" s="264"/>
      <c r="H497" s="264"/>
      <c r="I497" s="264"/>
      <c r="J497" s="264"/>
      <c r="K497" s="264"/>
      <c r="L497" s="264"/>
      <c r="M497" s="264"/>
      <c r="N497" s="264"/>
      <c r="O497" s="264"/>
      <c r="P497" s="264"/>
      <c r="Q497" s="264"/>
      <c r="R497" s="264"/>
      <c r="S497" s="264"/>
      <c r="T497" s="264"/>
      <c r="U497" s="264"/>
      <c r="V497" s="264"/>
      <c r="W497" s="264"/>
      <c r="X497" s="264"/>
      <c r="Y497" s="264"/>
      <c r="Z497" s="264"/>
    </row>
    <row r="498" ht="15.75" customHeight="1">
      <c r="A498" s="264"/>
      <c r="B498" s="272"/>
      <c r="C498" s="272"/>
      <c r="D498" s="272"/>
      <c r="E498" s="272"/>
      <c r="F498" s="264"/>
      <c r="G498" s="264"/>
      <c r="H498" s="264"/>
      <c r="I498" s="264"/>
      <c r="J498" s="264"/>
      <c r="K498" s="264"/>
      <c r="L498" s="264"/>
      <c r="M498" s="264"/>
      <c r="N498" s="264"/>
      <c r="O498" s="264"/>
      <c r="P498" s="264"/>
      <c r="Q498" s="264"/>
      <c r="R498" s="264"/>
      <c r="S498" s="264"/>
      <c r="T498" s="264"/>
      <c r="U498" s="264"/>
      <c r="V498" s="264"/>
      <c r="W498" s="264"/>
      <c r="X498" s="264"/>
      <c r="Y498" s="264"/>
      <c r="Z498" s="264"/>
    </row>
    <row r="499" ht="15.75" customHeight="1">
      <c r="A499" s="264"/>
      <c r="B499" s="272"/>
      <c r="C499" s="272"/>
      <c r="D499" s="272"/>
      <c r="E499" s="272"/>
      <c r="F499" s="264"/>
      <c r="G499" s="264"/>
      <c r="H499" s="264"/>
      <c r="I499" s="264"/>
      <c r="J499" s="264"/>
      <c r="K499" s="264"/>
      <c r="L499" s="264"/>
      <c r="M499" s="264"/>
      <c r="N499" s="264"/>
      <c r="O499" s="264"/>
      <c r="P499" s="264"/>
      <c r="Q499" s="264"/>
      <c r="R499" s="264"/>
      <c r="S499" s="264"/>
      <c r="T499" s="264"/>
      <c r="U499" s="264"/>
      <c r="V499" s="264"/>
      <c r="W499" s="264"/>
      <c r="X499" s="264"/>
      <c r="Y499" s="264"/>
      <c r="Z499" s="264"/>
    </row>
    <row r="500" ht="15.75" customHeight="1">
      <c r="A500" s="264"/>
      <c r="B500" s="272"/>
      <c r="C500" s="272"/>
      <c r="D500" s="272"/>
      <c r="E500" s="272"/>
      <c r="F500" s="264"/>
      <c r="G500" s="264"/>
      <c r="H500" s="264"/>
      <c r="I500" s="264"/>
      <c r="J500" s="264"/>
      <c r="K500" s="264"/>
      <c r="L500" s="264"/>
      <c r="M500" s="264"/>
      <c r="N500" s="264"/>
      <c r="O500" s="264"/>
      <c r="P500" s="264"/>
      <c r="Q500" s="264"/>
      <c r="R500" s="264"/>
      <c r="S500" s="264"/>
      <c r="T500" s="264"/>
      <c r="U500" s="264"/>
      <c r="V500" s="264"/>
      <c r="W500" s="264"/>
      <c r="X500" s="264"/>
      <c r="Y500" s="264"/>
      <c r="Z500" s="264"/>
    </row>
    <row r="501" ht="15.75" customHeight="1">
      <c r="A501" s="264"/>
      <c r="B501" s="272"/>
      <c r="C501" s="272"/>
      <c r="D501" s="272"/>
      <c r="E501" s="272"/>
      <c r="F501" s="264"/>
      <c r="G501" s="264"/>
      <c r="H501" s="264"/>
      <c r="I501" s="264"/>
      <c r="J501" s="264"/>
      <c r="K501" s="264"/>
      <c r="L501" s="264"/>
      <c r="M501" s="264"/>
      <c r="N501" s="264"/>
      <c r="O501" s="264"/>
      <c r="P501" s="264"/>
      <c r="Q501" s="264"/>
      <c r="R501" s="264"/>
      <c r="S501" s="264"/>
      <c r="T501" s="264"/>
      <c r="U501" s="264"/>
      <c r="V501" s="264"/>
      <c r="W501" s="264"/>
      <c r="X501" s="264"/>
      <c r="Y501" s="264"/>
      <c r="Z501" s="264"/>
    </row>
    <row r="502" ht="15.75" customHeight="1">
      <c r="A502" s="264"/>
      <c r="B502" s="272"/>
      <c r="C502" s="272"/>
      <c r="D502" s="272"/>
      <c r="E502" s="272"/>
      <c r="F502" s="264"/>
      <c r="G502" s="264"/>
      <c r="H502" s="264"/>
      <c r="I502" s="264"/>
      <c r="J502" s="264"/>
      <c r="K502" s="264"/>
      <c r="L502" s="264"/>
      <c r="M502" s="264"/>
      <c r="N502" s="264"/>
      <c r="O502" s="264"/>
      <c r="P502" s="264"/>
      <c r="Q502" s="264"/>
      <c r="R502" s="264"/>
      <c r="S502" s="264"/>
      <c r="T502" s="264"/>
      <c r="U502" s="264"/>
      <c r="V502" s="264"/>
      <c r="W502" s="264"/>
      <c r="X502" s="264"/>
      <c r="Y502" s="264"/>
      <c r="Z502" s="264"/>
    </row>
    <row r="503" ht="15.75" customHeight="1">
      <c r="A503" s="264"/>
      <c r="B503" s="272"/>
      <c r="C503" s="272"/>
      <c r="D503" s="272"/>
      <c r="E503" s="272"/>
      <c r="F503" s="264"/>
      <c r="G503" s="264"/>
      <c r="H503" s="264"/>
      <c r="I503" s="264"/>
      <c r="J503" s="264"/>
      <c r="K503" s="264"/>
      <c r="L503" s="264"/>
      <c r="M503" s="264"/>
      <c r="N503" s="264"/>
      <c r="O503" s="264"/>
      <c r="P503" s="264"/>
      <c r="Q503" s="264"/>
      <c r="R503" s="264"/>
      <c r="S503" s="264"/>
      <c r="T503" s="264"/>
      <c r="U503" s="264"/>
      <c r="V503" s="264"/>
      <c r="W503" s="264"/>
      <c r="X503" s="264"/>
      <c r="Y503" s="264"/>
      <c r="Z503" s="264"/>
    </row>
    <row r="504" ht="15.75" customHeight="1">
      <c r="A504" s="264"/>
      <c r="B504" s="272"/>
      <c r="C504" s="272"/>
      <c r="D504" s="272"/>
      <c r="E504" s="272"/>
      <c r="F504" s="264"/>
      <c r="G504" s="264"/>
      <c r="H504" s="264"/>
      <c r="I504" s="264"/>
      <c r="J504" s="264"/>
      <c r="K504" s="264"/>
      <c r="L504" s="264"/>
      <c r="M504" s="264"/>
      <c r="N504" s="264"/>
      <c r="O504" s="264"/>
      <c r="P504" s="264"/>
      <c r="Q504" s="264"/>
      <c r="R504" s="264"/>
      <c r="S504" s="264"/>
      <c r="T504" s="264"/>
      <c r="U504" s="264"/>
      <c r="V504" s="264"/>
      <c r="W504" s="264"/>
      <c r="X504" s="264"/>
      <c r="Y504" s="264"/>
      <c r="Z504" s="264"/>
    </row>
    <row r="505" ht="15.75" customHeight="1">
      <c r="A505" s="264"/>
      <c r="B505" s="272"/>
      <c r="C505" s="272"/>
      <c r="D505" s="272"/>
      <c r="E505" s="272"/>
      <c r="F505" s="264"/>
      <c r="G505" s="264"/>
      <c r="H505" s="264"/>
      <c r="I505" s="264"/>
      <c r="J505" s="264"/>
      <c r="K505" s="264"/>
      <c r="L505" s="264"/>
      <c r="M505" s="264"/>
      <c r="N505" s="264"/>
      <c r="O505" s="264"/>
      <c r="P505" s="264"/>
      <c r="Q505" s="264"/>
      <c r="R505" s="264"/>
      <c r="S505" s="264"/>
      <c r="T505" s="264"/>
      <c r="U505" s="264"/>
      <c r="V505" s="264"/>
      <c r="W505" s="264"/>
      <c r="X505" s="264"/>
      <c r="Y505" s="264"/>
      <c r="Z505" s="264"/>
    </row>
    <row r="506" ht="15.75" customHeight="1">
      <c r="A506" s="264"/>
      <c r="B506" s="272"/>
      <c r="C506" s="272"/>
      <c r="D506" s="272"/>
      <c r="E506" s="272"/>
      <c r="F506" s="264"/>
      <c r="G506" s="264"/>
      <c r="H506" s="264"/>
      <c r="I506" s="264"/>
      <c r="J506" s="264"/>
      <c r="K506" s="264"/>
      <c r="L506" s="264"/>
      <c r="M506" s="264"/>
      <c r="N506" s="264"/>
      <c r="O506" s="264"/>
      <c r="P506" s="264"/>
      <c r="Q506" s="264"/>
      <c r="R506" s="264"/>
      <c r="S506" s="264"/>
      <c r="T506" s="264"/>
      <c r="U506" s="264"/>
      <c r="V506" s="264"/>
      <c r="W506" s="264"/>
      <c r="X506" s="264"/>
      <c r="Y506" s="264"/>
      <c r="Z506" s="264"/>
    </row>
    <row r="507" ht="15.75" customHeight="1">
      <c r="A507" s="264"/>
      <c r="B507" s="272"/>
      <c r="C507" s="272"/>
      <c r="D507" s="272"/>
      <c r="E507" s="272"/>
      <c r="F507" s="264"/>
      <c r="G507" s="264"/>
      <c r="H507" s="264"/>
      <c r="I507" s="264"/>
      <c r="J507" s="264"/>
      <c r="K507" s="264"/>
      <c r="L507" s="264"/>
      <c r="M507" s="264"/>
      <c r="N507" s="264"/>
      <c r="O507" s="264"/>
      <c r="P507" s="264"/>
      <c r="Q507" s="264"/>
      <c r="R507" s="264"/>
      <c r="S507" s="264"/>
      <c r="T507" s="264"/>
      <c r="U507" s="264"/>
      <c r="V507" s="264"/>
      <c r="W507" s="264"/>
      <c r="X507" s="264"/>
      <c r="Y507" s="264"/>
      <c r="Z507" s="264"/>
    </row>
    <row r="508" ht="15.75" customHeight="1">
      <c r="A508" s="264"/>
      <c r="B508" s="272"/>
      <c r="C508" s="272"/>
      <c r="D508" s="272"/>
      <c r="E508" s="272"/>
      <c r="F508" s="264"/>
      <c r="G508" s="264"/>
      <c r="H508" s="264"/>
      <c r="I508" s="264"/>
      <c r="J508" s="264"/>
      <c r="K508" s="264"/>
      <c r="L508" s="264"/>
      <c r="M508" s="264"/>
      <c r="N508" s="264"/>
      <c r="O508" s="264"/>
      <c r="P508" s="264"/>
      <c r="Q508" s="264"/>
      <c r="R508" s="264"/>
      <c r="S508" s="264"/>
      <c r="T508" s="264"/>
      <c r="U508" s="264"/>
      <c r="V508" s="264"/>
      <c r="W508" s="264"/>
      <c r="X508" s="264"/>
      <c r="Y508" s="264"/>
      <c r="Z508" s="264"/>
    </row>
    <row r="509" ht="15.75" customHeight="1">
      <c r="A509" s="264"/>
      <c r="B509" s="272"/>
      <c r="C509" s="272"/>
      <c r="D509" s="272"/>
      <c r="E509" s="272"/>
      <c r="F509" s="264"/>
      <c r="G509" s="264"/>
      <c r="H509" s="264"/>
      <c r="I509" s="264"/>
      <c r="J509" s="264"/>
      <c r="K509" s="264"/>
      <c r="L509" s="264"/>
      <c r="M509" s="264"/>
      <c r="N509" s="264"/>
      <c r="O509" s="264"/>
      <c r="P509" s="264"/>
      <c r="Q509" s="264"/>
      <c r="R509" s="264"/>
      <c r="S509" s="264"/>
      <c r="T509" s="264"/>
      <c r="U509" s="264"/>
      <c r="V509" s="264"/>
      <c r="W509" s="264"/>
      <c r="X509" s="264"/>
      <c r="Y509" s="264"/>
      <c r="Z509" s="264"/>
    </row>
    <row r="510" ht="15.75" customHeight="1">
      <c r="A510" s="264"/>
      <c r="B510" s="272"/>
      <c r="C510" s="272"/>
      <c r="D510" s="272"/>
      <c r="E510" s="272"/>
      <c r="F510" s="264"/>
      <c r="G510" s="264"/>
      <c r="H510" s="264"/>
      <c r="I510" s="264"/>
      <c r="J510" s="264"/>
      <c r="K510" s="264"/>
      <c r="L510" s="264"/>
      <c r="M510" s="264"/>
      <c r="N510" s="264"/>
      <c r="O510" s="264"/>
      <c r="P510" s="264"/>
      <c r="Q510" s="264"/>
      <c r="R510" s="264"/>
      <c r="S510" s="264"/>
      <c r="T510" s="264"/>
      <c r="U510" s="264"/>
      <c r="V510" s="264"/>
      <c r="W510" s="264"/>
      <c r="X510" s="264"/>
      <c r="Y510" s="264"/>
      <c r="Z510" s="264"/>
    </row>
    <row r="511" ht="15.75" customHeight="1">
      <c r="A511" s="264"/>
      <c r="B511" s="272"/>
      <c r="C511" s="272"/>
      <c r="D511" s="272"/>
      <c r="E511" s="272"/>
      <c r="F511" s="264"/>
      <c r="G511" s="264"/>
      <c r="H511" s="264"/>
      <c r="I511" s="264"/>
      <c r="J511" s="264"/>
      <c r="K511" s="264"/>
      <c r="L511" s="264"/>
      <c r="M511" s="264"/>
      <c r="N511" s="264"/>
      <c r="O511" s="264"/>
      <c r="P511" s="264"/>
      <c r="Q511" s="264"/>
      <c r="R511" s="264"/>
      <c r="S511" s="264"/>
      <c r="T511" s="264"/>
      <c r="U511" s="264"/>
      <c r="V511" s="264"/>
      <c r="W511" s="264"/>
      <c r="X511" s="264"/>
      <c r="Y511" s="264"/>
      <c r="Z511" s="264"/>
    </row>
    <row r="512" ht="15.75" customHeight="1">
      <c r="A512" s="264"/>
      <c r="B512" s="272"/>
      <c r="C512" s="272"/>
      <c r="D512" s="272"/>
      <c r="E512" s="272"/>
      <c r="F512" s="264"/>
      <c r="G512" s="264"/>
      <c r="H512" s="264"/>
      <c r="I512" s="264"/>
      <c r="J512" s="264"/>
      <c r="K512" s="264"/>
      <c r="L512" s="264"/>
      <c r="M512" s="264"/>
      <c r="N512" s="264"/>
      <c r="O512" s="264"/>
      <c r="P512" s="264"/>
      <c r="Q512" s="264"/>
      <c r="R512" s="264"/>
      <c r="S512" s="264"/>
      <c r="T512" s="264"/>
      <c r="U512" s="264"/>
      <c r="V512" s="264"/>
      <c r="W512" s="264"/>
      <c r="X512" s="264"/>
      <c r="Y512" s="264"/>
      <c r="Z512" s="264"/>
    </row>
    <row r="513" ht="15.75" customHeight="1">
      <c r="A513" s="264"/>
      <c r="B513" s="272"/>
      <c r="C513" s="272"/>
      <c r="D513" s="272"/>
      <c r="E513" s="272"/>
      <c r="F513" s="264"/>
      <c r="G513" s="264"/>
      <c r="H513" s="264"/>
      <c r="I513" s="264"/>
      <c r="J513" s="264"/>
      <c r="K513" s="264"/>
      <c r="L513" s="264"/>
      <c r="M513" s="264"/>
      <c r="N513" s="264"/>
      <c r="O513" s="264"/>
      <c r="P513" s="264"/>
      <c r="Q513" s="264"/>
      <c r="R513" s="264"/>
      <c r="S513" s="264"/>
      <c r="T513" s="264"/>
      <c r="U513" s="264"/>
      <c r="V513" s="264"/>
      <c r="W513" s="264"/>
      <c r="X513" s="264"/>
      <c r="Y513" s="264"/>
      <c r="Z513" s="264"/>
    </row>
    <row r="514" ht="15.75" customHeight="1">
      <c r="A514" s="264"/>
      <c r="B514" s="272"/>
      <c r="C514" s="272"/>
      <c r="D514" s="272"/>
      <c r="E514" s="272"/>
      <c r="F514" s="264"/>
      <c r="G514" s="264"/>
      <c r="H514" s="264"/>
      <c r="I514" s="264"/>
      <c r="J514" s="264"/>
      <c r="K514" s="264"/>
      <c r="L514" s="264"/>
      <c r="M514" s="264"/>
      <c r="N514" s="264"/>
      <c r="O514" s="264"/>
      <c r="P514" s="264"/>
      <c r="Q514" s="264"/>
      <c r="R514" s="264"/>
      <c r="S514" s="264"/>
      <c r="T514" s="264"/>
      <c r="U514" s="264"/>
      <c r="V514" s="264"/>
      <c r="W514" s="264"/>
      <c r="X514" s="264"/>
      <c r="Y514" s="264"/>
      <c r="Z514" s="264"/>
    </row>
    <row r="515" ht="15.75" customHeight="1">
      <c r="A515" s="264"/>
      <c r="B515" s="272"/>
      <c r="C515" s="272"/>
      <c r="D515" s="272"/>
      <c r="E515" s="272"/>
      <c r="F515" s="264"/>
      <c r="G515" s="264"/>
      <c r="H515" s="264"/>
      <c r="I515" s="264"/>
      <c r="J515" s="264"/>
      <c r="K515" s="264"/>
      <c r="L515" s="264"/>
      <c r="M515" s="264"/>
      <c r="N515" s="264"/>
      <c r="O515" s="264"/>
      <c r="P515" s="264"/>
      <c r="Q515" s="264"/>
      <c r="R515" s="264"/>
      <c r="S515" s="264"/>
      <c r="T515" s="264"/>
      <c r="U515" s="264"/>
      <c r="V515" s="264"/>
      <c r="W515" s="264"/>
      <c r="X515" s="264"/>
      <c r="Y515" s="264"/>
      <c r="Z515" s="264"/>
    </row>
    <row r="516" ht="15.75" customHeight="1">
      <c r="A516" s="264"/>
      <c r="B516" s="272"/>
      <c r="C516" s="272"/>
      <c r="D516" s="272"/>
      <c r="E516" s="272"/>
      <c r="F516" s="264"/>
      <c r="G516" s="264"/>
      <c r="H516" s="264"/>
      <c r="I516" s="264"/>
      <c r="J516" s="264"/>
      <c r="K516" s="264"/>
      <c r="L516" s="264"/>
      <c r="M516" s="264"/>
      <c r="N516" s="264"/>
      <c r="O516" s="264"/>
      <c r="P516" s="264"/>
      <c r="Q516" s="264"/>
      <c r="R516" s="264"/>
      <c r="S516" s="264"/>
      <c r="T516" s="264"/>
      <c r="U516" s="264"/>
      <c r="V516" s="264"/>
      <c r="W516" s="264"/>
      <c r="X516" s="264"/>
      <c r="Y516" s="264"/>
      <c r="Z516" s="264"/>
    </row>
    <row r="517" ht="15.75" customHeight="1">
      <c r="A517" s="264"/>
      <c r="B517" s="272"/>
      <c r="C517" s="272"/>
      <c r="D517" s="272"/>
      <c r="E517" s="272"/>
      <c r="F517" s="264"/>
      <c r="G517" s="264"/>
      <c r="H517" s="264"/>
      <c r="I517" s="264"/>
      <c r="J517" s="264"/>
      <c r="K517" s="264"/>
      <c r="L517" s="264"/>
      <c r="M517" s="264"/>
      <c r="N517" s="264"/>
      <c r="O517" s="264"/>
      <c r="P517" s="264"/>
      <c r="Q517" s="264"/>
      <c r="R517" s="264"/>
      <c r="S517" s="264"/>
      <c r="T517" s="264"/>
      <c r="U517" s="264"/>
      <c r="V517" s="264"/>
      <c r="W517" s="264"/>
      <c r="X517" s="264"/>
      <c r="Y517" s="264"/>
      <c r="Z517" s="264"/>
    </row>
    <row r="518" ht="15.75" customHeight="1">
      <c r="A518" s="264"/>
      <c r="B518" s="272"/>
      <c r="C518" s="272"/>
      <c r="D518" s="272"/>
      <c r="E518" s="272"/>
      <c r="F518" s="264"/>
      <c r="G518" s="264"/>
      <c r="H518" s="264"/>
      <c r="I518" s="264"/>
      <c r="J518" s="264"/>
      <c r="K518" s="264"/>
      <c r="L518" s="264"/>
      <c r="M518" s="264"/>
      <c r="N518" s="264"/>
      <c r="O518" s="264"/>
      <c r="P518" s="264"/>
      <c r="Q518" s="264"/>
      <c r="R518" s="264"/>
      <c r="S518" s="264"/>
      <c r="T518" s="264"/>
      <c r="U518" s="264"/>
      <c r="V518" s="264"/>
      <c r="W518" s="264"/>
      <c r="X518" s="264"/>
      <c r="Y518" s="264"/>
      <c r="Z518" s="264"/>
    </row>
    <row r="519" ht="15.75" customHeight="1">
      <c r="A519" s="264"/>
      <c r="B519" s="272"/>
      <c r="C519" s="272"/>
      <c r="D519" s="272"/>
      <c r="E519" s="272"/>
      <c r="F519" s="264"/>
      <c r="G519" s="264"/>
      <c r="H519" s="264"/>
      <c r="I519" s="264"/>
      <c r="J519" s="264"/>
      <c r="K519" s="264"/>
      <c r="L519" s="264"/>
      <c r="M519" s="264"/>
      <c r="N519" s="264"/>
      <c r="O519" s="264"/>
      <c r="P519" s="264"/>
      <c r="Q519" s="264"/>
      <c r="R519" s="264"/>
      <c r="S519" s="264"/>
      <c r="T519" s="264"/>
      <c r="U519" s="264"/>
      <c r="V519" s="264"/>
      <c r="W519" s="264"/>
      <c r="X519" s="264"/>
      <c r="Y519" s="264"/>
      <c r="Z519" s="264"/>
    </row>
    <row r="520" ht="15.75" customHeight="1">
      <c r="A520" s="264"/>
      <c r="B520" s="272"/>
      <c r="C520" s="272"/>
      <c r="D520" s="272"/>
      <c r="E520" s="272"/>
      <c r="F520" s="264"/>
      <c r="G520" s="264"/>
      <c r="H520" s="264"/>
      <c r="I520" s="264"/>
      <c r="J520" s="264"/>
      <c r="K520" s="264"/>
      <c r="L520" s="264"/>
      <c r="M520" s="264"/>
      <c r="N520" s="264"/>
      <c r="O520" s="264"/>
      <c r="P520" s="264"/>
      <c r="Q520" s="264"/>
      <c r="R520" s="264"/>
      <c r="S520" s="264"/>
      <c r="T520" s="264"/>
      <c r="U520" s="264"/>
      <c r="V520" s="264"/>
      <c r="W520" s="264"/>
      <c r="X520" s="264"/>
      <c r="Y520" s="264"/>
      <c r="Z520" s="264"/>
    </row>
    <row r="521" ht="15.75" customHeight="1">
      <c r="A521" s="264"/>
      <c r="B521" s="272"/>
      <c r="C521" s="272"/>
      <c r="D521" s="272"/>
      <c r="E521" s="272"/>
      <c r="F521" s="264"/>
      <c r="G521" s="264"/>
      <c r="H521" s="264"/>
      <c r="I521" s="264"/>
      <c r="J521" s="264"/>
      <c r="K521" s="264"/>
      <c r="L521" s="264"/>
      <c r="M521" s="264"/>
      <c r="N521" s="264"/>
      <c r="O521" s="264"/>
      <c r="P521" s="264"/>
      <c r="Q521" s="264"/>
      <c r="R521" s="264"/>
      <c r="S521" s="264"/>
      <c r="T521" s="264"/>
      <c r="U521" s="264"/>
      <c r="V521" s="264"/>
      <c r="W521" s="264"/>
      <c r="X521" s="264"/>
      <c r="Y521" s="264"/>
      <c r="Z521" s="264"/>
    </row>
    <row r="522" ht="15.75" customHeight="1">
      <c r="A522" s="264"/>
      <c r="B522" s="272"/>
      <c r="C522" s="272"/>
      <c r="D522" s="272"/>
      <c r="E522" s="272"/>
      <c r="F522" s="264"/>
      <c r="G522" s="264"/>
      <c r="H522" s="264"/>
      <c r="I522" s="264"/>
      <c r="J522" s="264"/>
      <c r="K522" s="264"/>
      <c r="L522" s="264"/>
      <c r="M522" s="264"/>
      <c r="N522" s="264"/>
      <c r="O522" s="264"/>
      <c r="P522" s="264"/>
      <c r="Q522" s="264"/>
      <c r="R522" s="264"/>
      <c r="S522" s="264"/>
      <c r="T522" s="264"/>
      <c r="U522" s="264"/>
      <c r="V522" s="264"/>
      <c r="W522" s="264"/>
      <c r="X522" s="264"/>
      <c r="Y522" s="264"/>
      <c r="Z522" s="264"/>
    </row>
    <row r="523" ht="15.75" customHeight="1">
      <c r="A523" s="264"/>
      <c r="B523" s="272"/>
      <c r="C523" s="272"/>
      <c r="D523" s="272"/>
      <c r="E523" s="272"/>
      <c r="F523" s="264"/>
      <c r="G523" s="264"/>
      <c r="H523" s="264"/>
      <c r="I523" s="264"/>
      <c r="J523" s="264"/>
      <c r="K523" s="264"/>
      <c r="L523" s="264"/>
      <c r="M523" s="264"/>
      <c r="N523" s="264"/>
      <c r="O523" s="264"/>
      <c r="P523" s="264"/>
      <c r="Q523" s="264"/>
      <c r="R523" s="264"/>
      <c r="S523" s="264"/>
      <c r="T523" s="264"/>
      <c r="U523" s="264"/>
      <c r="V523" s="264"/>
      <c r="W523" s="264"/>
      <c r="X523" s="264"/>
      <c r="Y523" s="264"/>
      <c r="Z523" s="264"/>
    </row>
    <row r="524" ht="15.75" customHeight="1">
      <c r="A524" s="264"/>
      <c r="B524" s="272"/>
      <c r="C524" s="272"/>
      <c r="D524" s="272"/>
      <c r="E524" s="272"/>
      <c r="F524" s="264"/>
      <c r="G524" s="264"/>
      <c r="H524" s="264"/>
      <c r="I524" s="264"/>
      <c r="J524" s="264"/>
      <c r="K524" s="264"/>
      <c r="L524" s="264"/>
      <c r="M524" s="264"/>
      <c r="N524" s="264"/>
      <c r="O524" s="264"/>
      <c r="P524" s="264"/>
      <c r="Q524" s="264"/>
      <c r="R524" s="264"/>
      <c r="S524" s="264"/>
      <c r="T524" s="264"/>
      <c r="U524" s="264"/>
      <c r="V524" s="264"/>
      <c r="W524" s="264"/>
      <c r="X524" s="264"/>
      <c r="Y524" s="264"/>
      <c r="Z524" s="264"/>
    </row>
    <row r="525" ht="15.75" customHeight="1">
      <c r="A525" s="264"/>
      <c r="B525" s="272"/>
      <c r="C525" s="272"/>
      <c r="D525" s="272"/>
      <c r="E525" s="272"/>
      <c r="F525" s="264"/>
      <c r="G525" s="264"/>
      <c r="H525" s="264"/>
      <c r="I525" s="264"/>
      <c r="J525" s="264"/>
      <c r="K525" s="264"/>
      <c r="L525" s="264"/>
      <c r="M525" s="264"/>
      <c r="N525" s="264"/>
      <c r="O525" s="264"/>
      <c r="P525" s="264"/>
      <c r="Q525" s="264"/>
      <c r="R525" s="264"/>
      <c r="S525" s="264"/>
      <c r="T525" s="264"/>
      <c r="U525" s="264"/>
      <c r="V525" s="264"/>
      <c r="W525" s="264"/>
      <c r="X525" s="264"/>
      <c r="Y525" s="264"/>
      <c r="Z525" s="264"/>
    </row>
    <row r="526" ht="15.75" customHeight="1">
      <c r="A526" s="264"/>
      <c r="B526" s="272"/>
      <c r="C526" s="272"/>
      <c r="D526" s="272"/>
      <c r="E526" s="272"/>
      <c r="F526" s="264"/>
      <c r="G526" s="264"/>
      <c r="H526" s="264"/>
      <c r="I526" s="264"/>
      <c r="J526" s="264"/>
      <c r="K526" s="264"/>
      <c r="L526" s="264"/>
      <c r="M526" s="264"/>
      <c r="N526" s="264"/>
      <c r="O526" s="264"/>
      <c r="P526" s="264"/>
      <c r="Q526" s="264"/>
      <c r="R526" s="264"/>
      <c r="S526" s="264"/>
      <c r="T526" s="264"/>
      <c r="U526" s="264"/>
      <c r="V526" s="264"/>
      <c r="W526" s="264"/>
      <c r="X526" s="264"/>
      <c r="Y526" s="264"/>
      <c r="Z526" s="264"/>
    </row>
    <row r="527" ht="15.75" customHeight="1">
      <c r="A527" s="264"/>
      <c r="B527" s="272"/>
      <c r="C527" s="272"/>
      <c r="D527" s="272"/>
      <c r="E527" s="272"/>
      <c r="F527" s="264"/>
      <c r="G527" s="264"/>
      <c r="H527" s="264"/>
      <c r="I527" s="264"/>
      <c r="J527" s="264"/>
      <c r="K527" s="264"/>
      <c r="L527" s="264"/>
      <c r="M527" s="264"/>
      <c r="N527" s="264"/>
      <c r="O527" s="264"/>
      <c r="P527" s="264"/>
      <c r="Q527" s="264"/>
      <c r="R527" s="264"/>
      <c r="S527" s="264"/>
      <c r="T527" s="264"/>
      <c r="U527" s="264"/>
      <c r="V527" s="264"/>
      <c r="W527" s="264"/>
      <c r="X527" s="264"/>
      <c r="Y527" s="264"/>
      <c r="Z527" s="264"/>
    </row>
    <row r="528" ht="15.75" customHeight="1">
      <c r="A528" s="264"/>
      <c r="B528" s="272"/>
      <c r="C528" s="272"/>
      <c r="D528" s="272"/>
      <c r="E528" s="272"/>
      <c r="F528" s="264"/>
      <c r="G528" s="264"/>
      <c r="H528" s="264"/>
      <c r="I528" s="264"/>
      <c r="J528" s="264"/>
      <c r="K528" s="264"/>
      <c r="L528" s="264"/>
      <c r="M528" s="264"/>
      <c r="N528" s="264"/>
      <c r="O528" s="264"/>
      <c r="P528" s="264"/>
      <c r="Q528" s="264"/>
      <c r="R528" s="264"/>
      <c r="S528" s="264"/>
      <c r="T528" s="264"/>
      <c r="U528" s="264"/>
      <c r="V528" s="264"/>
      <c r="W528" s="264"/>
      <c r="X528" s="264"/>
      <c r="Y528" s="264"/>
      <c r="Z528" s="264"/>
    </row>
    <row r="529" ht="15.75" customHeight="1">
      <c r="A529" s="264"/>
      <c r="B529" s="272"/>
      <c r="C529" s="272"/>
      <c r="D529" s="272"/>
      <c r="E529" s="272"/>
      <c r="F529" s="264"/>
      <c r="G529" s="264"/>
      <c r="H529" s="264"/>
      <c r="I529" s="264"/>
      <c r="J529" s="264"/>
      <c r="K529" s="264"/>
      <c r="L529" s="264"/>
      <c r="M529" s="264"/>
      <c r="N529" s="264"/>
      <c r="O529" s="264"/>
      <c r="P529" s="264"/>
      <c r="Q529" s="264"/>
      <c r="R529" s="264"/>
      <c r="S529" s="264"/>
      <c r="T529" s="264"/>
      <c r="U529" s="264"/>
      <c r="V529" s="264"/>
      <c r="W529" s="264"/>
      <c r="X529" s="264"/>
      <c r="Y529" s="264"/>
      <c r="Z529" s="264"/>
    </row>
    <row r="530" ht="15.75" customHeight="1">
      <c r="A530" s="264"/>
      <c r="B530" s="272"/>
      <c r="C530" s="272"/>
      <c r="D530" s="272"/>
      <c r="E530" s="272"/>
      <c r="F530" s="264"/>
      <c r="G530" s="264"/>
      <c r="H530" s="264"/>
      <c r="I530" s="264"/>
      <c r="J530" s="264"/>
      <c r="K530" s="264"/>
      <c r="L530" s="264"/>
      <c r="M530" s="264"/>
      <c r="N530" s="264"/>
      <c r="O530" s="264"/>
      <c r="P530" s="264"/>
      <c r="Q530" s="264"/>
      <c r="R530" s="264"/>
      <c r="S530" s="264"/>
      <c r="T530" s="264"/>
      <c r="U530" s="264"/>
      <c r="V530" s="264"/>
      <c r="W530" s="264"/>
      <c r="X530" s="264"/>
      <c r="Y530" s="264"/>
      <c r="Z530" s="264"/>
    </row>
    <row r="531" ht="15.75" customHeight="1">
      <c r="A531" s="264"/>
      <c r="B531" s="272"/>
      <c r="C531" s="272"/>
      <c r="D531" s="272"/>
      <c r="E531" s="272"/>
      <c r="F531" s="264"/>
      <c r="G531" s="264"/>
      <c r="H531" s="264"/>
      <c r="I531" s="264"/>
      <c r="J531" s="264"/>
      <c r="K531" s="264"/>
      <c r="L531" s="264"/>
      <c r="M531" s="264"/>
      <c r="N531" s="264"/>
      <c r="O531" s="264"/>
      <c r="P531" s="264"/>
      <c r="Q531" s="264"/>
      <c r="R531" s="264"/>
      <c r="S531" s="264"/>
      <c r="T531" s="264"/>
      <c r="U531" s="264"/>
      <c r="V531" s="264"/>
      <c r="W531" s="264"/>
      <c r="X531" s="264"/>
      <c r="Y531" s="264"/>
      <c r="Z531" s="264"/>
    </row>
    <row r="532" ht="15.75" customHeight="1">
      <c r="A532" s="264"/>
      <c r="B532" s="272"/>
      <c r="C532" s="272"/>
      <c r="D532" s="272"/>
      <c r="E532" s="272"/>
      <c r="F532" s="264"/>
      <c r="G532" s="264"/>
      <c r="H532" s="264"/>
      <c r="I532" s="264"/>
      <c r="J532" s="264"/>
      <c r="K532" s="264"/>
      <c r="L532" s="264"/>
      <c r="M532" s="264"/>
      <c r="N532" s="264"/>
      <c r="O532" s="264"/>
      <c r="P532" s="264"/>
      <c r="Q532" s="264"/>
      <c r="R532" s="264"/>
      <c r="S532" s="264"/>
      <c r="T532" s="264"/>
      <c r="U532" s="264"/>
      <c r="V532" s="264"/>
      <c r="W532" s="264"/>
      <c r="X532" s="264"/>
      <c r="Y532" s="264"/>
      <c r="Z532" s="264"/>
    </row>
    <row r="533" ht="15.75" customHeight="1">
      <c r="A533" s="264"/>
      <c r="B533" s="272"/>
      <c r="C533" s="272"/>
      <c r="D533" s="272"/>
      <c r="E533" s="272"/>
      <c r="F533" s="264"/>
      <c r="G533" s="264"/>
      <c r="H533" s="264"/>
      <c r="I533" s="264"/>
      <c r="J533" s="264"/>
      <c r="K533" s="264"/>
      <c r="L533" s="264"/>
      <c r="M533" s="264"/>
      <c r="N533" s="264"/>
      <c r="O533" s="264"/>
      <c r="P533" s="264"/>
      <c r="Q533" s="264"/>
      <c r="R533" s="264"/>
      <c r="S533" s="264"/>
      <c r="T533" s="264"/>
      <c r="U533" s="264"/>
      <c r="V533" s="264"/>
      <c r="W533" s="264"/>
      <c r="X533" s="264"/>
      <c r="Y533" s="264"/>
      <c r="Z533" s="264"/>
    </row>
    <row r="534" ht="15.75" customHeight="1">
      <c r="A534" s="264"/>
      <c r="B534" s="272"/>
      <c r="C534" s="272"/>
      <c r="D534" s="272"/>
      <c r="E534" s="272"/>
      <c r="F534" s="264"/>
      <c r="G534" s="264"/>
      <c r="H534" s="264"/>
      <c r="I534" s="264"/>
      <c r="J534" s="264"/>
      <c r="K534" s="264"/>
      <c r="L534" s="264"/>
      <c r="M534" s="264"/>
      <c r="N534" s="264"/>
      <c r="O534" s="264"/>
      <c r="P534" s="264"/>
      <c r="Q534" s="264"/>
      <c r="R534" s="264"/>
      <c r="S534" s="264"/>
      <c r="T534" s="264"/>
      <c r="U534" s="264"/>
      <c r="V534" s="264"/>
      <c r="W534" s="264"/>
      <c r="X534" s="264"/>
      <c r="Y534" s="264"/>
      <c r="Z534" s="264"/>
    </row>
    <row r="535" ht="15.75" customHeight="1">
      <c r="A535" s="264"/>
      <c r="B535" s="272"/>
      <c r="C535" s="272"/>
      <c r="D535" s="272"/>
      <c r="E535" s="272"/>
      <c r="F535" s="264"/>
      <c r="G535" s="264"/>
      <c r="H535" s="264"/>
      <c r="I535" s="264"/>
      <c r="J535" s="264"/>
      <c r="K535" s="264"/>
      <c r="L535" s="264"/>
      <c r="M535" s="264"/>
      <c r="N535" s="264"/>
      <c r="O535" s="264"/>
      <c r="P535" s="264"/>
      <c r="Q535" s="264"/>
      <c r="R535" s="264"/>
      <c r="S535" s="264"/>
      <c r="T535" s="264"/>
      <c r="U535" s="264"/>
      <c r="V535" s="264"/>
      <c r="W535" s="264"/>
      <c r="X535" s="264"/>
      <c r="Y535" s="264"/>
      <c r="Z535" s="264"/>
    </row>
    <row r="536" ht="15.75" customHeight="1">
      <c r="A536" s="264"/>
      <c r="B536" s="272"/>
      <c r="C536" s="272"/>
      <c r="D536" s="272"/>
      <c r="E536" s="272"/>
      <c r="F536" s="264"/>
      <c r="G536" s="264"/>
      <c r="H536" s="264"/>
      <c r="I536" s="264"/>
      <c r="J536" s="264"/>
      <c r="K536" s="264"/>
      <c r="L536" s="264"/>
      <c r="M536" s="264"/>
      <c r="N536" s="264"/>
      <c r="O536" s="264"/>
      <c r="P536" s="264"/>
      <c r="Q536" s="264"/>
      <c r="R536" s="264"/>
      <c r="S536" s="264"/>
      <c r="T536" s="264"/>
      <c r="U536" s="264"/>
      <c r="V536" s="264"/>
      <c r="W536" s="264"/>
      <c r="X536" s="264"/>
      <c r="Y536" s="264"/>
      <c r="Z536" s="264"/>
    </row>
    <row r="537" ht="15.75" customHeight="1">
      <c r="A537" s="264"/>
      <c r="B537" s="272"/>
      <c r="C537" s="272"/>
      <c r="D537" s="272"/>
      <c r="E537" s="272"/>
      <c r="F537" s="264"/>
      <c r="G537" s="264"/>
      <c r="H537" s="264"/>
      <c r="I537" s="264"/>
      <c r="J537" s="264"/>
      <c r="K537" s="264"/>
      <c r="L537" s="264"/>
      <c r="M537" s="264"/>
      <c r="N537" s="264"/>
      <c r="O537" s="264"/>
      <c r="P537" s="264"/>
      <c r="Q537" s="264"/>
      <c r="R537" s="264"/>
      <c r="S537" s="264"/>
      <c r="T537" s="264"/>
      <c r="U537" s="264"/>
      <c r="V537" s="264"/>
      <c r="W537" s="264"/>
      <c r="X537" s="264"/>
      <c r="Y537" s="264"/>
      <c r="Z537" s="264"/>
    </row>
    <row r="538" ht="15.75" customHeight="1">
      <c r="A538" s="264"/>
      <c r="B538" s="272"/>
      <c r="C538" s="272"/>
      <c r="D538" s="272"/>
      <c r="E538" s="272"/>
      <c r="F538" s="264"/>
      <c r="G538" s="264"/>
      <c r="H538" s="264"/>
      <c r="I538" s="264"/>
      <c r="J538" s="264"/>
      <c r="K538" s="264"/>
      <c r="L538" s="264"/>
      <c r="M538" s="264"/>
      <c r="N538" s="264"/>
      <c r="O538" s="264"/>
      <c r="P538" s="264"/>
      <c r="Q538" s="264"/>
      <c r="R538" s="264"/>
      <c r="S538" s="264"/>
      <c r="T538" s="264"/>
      <c r="U538" s="264"/>
      <c r="V538" s="264"/>
      <c r="W538" s="264"/>
      <c r="X538" s="264"/>
      <c r="Y538" s="264"/>
      <c r="Z538" s="264"/>
    </row>
    <row r="539" ht="15.75" customHeight="1">
      <c r="A539" s="264"/>
      <c r="B539" s="272"/>
      <c r="C539" s="272"/>
      <c r="D539" s="272"/>
      <c r="E539" s="272"/>
      <c r="F539" s="264"/>
      <c r="G539" s="264"/>
      <c r="H539" s="264"/>
      <c r="I539" s="264"/>
      <c r="J539" s="264"/>
      <c r="K539" s="264"/>
      <c r="L539" s="264"/>
      <c r="M539" s="264"/>
      <c r="N539" s="264"/>
      <c r="O539" s="264"/>
      <c r="P539" s="264"/>
      <c r="Q539" s="264"/>
      <c r="R539" s="264"/>
      <c r="S539" s="264"/>
      <c r="T539" s="264"/>
      <c r="U539" s="264"/>
      <c r="V539" s="264"/>
      <c r="W539" s="264"/>
      <c r="X539" s="264"/>
      <c r="Y539" s="264"/>
      <c r="Z539" s="264"/>
    </row>
    <row r="540" ht="15.75" customHeight="1">
      <c r="A540" s="264"/>
      <c r="B540" s="272"/>
      <c r="C540" s="272"/>
      <c r="D540" s="272"/>
      <c r="E540" s="272"/>
      <c r="F540" s="264"/>
      <c r="G540" s="264"/>
      <c r="H540" s="264"/>
      <c r="I540" s="264"/>
      <c r="J540" s="264"/>
      <c r="K540" s="264"/>
      <c r="L540" s="264"/>
      <c r="M540" s="264"/>
      <c r="N540" s="264"/>
      <c r="O540" s="264"/>
      <c r="P540" s="264"/>
      <c r="Q540" s="264"/>
      <c r="R540" s="264"/>
      <c r="S540" s="264"/>
      <c r="T540" s="264"/>
      <c r="U540" s="264"/>
      <c r="V540" s="264"/>
      <c r="W540" s="264"/>
      <c r="X540" s="264"/>
      <c r="Y540" s="264"/>
      <c r="Z540" s="264"/>
    </row>
    <row r="541" ht="15.75" customHeight="1">
      <c r="A541" s="264"/>
      <c r="B541" s="272"/>
      <c r="C541" s="272"/>
      <c r="D541" s="272"/>
      <c r="E541" s="272"/>
      <c r="F541" s="264"/>
      <c r="G541" s="264"/>
      <c r="H541" s="264"/>
      <c r="I541" s="264"/>
      <c r="J541" s="264"/>
      <c r="K541" s="264"/>
      <c r="L541" s="264"/>
      <c r="M541" s="264"/>
      <c r="N541" s="264"/>
      <c r="O541" s="264"/>
      <c r="P541" s="264"/>
      <c r="Q541" s="264"/>
      <c r="R541" s="264"/>
      <c r="S541" s="264"/>
      <c r="T541" s="264"/>
      <c r="U541" s="264"/>
      <c r="V541" s="264"/>
      <c r="W541" s="264"/>
      <c r="X541" s="264"/>
      <c r="Y541" s="264"/>
      <c r="Z541" s="264"/>
    </row>
    <row r="542" ht="15.75" customHeight="1">
      <c r="A542" s="264"/>
      <c r="B542" s="272"/>
      <c r="C542" s="272"/>
      <c r="D542" s="272"/>
      <c r="E542" s="272"/>
      <c r="F542" s="264"/>
      <c r="G542" s="264"/>
      <c r="H542" s="264"/>
      <c r="I542" s="264"/>
      <c r="J542" s="264"/>
      <c r="K542" s="264"/>
      <c r="L542" s="264"/>
      <c r="M542" s="264"/>
      <c r="N542" s="264"/>
      <c r="O542" s="264"/>
      <c r="P542" s="264"/>
      <c r="Q542" s="264"/>
      <c r="R542" s="264"/>
      <c r="S542" s="264"/>
      <c r="T542" s="264"/>
      <c r="U542" s="264"/>
      <c r="V542" s="264"/>
      <c r="W542" s="264"/>
      <c r="X542" s="264"/>
      <c r="Y542" s="264"/>
      <c r="Z542" s="264"/>
    </row>
    <row r="543" ht="15.75" customHeight="1">
      <c r="A543" s="264"/>
      <c r="B543" s="272"/>
      <c r="C543" s="272"/>
      <c r="D543" s="272"/>
      <c r="E543" s="272"/>
      <c r="F543" s="264"/>
      <c r="G543" s="264"/>
      <c r="H543" s="264"/>
      <c r="I543" s="264"/>
      <c r="J543" s="264"/>
      <c r="K543" s="264"/>
      <c r="L543" s="264"/>
      <c r="M543" s="264"/>
      <c r="N543" s="264"/>
      <c r="O543" s="264"/>
      <c r="P543" s="264"/>
      <c r="Q543" s="264"/>
      <c r="R543" s="264"/>
      <c r="S543" s="264"/>
      <c r="T543" s="264"/>
      <c r="U543" s="264"/>
      <c r="V543" s="264"/>
      <c r="W543" s="264"/>
      <c r="X543" s="264"/>
      <c r="Y543" s="264"/>
      <c r="Z543" s="264"/>
    </row>
    <row r="544" ht="15.75" customHeight="1">
      <c r="A544" s="264"/>
      <c r="B544" s="272"/>
      <c r="C544" s="272"/>
      <c r="D544" s="272"/>
      <c r="E544" s="272"/>
      <c r="F544" s="264"/>
      <c r="G544" s="264"/>
      <c r="H544" s="264"/>
      <c r="I544" s="264"/>
      <c r="J544" s="264"/>
      <c r="K544" s="264"/>
      <c r="L544" s="264"/>
      <c r="M544" s="264"/>
      <c r="N544" s="264"/>
      <c r="O544" s="264"/>
      <c r="P544" s="264"/>
      <c r="Q544" s="264"/>
      <c r="R544" s="264"/>
      <c r="S544" s="264"/>
      <c r="T544" s="264"/>
      <c r="U544" s="264"/>
      <c r="V544" s="264"/>
      <c r="W544" s="264"/>
      <c r="X544" s="264"/>
      <c r="Y544" s="264"/>
      <c r="Z544" s="264"/>
    </row>
    <row r="545" ht="15.75" customHeight="1">
      <c r="A545" s="264"/>
      <c r="B545" s="272"/>
      <c r="C545" s="272"/>
      <c r="D545" s="272"/>
      <c r="E545" s="272"/>
      <c r="F545" s="264"/>
      <c r="G545" s="264"/>
      <c r="H545" s="264"/>
      <c r="I545" s="264"/>
      <c r="J545" s="264"/>
      <c r="K545" s="264"/>
      <c r="L545" s="264"/>
      <c r="M545" s="264"/>
      <c r="N545" s="264"/>
      <c r="O545" s="264"/>
      <c r="P545" s="264"/>
      <c r="Q545" s="264"/>
      <c r="R545" s="264"/>
      <c r="S545" s="264"/>
      <c r="T545" s="264"/>
      <c r="U545" s="264"/>
      <c r="V545" s="264"/>
      <c r="W545" s="264"/>
      <c r="X545" s="264"/>
      <c r="Y545" s="264"/>
      <c r="Z545" s="264"/>
    </row>
    <row r="546" ht="15.75" customHeight="1">
      <c r="A546" s="264"/>
      <c r="B546" s="272"/>
      <c r="C546" s="272"/>
      <c r="D546" s="272"/>
      <c r="E546" s="272"/>
      <c r="F546" s="264"/>
      <c r="G546" s="264"/>
      <c r="H546" s="264"/>
      <c r="I546" s="264"/>
      <c r="J546" s="264"/>
      <c r="K546" s="264"/>
      <c r="L546" s="264"/>
      <c r="M546" s="264"/>
      <c r="N546" s="264"/>
      <c r="O546" s="264"/>
      <c r="P546" s="264"/>
      <c r="Q546" s="264"/>
      <c r="R546" s="264"/>
      <c r="S546" s="264"/>
      <c r="T546" s="264"/>
      <c r="U546" s="264"/>
      <c r="V546" s="264"/>
      <c r="W546" s="264"/>
      <c r="X546" s="264"/>
      <c r="Y546" s="264"/>
      <c r="Z546" s="264"/>
    </row>
    <row r="547" ht="15.75" customHeight="1">
      <c r="A547" s="264"/>
      <c r="B547" s="272"/>
      <c r="C547" s="272"/>
      <c r="D547" s="272"/>
      <c r="E547" s="272"/>
      <c r="F547" s="264"/>
      <c r="G547" s="264"/>
      <c r="H547" s="264"/>
      <c r="I547" s="264"/>
      <c r="J547" s="264"/>
      <c r="K547" s="264"/>
      <c r="L547" s="264"/>
      <c r="M547" s="264"/>
      <c r="N547" s="264"/>
      <c r="O547" s="264"/>
      <c r="P547" s="264"/>
      <c r="Q547" s="264"/>
      <c r="R547" s="264"/>
      <c r="S547" s="264"/>
      <c r="T547" s="264"/>
      <c r="U547" s="264"/>
      <c r="V547" s="264"/>
      <c r="W547" s="264"/>
      <c r="X547" s="264"/>
      <c r="Y547" s="264"/>
      <c r="Z547" s="264"/>
    </row>
    <row r="548" ht="15.75" customHeight="1">
      <c r="A548" s="264"/>
      <c r="B548" s="272"/>
      <c r="C548" s="272"/>
      <c r="D548" s="272"/>
      <c r="E548" s="272"/>
      <c r="F548" s="264"/>
      <c r="G548" s="264"/>
      <c r="H548" s="264"/>
      <c r="I548" s="264"/>
      <c r="J548" s="264"/>
      <c r="K548" s="264"/>
      <c r="L548" s="264"/>
      <c r="M548" s="264"/>
      <c r="N548" s="264"/>
      <c r="O548" s="264"/>
      <c r="P548" s="264"/>
      <c r="Q548" s="264"/>
      <c r="R548" s="264"/>
      <c r="S548" s="264"/>
      <c r="T548" s="264"/>
      <c r="U548" s="264"/>
      <c r="V548" s="264"/>
      <c r="W548" s="264"/>
      <c r="X548" s="264"/>
      <c r="Y548" s="264"/>
      <c r="Z548" s="264"/>
    </row>
    <row r="549" ht="15.75" customHeight="1">
      <c r="A549" s="264"/>
      <c r="B549" s="272"/>
      <c r="C549" s="272"/>
      <c r="D549" s="272"/>
      <c r="E549" s="272"/>
      <c r="F549" s="264"/>
      <c r="G549" s="264"/>
      <c r="H549" s="264"/>
      <c r="I549" s="264"/>
      <c r="J549" s="264"/>
      <c r="K549" s="264"/>
      <c r="L549" s="264"/>
      <c r="M549" s="264"/>
      <c r="N549" s="264"/>
      <c r="O549" s="264"/>
      <c r="P549" s="264"/>
      <c r="Q549" s="264"/>
      <c r="R549" s="264"/>
      <c r="S549" s="264"/>
      <c r="T549" s="264"/>
      <c r="U549" s="264"/>
      <c r="V549" s="264"/>
      <c r="W549" s="264"/>
      <c r="X549" s="264"/>
      <c r="Y549" s="264"/>
      <c r="Z549" s="264"/>
    </row>
    <row r="550" ht="15.75" customHeight="1">
      <c r="A550" s="264"/>
      <c r="B550" s="272"/>
      <c r="C550" s="272"/>
      <c r="D550" s="272"/>
      <c r="E550" s="272"/>
      <c r="F550" s="264"/>
      <c r="G550" s="264"/>
      <c r="H550" s="264"/>
      <c r="I550" s="264"/>
      <c r="J550" s="264"/>
      <c r="K550" s="264"/>
      <c r="L550" s="264"/>
      <c r="M550" s="264"/>
      <c r="N550" s="264"/>
      <c r="O550" s="264"/>
      <c r="P550" s="264"/>
      <c r="Q550" s="264"/>
      <c r="R550" s="264"/>
      <c r="S550" s="264"/>
      <c r="T550" s="264"/>
      <c r="U550" s="264"/>
      <c r="V550" s="264"/>
      <c r="W550" s="264"/>
      <c r="X550" s="264"/>
      <c r="Y550" s="264"/>
      <c r="Z550" s="264"/>
    </row>
    <row r="551" ht="15.75" customHeight="1">
      <c r="A551" s="264"/>
      <c r="B551" s="272"/>
      <c r="C551" s="272"/>
      <c r="D551" s="272"/>
      <c r="E551" s="272"/>
      <c r="F551" s="264"/>
      <c r="G551" s="264"/>
      <c r="H551" s="264"/>
      <c r="I551" s="264"/>
      <c r="J551" s="264"/>
      <c r="K551" s="264"/>
      <c r="L551" s="264"/>
      <c r="M551" s="264"/>
      <c r="N551" s="264"/>
      <c r="O551" s="264"/>
      <c r="P551" s="264"/>
      <c r="Q551" s="264"/>
      <c r="R551" s="264"/>
      <c r="S551" s="264"/>
      <c r="T551" s="264"/>
      <c r="U551" s="264"/>
      <c r="V551" s="264"/>
      <c r="W551" s="264"/>
      <c r="X551" s="264"/>
      <c r="Y551" s="264"/>
      <c r="Z551" s="264"/>
    </row>
    <row r="552" ht="15.75" customHeight="1">
      <c r="A552" s="264"/>
      <c r="B552" s="272"/>
      <c r="C552" s="272"/>
      <c r="D552" s="272"/>
      <c r="E552" s="272"/>
      <c r="F552" s="264"/>
      <c r="G552" s="264"/>
      <c r="H552" s="264"/>
      <c r="I552" s="264"/>
      <c r="J552" s="264"/>
      <c r="K552" s="264"/>
      <c r="L552" s="264"/>
      <c r="M552" s="264"/>
      <c r="N552" s="264"/>
      <c r="O552" s="264"/>
      <c r="P552" s="264"/>
      <c r="Q552" s="264"/>
      <c r="R552" s="264"/>
      <c r="S552" s="264"/>
      <c r="T552" s="264"/>
      <c r="U552" s="264"/>
      <c r="V552" s="264"/>
      <c r="W552" s="264"/>
      <c r="X552" s="264"/>
      <c r="Y552" s="264"/>
      <c r="Z552" s="264"/>
    </row>
    <row r="553" ht="15.75" customHeight="1">
      <c r="A553" s="264"/>
      <c r="B553" s="272"/>
      <c r="C553" s="272"/>
      <c r="D553" s="272"/>
      <c r="E553" s="272"/>
      <c r="F553" s="264"/>
      <c r="G553" s="264"/>
      <c r="H553" s="264"/>
      <c r="I553" s="264"/>
      <c r="J553" s="264"/>
      <c r="K553" s="264"/>
      <c r="L553" s="264"/>
      <c r="M553" s="264"/>
      <c r="N553" s="264"/>
      <c r="O553" s="264"/>
      <c r="P553" s="264"/>
      <c r="Q553" s="264"/>
      <c r="R553" s="264"/>
      <c r="S553" s="264"/>
      <c r="T553" s="264"/>
      <c r="U553" s="264"/>
      <c r="V553" s="264"/>
      <c r="W553" s="264"/>
      <c r="X553" s="264"/>
      <c r="Y553" s="264"/>
      <c r="Z553" s="264"/>
    </row>
    <row r="554" ht="15.75" customHeight="1">
      <c r="A554" s="264"/>
      <c r="B554" s="272"/>
      <c r="C554" s="272"/>
      <c r="D554" s="272"/>
      <c r="E554" s="272"/>
      <c r="F554" s="264"/>
      <c r="G554" s="264"/>
      <c r="H554" s="264"/>
      <c r="I554" s="264"/>
      <c r="J554" s="264"/>
      <c r="K554" s="264"/>
      <c r="L554" s="264"/>
      <c r="M554" s="264"/>
      <c r="N554" s="264"/>
      <c r="O554" s="264"/>
      <c r="P554" s="264"/>
      <c r="Q554" s="264"/>
      <c r="R554" s="264"/>
      <c r="S554" s="264"/>
      <c r="T554" s="264"/>
      <c r="U554" s="264"/>
      <c r="V554" s="264"/>
      <c r="W554" s="264"/>
      <c r="X554" s="264"/>
      <c r="Y554" s="264"/>
      <c r="Z554" s="264"/>
    </row>
    <row r="555" ht="15.75" customHeight="1">
      <c r="A555" s="264"/>
      <c r="B555" s="272"/>
      <c r="C555" s="272"/>
      <c r="D555" s="272"/>
      <c r="E555" s="272"/>
      <c r="F555" s="264"/>
      <c r="G555" s="264"/>
      <c r="H555" s="264"/>
      <c r="I555" s="264"/>
      <c r="J555" s="264"/>
      <c r="K555" s="264"/>
      <c r="L555" s="264"/>
      <c r="M555" s="264"/>
      <c r="N555" s="264"/>
      <c r="O555" s="264"/>
      <c r="P555" s="264"/>
      <c r="Q555" s="264"/>
      <c r="R555" s="264"/>
      <c r="S555" s="264"/>
      <c r="T555" s="264"/>
      <c r="U555" s="264"/>
      <c r="V555" s="264"/>
      <c r="W555" s="264"/>
      <c r="X555" s="264"/>
      <c r="Y555" s="264"/>
      <c r="Z555" s="264"/>
    </row>
    <row r="556" ht="15.75" customHeight="1">
      <c r="A556" s="264"/>
      <c r="B556" s="272"/>
      <c r="C556" s="272"/>
      <c r="D556" s="272"/>
      <c r="E556" s="272"/>
      <c r="F556" s="264"/>
      <c r="G556" s="264"/>
      <c r="H556" s="264"/>
      <c r="I556" s="264"/>
      <c r="J556" s="264"/>
      <c r="K556" s="264"/>
      <c r="L556" s="264"/>
      <c r="M556" s="264"/>
      <c r="N556" s="264"/>
      <c r="O556" s="264"/>
      <c r="P556" s="264"/>
      <c r="Q556" s="264"/>
      <c r="R556" s="264"/>
      <c r="S556" s="264"/>
      <c r="T556" s="264"/>
      <c r="U556" s="264"/>
      <c r="V556" s="264"/>
      <c r="W556" s="264"/>
      <c r="X556" s="264"/>
      <c r="Y556" s="264"/>
      <c r="Z556" s="264"/>
    </row>
    <row r="557" ht="15.75" customHeight="1">
      <c r="A557" s="264"/>
      <c r="B557" s="272"/>
      <c r="C557" s="272"/>
      <c r="D557" s="272"/>
      <c r="E557" s="272"/>
      <c r="F557" s="264"/>
      <c r="G557" s="264"/>
      <c r="H557" s="264"/>
      <c r="I557" s="264"/>
      <c r="J557" s="264"/>
      <c r="K557" s="264"/>
      <c r="L557" s="264"/>
      <c r="M557" s="264"/>
      <c r="N557" s="264"/>
      <c r="O557" s="264"/>
      <c r="P557" s="264"/>
      <c r="Q557" s="264"/>
      <c r="R557" s="264"/>
      <c r="S557" s="264"/>
      <c r="T557" s="264"/>
      <c r="U557" s="264"/>
      <c r="V557" s="264"/>
      <c r="W557" s="264"/>
      <c r="X557" s="264"/>
      <c r="Y557" s="264"/>
      <c r="Z557" s="264"/>
    </row>
    <row r="558" ht="15.75" customHeight="1">
      <c r="A558" s="264"/>
      <c r="B558" s="272"/>
      <c r="C558" s="272"/>
      <c r="D558" s="272"/>
      <c r="E558" s="272"/>
      <c r="F558" s="264"/>
      <c r="G558" s="264"/>
      <c r="H558" s="264"/>
      <c r="I558" s="264"/>
      <c r="J558" s="264"/>
      <c r="K558" s="264"/>
      <c r="L558" s="264"/>
      <c r="M558" s="264"/>
      <c r="N558" s="264"/>
      <c r="O558" s="264"/>
      <c r="P558" s="264"/>
      <c r="Q558" s="264"/>
      <c r="R558" s="264"/>
      <c r="S558" s="264"/>
      <c r="T558" s="264"/>
      <c r="U558" s="264"/>
      <c r="V558" s="264"/>
      <c r="W558" s="264"/>
      <c r="X558" s="264"/>
      <c r="Y558" s="264"/>
      <c r="Z558" s="264"/>
    </row>
    <row r="559" ht="15.75" customHeight="1">
      <c r="A559" s="264"/>
      <c r="B559" s="272"/>
      <c r="C559" s="272"/>
      <c r="D559" s="272"/>
      <c r="E559" s="272"/>
      <c r="F559" s="264"/>
      <c r="G559" s="264"/>
      <c r="H559" s="264"/>
      <c r="I559" s="264"/>
      <c r="J559" s="264"/>
      <c r="K559" s="264"/>
      <c r="L559" s="264"/>
      <c r="M559" s="264"/>
      <c r="N559" s="264"/>
      <c r="O559" s="264"/>
      <c r="P559" s="264"/>
      <c r="Q559" s="264"/>
      <c r="R559" s="264"/>
      <c r="S559" s="264"/>
      <c r="T559" s="264"/>
      <c r="U559" s="264"/>
      <c r="V559" s="264"/>
      <c r="W559" s="264"/>
      <c r="X559" s="264"/>
      <c r="Y559" s="264"/>
      <c r="Z559" s="264"/>
    </row>
    <row r="560" ht="15.75" customHeight="1">
      <c r="A560" s="264"/>
      <c r="B560" s="272"/>
      <c r="C560" s="272"/>
      <c r="D560" s="272"/>
      <c r="E560" s="272"/>
      <c r="F560" s="264"/>
      <c r="G560" s="264"/>
      <c r="H560" s="264"/>
      <c r="I560" s="264"/>
      <c r="J560" s="264"/>
      <c r="K560" s="264"/>
      <c r="L560" s="264"/>
      <c r="M560" s="264"/>
      <c r="N560" s="264"/>
      <c r="O560" s="264"/>
      <c r="P560" s="264"/>
      <c r="Q560" s="264"/>
      <c r="R560" s="264"/>
      <c r="S560" s="264"/>
      <c r="T560" s="264"/>
      <c r="U560" s="264"/>
      <c r="V560" s="264"/>
      <c r="W560" s="264"/>
      <c r="X560" s="264"/>
      <c r="Y560" s="264"/>
      <c r="Z560" s="264"/>
    </row>
    <row r="561" ht="15.75" customHeight="1">
      <c r="A561" s="264"/>
      <c r="B561" s="272"/>
      <c r="C561" s="272"/>
      <c r="D561" s="272"/>
      <c r="E561" s="272"/>
      <c r="F561" s="264"/>
      <c r="G561" s="264"/>
      <c r="H561" s="264"/>
      <c r="I561" s="264"/>
      <c r="J561" s="264"/>
      <c r="K561" s="264"/>
      <c r="L561" s="264"/>
      <c r="M561" s="264"/>
      <c r="N561" s="264"/>
      <c r="O561" s="264"/>
      <c r="P561" s="264"/>
      <c r="Q561" s="264"/>
      <c r="R561" s="264"/>
      <c r="S561" s="264"/>
      <c r="T561" s="264"/>
      <c r="U561" s="264"/>
      <c r="V561" s="264"/>
      <c r="W561" s="264"/>
      <c r="X561" s="264"/>
      <c r="Y561" s="264"/>
      <c r="Z561" s="264"/>
    </row>
    <row r="562" ht="15.75" customHeight="1">
      <c r="A562" s="264"/>
      <c r="B562" s="272"/>
      <c r="C562" s="272"/>
      <c r="D562" s="272"/>
      <c r="E562" s="272"/>
      <c r="F562" s="264"/>
      <c r="G562" s="264"/>
      <c r="H562" s="264"/>
      <c r="I562" s="264"/>
      <c r="J562" s="264"/>
      <c r="K562" s="264"/>
      <c r="L562" s="264"/>
      <c r="M562" s="264"/>
      <c r="N562" s="264"/>
      <c r="O562" s="264"/>
      <c r="P562" s="264"/>
      <c r="Q562" s="264"/>
      <c r="R562" s="264"/>
      <c r="S562" s="264"/>
      <c r="T562" s="264"/>
      <c r="U562" s="264"/>
      <c r="V562" s="264"/>
      <c r="W562" s="264"/>
      <c r="X562" s="264"/>
      <c r="Y562" s="264"/>
      <c r="Z562" s="264"/>
    </row>
    <row r="563" ht="15.75" customHeight="1">
      <c r="A563" s="264"/>
      <c r="B563" s="272"/>
      <c r="C563" s="272"/>
      <c r="D563" s="272"/>
      <c r="E563" s="272"/>
      <c r="F563" s="264"/>
      <c r="G563" s="264"/>
      <c r="H563" s="264"/>
      <c r="I563" s="264"/>
      <c r="J563" s="264"/>
      <c r="K563" s="264"/>
      <c r="L563" s="264"/>
      <c r="M563" s="264"/>
      <c r="N563" s="264"/>
      <c r="O563" s="264"/>
      <c r="P563" s="264"/>
      <c r="Q563" s="264"/>
      <c r="R563" s="264"/>
      <c r="S563" s="264"/>
      <c r="T563" s="264"/>
      <c r="U563" s="264"/>
      <c r="V563" s="264"/>
      <c r="W563" s="264"/>
      <c r="X563" s="264"/>
      <c r="Y563" s="264"/>
      <c r="Z563" s="264"/>
    </row>
    <row r="564" ht="15.75" customHeight="1">
      <c r="A564" s="264"/>
      <c r="B564" s="272"/>
      <c r="C564" s="272"/>
      <c r="D564" s="272"/>
      <c r="E564" s="272"/>
      <c r="F564" s="264"/>
      <c r="G564" s="264"/>
      <c r="H564" s="264"/>
      <c r="I564" s="264"/>
      <c r="J564" s="264"/>
      <c r="K564" s="264"/>
      <c r="L564" s="264"/>
      <c r="M564" s="264"/>
      <c r="N564" s="264"/>
      <c r="O564" s="264"/>
      <c r="P564" s="264"/>
      <c r="Q564" s="264"/>
      <c r="R564" s="264"/>
      <c r="S564" s="264"/>
      <c r="T564" s="264"/>
      <c r="U564" s="264"/>
      <c r="V564" s="264"/>
      <c r="W564" s="264"/>
      <c r="X564" s="264"/>
      <c r="Y564" s="264"/>
      <c r="Z564" s="264"/>
    </row>
    <row r="565" ht="15.75" customHeight="1">
      <c r="A565" s="264"/>
      <c r="B565" s="272"/>
      <c r="C565" s="272"/>
      <c r="D565" s="272"/>
      <c r="E565" s="272"/>
      <c r="F565" s="264"/>
      <c r="G565" s="264"/>
      <c r="H565" s="264"/>
      <c r="I565" s="264"/>
      <c r="J565" s="264"/>
      <c r="K565" s="264"/>
      <c r="L565" s="264"/>
      <c r="M565" s="264"/>
      <c r="N565" s="264"/>
      <c r="O565" s="264"/>
      <c r="P565" s="264"/>
      <c r="Q565" s="264"/>
      <c r="R565" s="264"/>
      <c r="S565" s="264"/>
      <c r="T565" s="264"/>
      <c r="U565" s="264"/>
      <c r="V565" s="264"/>
      <c r="W565" s="264"/>
      <c r="X565" s="264"/>
      <c r="Y565" s="264"/>
      <c r="Z565" s="264"/>
    </row>
    <row r="566" ht="15.75" customHeight="1">
      <c r="A566" s="264"/>
      <c r="B566" s="272"/>
      <c r="C566" s="272"/>
      <c r="D566" s="272"/>
      <c r="E566" s="272"/>
      <c r="F566" s="264"/>
      <c r="G566" s="264"/>
      <c r="H566" s="264"/>
      <c r="I566" s="264"/>
      <c r="J566" s="264"/>
      <c r="K566" s="264"/>
      <c r="L566" s="264"/>
      <c r="M566" s="264"/>
      <c r="N566" s="264"/>
      <c r="O566" s="264"/>
      <c r="P566" s="264"/>
      <c r="Q566" s="264"/>
      <c r="R566" s="264"/>
      <c r="S566" s="264"/>
      <c r="T566" s="264"/>
      <c r="U566" s="264"/>
      <c r="V566" s="264"/>
      <c r="W566" s="264"/>
      <c r="X566" s="264"/>
      <c r="Y566" s="264"/>
      <c r="Z566" s="264"/>
    </row>
    <row r="567" ht="15.75" customHeight="1">
      <c r="A567" s="264"/>
      <c r="B567" s="272"/>
      <c r="C567" s="272"/>
      <c r="D567" s="272"/>
      <c r="E567" s="272"/>
      <c r="F567" s="264"/>
      <c r="G567" s="264"/>
      <c r="H567" s="264"/>
      <c r="I567" s="264"/>
      <c r="J567" s="264"/>
      <c r="K567" s="264"/>
      <c r="L567" s="264"/>
      <c r="M567" s="264"/>
      <c r="N567" s="264"/>
      <c r="O567" s="264"/>
      <c r="P567" s="264"/>
      <c r="Q567" s="264"/>
      <c r="R567" s="264"/>
      <c r="S567" s="264"/>
      <c r="T567" s="264"/>
      <c r="U567" s="264"/>
      <c r="V567" s="264"/>
      <c r="W567" s="264"/>
      <c r="X567" s="264"/>
      <c r="Y567" s="264"/>
      <c r="Z567" s="264"/>
    </row>
    <row r="568" ht="15.75" customHeight="1">
      <c r="A568" s="264"/>
      <c r="B568" s="272"/>
      <c r="C568" s="272"/>
      <c r="D568" s="272"/>
      <c r="E568" s="272"/>
      <c r="F568" s="264"/>
      <c r="G568" s="264"/>
      <c r="H568" s="264"/>
      <c r="I568" s="264"/>
      <c r="J568" s="264"/>
      <c r="K568" s="264"/>
      <c r="L568" s="264"/>
      <c r="M568" s="264"/>
      <c r="N568" s="264"/>
      <c r="O568" s="264"/>
      <c r="P568" s="264"/>
      <c r="Q568" s="264"/>
      <c r="R568" s="264"/>
      <c r="S568" s="264"/>
      <c r="T568" s="264"/>
      <c r="U568" s="264"/>
      <c r="V568" s="264"/>
      <c r="W568" s="264"/>
      <c r="X568" s="264"/>
      <c r="Y568" s="264"/>
      <c r="Z568" s="264"/>
    </row>
    <row r="569" ht="15.75" customHeight="1">
      <c r="A569" s="264"/>
      <c r="B569" s="272"/>
      <c r="C569" s="272"/>
      <c r="D569" s="272"/>
      <c r="E569" s="272"/>
      <c r="F569" s="264"/>
      <c r="G569" s="264"/>
      <c r="H569" s="264"/>
      <c r="I569" s="264"/>
      <c r="J569" s="264"/>
      <c r="K569" s="264"/>
      <c r="L569" s="264"/>
      <c r="M569" s="264"/>
      <c r="N569" s="264"/>
      <c r="O569" s="264"/>
      <c r="P569" s="264"/>
      <c r="Q569" s="264"/>
      <c r="R569" s="264"/>
      <c r="S569" s="264"/>
      <c r="T569" s="264"/>
      <c r="U569" s="264"/>
      <c r="V569" s="264"/>
      <c r="W569" s="264"/>
      <c r="X569" s="264"/>
      <c r="Y569" s="264"/>
      <c r="Z569" s="264"/>
    </row>
    <row r="570" ht="15.75" customHeight="1">
      <c r="A570" s="264"/>
      <c r="B570" s="272"/>
      <c r="C570" s="272"/>
      <c r="D570" s="272"/>
      <c r="E570" s="272"/>
      <c r="F570" s="264"/>
      <c r="G570" s="264"/>
      <c r="H570" s="264"/>
      <c r="I570" s="264"/>
      <c r="J570" s="264"/>
      <c r="K570" s="264"/>
      <c r="L570" s="264"/>
      <c r="M570" s="264"/>
      <c r="N570" s="264"/>
      <c r="O570" s="264"/>
      <c r="P570" s="264"/>
      <c r="Q570" s="264"/>
      <c r="R570" s="264"/>
      <c r="S570" s="264"/>
      <c r="T570" s="264"/>
      <c r="U570" s="264"/>
      <c r="V570" s="264"/>
      <c r="W570" s="264"/>
      <c r="X570" s="264"/>
      <c r="Y570" s="264"/>
      <c r="Z570" s="264"/>
    </row>
    <row r="571" ht="15.75" customHeight="1">
      <c r="A571" s="264"/>
      <c r="B571" s="272"/>
      <c r="C571" s="272"/>
      <c r="D571" s="272"/>
      <c r="E571" s="272"/>
      <c r="F571" s="264"/>
      <c r="G571" s="264"/>
      <c r="H571" s="264"/>
      <c r="I571" s="264"/>
      <c r="J571" s="264"/>
      <c r="K571" s="264"/>
      <c r="L571" s="264"/>
      <c r="M571" s="264"/>
      <c r="N571" s="264"/>
      <c r="O571" s="264"/>
      <c r="P571" s="264"/>
      <c r="Q571" s="264"/>
      <c r="R571" s="264"/>
      <c r="S571" s="264"/>
      <c r="T571" s="264"/>
      <c r="U571" s="264"/>
      <c r="V571" s="264"/>
      <c r="W571" s="264"/>
      <c r="X571" s="264"/>
      <c r="Y571" s="264"/>
      <c r="Z571" s="264"/>
    </row>
    <row r="572" ht="15.75" customHeight="1">
      <c r="A572" s="264"/>
      <c r="B572" s="272"/>
      <c r="C572" s="272"/>
      <c r="D572" s="272"/>
      <c r="E572" s="272"/>
      <c r="F572" s="264"/>
      <c r="G572" s="264"/>
      <c r="H572" s="264"/>
      <c r="I572" s="264"/>
      <c r="J572" s="264"/>
      <c r="K572" s="264"/>
      <c r="L572" s="264"/>
      <c r="M572" s="264"/>
      <c r="N572" s="264"/>
      <c r="O572" s="264"/>
      <c r="P572" s="264"/>
      <c r="Q572" s="264"/>
      <c r="R572" s="264"/>
      <c r="S572" s="264"/>
      <c r="T572" s="264"/>
      <c r="U572" s="264"/>
      <c r="V572" s="264"/>
      <c r="W572" s="264"/>
      <c r="X572" s="264"/>
      <c r="Y572" s="264"/>
      <c r="Z572" s="264"/>
    </row>
    <row r="573" ht="15.75" customHeight="1">
      <c r="A573" s="264"/>
      <c r="B573" s="272"/>
      <c r="C573" s="272"/>
      <c r="D573" s="272"/>
      <c r="E573" s="272"/>
      <c r="F573" s="264"/>
      <c r="G573" s="264"/>
      <c r="H573" s="264"/>
      <c r="I573" s="264"/>
      <c r="J573" s="264"/>
      <c r="K573" s="264"/>
      <c r="L573" s="264"/>
      <c r="M573" s="264"/>
      <c r="N573" s="264"/>
      <c r="O573" s="264"/>
      <c r="P573" s="264"/>
      <c r="Q573" s="264"/>
      <c r="R573" s="264"/>
      <c r="S573" s="264"/>
      <c r="T573" s="264"/>
      <c r="U573" s="264"/>
      <c r="V573" s="264"/>
      <c r="W573" s="264"/>
      <c r="X573" s="264"/>
      <c r="Y573" s="264"/>
      <c r="Z573" s="264"/>
    </row>
    <row r="574" ht="15.75" customHeight="1">
      <c r="A574" s="264"/>
      <c r="B574" s="272"/>
      <c r="C574" s="272"/>
      <c r="D574" s="272"/>
      <c r="E574" s="272"/>
      <c r="F574" s="264"/>
      <c r="G574" s="264"/>
      <c r="H574" s="264"/>
      <c r="I574" s="264"/>
      <c r="J574" s="264"/>
      <c r="K574" s="264"/>
      <c r="L574" s="264"/>
      <c r="M574" s="264"/>
      <c r="N574" s="264"/>
      <c r="O574" s="264"/>
      <c r="P574" s="264"/>
      <c r="Q574" s="264"/>
      <c r="R574" s="264"/>
      <c r="S574" s="264"/>
      <c r="T574" s="264"/>
      <c r="U574" s="264"/>
      <c r="V574" s="264"/>
      <c r="W574" s="264"/>
      <c r="X574" s="264"/>
      <c r="Y574" s="264"/>
      <c r="Z574" s="264"/>
    </row>
    <row r="575" ht="15.75" customHeight="1">
      <c r="A575" s="264"/>
      <c r="B575" s="272"/>
      <c r="C575" s="272"/>
      <c r="D575" s="272"/>
      <c r="E575" s="272"/>
      <c r="F575" s="264"/>
      <c r="G575" s="264"/>
      <c r="H575" s="264"/>
      <c r="I575" s="264"/>
      <c r="J575" s="264"/>
      <c r="K575" s="264"/>
      <c r="L575" s="264"/>
      <c r="M575" s="264"/>
      <c r="N575" s="264"/>
      <c r="O575" s="264"/>
      <c r="P575" s="264"/>
      <c r="Q575" s="264"/>
      <c r="R575" s="264"/>
      <c r="S575" s="264"/>
      <c r="T575" s="264"/>
      <c r="U575" s="264"/>
      <c r="V575" s="264"/>
      <c r="W575" s="264"/>
      <c r="X575" s="264"/>
      <c r="Y575" s="264"/>
      <c r="Z575" s="264"/>
    </row>
    <row r="576" ht="15.75" customHeight="1">
      <c r="A576" s="264"/>
      <c r="B576" s="272"/>
      <c r="C576" s="272"/>
      <c r="D576" s="272"/>
      <c r="E576" s="272"/>
      <c r="F576" s="264"/>
      <c r="G576" s="264"/>
      <c r="H576" s="264"/>
      <c r="I576" s="264"/>
      <c r="J576" s="264"/>
      <c r="K576" s="264"/>
      <c r="L576" s="264"/>
      <c r="M576" s="264"/>
      <c r="N576" s="264"/>
      <c r="O576" s="264"/>
      <c r="P576" s="264"/>
      <c r="Q576" s="264"/>
      <c r="R576" s="264"/>
      <c r="S576" s="264"/>
      <c r="T576" s="264"/>
      <c r="U576" s="264"/>
      <c r="V576" s="264"/>
      <c r="W576" s="264"/>
      <c r="X576" s="264"/>
      <c r="Y576" s="264"/>
      <c r="Z576" s="264"/>
    </row>
    <row r="577" ht="15.75" customHeight="1">
      <c r="A577" s="264"/>
      <c r="B577" s="272"/>
      <c r="C577" s="272"/>
      <c r="D577" s="272"/>
      <c r="E577" s="272"/>
      <c r="F577" s="264"/>
      <c r="G577" s="264"/>
      <c r="H577" s="264"/>
      <c r="I577" s="264"/>
      <c r="J577" s="264"/>
      <c r="K577" s="264"/>
      <c r="L577" s="264"/>
      <c r="M577" s="264"/>
      <c r="N577" s="264"/>
      <c r="O577" s="264"/>
      <c r="P577" s="264"/>
      <c r="Q577" s="264"/>
      <c r="R577" s="264"/>
      <c r="S577" s="264"/>
      <c r="T577" s="264"/>
      <c r="U577" s="264"/>
      <c r="V577" s="264"/>
      <c r="W577" s="264"/>
      <c r="X577" s="264"/>
      <c r="Y577" s="264"/>
      <c r="Z577" s="264"/>
    </row>
    <row r="578" ht="15.75" customHeight="1">
      <c r="A578" s="264"/>
      <c r="B578" s="272"/>
      <c r="C578" s="272"/>
      <c r="D578" s="272"/>
      <c r="E578" s="272"/>
      <c r="F578" s="264"/>
      <c r="G578" s="264"/>
      <c r="H578" s="264"/>
      <c r="I578" s="264"/>
      <c r="J578" s="264"/>
      <c r="K578" s="264"/>
      <c r="L578" s="264"/>
      <c r="M578" s="264"/>
      <c r="N578" s="264"/>
      <c r="O578" s="264"/>
      <c r="P578" s="264"/>
      <c r="Q578" s="264"/>
      <c r="R578" s="264"/>
      <c r="S578" s="264"/>
      <c r="T578" s="264"/>
      <c r="U578" s="264"/>
      <c r="V578" s="264"/>
      <c r="W578" s="264"/>
      <c r="X578" s="264"/>
      <c r="Y578" s="264"/>
      <c r="Z578" s="264"/>
    </row>
    <row r="579" ht="15.75" customHeight="1">
      <c r="A579" s="264"/>
      <c r="B579" s="272"/>
      <c r="C579" s="272"/>
      <c r="D579" s="272"/>
      <c r="E579" s="272"/>
      <c r="F579" s="264"/>
      <c r="G579" s="264"/>
      <c r="H579" s="264"/>
      <c r="I579" s="264"/>
      <c r="J579" s="264"/>
      <c r="K579" s="264"/>
      <c r="L579" s="264"/>
      <c r="M579" s="264"/>
      <c r="N579" s="264"/>
      <c r="O579" s="264"/>
      <c r="P579" s="264"/>
      <c r="Q579" s="264"/>
      <c r="R579" s="264"/>
      <c r="S579" s="264"/>
      <c r="T579" s="264"/>
      <c r="U579" s="264"/>
      <c r="V579" s="264"/>
      <c r="W579" s="264"/>
      <c r="X579" s="264"/>
      <c r="Y579" s="264"/>
      <c r="Z579" s="264"/>
    </row>
    <row r="580" ht="15.75" customHeight="1">
      <c r="A580" s="264"/>
      <c r="B580" s="272"/>
      <c r="C580" s="272"/>
      <c r="D580" s="272"/>
      <c r="E580" s="272"/>
      <c r="F580" s="264"/>
      <c r="G580" s="264"/>
      <c r="H580" s="264"/>
      <c r="I580" s="264"/>
      <c r="J580" s="264"/>
      <c r="K580" s="264"/>
      <c r="L580" s="264"/>
      <c r="M580" s="264"/>
      <c r="N580" s="264"/>
      <c r="O580" s="264"/>
      <c r="P580" s="264"/>
      <c r="Q580" s="264"/>
      <c r="R580" s="264"/>
      <c r="S580" s="264"/>
      <c r="T580" s="264"/>
      <c r="U580" s="264"/>
      <c r="V580" s="264"/>
      <c r="W580" s="264"/>
      <c r="X580" s="264"/>
      <c r="Y580" s="264"/>
      <c r="Z580" s="264"/>
    </row>
    <row r="581" ht="15.75" customHeight="1">
      <c r="A581" s="264"/>
      <c r="B581" s="272"/>
      <c r="C581" s="272"/>
      <c r="D581" s="272"/>
      <c r="E581" s="272"/>
      <c r="F581" s="264"/>
      <c r="G581" s="264"/>
      <c r="H581" s="264"/>
      <c r="I581" s="264"/>
      <c r="J581" s="264"/>
      <c r="K581" s="264"/>
      <c r="L581" s="264"/>
      <c r="M581" s="264"/>
      <c r="N581" s="264"/>
      <c r="O581" s="264"/>
      <c r="P581" s="264"/>
      <c r="Q581" s="264"/>
      <c r="R581" s="264"/>
      <c r="S581" s="264"/>
      <c r="T581" s="264"/>
      <c r="U581" s="264"/>
      <c r="V581" s="264"/>
      <c r="W581" s="264"/>
      <c r="X581" s="264"/>
      <c r="Y581" s="264"/>
      <c r="Z581" s="264"/>
    </row>
    <row r="582" ht="15.75" customHeight="1">
      <c r="A582" s="264"/>
      <c r="B582" s="272"/>
      <c r="C582" s="272"/>
      <c r="D582" s="272"/>
      <c r="E582" s="272"/>
      <c r="F582" s="264"/>
      <c r="G582" s="264"/>
      <c r="H582" s="264"/>
      <c r="I582" s="264"/>
      <c r="J582" s="264"/>
      <c r="K582" s="264"/>
      <c r="L582" s="264"/>
      <c r="M582" s="264"/>
      <c r="N582" s="264"/>
      <c r="O582" s="264"/>
      <c r="P582" s="264"/>
      <c r="Q582" s="264"/>
      <c r="R582" s="264"/>
      <c r="S582" s="264"/>
      <c r="T582" s="264"/>
      <c r="U582" s="264"/>
      <c r="V582" s="264"/>
      <c r="W582" s="264"/>
      <c r="X582" s="264"/>
      <c r="Y582" s="264"/>
      <c r="Z582" s="264"/>
    </row>
    <row r="583" ht="15.75" customHeight="1">
      <c r="A583" s="264"/>
      <c r="B583" s="272"/>
      <c r="C583" s="272"/>
      <c r="D583" s="272"/>
      <c r="E583" s="272"/>
      <c r="F583" s="264"/>
      <c r="G583" s="264"/>
      <c r="H583" s="264"/>
      <c r="I583" s="264"/>
      <c r="J583" s="264"/>
      <c r="K583" s="264"/>
      <c r="L583" s="264"/>
      <c r="M583" s="264"/>
      <c r="N583" s="264"/>
      <c r="O583" s="264"/>
      <c r="P583" s="264"/>
      <c r="Q583" s="264"/>
      <c r="R583" s="264"/>
      <c r="S583" s="264"/>
      <c r="T583" s="264"/>
      <c r="U583" s="264"/>
      <c r="V583" s="264"/>
      <c r="W583" s="264"/>
      <c r="X583" s="264"/>
      <c r="Y583" s="264"/>
      <c r="Z583" s="264"/>
    </row>
    <row r="584" ht="15.75" customHeight="1">
      <c r="A584" s="264"/>
      <c r="B584" s="272"/>
      <c r="C584" s="272"/>
      <c r="D584" s="272"/>
      <c r="E584" s="272"/>
      <c r="F584" s="264"/>
      <c r="G584" s="264"/>
      <c r="H584" s="264"/>
      <c r="I584" s="264"/>
      <c r="J584" s="264"/>
      <c r="K584" s="264"/>
      <c r="L584" s="264"/>
      <c r="M584" s="264"/>
      <c r="N584" s="264"/>
      <c r="O584" s="264"/>
      <c r="P584" s="264"/>
      <c r="Q584" s="264"/>
      <c r="R584" s="264"/>
      <c r="S584" s="264"/>
      <c r="T584" s="264"/>
      <c r="U584" s="264"/>
      <c r="V584" s="264"/>
      <c r="W584" s="264"/>
      <c r="X584" s="264"/>
      <c r="Y584" s="264"/>
      <c r="Z584" s="264"/>
    </row>
    <row r="585" ht="15.75" customHeight="1">
      <c r="A585" s="264"/>
      <c r="B585" s="272"/>
      <c r="C585" s="272"/>
      <c r="D585" s="272"/>
      <c r="E585" s="272"/>
      <c r="F585" s="264"/>
      <c r="G585" s="264"/>
      <c r="H585" s="264"/>
      <c r="I585" s="264"/>
      <c r="J585" s="264"/>
      <c r="K585" s="264"/>
      <c r="L585" s="264"/>
      <c r="M585" s="264"/>
      <c r="N585" s="264"/>
      <c r="O585" s="264"/>
      <c r="P585" s="264"/>
      <c r="Q585" s="264"/>
      <c r="R585" s="264"/>
      <c r="S585" s="264"/>
      <c r="T585" s="264"/>
      <c r="U585" s="264"/>
      <c r="V585" s="264"/>
      <c r="W585" s="264"/>
      <c r="X585" s="264"/>
      <c r="Y585" s="264"/>
      <c r="Z585" s="264"/>
    </row>
    <row r="586" ht="15.75" customHeight="1">
      <c r="A586" s="264"/>
      <c r="B586" s="272"/>
      <c r="C586" s="272"/>
      <c r="D586" s="272"/>
      <c r="E586" s="272"/>
      <c r="F586" s="264"/>
      <c r="G586" s="264"/>
      <c r="H586" s="264"/>
      <c r="I586" s="264"/>
      <c r="J586" s="264"/>
      <c r="K586" s="264"/>
      <c r="L586" s="264"/>
      <c r="M586" s="264"/>
      <c r="N586" s="264"/>
      <c r="O586" s="264"/>
      <c r="P586" s="264"/>
      <c r="Q586" s="264"/>
      <c r="R586" s="264"/>
      <c r="S586" s="264"/>
      <c r="T586" s="264"/>
      <c r="U586" s="264"/>
      <c r="V586" s="264"/>
      <c r="W586" s="264"/>
      <c r="X586" s="264"/>
      <c r="Y586" s="264"/>
      <c r="Z586" s="264"/>
    </row>
    <row r="587" ht="15.75" customHeight="1">
      <c r="A587" s="264"/>
      <c r="B587" s="272"/>
      <c r="C587" s="272"/>
      <c r="D587" s="272"/>
      <c r="E587" s="272"/>
      <c r="F587" s="264"/>
      <c r="G587" s="264"/>
      <c r="H587" s="264"/>
      <c r="I587" s="264"/>
      <c r="J587" s="264"/>
      <c r="K587" s="264"/>
      <c r="L587" s="264"/>
      <c r="M587" s="264"/>
      <c r="N587" s="264"/>
      <c r="O587" s="264"/>
      <c r="P587" s="264"/>
      <c r="Q587" s="264"/>
      <c r="R587" s="264"/>
      <c r="S587" s="264"/>
      <c r="T587" s="264"/>
      <c r="U587" s="264"/>
      <c r="V587" s="264"/>
      <c r="W587" s="264"/>
      <c r="X587" s="264"/>
      <c r="Y587" s="264"/>
      <c r="Z587" s="264"/>
    </row>
    <row r="588" ht="15.75" customHeight="1">
      <c r="A588" s="264"/>
      <c r="B588" s="272"/>
      <c r="C588" s="272"/>
      <c r="D588" s="272"/>
      <c r="E588" s="272"/>
      <c r="F588" s="264"/>
      <c r="G588" s="264"/>
      <c r="H588" s="264"/>
      <c r="I588" s="264"/>
      <c r="J588" s="264"/>
      <c r="K588" s="264"/>
      <c r="L588" s="264"/>
      <c r="M588" s="264"/>
      <c r="N588" s="264"/>
      <c r="O588" s="264"/>
      <c r="P588" s="264"/>
      <c r="Q588" s="264"/>
      <c r="R588" s="264"/>
      <c r="S588" s="264"/>
      <c r="T588" s="264"/>
      <c r="U588" s="264"/>
      <c r="V588" s="264"/>
      <c r="W588" s="264"/>
      <c r="X588" s="264"/>
      <c r="Y588" s="264"/>
      <c r="Z588" s="264"/>
    </row>
    <row r="589" ht="15.75" customHeight="1">
      <c r="A589" s="264"/>
      <c r="B589" s="272"/>
      <c r="C589" s="272"/>
      <c r="D589" s="272"/>
      <c r="E589" s="272"/>
      <c r="F589" s="264"/>
      <c r="G589" s="264"/>
      <c r="H589" s="264"/>
      <c r="I589" s="264"/>
      <c r="J589" s="264"/>
      <c r="K589" s="264"/>
      <c r="L589" s="264"/>
      <c r="M589" s="264"/>
      <c r="N589" s="264"/>
      <c r="O589" s="264"/>
      <c r="P589" s="264"/>
      <c r="Q589" s="264"/>
      <c r="R589" s="264"/>
      <c r="S589" s="264"/>
      <c r="T589" s="264"/>
      <c r="U589" s="264"/>
      <c r="V589" s="264"/>
      <c r="W589" s="264"/>
      <c r="X589" s="264"/>
      <c r="Y589" s="264"/>
      <c r="Z589" s="264"/>
    </row>
    <row r="590" ht="15.75" customHeight="1">
      <c r="A590" s="264"/>
      <c r="B590" s="272"/>
      <c r="C590" s="272"/>
      <c r="D590" s="272"/>
      <c r="E590" s="272"/>
      <c r="F590" s="264"/>
      <c r="G590" s="264"/>
      <c r="H590" s="264"/>
      <c r="I590" s="264"/>
      <c r="J590" s="264"/>
      <c r="K590" s="264"/>
      <c r="L590" s="264"/>
      <c r="M590" s="264"/>
      <c r="N590" s="264"/>
      <c r="O590" s="264"/>
      <c r="P590" s="264"/>
      <c r="Q590" s="264"/>
      <c r="R590" s="264"/>
      <c r="S590" s="264"/>
      <c r="T590" s="264"/>
      <c r="U590" s="264"/>
      <c r="V590" s="264"/>
      <c r="W590" s="264"/>
      <c r="X590" s="264"/>
      <c r="Y590" s="264"/>
      <c r="Z590" s="264"/>
    </row>
    <row r="591" ht="15.75" customHeight="1">
      <c r="A591" s="264"/>
      <c r="B591" s="272"/>
      <c r="C591" s="272"/>
      <c r="D591" s="272"/>
      <c r="E591" s="272"/>
      <c r="F591" s="264"/>
      <c r="G591" s="264"/>
      <c r="H591" s="264"/>
      <c r="I591" s="264"/>
      <c r="J591" s="264"/>
      <c r="K591" s="264"/>
      <c r="L591" s="264"/>
      <c r="M591" s="264"/>
      <c r="N591" s="264"/>
      <c r="O591" s="264"/>
      <c r="P591" s="264"/>
      <c r="Q591" s="264"/>
      <c r="R591" s="264"/>
      <c r="S591" s="264"/>
      <c r="T591" s="264"/>
      <c r="U591" s="264"/>
      <c r="V591" s="264"/>
      <c r="W591" s="264"/>
      <c r="X591" s="264"/>
      <c r="Y591" s="264"/>
      <c r="Z591" s="264"/>
    </row>
    <row r="592" ht="15.75" customHeight="1">
      <c r="A592" s="264"/>
      <c r="B592" s="272"/>
      <c r="C592" s="272"/>
      <c r="D592" s="272"/>
      <c r="E592" s="272"/>
      <c r="F592" s="264"/>
      <c r="G592" s="264"/>
      <c r="H592" s="264"/>
      <c r="I592" s="264"/>
      <c r="J592" s="264"/>
      <c r="K592" s="264"/>
      <c r="L592" s="264"/>
      <c r="M592" s="264"/>
      <c r="N592" s="264"/>
      <c r="O592" s="264"/>
      <c r="P592" s="264"/>
      <c r="Q592" s="264"/>
      <c r="R592" s="264"/>
      <c r="S592" s="264"/>
      <c r="T592" s="264"/>
      <c r="U592" s="264"/>
      <c r="V592" s="264"/>
      <c r="W592" s="264"/>
      <c r="X592" s="264"/>
      <c r="Y592" s="264"/>
      <c r="Z592" s="264"/>
    </row>
    <row r="593" ht="15.75" customHeight="1">
      <c r="A593" s="264"/>
      <c r="B593" s="272"/>
      <c r="C593" s="272"/>
      <c r="D593" s="272"/>
      <c r="E593" s="272"/>
      <c r="F593" s="264"/>
      <c r="G593" s="264"/>
      <c r="H593" s="264"/>
      <c r="I593" s="264"/>
      <c r="J593" s="264"/>
      <c r="K593" s="264"/>
      <c r="L593" s="264"/>
      <c r="M593" s="264"/>
      <c r="N593" s="264"/>
      <c r="O593" s="264"/>
      <c r="P593" s="264"/>
      <c r="Q593" s="264"/>
      <c r="R593" s="264"/>
      <c r="S593" s="264"/>
      <c r="T593" s="264"/>
      <c r="U593" s="264"/>
      <c r="V593" s="264"/>
      <c r="W593" s="264"/>
      <c r="X593" s="264"/>
      <c r="Y593" s="264"/>
      <c r="Z593" s="264"/>
    </row>
    <row r="594" ht="15.75" customHeight="1">
      <c r="A594" s="264"/>
      <c r="B594" s="272"/>
      <c r="C594" s="272"/>
      <c r="D594" s="272"/>
      <c r="E594" s="272"/>
      <c r="F594" s="264"/>
      <c r="G594" s="264"/>
      <c r="H594" s="264"/>
      <c r="I594" s="264"/>
      <c r="J594" s="264"/>
      <c r="K594" s="264"/>
      <c r="L594" s="264"/>
      <c r="M594" s="264"/>
      <c r="N594" s="264"/>
      <c r="O594" s="264"/>
      <c r="P594" s="264"/>
      <c r="Q594" s="264"/>
      <c r="R594" s="264"/>
      <c r="S594" s="264"/>
      <c r="T594" s="264"/>
      <c r="U594" s="264"/>
      <c r="V594" s="264"/>
      <c r="W594" s="264"/>
      <c r="X594" s="264"/>
      <c r="Y594" s="264"/>
      <c r="Z594" s="264"/>
    </row>
    <row r="595" ht="15.75" customHeight="1">
      <c r="A595" s="264"/>
      <c r="B595" s="272"/>
      <c r="C595" s="272"/>
      <c r="D595" s="272"/>
      <c r="E595" s="272"/>
      <c r="F595" s="264"/>
      <c r="G595" s="264"/>
      <c r="H595" s="264"/>
      <c r="I595" s="264"/>
      <c r="J595" s="264"/>
      <c r="K595" s="264"/>
      <c r="L595" s="264"/>
      <c r="M595" s="264"/>
      <c r="N595" s="264"/>
      <c r="O595" s="264"/>
      <c r="P595" s="264"/>
      <c r="Q595" s="264"/>
      <c r="R595" s="264"/>
      <c r="S595" s="264"/>
      <c r="T595" s="264"/>
      <c r="U595" s="264"/>
      <c r="V595" s="264"/>
      <c r="W595" s="264"/>
      <c r="X595" s="264"/>
      <c r="Y595" s="264"/>
      <c r="Z595" s="264"/>
    </row>
    <row r="596" ht="15.75" customHeight="1">
      <c r="A596" s="264"/>
      <c r="B596" s="272"/>
      <c r="C596" s="272"/>
      <c r="D596" s="272"/>
      <c r="E596" s="272"/>
      <c r="F596" s="264"/>
      <c r="G596" s="264"/>
      <c r="H596" s="264"/>
      <c r="I596" s="264"/>
      <c r="J596" s="264"/>
      <c r="K596" s="264"/>
      <c r="L596" s="264"/>
      <c r="M596" s="264"/>
      <c r="N596" s="264"/>
      <c r="O596" s="264"/>
      <c r="P596" s="264"/>
      <c r="Q596" s="264"/>
      <c r="R596" s="264"/>
      <c r="S596" s="264"/>
      <c r="T596" s="264"/>
      <c r="U596" s="264"/>
      <c r="V596" s="264"/>
      <c r="W596" s="264"/>
      <c r="X596" s="264"/>
      <c r="Y596" s="264"/>
      <c r="Z596" s="264"/>
    </row>
    <row r="597" ht="15.75" customHeight="1">
      <c r="A597" s="264"/>
      <c r="B597" s="272"/>
      <c r="C597" s="272"/>
      <c r="D597" s="272"/>
      <c r="E597" s="272"/>
      <c r="F597" s="264"/>
      <c r="G597" s="264"/>
      <c r="H597" s="264"/>
      <c r="I597" s="264"/>
      <c r="J597" s="264"/>
      <c r="K597" s="264"/>
      <c r="L597" s="264"/>
      <c r="M597" s="264"/>
      <c r="N597" s="264"/>
      <c r="O597" s="264"/>
      <c r="P597" s="264"/>
      <c r="Q597" s="264"/>
      <c r="R597" s="264"/>
      <c r="S597" s="264"/>
      <c r="T597" s="264"/>
      <c r="U597" s="264"/>
      <c r="V597" s="264"/>
      <c r="W597" s="264"/>
      <c r="X597" s="264"/>
      <c r="Y597" s="264"/>
      <c r="Z597" s="264"/>
    </row>
    <row r="598" ht="15.75" customHeight="1">
      <c r="A598" s="264"/>
      <c r="B598" s="272"/>
      <c r="C598" s="272"/>
      <c r="D598" s="272"/>
      <c r="E598" s="272"/>
      <c r="F598" s="264"/>
      <c r="G598" s="264"/>
      <c r="H598" s="264"/>
      <c r="I598" s="264"/>
      <c r="J598" s="264"/>
      <c r="K598" s="264"/>
      <c r="L598" s="264"/>
      <c r="M598" s="264"/>
      <c r="N598" s="264"/>
      <c r="O598" s="264"/>
      <c r="P598" s="264"/>
      <c r="Q598" s="264"/>
      <c r="R598" s="264"/>
      <c r="S598" s="264"/>
      <c r="T598" s="264"/>
      <c r="U598" s="264"/>
      <c r="V598" s="264"/>
      <c r="W598" s="264"/>
      <c r="X598" s="264"/>
      <c r="Y598" s="264"/>
      <c r="Z598" s="264"/>
    </row>
    <row r="599" ht="15.75" customHeight="1">
      <c r="A599" s="264"/>
      <c r="B599" s="272"/>
      <c r="C599" s="272"/>
      <c r="D599" s="272"/>
      <c r="E599" s="272"/>
      <c r="F599" s="264"/>
      <c r="G599" s="264"/>
      <c r="H599" s="264"/>
      <c r="I599" s="264"/>
      <c r="J599" s="264"/>
      <c r="K599" s="264"/>
      <c r="L599" s="264"/>
      <c r="M599" s="264"/>
      <c r="N599" s="264"/>
      <c r="O599" s="264"/>
      <c r="P599" s="264"/>
      <c r="Q599" s="264"/>
      <c r="R599" s="264"/>
      <c r="S599" s="264"/>
      <c r="T599" s="264"/>
      <c r="U599" s="264"/>
      <c r="V599" s="264"/>
      <c r="W599" s="264"/>
      <c r="X599" s="264"/>
      <c r="Y599" s="264"/>
      <c r="Z599" s="264"/>
    </row>
    <row r="600" ht="15.75" customHeight="1">
      <c r="A600" s="264"/>
      <c r="B600" s="272"/>
      <c r="C600" s="272"/>
      <c r="D600" s="272"/>
      <c r="E600" s="272"/>
      <c r="F600" s="264"/>
      <c r="G600" s="264"/>
      <c r="H600" s="264"/>
      <c r="I600" s="264"/>
      <c r="J600" s="264"/>
      <c r="K600" s="264"/>
      <c r="L600" s="264"/>
      <c r="M600" s="264"/>
      <c r="N600" s="264"/>
      <c r="O600" s="264"/>
      <c r="P600" s="264"/>
      <c r="Q600" s="264"/>
      <c r="R600" s="264"/>
      <c r="S600" s="264"/>
      <c r="T600" s="264"/>
      <c r="U600" s="264"/>
      <c r="V600" s="264"/>
      <c r="W600" s="264"/>
      <c r="X600" s="264"/>
      <c r="Y600" s="264"/>
      <c r="Z600" s="264"/>
    </row>
    <row r="601" ht="15.75" customHeight="1">
      <c r="A601" s="264"/>
      <c r="B601" s="272"/>
      <c r="C601" s="272"/>
      <c r="D601" s="272"/>
      <c r="E601" s="272"/>
      <c r="F601" s="264"/>
      <c r="G601" s="264"/>
      <c r="H601" s="264"/>
      <c r="I601" s="264"/>
      <c r="J601" s="264"/>
      <c r="K601" s="264"/>
      <c r="L601" s="264"/>
      <c r="M601" s="264"/>
      <c r="N601" s="264"/>
      <c r="O601" s="264"/>
      <c r="P601" s="264"/>
      <c r="Q601" s="264"/>
      <c r="R601" s="264"/>
      <c r="S601" s="264"/>
      <c r="T601" s="264"/>
      <c r="U601" s="264"/>
      <c r="V601" s="264"/>
      <c r="W601" s="264"/>
      <c r="X601" s="264"/>
      <c r="Y601" s="264"/>
      <c r="Z601" s="264"/>
    </row>
    <row r="602" ht="15.75" customHeight="1">
      <c r="A602" s="264"/>
      <c r="B602" s="272"/>
      <c r="C602" s="272"/>
      <c r="D602" s="272"/>
      <c r="E602" s="272"/>
      <c r="F602" s="264"/>
      <c r="G602" s="264"/>
      <c r="H602" s="264"/>
      <c r="I602" s="264"/>
      <c r="J602" s="264"/>
      <c r="K602" s="264"/>
      <c r="L602" s="264"/>
      <c r="M602" s="264"/>
      <c r="N602" s="264"/>
      <c r="O602" s="264"/>
      <c r="P602" s="264"/>
      <c r="Q602" s="264"/>
      <c r="R602" s="264"/>
      <c r="S602" s="264"/>
      <c r="T602" s="264"/>
      <c r="U602" s="264"/>
      <c r="V602" s="264"/>
      <c r="W602" s="264"/>
      <c r="X602" s="264"/>
      <c r="Y602" s="264"/>
      <c r="Z602" s="264"/>
    </row>
    <row r="603" ht="15.75" customHeight="1">
      <c r="A603" s="264"/>
      <c r="B603" s="272"/>
      <c r="C603" s="272"/>
      <c r="D603" s="272"/>
      <c r="E603" s="272"/>
      <c r="F603" s="264"/>
      <c r="G603" s="264"/>
      <c r="H603" s="264"/>
      <c r="I603" s="264"/>
      <c r="J603" s="264"/>
      <c r="K603" s="264"/>
      <c r="L603" s="264"/>
      <c r="M603" s="264"/>
      <c r="N603" s="264"/>
      <c r="O603" s="264"/>
      <c r="P603" s="264"/>
      <c r="Q603" s="264"/>
      <c r="R603" s="264"/>
      <c r="S603" s="264"/>
      <c r="T603" s="264"/>
      <c r="U603" s="264"/>
      <c r="V603" s="264"/>
      <c r="W603" s="264"/>
      <c r="X603" s="264"/>
      <c r="Y603" s="264"/>
      <c r="Z603" s="264"/>
    </row>
    <row r="604" ht="15.75" customHeight="1">
      <c r="A604" s="264"/>
      <c r="B604" s="272"/>
      <c r="C604" s="272"/>
      <c r="D604" s="272"/>
      <c r="E604" s="272"/>
      <c r="F604" s="264"/>
      <c r="G604" s="264"/>
      <c r="H604" s="264"/>
      <c r="I604" s="264"/>
      <c r="J604" s="264"/>
      <c r="K604" s="264"/>
      <c r="L604" s="264"/>
      <c r="M604" s="264"/>
      <c r="N604" s="264"/>
      <c r="O604" s="264"/>
      <c r="P604" s="264"/>
      <c r="Q604" s="264"/>
      <c r="R604" s="264"/>
      <c r="S604" s="264"/>
      <c r="T604" s="264"/>
      <c r="U604" s="264"/>
      <c r="V604" s="264"/>
      <c r="W604" s="264"/>
      <c r="X604" s="264"/>
      <c r="Y604" s="264"/>
      <c r="Z604" s="264"/>
    </row>
    <row r="605" ht="15.75" customHeight="1">
      <c r="A605" s="264"/>
      <c r="B605" s="272"/>
      <c r="C605" s="272"/>
      <c r="D605" s="272"/>
      <c r="E605" s="272"/>
      <c r="F605" s="264"/>
      <c r="G605" s="264"/>
      <c r="H605" s="264"/>
      <c r="I605" s="264"/>
      <c r="J605" s="264"/>
      <c r="K605" s="264"/>
      <c r="L605" s="264"/>
      <c r="M605" s="264"/>
      <c r="N605" s="264"/>
      <c r="O605" s="264"/>
      <c r="P605" s="264"/>
      <c r="Q605" s="264"/>
      <c r="R605" s="264"/>
      <c r="S605" s="264"/>
      <c r="T605" s="264"/>
      <c r="U605" s="264"/>
      <c r="V605" s="264"/>
      <c r="W605" s="264"/>
      <c r="X605" s="264"/>
      <c r="Y605" s="264"/>
      <c r="Z605" s="264"/>
    </row>
    <row r="606" ht="15.75" customHeight="1">
      <c r="A606" s="264"/>
      <c r="B606" s="272"/>
      <c r="C606" s="272"/>
      <c r="D606" s="272"/>
      <c r="E606" s="272"/>
      <c r="F606" s="264"/>
      <c r="G606" s="264"/>
      <c r="H606" s="264"/>
      <c r="I606" s="264"/>
      <c r="J606" s="264"/>
      <c r="K606" s="264"/>
      <c r="L606" s="264"/>
      <c r="M606" s="264"/>
      <c r="N606" s="264"/>
      <c r="O606" s="264"/>
      <c r="P606" s="264"/>
      <c r="Q606" s="264"/>
      <c r="R606" s="264"/>
      <c r="S606" s="264"/>
      <c r="T606" s="264"/>
      <c r="U606" s="264"/>
      <c r="V606" s="264"/>
      <c r="W606" s="264"/>
      <c r="X606" s="264"/>
      <c r="Y606" s="264"/>
      <c r="Z606" s="264"/>
    </row>
    <row r="607" ht="15.75" customHeight="1">
      <c r="A607" s="264"/>
      <c r="B607" s="272"/>
      <c r="C607" s="272"/>
      <c r="D607" s="272"/>
      <c r="E607" s="272"/>
      <c r="F607" s="264"/>
      <c r="G607" s="264"/>
      <c r="H607" s="264"/>
      <c r="I607" s="264"/>
      <c r="J607" s="264"/>
      <c r="K607" s="264"/>
      <c r="L607" s="264"/>
      <c r="M607" s="264"/>
      <c r="N607" s="264"/>
      <c r="O607" s="264"/>
      <c r="P607" s="264"/>
      <c r="Q607" s="264"/>
      <c r="R607" s="264"/>
      <c r="S607" s="264"/>
      <c r="T607" s="264"/>
      <c r="U607" s="264"/>
      <c r="V607" s="264"/>
      <c r="W607" s="264"/>
      <c r="X607" s="264"/>
      <c r="Y607" s="264"/>
      <c r="Z607" s="264"/>
    </row>
    <row r="608" ht="15.75" customHeight="1">
      <c r="A608" s="264"/>
      <c r="B608" s="272"/>
      <c r="C608" s="272"/>
      <c r="D608" s="272"/>
      <c r="E608" s="272"/>
      <c r="F608" s="264"/>
      <c r="G608" s="264"/>
      <c r="H608" s="264"/>
      <c r="I608" s="264"/>
      <c r="J608" s="264"/>
      <c r="K608" s="264"/>
      <c r="L608" s="264"/>
      <c r="M608" s="264"/>
      <c r="N608" s="264"/>
      <c r="O608" s="264"/>
      <c r="P608" s="264"/>
      <c r="Q608" s="264"/>
      <c r="R608" s="264"/>
      <c r="S608" s="264"/>
      <c r="T608" s="264"/>
      <c r="U608" s="264"/>
      <c r="V608" s="264"/>
      <c r="W608" s="264"/>
      <c r="X608" s="264"/>
      <c r="Y608" s="264"/>
      <c r="Z608" s="264"/>
    </row>
    <row r="609" ht="15.75" customHeight="1">
      <c r="A609" s="264"/>
      <c r="B609" s="272"/>
      <c r="C609" s="272"/>
      <c r="D609" s="272"/>
      <c r="E609" s="272"/>
      <c r="F609" s="264"/>
      <c r="G609" s="264"/>
      <c r="H609" s="264"/>
      <c r="I609" s="264"/>
      <c r="J609" s="264"/>
      <c r="K609" s="264"/>
      <c r="L609" s="264"/>
      <c r="M609" s="264"/>
      <c r="N609" s="264"/>
      <c r="O609" s="264"/>
      <c r="P609" s="264"/>
      <c r="Q609" s="264"/>
      <c r="R609" s="264"/>
      <c r="S609" s="264"/>
      <c r="T609" s="264"/>
      <c r="U609" s="264"/>
      <c r="V609" s="264"/>
      <c r="W609" s="264"/>
      <c r="X609" s="264"/>
      <c r="Y609" s="264"/>
      <c r="Z609" s="264"/>
    </row>
    <row r="610" ht="15.75" customHeight="1">
      <c r="A610" s="264"/>
      <c r="B610" s="272"/>
      <c r="C610" s="272"/>
      <c r="D610" s="272"/>
      <c r="E610" s="272"/>
      <c r="F610" s="264"/>
      <c r="G610" s="264"/>
      <c r="H610" s="264"/>
      <c r="I610" s="264"/>
      <c r="J610" s="264"/>
      <c r="K610" s="264"/>
      <c r="L610" s="264"/>
      <c r="M610" s="264"/>
      <c r="N610" s="264"/>
      <c r="O610" s="264"/>
      <c r="P610" s="264"/>
      <c r="Q610" s="264"/>
      <c r="R610" s="264"/>
      <c r="S610" s="264"/>
      <c r="T610" s="264"/>
      <c r="U610" s="264"/>
      <c r="V610" s="264"/>
      <c r="W610" s="264"/>
      <c r="X610" s="264"/>
      <c r="Y610" s="264"/>
      <c r="Z610" s="264"/>
    </row>
    <row r="611" ht="15.75" customHeight="1">
      <c r="A611" s="264"/>
      <c r="B611" s="272"/>
      <c r="C611" s="272"/>
      <c r="D611" s="272"/>
      <c r="E611" s="272"/>
      <c r="F611" s="264"/>
      <c r="G611" s="264"/>
      <c r="H611" s="264"/>
      <c r="I611" s="264"/>
      <c r="J611" s="264"/>
      <c r="K611" s="264"/>
      <c r="L611" s="264"/>
      <c r="M611" s="264"/>
      <c r="N611" s="264"/>
      <c r="O611" s="264"/>
      <c r="P611" s="264"/>
      <c r="Q611" s="264"/>
      <c r="R611" s="264"/>
      <c r="S611" s="264"/>
      <c r="T611" s="264"/>
      <c r="U611" s="264"/>
      <c r="V611" s="264"/>
      <c r="W611" s="264"/>
      <c r="X611" s="264"/>
      <c r="Y611" s="264"/>
      <c r="Z611" s="264"/>
    </row>
    <row r="612" ht="15.75" customHeight="1">
      <c r="A612" s="264"/>
      <c r="B612" s="272"/>
      <c r="C612" s="272"/>
      <c r="D612" s="272"/>
      <c r="E612" s="272"/>
      <c r="F612" s="264"/>
      <c r="G612" s="264"/>
      <c r="H612" s="264"/>
      <c r="I612" s="264"/>
      <c r="J612" s="264"/>
      <c r="K612" s="264"/>
      <c r="L612" s="264"/>
      <c r="M612" s="264"/>
      <c r="N612" s="264"/>
      <c r="O612" s="264"/>
      <c r="P612" s="264"/>
      <c r="Q612" s="264"/>
      <c r="R612" s="264"/>
      <c r="S612" s="264"/>
      <c r="T612" s="264"/>
      <c r="U612" s="264"/>
      <c r="V612" s="264"/>
      <c r="W612" s="264"/>
      <c r="X612" s="264"/>
      <c r="Y612" s="264"/>
      <c r="Z612" s="264"/>
    </row>
    <row r="613" ht="15.75" customHeight="1">
      <c r="A613" s="264"/>
      <c r="B613" s="272"/>
      <c r="C613" s="272"/>
      <c r="D613" s="272"/>
      <c r="E613" s="272"/>
      <c r="F613" s="264"/>
      <c r="G613" s="264"/>
      <c r="H613" s="264"/>
      <c r="I613" s="264"/>
      <c r="J613" s="264"/>
      <c r="K613" s="264"/>
      <c r="L613" s="264"/>
      <c r="M613" s="264"/>
      <c r="N613" s="264"/>
      <c r="O613" s="264"/>
      <c r="P613" s="264"/>
      <c r="Q613" s="264"/>
      <c r="R613" s="264"/>
      <c r="S613" s="264"/>
      <c r="T613" s="264"/>
      <c r="U613" s="264"/>
      <c r="V613" s="264"/>
      <c r="W613" s="264"/>
      <c r="X613" s="264"/>
      <c r="Y613" s="264"/>
      <c r="Z613" s="264"/>
    </row>
    <row r="614" ht="15.75" customHeight="1">
      <c r="A614" s="264"/>
      <c r="B614" s="272"/>
      <c r="C614" s="272"/>
      <c r="D614" s="272"/>
      <c r="E614" s="272"/>
      <c r="F614" s="264"/>
      <c r="G614" s="264"/>
      <c r="H614" s="264"/>
      <c r="I614" s="264"/>
      <c r="J614" s="264"/>
      <c r="K614" s="264"/>
      <c r="L614" s="264"/>
      <c r="M614" s="264"/>
      <c r="N614" s="264"/>
      <c r="O614" s="264"/>
      <c r="P614" s="264"/>
      <c r="Q614" s="264"/>
      <c r="R614" s="264"/>
      <c r="S614" s="264"/>
      <c r="T614" s="264"/>
      <c r="U614" s="264"/>
      <c r="V614" s="264"/>
      <c r="W614" s="264"/>
      <c r="X614" s="264"/>
      <c r="Y614" s="264"/>
      <c r="Z614" s="264"/>
    </row>
    <row r="615" ht="15.75" customHeight="1">
      <c r="A615" s="264"/>
      <c r="B615" s="272"/>
      <c r="C615" s="272"/>
      <c r="D615" s="272"/>
      <c r="E615" s="272"/>
      <c r="F615" s="264"/>
      <c r="G615" s="264"/>
      <c r="H615" s="264"/>
      <c r="I615" s="264"/>
      <c r="J615" s="264"/>
      <c r="K615" s="264"/>
      <c r="L615" s="264"/>
      <c r="M615" s="264"/>
      <c r="N615" s="264"/>
      <c r="O615" s="264"/>
      <c r="P615" s="264"/>
      <c r="Q615" s="264"/>
      <c r="R615" s="264"/>
      <c r="S615" s="264"/>
      <c r="T615" s="264"/>
      <c r="U615" s="264"/>
      <c r="V615" s="264"/>
      <c r="W615" s="264"/>
      <c r="X615" s="264"/>
      <c r="Y615" s="264"/>
      <c r="Z615" s="264"/>
    </row>
    <row r="616" ht="15.75" customHeight="1">
      <c r="A616" s="264"/>
      <c r="B616" s="272"/>
      <c r="C616" s="272"/>
      <c r="D616" s="272"/>
      <c r="E616" s="272"/>
      <c r="F616" s="264"/>
      <c r="G616" s="264"/>
      <c r="H616" s="264"/>
      <c r="I616" s="264"/>
      <c r="J616" s="264"/>
      <c r="K616" s="264"/>
      <c r="L616" s="264"/>
      <c r="M616" s="264"/>
      <c r="N616" s="264"/>
      <c r="O616" s="264"/>
      <c r="P616" s="264"/>
      <c r="Q616" s="264"/>
      <c r="R616" s="264"/>
      <c r="S616" s="264"/>
      <c r="T616" s="264"/>
      <c r="U616" s="264"/>
      <c r="V616" s="264"/>
      <c r="W616" s="264"/>
      <c r="X616" s="264"/>
      <c r="Y616" s="264"/>
      <c r="Z616" s="264"/>
    </row>
    <row r="617" ht="15.75" customHeight="1">
      <c r="A617" s="264"/>
      <c r="B617" s="272"/>
      <c r="C617" s="272"/>
      <c r="D617" s="272"/>
      <c r="E617" s="272"/>
      <c r="F617" s="264"/>
      <c r="G617" s="264"/>
      <c r="H617" s="264"/>
      <c r="I617" s="264"/>
      <c r="J617" s="264"/>
      <c r="K617" s="264"/>
      <c r="L617" s="264"/>
      <c r="M617" s="264"/>
      <c r="N617" s="264"/>
      <c r="O617" s="264"/>
      <c r="P617" s="264"/>
      <c r="Q617" s="264"/>
      <c r="R617" s="264"/>
      <c r="S617" s="264"/>
      <c r="T617" s="264"/>
      <c r="U617" s="264"/>
      <c r="V617" s="264"/>
      <c r="W617" s="264"/>
      <c r="X617" s="264"/>
      <c r="Y617" s="264"/>
      <c r="Z617" s="264"/>
    </row>
    <row r="618" ht="15.75" customHeight="1">
      <c r="A618" s="264"/>
      <c r="B618" s="272"/>
      <c r="C618" s="272"/>
      <c r="D618" s="272"/>
      <c r="E618" s="272"/>
      <c r="F618" s="264"/>
      <c r="G618" s="264"/>
      <c r="H618" s="264"/>
      <c r="I618" s="264"/>
      <c r="J618" s="264"/>
      <c r="K618" s="264"/>
      <c r="L618" s="264"/>
      <c r="M618" s="264"/>
      <c r="N618" s="264"/>
      <c r="O618" s="264"/>
      <c r="P618" s="264"/>
      <c r="Q618" s="264"/>
      <c r="R618" s="264"/>
      <c r="S618" s="264"/>
      <c r="T618" s="264"/>
      <c r="U618" s="264"/>
      <c r="V618" s="264"/>
      <c r="W618" s="264"/>
      <c r="X618" s="264"/>
      <c r="Y618" s="264"/>
      <c r="Z618" s="264"/>
    </row>
    <row r="619" ht="15.75" customHeight="1">
      <c r="A619" s="264"/>
      <c r="B619" s="272"/>
      <c r="C619" s="272"/>
      <c r="D619" s="272"/>
      <c r="E619" s="272"/>
      <c r="F619" s="264"/>
      <c r="G619" s="264"/>
      <c r="H619" s="264"/>
      <c r="I619" s="264"/>
      <c r="J619" s="264"/>
      <c r="K619" s="264"/>
      <c r="L619" s="264"/>
      <c r="M619" s="264"/>
      <c r="N619" s="264"/>
      <c r="O619" s="264"/>
      <c r="P619" s="264"/>
      <c r="Q619" s="264"/>
      <c r="R619" s="264"/>
      <c r="S619" s="264"/>
      <c r="T619" s="264"/>
      <c r="U619" s="264"/>
      <c r="V619" s="264"/>
      <c r="W619" s="264"/>
      <c r="X619" s="264"/>
      <c r="Y619" s="264"/>
      <c r="Z619" s="264"/>
    </row>
    <row r="620" ht="15.75" customHeight="1">
      <c r="A620" s="264"/>
      <c r="B620" s="272"/>
      <c r="C620" s="272"/>
      <c r="D620" s="272"/>
      <c r="E620" s="272"/>
      <c r="F620" s="264"/>
      <c r="G620" s="264"/>
      <c r="H620" s="264"/>
      <c r="I620" s="264"/>
      <c r="J620" s="264"/>
      <c r="K620" s="264"/>
      <c r="L620" s="264"/>
      <c r="M620" s="264"/>
      <c r="N620" s="264"/>
      <c r="O620" s="264"/>
      <c r="P620" s="264"/>
      <c r="Q620" s="264"/>
      <c r="R620" s="264"/>
      <c r="S620" s="264"/>
      <c r="T620" s="264"/>
      <c r="U620" s="264"/>
      <c r="V620" s="264"/>
      <c r="W620" s="264"/>
      <c r="X620" s="264"/>
      <c r="Y620" s="264"/>
      <c r="Z620" s="264"/>
    </row>
    <row r="621" ht="15.75" customHeight="1">
      <c r="A621" s="264"/>
      <c r="B621" s="272"/>
      <c r="C621" s="272"/>
      <c r="D621" s="272"/>
      <c r="E621" s="272"/>
      <c r="F621" s="264"/>
      <c r="G621" s="264"/>
      <c r="H621" s="264"/>
      <c r="I621" s="264"/>
      <c r="J621" s="264"/>
      <c r="K621" s="264"/>
      <c r="L621" s="264"/>
      <c r="M621" s="264"/>
      <c r="N621" s="264"/>
      <c r="O621" s="264"/>
      <c r="P621" s="264"/>
      <c r="Q621" s="264"/>
      <c r="R621" s="264"/>
      <c r="S621" s="264"/>
      <c r="T621" s="264"/>
      <c r="U621" s="264"/>
      <c r="V621" s="264"/>
      <c r="W621" s="264"/>
      <c r="X621" s="264"/>
      <c r="Y621" s="264"/>
      <c r="Z621" s="264"/>
    </row>
    <row r="622" ht="15.75" customHeight="1">
      <c r="A622" s="264"/>
      <c r="B622" s="272"/>
      <c r="C622" s="272"/>
      <c r="D622" s="272"/>
      <c r="E622" s="272"/>
      <c r="F622" s="264"/>
      <c r="G622" s="264"/>
      <c r="H622" s="264"/>
      <c r="I622" s="264"/>
      <c r="J622" s="264"/>
      <c r="K622" s="264"/>
      <c r="L622" s="264"/>
      <c r="M622" s="264"/>
      <c r="N622" s="264"/>
      <c r="O622" s="264"/>
      <c r="P622" s="264"/>
      <c r="Q622" s="264"/>
      <c r="R622" s="264"/>
      <c r="S622" s="264"/>
      <c r="T622" s="264"/>
      <c r="U622" s="264"/>
      <c r="V622" s="264"/>
      <c r="W622" s="264"/>
      <c r="X622" s="264"/>
      <c r="Y622" s="264"/>
      <c r="Z622" s="264"/>
    </row>
    <row r="623" ht="15.75" customHeight="1">
      <c r="A623" s="264"/>
      <c r="B623" s="272"/>
      <c r="C623" s="272"/>
      <c r="D623" s="272"/>
      <c r="E623" s="272"/>
      <c r="F623" s="264"/>
      <c r="G623" s="264"/>
      <c r="H623" s="264"/>
      <c r="I623" s="264"/>
      <c r="J623" s="264"/>
      <c r="K623" s="264"/>
      <c r="L623" s="264"/>
      <c r="M623" s="264"/>
      <c r="N623" s="264"/>
      <c r="O623" s="264"/>
      <c r="P623" s="264"/>
      <c r="Q623" s="264"/>
      <c r="R623" s="264"/>
      <c r="S623" s="264"/>
      <c r="T623" s="264"/>
      <c r="U623" s="264"/>
      <c r="V623" s="264"/>
      <c r="W623" s="264"/>
      <c r="X623" s="264"/>
      <c r="Y623" s="264"/>
      <c r="Z623" s="264"/>
    </row>
    <row r="624" ht="15.75" customHeight="1">
      <c r="A624" s="264"/>
      <c r="B624" s="272"/>
      <c r="C624" s="272"/>
      <c r="D624" s="272"/>
      <c r="E624" s="272"/>
      <c r="F624" s="264"/>
      <c r="G624" s="264"/>
      <c r="H624" s="264"/>
      <c r="I624" s="264"/>
      <c r="J624" s="264"/>
      <c r="K624" s="264"/>
      <c r="L624" s="264"/>
      <c r="M624" s="264"/>
      <c r="N624" s="264"/>
      <c r="O624" s="264"/>
      <c r="P624" s="264"/>
      <c r="Q624" s="264"/>
      <c r="R624" s="264"/>
      <c r="S624" s="264"/>
      <c r="T624" s="264"/>
      <c r="U624" s="264"/>
      <c r="V624" s="264"/>
      <c r="W624" s="264"/>
      <c r="X624" s="264"/>
      <c r="Y624" s="264"/>
      <c r="Z624" s="264"/>
    </row>
    <row r="625" ht="15.75" customHeight="1">
      <c r="A625" s="264"/>
      <c r="B625" s="272"/>
      <c r="C625" s="272"/>
      <c r="D625" s="272"/>
      <c r="E625" s="272"/>
      <c r="F625" s="264"/>
      <c r="G625" s="264"/>
      <c r="H625" s="264"/>
      <c r="I625" s="264"/>
      <c r="J625" s="264"/>
      <c r="K625" s="264"/>
      <c r="L625" s="264"/>
      <c r="M625" s="264"/>
      <c r="N625" s="264"/>
      <c r="O625" s="264"/>
      <c r="P625" s="264"/>
      <c r="Q625" s="264"/>
      <c r="R625" s="264"/>
      <c r="S625" s="264"/>
      <c r="T625" s="264"/>
      <c r="U625" s="264"/>
      <c r="V625" s="264"/>
      <c r="W625" s="264"/>
      <c r="X625" s="264"/>
      <c r="Y625" s="264"/>
      <c r="Z625" s="264"/>
    </row>
    <row r="626" ht="15.75" customHeight="1">
      <c r="A626" s="264"/>
      <c r="B626" s="272"/>
      <c r="C626" s="272"/>
      <c r="D626" s="272"/>
      <c r="E626" s="272"/>
      <c r="F626" s="264"/>
      <c r="G626" s="264"/>
      <c r="H626" s="264"/>
      <c r="I626" s="264"/>
      <c r="J626" s="264"/>
      <c r="K626" s="264"/>
      <c r="L626" s="264"/>
      <c r="M626" s="264"/>
      <c r="N626" s="264"/>
      <c r="O626" s="264"/>
      <c r="P626" s="264"/>
      <c r="Q626" s="264"/>
      <c r="R626" s="264"/>
      <c r="S626" s="264"/>
      <c r="T626" s="264"/>
      <c r="U626" s="264"/>
      <c r="V626" s="264"/>
      <c r="W626" s="264"/>
      <c r="X626" s="264"/>
      <c r="Y626" s="264"/>
      <c r="Z626" s="264"/>
    </row>
    <row r="627" ht="15.75" customHeight="1">
      <c r="A627" s="264"/>
      <c r="B627" s="272"/>
      <c r="C627" s="272"/>
      <c r="D627" s="272"/>
      <c r="E627" s="272"/>
      <c r="F627" s="264"/>
      <c r="G627" s="264"/>
      <c r="H627" s="264"/>
      <c r="I627" s="264"/>
      <c r="J627" s="264"/>
      <c r="K627" s="264"/>
      <c r="L627" s="264"/>
      <c r="M627" s="264"/>
      <c r="N627" s="264"/>
      <c r="O627" s="264"/>
      <c r="P627" s="264"/>
      <c r="Q627" s="264"/>
      <c r="R627" s="264"/>
      <c r="S627" s="264"/>
      <c r="T627" s="264"/>
      <c r="U627" s="264"/>
      <c r="V627" s="264"/>
      <c r="W627" s="264"/>
      <c r="X627" s="264"/>
      <c r="Y627" s="264"/>
      <c r="Z627" s="264"/>
    </row>
    <row r="628" ht="15.75" customHeight="1">
      <c r="A628" s="264"/>
      <c r="B628" s="272"/>
      <c r="C628" s="272"/>
      <c r="D628" s="272"/>
      <c r="E628" s="272"/>
      <c r="F628" s="264"/>
      <c r="G628" s="264"/>
      <c r="H628" s="264"/>
      <c r="I628" s="264"/>
      <c r="J628" s="264"/>
      <c r="K628" s="264"/>
      <c r="L628" s="264"/>
      <c r="M628" s="264"/>
      <c r="N628" s="264"/>
      <c r="O628" s="264"/>
      <c r="P628" s="264"/>
      <c r="Q628" s="264"/>
      <c r="R628" s="264"/>
      <c r="S628" s="264"/>
      <c r="T628" s="264"/>
      <c r="U628" s="264"/>
      <c r="V628" s="264"/>
      <c r="W628" s="264"/>
      <c r="X628" s="264"/>
      <c r="Y628" s="264"/>
      <c r="Z628" s="264"/>
    </row>
    <row r="629" ht="15.75" customHeight="1">
      <c r="A629" s="264"/>
      <c r="B629" s="272"/>
      <c r="C629" s="272"/>
      <c r="D629" s="272"/>
      <c r="E629" s="272"/>
      <c r="F629" s="264"/>
      <c r="G629" s="264"/>
      <c r="H629" s="264"/>
      <c r="I629" s="264"/>
      <c r="J629" s="264"/>
      <c r="K629" s="264"/>
      <c r="L629" s="264"/>
      <c r="M629" s="264"/>
      <c r="N629" s="264"/>
      <c r="O629" s="264"/>
      <c r="P629" s="264"/>
      <c r="Q629" s="264"/>
      <c r="R629" s="264"/>
      <c r="S629" s="264"/>
      <c r="T629" s="264"/>
      <c r="U629" s="264"/>
      <c r="V629" s="264"/>
      <c r="W629" s="264"/>
      <c r="X629" s="264"/>
      <c r="Y629" s="264"/>
      <c r="Z629" s="264"/>
    </row>
    <row r="630" ht="15.75" customHeight="1">
      <c r="A630" s="264"/>
      <c r="B630" s="272"/>
      <c r="C630" s="272"/>
      <c r="D630" s="272"/>
      <c r="E630" s="272"/>
      <c r="F630" s="264"/>
      <c r="G630" s="264"/>
      <c r="H630" s="264"/>
      <c r="I630" s="264"/>
      <c r="J630" s="264"/>
      <c r="K630" s="264"/>
      <c r="L630" s="264"/>
      <c r="M630" s="264"/>
      <c r="N630" s="264"/>
      <c r="O630" s="264"/>
      <c r="P630" s="264"/>
      <c r="Q630" s="264"/>
      <c r="R630" s="264"/>
      <c r="S630" s="264"/>
      <c r="T630" s="264"/>
      <c r="U630" s="264"/>
      <c r="V630" s="264"/>
      <c r="W630" s="264"/>
      <c r="X630" s="264"/>
      <c r="Y630" s="264"/>
      <c r="Z630" s="264"/>
    </row>
    <row r="631" ht="15.75" customHeight="1">
      <c r="A631" s="264"/>
      <c r="B631" s="272"/>
      <c r="C631" s="272"/>
      <c r="D631" s="272"/>
      <c r="E631" s="272"/>
      <c r="F631" s="264"/>
      <c r="G631" s="264"/>
      <c r="H631" s="264"/>
      <c r="I631" s="264"/>
      <c r="J631" s="264"/>
      <c r="K631" s="264"/>
      <c r="L631" s="264"/>
      <c r="M631" s="264"/>
      <c r="N631" s="264"/>
      <c r="O631" s="264"/>
      <c r="P631" s="264"/>
      <c r="Q631" s="264"/>
      <c r="R631" s="264"/>
      <c r="S631" s="264"/>
      <c r="T631" s="264"/>
      <c r="U631" s="264"/>
      <c r="V631" s="264"/>
      <c r="W631" s="264"/>
      <c r="X631" s="264"/>
      <c r="Y631" s="264"/>
      <c r="Z631" s="264"/>
    </row>
    <row r="632" ht="15.75" customHeight="1">
      <c r="A632" s="264"/>
      <c r="B632" s="272"/>
      <c r="C632" s="272"/>
      <c r="D632" s="272"/>
      <c r="E632" s="272"/>
      <c r="F632" s="264"/>
      <c r="G632" s="264"/>
      <c r="H632" s="264"/>
      <c r="I632" s="264"/>
      <c r="J632" s="264"/>
      <c r="K632" s="264"/>
      <c r="L632" s="264"/>
      <c r="M632" s="264"/>
      <c r="N632" s="264"/>
      <c r="O632" s="264"/>
      <c r="P632" s="264"/>
      <c r="Q632" s="264"/>
      <c r="R632" s="264"/>
      <c r="S632" s="264"/>
      <c r="T632" s="264"/>
      <c r="U632" s="264"/>
      <c r="V632" s="264"/>
      <c r="W632" s="264"/>
      <c r="X632" s="264"/>
      <c r="Y632" s="264"/>
      <c r="Z632" s="264"/>
    </row>
    <row r="633" ht="15.75" customHeight="1">
      <c r="A633" s="264"/>
      <c r="B633" s="272"/>
      <c r="C633" s="272"/>
      <c r="D633" s="272"/>
      <c r="E633" s="272"/>
      <c r="F633" s="264"/>
      <c r="G633" s="264"/>
      <c r="H633" s="264"/>
      <c r="I633" s="264"/>
      <c r="J633" s="264"/>
      <c r="K633" s="264"/>
      <c r="L633" s="264"/>
      <c r="M633" s="264"/>
      <c r="N633" s="264"/>
      <c r="O633" s="264"/>
      <c r="P633" s="264"/>
      <c r="Q633" s="264"/>
      <c r="R633" s="264"/>
      <c r="S633" s="264"/>
      <c r="T633" s="264"/>
      <c r="U633" s="264"/>
      <c r="V633" s="264"/>
      <c r="W633" s="264"/>
      <c r="X633" s="264"/>
      <c r="Y633" s="264"/>
      <c r="Z633" s="264"/>
    </row>
    <row r="634" ht="15.75" customHeight="1">
      <c r="A634" s="264"/>
      <c r="B634" s="272"/>
      <c r="C634" s="272"/>
      <c r="D634" s="272"/>
      <c r="E634" s="272"/>
      <c r="F634" s="264"/>
      <c r="G634" s="264"/>
      <c r="H634" s="264"/>
      <c r="I634" s="264"/>
      <c r="J634" s="264"/>
      <c r="K634" s="264"/>
      <c r="L634" s="264"/>
      <c r="M634" s="264"/>
      <c r="N634" s="264"/>
      <c r="O634" s="264"/>
      <c r="P634" s="264"/>
      <c r="Q634" s="264"/>
      <c r="R634" s="264"/>
      <c r="S634" s="264"/>
      <c r="T634" s="264"/>
      <c r="U634" s="264"/>
      <c r="V634" s="264"/>
      <c r="W634" s="264"/>
      <c r="X634" s="264"/>
      <c r="Y634" s="264"/>
      <c r="Z634" s="264"/>
    </row>
    <row r="635" ht="15.75" customHeight="1">
      <c r="A635" s="264"/>
      <c r="B635" s="272"/>
      <c r="C635" s="272"/>
      <c r="D635" s="272"/>
      <c r="E635" s="272"/>
      <c r="F635" s="264"/>
      <c r="G635" s="264"/>
      <c r="H635" s="264"/>
      <c r="I635" s="264"/>
      <c r="J635" s="264"/>
      <c r="K635" s="264"/>
      <c r="L635" s="264"/>
      <c r="M635" s="264"/>
      <c r="N635" s="264"/>
      <c r="O635" s="264"/>
      <c r="P635" s="264"/>
      <c r="Q635" s="264"/>
      <c r="R635" s="264"/>
      <c r="S635" s="264"/>
      <c r="T635" s="264"/>
      <c r="U635" s="264"/>
      <c r="V635" s="264"/>
      <c r="W635" s="264"/>
      <c r="X635" s="264"/>
      <c r="Y635" s="264"/>
      <c r="Z635" s="264"/>
    </row>
    <row r="636" ht="15.75" customHeight="1">
      <c r="A636" s="264"/>
      <c r="B636" s="272"/>
      <c r="C636" s="272"/>
      <c r="D636" s="272"/>
      <c r="E636" s="272"/>
      <c r="F636" s="264"/>
      <c r="G636" s="264"/>
      <c r="H636" s="264"/>
      <c r="I636" s="264"/>
      <c r="J636" s="264"/>
      <c r="K636" s="264"/>
      <c r="L636" s="264"/>
      <c r="M636" s="264"/>
      <c r="N636" s="264"/>
      <c r="O636" s="264"/>
      <c r="P636" s="264"/>
      <c r="Q636" s="264"/>
      <c r="R636" s="264"/>
      <c r="S636" s="264"/>
      <c r="T636" s="264"/>
      <c r="U636" s="264"/>
      <c r="V636" s="264"/>
      <c r="W636" s="264"/>
      <c r="X636" s="264"/>
      <c r="Y636" s="264"/>
      <c r="Z636" s="264"/>
    </row>
    <row r="637" ht="15.75" customHeight="1">
      <c r="A637" s="264"/>
      <c r="B637" s="272"/>
      <c r="C637" s="272"/>
      <c r="D637" s="272"/>
      <c r="E637" s="272"/>
      <c r="F637" s="264"/>
      <c r="G637" s="264"/>
      <c r="H637" s="264"/>
      <c r="I637" s="264"/>
      <c r="J637" s="264"/>
      <c r="K637" s="264"/>
      <c r="L637" s="264"/>
      <c r="M637" s="264"/>
      <c r="N637" s="264"/>
      <c r="O637" s="264"/>
      <c r="P637" s="264"/>
      <c r="Q637" s="264"/>
      <c r="R637" s="264"/>
      <c r="S637" s="264"/>
      <c r="T637" s="264"/>
      <c r="U637" s="264"/>
      <c r="V637" s="264"/>
      <c r="W637" s="264"/>
      <c r="X637" s="264"/>
      <c r="Y637" s="264"/>
      <c r="Z637" s="264"/>
    </row>
    <row r="638" ht="15.75" customHeight="1">
      <c r="A638" s="264"/>
      <c r="B638" s="272"/>
      <c r="C638" s="272"/>
      <c r="D638" s="272"/>
      <c r="E638" s="272"/>
      <c r="F638" s="264"/>
      <c r="G638" s="264"/>
      <c r="H638" s="264"/>
      <c r="I638" s="264"/>
      <c r="J638" s="264"/>
      <c r="K638" s="264"/>
      <c r="L638" s="264"/>
      <c r="M638" s="264"/>
      <c r="N638" s="264"/>
      <c r="O638" s="264"/>
      <c r="P638" s="264"/>
      <c r="Q638" s="264"/>
      <c r="R638" s="264"/>
      <c r="S638" s="264"/>
      <c r="T638" s="264"/>
      <c r="U638" s="264"/>
      <c r="V638" s="264"/>
      <c r="W638" s="264"/>
      <c r="X638" s="264"/>
      <c r="Y638" s="264"/>
      <c r="Z638" s="264"/>
    </row>
    <row r="639" ht="15.75" customHeight="1">
      <c r="A639" s="264"/>
      <c r="B639" s="272"/>
      <c r="C639" s="272"/>
      <c r="D639" s="272"/>
      <c r="E639" s="272"/>
      <c r="F639" s="264"/>
      <c r="G639" s="264"/>
      <c r="H639" s="264"/>
      <c r="I639" s="264"/>
      <c r="J639" s="264"/>
      <c r="K639" s="264"/>
      <c r="L639" s="264"/>
      <c r="M639" s="264"/>
      <c r="N639" s="264"/>
      <c r="O639" s="264"/>
      <c r="P639" s="264"/>
      <c r="Q639" s="264"/>
      <c r="R639" s="264"/>
      <c r="S639" s="264"/>
      <c r="T639" s="264"/>
      <c r="U639" s="264"/>
      <c r="V639" s="264"/>
      <c r="W639" s="264"/>
      <c r="X639" s="264"/>
      <c r="Y639" s="264"/>
      <c r="Z639" s="264"/>
    </row>
    <row r="640" ht="15.75" customHeight="1">
      <c r="A640" s="264"/>
      <c r="B640" s="272"/>
      <c r="C640" s="272"/>
      <c r="D640" s="272"/>
      <c r="E640" s="272"/>
      <c r="F640" s="264"/>
      <c r="G640" s="264"/>
      <c r="H640" s="264"/>
      <c r="I640" s="264"/>
      <c r="J640" s="264"/>
      <c r="K640" s="264"/>
      <c r="L640" s="264"/>
      <c r="M640" s="264"/>
      <c r="N640" s="264"/>
      <c r="O640" s="264"/>
      <c r="P640" s="264"/>
      <c r="Q640" s="264"/>
      <c r="R640" s="264"/>
      <c r="S640" s="264"/>
      <c r="T640" s="264"/>
      <c r="U640" s="264"/>
      <c r="V640" s="264"/>
      <c r="W640" s="264"/>
      <c r="X640" s="264"/>
      <c r="Y640" s="264"/>
      <c r="Z640" s="264"/>
    </row>
    <row r="641" ht="15.75" customHeight="1">
      <c r="A641" s="264"/>
      <c r="B641" s="272"/>
      <c r="C641" s="272"/>
      <c r="D641" s="272"/>
      <c r="E641" s="272"/>
      <c r="F641" s="264"/>
      <c r="G641" s="264"/>
      <c r="H641" s="264"/>
      <c r="I641" s="264"/>
      <c r="J641" s="264"/>
      <c r="K641" s="264"/>
      <c r="L641" s="264"/>
      <c r="M641" s="264"/>
      <c r="N641" s="264"/>
      <c r="O641" s="264"/>
      <c r="P641" s="264"/>
      <c r="Q641" s="264"/>
      <c r="R641" s="264"/>
      <c r="S641" s="264"/>
      <c r="T641" s="264"/>
      <c r="U641" s="264"/>
      <c r="V641" s="264"/>
      <c r="W641" s="264"/>
      <c r="X641" s="264"/>
      <c r="Y641" s="264"/>
      <c r="Z641" s="264"/>
    </row>
    <row r="642" ht="15.75" customHeight="1">
      <c r="A642" s="264"/>
      <c r="B642" s="272"/>
      <c r="C642" s="272"/>
      <c r="D642" s="272"/>
      <c r="E642" s="272"/>
      <c r="F642" s="264"/>
      <c r="G642" s="264"/>
      <c r="H642" s="264"/>
      <c r="I642" s="264"/>
      <c r="J642" s="264"/>
      <c r="K642" s="264"/>
      <c r="L642" s="264"/>
      <c r="M642" s="264"/>
      <c r="N642" s="264"/>
      <c r="O642" s="264"/>
      <c r="P642" s="264"/>
      <c r="Q642" s="264"/>
      <c r="R642" s="264"/>
      <c r="S642" s="264"/>
      <c r="T642" s="264"/>
      <c r="U642" s="264"/>
      <c r="V642" s="264"/>
      <c r="W642" s="264"/>
      <c r="X642" s="264"/>
      <c r="Y642" s="264"/>
      <c r="Z642" s="264"/>
    </row>
    <row r="643" ht="15.75" customHeight="1">
      <c r="A643" s="264"/>
      <c r="B643" s="272"/>
      <c r="C643" s="272"/>
      <c r="D643" s="272"/>
      <c r="E643" s="272"/>
      <c r="F643" s="264"/>
      <c r="G643" s="264"/>
      <c r="H643" s="264"/>
      <c r="I643" s="264"/>
      <c r="J643" s="264"/>
      <c r="K643" s="264"/>
      <c r="L643" s="264"/>
      <c r="M643" s="264"/>
      <c r="N643" s="264"/>
      <c r="O643" s="264"/>
      <c r="P643" s="264"/>
      <c r="Q643" s="264"/>
      <c r="R643" s="264"/>
      <c r="S643" s="264"/>
      <c r="T643" s="264"/>
      <c r="U643" s="264"/>
      <c r="V643" s="264"/>
      <c r="W643" s="264"/>
      <c r="X643" s="264"/>
      <c r="Y643" s="264"/>
      <c r="Z643" s="264"/>
    </row>
    <row r="644" ht="15.75" customHeight="1">
      <c r="A644" s="264"/>
      <c r="B644" s="272"/>
      <c r="C644" s="272"/>
      <c r="D644" s="272"/>
      <c r="E644" s="272"/>
      <c r="F644" s="264"/>
      <c r="G644" s="264"/>
      <c r="H644" s="264"/>
      <c r="I644" s="264"/>
      <c r="J644" s="264"/>
      <c r="K644" s="264"/>
      <c r="L644" s="264"/>
      <c r="M644" s="264"/>
      <c r="N644" s="264"/>
      <c r="O644" s="264"/>
      <c r="P644" s="264"/>
      <c r="Q644" s="264"/>
      <c r="R644" s="264"/>
      <c r="S644" s="264"/>
      <c r="T644" s="264"/>
      <c r="U644" s="264"/>
      <c r="V644" s="264"/>
      <c r="W644" s="264"/>
      <c r="X644" s="264"/>
      <c r="Y644" s="264"/>
      <c r="Z644" s="264"/>
    </row>
    <row r="645" ht="15.75" customHeight="1">
      <c r="A645" s="264"/>
      <c r="B645" s="272"/>
      <c r="C645" s="272"/>
      <c r="D645" s="272"/>
      <c r="E645" s="272"/>
      <c r="F645" s="264"/>
      <c r="G645" s="264"/>
      <c r="H645" s="264"/>
      <c r="I645" s="264"/>
      <c r="J645" s="264"/>
      <c r="K645" s="264"/>
      <c r="L645" s="264"/>
      <c r="M645" s="264"/>
      <c r="N645" s="264"/>
      <c r="O645" s="264"/>
      <c r="P645" s="264"/>
      <c r="Q645" s="264"/>
      <c r="R645" s="264"/>
      <c r="S645" s="264"/>
      <c r="T645" s="264"/>
      <c r="U645" s="264"/>
      <c r="V645" s="264"/>
      <c r="W645" s="264"/>
      <c r="X645" s="264"/>
      <c r="Y645" s="264"/>
      <c r="Z645" s="264"/>
    </row>
    <row r="646" ht="15.75" customHeight="1">
      <c r="A646" s="264"/>
      <c r="B646" s="272"/>
      <c r="C646" s="272"/>
      <c r="D646" s="272"/>
      <c r="E646" s="272"/>
      <c r="F646" s="264"/>
      <c r="G646" s="264"/>
      <c r="H646" s="264"/>
      <c r="I646" s="264"/>
      <c r="J646" s="264"/>
      <c r="K646" s="264"/>
      <c r="L646" s="264"/>
      <c r="M646" s="264"/>
      <c r="N646" s="264"/>
      <c r="O646" s="264"/>
      <c r="P646" s="264"/>
      <c r="Q646" s="264"/>
      <c r="R646" s="264"/>
      <c r="S646" s="264"/>
      <c r="T646" s="264"/>
      <c r="U646" s="264"/>
      <c r="V646" s="264"/>
      <c r="W646" s="264"/>
      <c r="X646" s="264"/>
      <c r="Y646" s="264"/>
      <c r="Z646" s="264"/>
    </row>
    <row r="647" ht="15.75" customHeight="1">
      <c r="A647" s="264"/>
      <c r="B647" s="272"/>
      <c r="C647" s="272"/>
      <c r="D647" s="272"/>
      <c r="E647" s="272"/>
      <c r="F647" s="264"/>
      <c r="G647" s="264"/>
      <c r="H647" s="264"/>
      <c r="I647" s="264"/>
      <c r="J647" s="264"/>
      <c r="K647" s="264"/>
      <c r="L647" s="264"/>
      <c r="M647" s="264"/>
      <c r="N647" s="264"/>
      <c r="O647" s="264"/>
      <c r="P647" s="264"/>
      <c r="Q647" s="264"/>
      <c r="R647" s="264"/>
      <c r="S647" s="264"/>
      <c r="T647" s="264"/>
      <c r="U647" s="264"/>
      <c r="V647" s="264"/>
      <c r="W647" s="264"/>
      <c r="X647" s="264"/>
      <c r="Y647" s="264"/>
      <c r="Z647" s="264"/>
    </row>
    <row r="648" ht="15.75" customHeight="1">
      <c r="A648" s="264"/>
      <c r="B648" s="272"/>
      <c r="C648" s="272"/>
      <c r="D648" s="272"/>
      <c r="E648" s="272"/>
      <c r="F648" s="264"/>
      <c r="G648" s="264"/>
      <c r="H648" s="264"/>
      <c r="I648" s="264"/>
      <c r="J648" s="264"/>
      <c r="K648" s="264"/>
      <c r="L648" s="264"/>
      <c r="M648" s="264"/>
      <c r="N648" s="264"/>
      <c r="O648" s="264"/>
      <c r="P648" s="264"/>
      <c r="Q648" s="264"/>
      <c r="R648" s="264"/>
      <c r="S648" s="264"/>
      <c r="T648" s="264"/>
      <c r="U648" s="264"/>
      <c r="V648" s="264"/>
      <c r="W648" s="264"/>
      <c r="X648" s="264"/>
      <c r="Y648" s="264"/>
      <c r="Z648" s="264"/>
    </row>
    <row r="649" ht="15.75" customHeight="1">
      <c r="A649" s="264"/>
      <c r="B649" s="272"/>
      <c r="C649" s="272"/>
      <c r="D649" s="272"/>
      <c r="E649" s="272"/>
      <c r="F649" s="264"/>
      <c r="G649" s="264"/>
      <c r="H649" s="264"/>
      <c r="I649" s="264"/>
      <c r="J649" s="264"/>
      <c r="K649" s="264"/>
      <c r="L649" s="264"/>
      <c r="M649" s="264"/>
      <c r="N649" s="264"/>
      <c r="O649" s="264"/>
      <c r="P649" s="264"/>
      <c r="Q649" s="264"/>
      <c r="R649" s="264"/>
      <c r="S649" s="264"/>
      <c r="T649" s="264"/>
      <c r="U649" s="264"/>
      <c r="V649" s="264"/>
      <c r="W649" s="264"/>
      <c r="X649" s="264"/>
      <c r="Y649" s="264"/>
      <c r="Z649" s="264"/>
    </row>
    <row r="650" ht="15.75" customHeight="1">
      <c r="A650" s="264"/>
      <c r="B650" s="272"/>
      <c r="C650" s="272"/>
      <c r="D650" s="272"/>
      <c r="E650" s="272"/>
      <c r="F650" s="264"/>
      <c r="G650" s="264"/>
      <c r="H650" s="264"/>
      <c r="I650" s="264"/>
      <c r="J650" s="264"/>
      <c r="K650" s="264"/>
      <c r="L650" s="264"/>
      <c r="M650" s="264"/>
      <c r="N650" s="264"/>
      <c r="O650" s="264"/>
      <c r="P650" s="264"/>
      <c r="Q650" s="264"/>
      <c r="R650" s="264"/>
      <c r="S650" s="264"/>
      <c r="T650" s="264"/>
      <c r="U650" s="264"/>
      <c r="V650" s="264"/>
      <c r="W650" s="264"/>
      <c r="X650" s="264"/>
      <c r="Y650" s="264"/>
      <c r="Z650" s="264"/>
    </row>
    <row r="651" ht="15.75" customHeight="1">
      <c r="A651" s="264"/>
      <c r="B651" s="272"/>
      <c r="C651" s="272"/>
      <c r="D651" s="272"/>
      <c r="E651" s="272"/>
      <c r="F651" s="264"/>
      <c r="G651" s="264"/>
      <c r="H651" s="264"/>
      <c r="I651" s="264"/>
      <c r="J651" s="264"/>
      <c r="K651" s="264"/>
      <c r="L651" s="264"/>
      <c r="M651" s="264"/>
      <c r="N651" s="264"/>
      <c r="O651" s="264"/>
      <c r="P651" s="264"/>
      <c r="Q651" s="264"/>
      <c r="R651" s="264"/>
      <c r="S651" s="264"/>
      <c r="T651" s="264"/>
      <c r="U651" s="264"/>
      <c r="V651" s="264"/>
      <c r="W651" s="264"/>
      <c r="X651" s="264"/>
      <c r="Y651" s="264"/>
      <c r="Z651" s="264"/>
    </row>
    <row r="652" ht="15.75" customHeight="1">
      <c r="A652" s="264"/>
      <c r="B652" s="272"/>
      <c r="C652" s="272"/>
      <c r="D652" s="272"/>
      <c r="E652" s="272"/>
      <c r="F652" s="264"/>
      <c r="G652" s="264"/>
      <c r="H652" s="264"/>
      <c r="I652" s="264"/>
      <c r="J652" s="264"/>
      <c r="K652" s="264"/>
      <c r="L652" s="264"/>
      <c r="M652" s="264"/>
      <c r="N652" s="264"/>
      <c r="O652" s="264"/>
      <c r="P652" s="264"/>
      <c r="Q652" s="264"/>
      <c r="R652" s="264"/>
      <c r="S652" s="264"/>
      <c r="T652" s="264"/>
      <c r="U652" s="264"/>
      <c r="V652" s="264"/>
      <c r="W652" s="264"/>
      <c r="X652" s="264"/>
      <c r="Y652" s="264"/>
      <c r="Z652" s="264"/>
    </row>
    <row r="653" ht="15.75" customHeight="1">
      <c r="A653" s="264"/>
      <c r="B653" s="272"/>
      <c r="C653" s="272"/>
      <c r="D653" s="272"/>
      <c r="E653" s="272"/>
      <c r="F653" s="264"/>
      <c r="G653" s="264"/>
      <c r="H653" s="264"/>
      <c r="I653" s="264"/>
      <c r="J653" s="264"/>
      <c r="K653" s="264"/>
      <c r="L653" s="264"/>
      <c r="M653" s="264"/>
      <c r="N653" s="264"/>
      <c r="O653" s="264"/>
      <c r="P653" s="264"/>
      <c r="Q653" s="264"/>
      <c r="R653" s="264"/>
      <c r="S653" s="264"/>
      <c r="T653" s="264"/>
      <c r="U653" s="264"/>
      <c r="V653" s="264"/>
      <c r="W653" s="264"/>
      <c r="X653" s="264"/>
      <c r="Y653" s="264"/>
      <c r="Z653" s="264"/>
    </row>
    <row r="654" ht="15.75" customHeight="1">
      <c r="A654" s="264"/>
      <c r="B654" s="272"/>
      <c r="C654" s="272"/>
      <c r="D654" s="272"/>
      <c r="E654" s="272"/>
      <c r="F654" s="264"/>
      <c r="G654" s="264"/>
      <c r="H654" s="264"/>
      <c r="I654" s="264"/>
      <c r="J654" s="264"/>
      <c r="K654" s="264"/>
      <c r="L654" s="264"/>
      <c r="M654" s="264"/>
      <c r="N654" s="264"/>
      <c r="O654" s="264"/>
      <c r="P654" s="264"/>
      <c r="Q654" s="264"/>
      <c r="R654" s="264"/>
      <c r="S654" s="264"/>
      <c r="T654" s="264"/>
      <c r="U654" s="264"/>
      <c r="V654" s="264"/>
      <c r="W654" s="264"/>
      <c r="X654" s="264"/>
      <c r="Y654" s="264"/>
      <c r="Z654" s="264"/>
    </row>
    <row r="655" ht="15.75" customHeight="1">
      <c r="A655" s="264"/>
      <c r="B655" s="272"/>
      <c r="C655" s="272"/>
      <c r="D655" s="272"/>
      <c r="E655" s="272"/>
      <c r="F655" s="264"/>
      <c r="G655" s="264"/>
      <c r="H655" s="264"/>
      <c r="I655" s="264"/>
      <c r="J655" s="264"/>
      <c r="K655" s="264"/>
      <c r="L655" s="264"/>
      <c r="M655" s="264"/>
      <c r="N655" s="264"/>
      <c r="O655" s="264"/>
      <c r="P655" s="264"/>
      <c r="Q655" s="264"/>
      <c r="R655" s="264"/>
      <c r="S655" s="264"/>
      <c r="T655" s="264"/>
      <c r="U655" s="264"/>
      <c r="V655" s="264"/>
      <c r="W655" s="264"/>
      <c r="X655" s="264"/>
      <c r="Y655" s="264"/>
      <c r="Z655" s="264"/>
    </row>
    <row r="656" ht="15.75" customHeight="1">
      <c r="A656" s="264"/>
      <c r="B656" s="272"/>
      <c r="C656" s="272"/>
      <c r="D656" s="272"/>
      <c r="E656" s="272"/>
      <c r="F656" s="264"/>
      <c r="G656" s="264"/>
      <c r="H656" s="264"/>
      <c r="I656" s="264"/>
      <c r="J656" s="264"/>
      <c r="K656" s="264"/>
      <c r="L656" s="264"/>
      <c r="M656" s="264"/>
      <c r="N656" s="264"/>
      <c r="O656" s="264"/>
      <c r="P656" s="264"/>
      <c r="Q656" s="264"/>
      <c r="R656" s="264"/>
      <c r="S656" s="264"/>
      <c r="T656" s="264"/>
      <c r="U656" s="264"/>
      <c r="V656" s="264"/>
      <c r="W656" s="264"/>
      <c r="X656" s="264"/>
      <c r="Y656" s="264"/>
      <c r="Z656" s="264"/>
    </row>
    <row r="657" ht="15.75" customHeight="1">
      <c r="A657" s="264"/>
      <c r="B657" s="272"/>
      <c r="C657" s="272"/>
      <c r="D657" s="272"/>
      <c r="E657" s="272"/>
      <c r="F657" s="264"/>
      <c r="G657" s="264"/>
      <c r="H657" s="264"/>
      <c r="I657" s="264"/>
      <c r="J657" s="264"/>
      <c r="K657" s="264"/>
      <c r="L657" s="264"/>
      <c r="M657" s="264"/>
      <c r="N657" s="264"/>
      <c r="O657" s="264"/>
      <c r="P657" s="264"/>
      <c r="Q657" s="264"/>
      <c r="R657" s="264"/>
      <c r="S657" s="264"/>
      <c r="T657" s="264"/>
      <c r="U657" s="264"/>
      <c r="V657" s="264"/>
      <c r="W657" s="264"/>
      <c r="X657" s="264"/>
      <c r="Y657" s="264"/>
      <c r="Z657" s="264"/>
    </row>
    <row r="658" ht="15.75" customHeight="1">
      <c r="A658" s="264"/>
      <c r="B658" s="272"/>
      <c r="C658" s="272"/>
      <c r="D658" s="272"/>
      <c r="E658" s="272"/>
      <c r="F658" s="264"/>
      <c r="G658" s="264"/>
      <c r="H658" s="264"/>
      <c r="I658" s="264"/>
      <c r="J658" s="264"/>
      <c r="K658" s="264"/>
      <c r="L658" s="264"/>
      <c r="M658" s="264"/>
      <c r="N658" s="264"/>
      <c r="O658" s="264"/>
      <c r="P658" s="264"/>
      <c r="Q658" s="264"/>
      <c r="R658" s="264"/>
      <c r="S658" s="264"/>
      <c r="T658" s="264"/>
      <c r="U658" s="264"/>
      <c r="V658" s="264"/>
      <c r="W658" s="264"/>
      <c r="X658" s="264"/>
      <c r="Y658" s="264"/>
      <c r="Z658" s="264"/>
    </row>
    <row r="659" ht="15.75" customHeight="1">
      <c r="A659" s="264"/>
      <c r="B659" s="272"/>
      <c r="C659" s="272"/>
      <c r="D659" s="272"/>
      <c r="E659" s="272"/>
      <c r="F659" s="264"/>
      <c r="G659" s="264"/>
      <c r="H659" s="264"/>
      <c r="I659" s="264"/>
      <c r="J659" s="264"/>
      <c r="K659" s="264"/>
      <c r="L659" s="264"/>
      <c r="M659" s="264"/>
      <c r="N659" s="264"/>
      <c r="O659" s="264"/>
      <c r="P659" s="264"/>
      <c r="Q659" s="264"/>
      <c r="R659" s="264"/>
      <c r="S659" s="264"/>
      <c r="T659" s="264"/>
      <c r="U659" s="264"/>
      <c r="V659" s="264"/>
      <c r="W659" s="264"/>
      <c r="X659" s="264"/>
      <c r="Y659" s="264"/>
      <c r="Z659" s="264"/>
    </row>
    <row r="660" ht="15.75" customHeight="1">
      <c r="A660" s="264"/>
      <c r="B660" s="272"/>
      <c r="C660" s="272"/>
      <c r="D660" s="272"/>
      <c r="E660" s="272"/>
      <c r="F660" s="264"/>
      <c r="G660" s="264"/>
      <c r="H660" s="264"/>
      <c r="I660" s="264"/>
      <c r="J660" s="264"/>
      <c r="K660" s="264"/>
      <c r="L660" s="264"/>
      <c r="M660" s="264"/>
      <c r="N660" s="264"/>
      <c r="O660" s="264"/>
      <c r="P660" s="264"/>
      <c r="Q660" s="264"/>
      <c r="R660" s="264"/>
      <c r="S660" s="264"/>
      <c r="T660" s="264"/>
      <c r="U660" s="264"/>
      <c r="V660" s="264"/>
      <c r="W660" s="264"/>
      <c r="X660" s="264"/>
      <c r="Y660" s="264"/>
      <c r="Z660" s="264"/>
    </row>
    <row r="661" ht="15.75" customHeight="1">
      <c r="A661" s="264"/>
      <c r="B661" s="272"/>
      <c r="C661" s="272"/>
      <c r="D661" s="272"/>
      <c r="E661" s="272"/>
      <c r="F661" s="264"/>
      <c r="G661" s="264"/>
      <c r="H661" s="264"/>
      <c r="I661" s="264"/>
      <c r="J661" s="264"/>
      <c r="K661" s="264"/>
      <c r="L661" s="264"/>
      <c r="M661" s="264"/>
      <c r="N661" s="264"/>
      <c r="O661" s="264"/>
      <c r="P661" s="264"/>
      <c r="Q661" s="264"/>
      <c r="R661" s="264"/>
      <c r="S661" s="264"/>
      <c r="T661" s="264"/>
      <c r="U661" s="264"/>
      <c r="V661" s="264"/>
      <c r="W661" s="264"/>
      <c r="X661" s="264"/>
      <c r="Y661" s="264"/>
      <c r="Z661" s="264"/>
    </row>
    <row r="662" ht="15.75" customHeight="1">
      <c r="A662" s="264"/>
      <c r="B662" s="272"/>
      <c r="C662" s="272"/>
      <c r="D662" s="272"/>
      <c r="E662" s="272"/>
      <c r="F662" s="264"/>
      <c r="G662" s="264"/>
      <c r="H662" s="264"/>
      <c r="I662" s="264"/>
      <c r="J662" s="264"/>
      <c r="K662" s="264"/>
      <c r="L662" s="264"/>
      <c r="M662" s="264"/>
      <c r="N662" s="264"/>
      <c r="O662" s="264"/>
      <c r="P662" s="264"/>
      <c r="Q662" s="264"/>
      <c r="R662" s="264"/>
      <c r="S662" s="264"/>
      <c r="T662" s="264"/>
      <c r="U662" s="264"/>
      <c r="V662" s="264"/>
      <c r="W662" s="264"/>
      <c r="X662" s="264"/>
      <c r="Y662" s="264"/>
      <c r="Z662" s="264"/>
    </row>
    <row r="663" ht="15.75" customHeight="1">
      <c r="A663" s="264"/>
      <c r="B663" s="272"/>
      <c r="C663" s="272"/>
      <c r="D663" s="272"/>
      <c r="E663" s="272"/>
      <c r="F663" s="264"/>
      <c r="G663" s="264"/>
      <c r="H663" s="264"/>
      <c r="I663" s="264"/>
      <c r="J663" s="264"/>
      <c r="K663" s="264"/>
      <c r="L663" s="264"/>
      <c r="M663" s="264"/>
      <c r="N663" s="264"/>
      <c r="O663" s="264"/>
      <c r="P663" s="264"/>
      <c r="Q663" s="264"/>
      <c r="R663" s="264"/>
      <c r="S663" s="264"/>
      <c r="T663" s="264"/>
      <c r="U663" s="264"/>
      <c r="V663" s="264"/>
      <c r="W663" s="264"/>
      <c r="X663" s="264"/>
      <c r="Y663" s="264"/>
      <c r="Z663" s="264"/>
    </row>
    <row r="664" ht="15.75" customHeight="1">
      <c r="A664" s="264"/>
      <c r="B664" s="272"/>
      <c r="C664" s="272"/>
      <c r="D664" s="272"/>
      <c r="E664" s="272"/>
      <c r="F664" s="264"/>
      <c r="G664" s="264"/>
      <c r="H664" s="264"/>
      <c r="I664" s="264"/>
      <c r="J664" s="264"/>
      <c r="K664" s="264"/>
      <c r="L664" s="264"/>
      <c r="M664" s="264"/>
      <c r="N664" s="264"/>
      <c r="O664" s="264"/>
      <c r="P664" s="264"/>
      <c r="Q664" s="264"/>
      <c r="R664" s="264"/>
      <c r="S664" s="264"/>
      <c r="T664" s="264"/>
      <c r="U664" s="264"/>
      <c r="V664" s="264"/>
      <c r="W664" s="264"/>
      <c r="X664" s="264"/>
      <c r="Y664" s="264"/>
      <c r="Z664" s="264"/>
    </row>
    <row r="665" ht="15.75" customHeight="1">
      <c r="A665" s="264"/>
      <c r="B665" s="272"/>
      <c r="C665" s="272"/>
      <c r="D665" s="272"/>
      <c r="E665" s="272"/>
      <c r="F665" s="264"/>
      <c r="G665" s="264"/>
      <c r="H665" s="264"/>
      <c r="I665" s="264"/>
      <c r="J665" s="264"/>
      <c r="K665" s="264"/>
      <c r="L665" s="264"/>
      <c r="M665" s="264"/>
      <c r="N665" s="264"/>
      <c r="O665" s="264"/>
      <c r="P665" s="264"/>
      <c r="Q665" s="264"/>
      <c r="R665" s="264"/>
      <c r="S665" s="264"/>
      <c r="T665" s="264"/>
      <c r="U665" s="264"/>
      <c r="V665" s="264"/>
      <c r="W665" s="264"/>
      <c r="X665" s="264"/>
      <c r="Y665" s="264"/>
      <c r="Z665" s="264"/>
    </row>
    <row r="666" ht="15.75" customHeight="1">
      <c r="A666" s="264"/>
      <c r="B666" s="272"/>
      <c r="C666" s="272"/>
      <c r="D666" s="272"/>
      <c r="E666" s="272"/>
      <c r="F666" s="264"/>
      <c r="G666" s="264"/>
      <c r="H666" s="264"/>
      <c r="I666" s="264"/>
      <c r="J666" s="264"/>
      <c r="K666" s="264"/>
      <c r="L666" s="264"/>
      <c r="M666" s="264"/>
      <c r="N666" s="264"/>
      <c r="O666" s="264"/>
      <c r="P666" s="264"/>
      <c r="Q666" s="264"/>
      <c r="R666" s="264"/>
      <c r="S666" s="264"/>
      <c r="T666" s="264"/>
      <c r="U666" s="264"/>
      <c r="V666" s="264"/>
      <c r="W666" s="264"/>
      <c r="X666" s="264"/>
      <c r="Y666" s="264"/>
      <c r="Z666" s="264"/>
    </row>
    <row r="667" ht="15.75" customHeight="1">
      <c r="A667" s="264"/>
      <c r="B667" s="272"/>
      <c r="C667" s="272"/>
      <c r="D667" s="272"/>
      <c r="E667" s="272"/>
      <c r="F667" s="264"/>
      <c r="G667" s="264"/>
      <c r="H667" s="264"/>
      <c r="I667" s="264"/>
      <c r="J667" s="264"/>
      <c r="K667" s="264"/>
      <c r="L667" s="264"/>
      <c r="M667" s="264"/>
      <c r="N667" s="264"/>
      <c r="O667" s="264"/>
      <c r="P667" s="264"/>
      <c r="Q667" s="264"/>
      <c r="R667" s="264"/>
      <c r="S667" s="264"/>
      <c r="T667" s="264"/>
      <c r="U667" s="264"/>
      <c r="V667" s="264"/>
      <c r="W667" s="264"/>
      <c r="X667" s="264"/>
      <c r="Y667" s="264"/>
      <c r="Z667" s="264"/>
    </row>
    <row r="668" ht="15.75" customHeight="1">
      <c r="A668" s="264"/>
      <c r="B668" s="272"/>
      <c r="C668" s="272"/>
      <c r="D668" s="272"/>
      <c r="E668" s="272"/>
      <c r="F668" s="264"/>
      <c r="G668" s="264"/>
      <c r="H668" s="264"/>
      <c r="I668" s="264"/>
      <c r="J668" s="264"/>
      <c r="K668" s="264"/>
      <c r="L668" s="264"/>
      <c r="M668" s="264"/>
      <c r="N668" s="264"/>
      <c r="O668" s="264"/>
      <c r="P668" s="264"/>
      <c r="Q668" s="264"/>
      <c r="R668" s="264"/>
      <c r="S668" s="264"/>
      <c r="T668" s="264"/>
      <c r="U668" s="264"/>
      <c r="V668" s="264"/>
      <c r="W668" s="264"/>
      <c r="X668" s="264"/>
      <c r="Y668" s="264"/>
      <c r="Z668" s="264"/>
    </row>
    <row r="669" ht="15.75" customHeight="1">
      <c r="A669" s="264"/>
      <c r="B669" s="272"/>
      <c r="C669" s="272"/>
      <c r="D669" s="272"/>
      <c r="E669" s="272"/>
      <c r="F669" s="264"/>
      <c r="G669" s="264"/>
      <c r="H669" s="264"/>
      <c r="I669" s="264"/>
      <c r="J669" s="264"/>
      <c r="K669" s="264"/>
      <c r="L669" s="264"/>
      <c r="M669" s="264"/>
      <c r="N669" s="264"/>
      <c r="O669" s="264"/>
      <c r="P669" s="264"/>
      <c r="Q669" s="264"/>
      <c r="R669" s="264"/>
      <c r="S669" s="264"/>
      <c r="T669" s="264"/>
      <c r="U669" s="264"/>
      <c r="V669" s="264"/>
      <c r="W669" s="264"/>
      <c r="X669" s="264"/>
      <c r="Y669" s="264"/>
      <c r="Z669" s="264"/>
    </row>
    <row r="670" ht="15.75" customHeight="1">
      <c r="A670" s="264"/>
      <c r="B670" s="272"/>
      <c r="C670" s="272"/>
      <c r="D670" s="272"/>
      <c r="E670" s="272"/>
      <c r="F670" s="264"/>
      <c r="G670" s="264"/>
      <c r="H670" s="264"/>
      <c r="I670" s="264"/>
      <c r="J670" s="264"/>
      <c r="K670" s="264"/>
      <c r="L670" s="264"/>
      <c r="M670" s="264"/>
      <c r="N670" s="264"/>
      <c r="O670" s="264"/>
      <c r="P670" s="264"/>
      <c r="Q670" s="264"/>
      <c r="R670" s="264"/>
      <c r="S670" s="264"/>
      <c r="T670" s="264"/>
      <c r="U670" s="264"/>
      <c r="V670" s="264"/>
      <c r="W670" s="264"/>
      <c r="X670" s="264"/>
      <c r="Y670" s="264"/>
      <c r="Z670" s="264"/>
    </row>
    <row r="671" ht="15.75" customHeight="1">
      <c r="A671" s="264"/>
      <c r="B671" s="272"/>
      <c r="C671" s="272"/>
      <c r="D671" s="272"/>
      <c r="E671" s="272"/>
      <c r="F671" s="264"/>
      <c r="G671" s="264"/>
      <c r="H671" s="264"/>
      <c r="I671" s="264"/>
      <c r="J671" s="264"/>
      <c r="K671" s="264"/>
      <c r="L671" s="264"/>
      <c r="M671" s="264"/>
      <c r="N671" s="264"/>
      <c r="O671" s="264"/>
      <c r="P671" s="264"/>
      <c r="Q671" s="264"/>
      <c r="R671" s="264"/>
      <c r="S671" s="264"/>
      <c r="T671" s="264"/>
      <c r="U671" s="264"/>
      <c r="V671" s="264"/>
      <c r="W671" s="264"/>
      <c r="X671" s="264"/>
      <c r="Y671" s="264"/>
      <c r="Z671" s="264"/>
    </row>
    <row r="672" ht="15.75" customHeight="1">
      <c r="A672" s="264"/>
      <c r="B672" s="272"/>
      <c r="C672" s="272"/>
      <c r="D672" s="272"/>
      <c r="E672" s="272"/>
      <c r="F672" s="264"/>
      <c r="G672" s="264"/>
      <c r="H672" s="264"/>
      <c r="I672" s="264"/>
      <c r="J672" s="264"/>
      <c r="K672" s="264"/>
      <c r="L672" s="264"/>
      <c r="M672" s="264"/>
      <c r="N672" s="264"/>
      <c r="O672" s="264"/>
      <c r="P672" s="264"/>
      <c r="Q672" s="264"/>
      <c r="R672" s="264"/>
      <c r="S672" s="264"/>
      <c r="T672" s="264"/>
      <c r="U672" s="264"/>
      <c r="V672" s="264"/>
      <c r="W672" s="264"/>
      <c r="X672" s="264"/>
      <c r="Y672" s="264"/>
      <c r="Z672" s="264"/>
    </row>
    <row r="673" ht="15.75" customHeight="1">
      <c r="A673" s="264"/>
      <c r="B673" s="272"/>
      <c r="C673" s="272"/>
      <c r="D673" s="272"/>
      <c r="E673" s="272"/>
      <c r="F673" s="264"/>
      <c r="G673" s="264"/>
      <c r="H673" s="264"/>
      <c r="I673" s="264"/>
      <c r="J673" s="264"/>
      <c r="K673" s="264"/>
      <c r="L673" s="264"/>
      <c r="M673" s="264"/>
      <c r="N673" s="264"/>
      <c r="O673" s="264"/>
      <c r="P673" s="264"/>
      <c r="Q673" s="264"/>
      <c r="R673" s="264"/>
      <c r="S673" s="264"/>
      <c r="T673" s="264"/>
      <c r="U673" s="264"/>
      <c r="V673" s="264"/>
      <c r="W673" s="264"/>
      <c r="X673" s="264"/>
      <c r="Y673" s="264"/>
      <c r="Z673" s="264"/>
    </row>
    <row r="674" ht="15.75" customHeight="1">
      <c r="A674" s="264"/>
      <c r="B674" s="272"/>
      <c r="C674" s="272"/>
      <c r="D674" s="272"/>
      <c r="E674" s="272"/>
      <c r="F674" s="264"/>
      <c r="G674" s="264"/>
      <c r="H674" s="264"/>
      <c r="I674" s="264"/>
      <c r="J674" s="264"/>
      <c r="K674" s="264"/>
      <c r="L674" s="264"/>
      <c r="M674" s="264"/>
      <c r="N674" s="264"/>
      <c r="O674" s="264"/>
      <c r="P674" s="264"/>
      <c r="Q674" s="264"/>
      <c r="R674" s="264"/>
      <c r="S674" s="264"/>
      <c r="T674" s="264"/>
      <c r="U674" s="264"/>
      <c r="V674" s="264"/>
      <c r="W674" s="264"/>
      <c r="X674" s="264"/>
      <c r="Y674" s="264"/>
      <c r="Z674" s="264"/>
    </row>
    <row r="675" ht="15.75" customHeight="1">
      <c r="A675" s="264"/>
      <c r="B675" s="272"/>
      <c r="C675" s="272"/>
      <c r="D675" s="272"/>
      <c r="E675" s="272"/>
      <c r="F675" s="264"/>
      <c r="G675" s="264"/>
      <c r="H675" s="264"/>
      <c r="I675" s="264"/>
      <c r="J675" s="264"/>
      <c r="K675" s="264"/>
      <c r="L675" s="264"/>
      <c r="M675" s="264"/>
      <c r="N675" s="264"/>
      <c r="O675" s="264"/>
      <c r="P675" s="264"/>
      <c r="Q675" s="264"/>
      <c r="R675" s="264"/>
      <c r="S675" s="264"/>
      <c r="T675" s="264"/>
      <c r="U675" s="264"/>
      <c r="V675" s="264"/>
      <c r="W675" s="264"/>
      <c r="X675" s="264"/>
      <c r="Y675" s="264"/>
      <c r="Z675" s="264"/>
    </row>
    <row r="676" ht="15.75" customHeight="1">
      <c r="A676" s="264"/>
      <c r="B676" s="272"/>
      <c r="C676" s="272"/>
      <c r="D676" s="272"/>
      <c r="E676" s="272"/>
      <c r="F676" s="264"/>
      <c r="G676" s="264"/>
      <c r="H676" s="264"/>
      <c r="I676" s="264"/>
      <c r="J676" s="264"/>
      <c r="K676" s="264"/>
      <c r="L676" s="264"/>
      <c r="M676" s="264"/>
      <c r="N676" s="264"/>
      <c r="O676" s="264"/>
      <c r="P676" s="264"/>
      <c r="Q676" s="264"/>
      <c r="R676" s="264"/>
      <c r="S676" s="264"/>
      <c r="T676" s="264"/>
      <c r="U676" s="264"/>
      <c r="V676" s="264"/>
      <c r="W676" s="264"/>
      <c r="X676" s="264"/>
      <c r="Y676" s="264"/>
      <c r="Z676" s="264"/>
    </row>
    <row r="677" ht="15.75" customHeight="1">
      <c r="A677" s="264"/>
      <c r="B677" s="272"/>
      <c r="C677" s="272"/>
      <c r="D677" s="272"/>
      <c r="E677" s="272"/>
      <c r="F677" s="264"/>
      <c r="G677" s="264"/>
      <c r="H677" s="264"/>
      <c r="I677" s="264"/>
      <c r="J677" s="264"/>
      <c r="K677" s="264"/>
      <c r="L677" s="264"/>
      <c r="M677" s="264"/>
      <c r="N677" s="264"/>
      <c r="O677" s="264"/>
      <c r="P677" s="264"/>
      <c r="Q677" s="264"/>
      <c r="R677" s="264"/>
      <c r="S677" s="264"/>
      <c r="T677" s="264"/>
      <c r="U677" s="264"/>
      <c r="V677" s="264"/>
      <c r="W677" s="264"/>
      <c r="X677" s="264"/>
      <c r="Y677" s="264"/>
      <c r="Z677" s="264"/>
    </row>
    <row r="678" ht="15.75" customHeight="1">
      <c r="A678" s="264"/>
      <c r="B678" s="272"/>
      <c r="C678" s="272"/>
      <c r="D678" s="272"/>
      <c r="E678" s="272"/>
      <c r="F678" s="264"/>
      <c r="G678" s="264"/>
      <c r="H678" s="264"/>
      <c r="I678" s="264"/>
      <c r="J678" s="264"/>
      <c r="K678" s="264"/>
      <c r="L678" s="264"/>
      <c r="M678" s="264"/>
      <c r="N678" s="264"/>
      <c r="O678" s="264"/>
      <c r="P678" s="264"/>
      <c r="Q678" s="264"/>
      <c r="R678" s="264"/>
      <c r="S678" s="264"/>
      <c r="T678" s="264"/>
      <c r="U678" s="264"/>
      <c r="V678" s="264"/>
      <c r="W678" s="264"/>
      <c r="X678" s="264"/>
      <c r="Y678" s="264"/>
      <c r="Z678" s="264"/>
    </row>
    <row r="679" ht="15.75" customHeight="1">
      <c r="A679" s="264"/>
      <c r="B679" s="272"/>
      <c r="C679" s="272"/>
      <c r="D679" s="272"/>
      <c r="E679" s="272"/>
      <c r="F679" s="264"/>
      <c r="G679" s="264"/>
      <c r="H679" s="264"/>
      <c r="I679" s="264"/>
      <c r="J679" s="264"/>
      <c r="K679" s="264"/>
      <c r="L679" s="264"/>
      <c r="M679" s="264"/>
      <c r="N679" s="264"/>
      <c r="O679" s="264"/>
      <c r="P679" s="264"/>
      <c r="Q679" s="264"/>
      <c r="R679" s="264"/>
      <c r="S679" s="264"/>
      <c r="T679" s="264"/>
      <c r="U679" s="264"/>
      <c r="V679" s="264"/>
      <c r="W679" s="264"/>
      <c r="X679" s="264"/>
      <c r="Y679" s="264"/>
      <c r="Z679" s="264"/>
    </row>
    <row r="680" ht="15.75" customHeight="1">
      <c r="A680" s="264"/>
      <c r="B680" s="272"/>
      <c r="C680" s="272"/>
      <c r="D680" s="272"/>
      <c r="E680" s="272"/>
      <c r="F680" s="264"/>
      <c r="G680" s="264"/>
      <c r="H680" s="264"/>
      <c r="I680" s="264"/>
      <c r="J680" s="264"/>
      <c r="K680" s="264"/>
      <c r="L680" s="264"/>
      <c r="M680" s="264"/>
      <c r="N680" s="264"/>
      <c r="O680" s="264"/>
      <c r="P680" s="264"/>
      <c r="Q680" s="264"/>
      <c r="R680" s="264"/>
      <c r="S680" s="264"/>
      <c r="T680" s="264"/>
      <c r="U680" s="264"/>
      <c r="V680" s="264"/>
      <c r="W680" s="264"/>
      <c r="X680" s="264"/>
      <c r="Y680" s="264"/>
      <c r="Z680" s="264"/>
    </row>
    <row r="681" ht="15.75" customHeight="1">
      <c r="A681" s="264"/>
      <c r="B681" s="272"/>
      <c r="C681" s="272"/>
      <c r="D681" s="272"/>
      <c r="E681" s="272"/>
      <c r="F681" s="264"/>
      <c r="G681" s="264"/>
      <c r="H681" s="264"/>
      <c r="I681" s="264"/>
      <c r="J681" s="264"/>
      <c r="K681" s="264"/>
      <c r="L681" s="264"/>
      <c r="M681" s="264"/>
      <c r="N681" s="264"/>
      <c r="O681" s="264"/>
      <c r="P681" s="264"/>
      <c r="Q681" s="264"/>
      <c r="R681" s="264"/>
      <c r="S681" s="264"/>
      <c r="T681" s="264"/>
      <c r="U681" s="264"/>
      <c r="V681" s="264"/>
      <c r="W681" s="264"/>
      <c r="X681" s="264"/>
      <c r="Y681" s="264"/>
      <c r="Z681" s="264"/>
    </row>
    <row r="682" ht="15.75" customHeight="1">
      <c r="A682" s="264"/>
      <c r="B682" s="272"/>
      <c r="C682" s="272"/>
      <c r="D682" s="272"/>
      <c r="E682" s="272"/>
      <c r="F682" s="264"/>
      <c r="G682" s="264"/>
      <c r="H682" s="264"/>
      <c r="I682" s="264"/>
      <c r="J682" s="264"/>
      <c r="K682" s="264"/>
      <c r="L682" s="264"/>
      <c r="M682" s="264"/>
      <c r="N682" s="264"/>
      <c r="O682" s="264"/>
      <c r="P682" s="264"/>
      <c r="Q682" s="264"/>
      <c r="R682" s="264"/>
      <c r="S682" s="264"/>
      <c r="T682" s="264"/>
      <c r="U682" s="264"/>
      <c r="V682" s="264"/>
      <c r="W682" s="264"/>
      <c r="X682" s="264"/>
      <c r="Y682" s="264"/>
      <c r="Z682" s="264"/>
    </row>
    <row r="683" ht="15.75" customHeight="1">
      <c r="A683" s="264"/>
      <c r="B683" s="272"/>
      <c r="C683" s="272"/>
      <c r="D683" s="272"/>
      <c r="E683" s="272"/>
      <c r="F683" s="264"/>
      <c r="G683" s="264"/>
      <c r="H683" s="264"/>
      <c r="I683" s="264"/>
      <c r="J683" s="264"/>
      <c r="K683" s="264"/>
      <c r="L683" s="264"/>
      <c r="M683" s="264"/>
      <c r="N683" s="264"/>
      <c r="O683" s="264"/>
      <c r="P683" s="264"/>
      <c r="Q683" s="264"/>
      <c r="R683" s="264"/>
      <c r="S683" s="264"/>
      <c r="T683" s="264"/>
      <c r="U683" s="264"/>
      <c r="V683" s="264"/>
      <c r="W683" s="264"/>
      <c r="X683" s="264"/>
      <c r="Y683" s="264"/>
      <c r="Z683" s="264"/>
    </row>
    <row r="684" ht="15.75" customHeight="1">
      <c r="A684" s="264"/>
      <c r="B684" s="272"/>
      <c r="C684" s="272"/>
      <c r="D684" s="272"/>
      <c r="E684" s="272"/>
      <c r="F684" s="264"/>
      <c r="G684" s="264"/>
      <c r="H684" s="264"/>
      <c r="I684" s="264"/>
      <c r="J684" s="264"/>
      <c r="K684" s="264"/>
      <c r="L684" s="264"/>
      <c r="M684" s="264"/>
      <c r="N684" s="264"/>
      <c r="O684" s="264"/>
      <c r="P684" s="264"/>
      <c r="Q684" s="264"/>
      <c r="R684" s="264"/>
      <c r="S684" s="264"/>
      <c r="T684" s="264"/>
      <c r="U684" s="264"/>
      <c r="V684" s="264"/>
      <c r="W684" s="264"/>
      <c r="X684" s="264"/>
      <c r="Y684" s="264"/>
      <c r="Z684" s="264"/>
    </row>
    <row r="685" ht="15.75" customHeight="1">
      <c r="A685" s="264"/>
      <c r="B685" s="272"/>
      <c r="C685" s="272"/>
      <c r="D685" s="272"/>
      <c r="E685" s="272"/>
      <c r="F685" s="264"/>
      <c r="G685" s="264"/>
      <c r="H685" s="264"/>
      <c r="I685" s="264"/>
      <c r="J685" s="264"/>
      <c r="K685" s="264"/>
      <c r="L685" s="264"/>
      <c r="M685" s="264"/>
      <c r="N685" s="264"/>
      <c r="O685" s="264"/>
      <c r="P685" s="264"/>
      <c r="Q685" s="264"/>
      <c r="R685" s="264"/>
      <c r="S685" s="264"/>
      <c r="T685" s="264"/>
      <c r="U685" s="264"/>
      <c r="V685" s="264"/>
      <c r="W685" s="264"/>
      <c r="X685" s="264"/>
      <c r="Y685" s="264"/>
      <c r="Z685" s="264"/>
    </row>
    <row r="686" ht="15.75" customHeight="1">
      <c r="A686" s="264"/>
      <c r="B686" s="272"/>
      <c r="C686" s="272"/>
      <c r="D686" s="272"/>
      <c r="E686" s="272"/>
      <c r="F686" s="264"/>
      <c r="G686" s="264"/>
      <c r="H686" s="264"/>
      <c r="I686" s="264"/>
      <c r="J686" s="264"/>
      <c r="K686" s="264"/>
      <c r="L686" s="264"/>
      <c r="M686" s="264"/>
      <c r="N686" s="264"/>
      <c r="O686" s="264"/>
      <c r="P686" s="264"/>
      <c r="Q686" s="264"/>
      <c r="R686" s="264"/>
      <c r="S686" s="264"/>
      <c r="T686" s="264"/>
      <c r="U686" s="264"/>
      <c r="V686" s="264"/>
      <c r="W686" s="264"/>
      <c r="X686" s="264"/>
      <c r="Y686" s="264"/>
      <c r="Z686" s="264"/>
    </row>
    <row r="687" ht="15.75" customHeight="1">
      <c r="A687" s="264"/>
      <c r="B687" s="272"/>
      <c r="C687" s="272"/>
      <c r="D687" s="272"/>
      <c r="E687" s="272"/>
      <c r="F687" s="264"/>
      <c r="G687" s="264"/>
      <c r="H687" s="264"/>
      <c r="I687" s="264"/>
      <c r="J687" s="264"/>
      <c r="K687" s="264"/>
      <c r="L687" s="264"/>
      <c r="M687" s="264"/>
      <c r="N687" s="264"/>
      <c r="O687" s="264"/>
      <c r="P687" s="264"/>
      <c r="Q687" s="264"/>
      <c r="R687" s="264"/>
      <c r="S687" s="264"/>
      <c r="T687" s="264"/>
      <c r="U687" s="264"/>
      <c r="V687" s="264"/>
      <c r="W687" s="264"/>
      <c r="X687" s="264"/>
      <c r="Y687" s="264"/>
      <c r="Z687" s="264"/>
    </row>
    <row r="688" ht="15.75" customHeight="1">
      <c r="A688" s="264"/>
      <c r="B688" s="272"/>
      <c r="C688" s="272"/>
      <c r="D688" s="272"/>
      <c r="E688" s="272"/>
      <c r="F688" s="264"/>
      <c r="G688" s="264"/>
      <c r="H688" s="264"/>
      <c r="I688" s="264"/>
      <c r="J688" s="264"/>
      <c r="K688" s="264"/>
      <c r="L688" s="264"/>
      <c r="M688" s="264"/>
      <c r="N688" s="264"/>
      <c r="O688" s="264"/>
      <c r="P688" s="264"/>
      <c r="Q688" s="264"/>
      <c r="R688" s="264"/>
      <c r="S688" s="264"/>
      <c r="T688" s="264"/>
      <c r="U688" s="264"/>
      <c r="V688" s="264"/>
      <c r="W688" s="264"/>
      <c r="X688" s="264"/>
      <c r="Y688" s="264"/>
      <c r="Z688" s="264"/>
    </row>
    <row r="689" ht="15.75" customHeight="1">
      <c r="A689" s="264"/>
      <c r="B689" s="272"/>
      <c r="C689" s="272"/>
      <c r="D689" s="272"/>
      <c r="E689" s="272"/>
      <c r="F689" s="264"/>
      <c r="G689" s="264"/>
      <c r="H689" s="264"/>
      <c r="I689" s="264"/>
      <c r="J689" s="264"/>
      <c r="K689" s="264"/>
      <c r="L689" s="264"/>
      <c r="M689" s="264"/>
      <c r="N689" s="264"/>
      <c r="O689" s="264"/>
      <c r="P689" s="264"/>
      <c r="Q689" s="264"/>
      <c r="R689" s="264"/>
      <c r="S689" s="264"/>
      <c r="T689" s="264"/>
      <c r="U689" s="264"/>
      <c r="V689" s="264"/>
      <c r="W689" s="264"/>
      <c r="X689" s="264"/>
      <c r="Y689" s="264"/>
      <c r="Z689" s="264"/>
    </row>
    <row r="690" ht="15.75" customHeight="1">
      <c r="A690" s="264"/>
      <c r="B690" s="272"/>
      <c r="C690" s="272"/>
      <c r="D690" s="272"/>
      <c r="E690" s="272"/>
      <c r="F690" s="264"/>
      <c r="G690" s="264"/>
      <c r="H690" s="264"/>
      <c r="I690" s="264"/>
      <c r="J690" s="264"/>
      <c r="K690" s="264"/>
      <c r="L690" s="264"/>
      <c r="M690" s="264"/>
      <c r="N690" s="264"/>
      <c r="O690" s="264"/>
      <c r="P690" s="264"/>
      <c r="Q690" s="264"/>
      <c r="R690" s="264"/>
      <c r="S690" s="264"/>
      <c r="T690" s="264"/>
      <c r="U690" s="264"/>
      <c r="V690" s="264"/>
      <c r="W690" s="264"/>
      <c r="X690" s="264"/>
      <c r="Y690" s="264"/>
      <c r="Z690" s="264"/>
    </row>
    <row r="691" ht="15.75" customHeight="1">
      <c r="A691" s="264"/>
      <c r="B691" s="272"/>
      <c r="C691" s="272"/>
      <c r="D691" s="272"/>
      <c r="E691" s="272"/>
      <c r="F691" s="264"/>
      <c r="G691" s="264"/>
      <c r="H691" s="264"/>
      <c r="I691" s="264"/>
      <c r="J691" s="264"/>
      <c r="K691" s="264"/>
      <c r="L691" s="264"/>
      <c r="M691" s="264"/>
      <c r="N691" s="264"/>
      <c r="O691" s="264"/>
      <c r="P691" s="264"/>
      <c r="Q691" s="264"/>
      <c r="R691" s="264"/>
      <c r="S691" s="264"/>
      <c r="T691" s="264"/>
      <c r="U691" s="264"/>
      <c r="V691" s="264"/>
      <c r="W691" s="264"/>
      <c r="X691" s="264"/>
      <c r="Y691" s="264"/>
      <c r="Z691" s="264"/>
    </row>
    <row r="692" ht="15.75" customHeight="1">
      <c r="A692" s="264"/>
      <c r="B692" s="272"/>
      <c r="C692" s="272"/>
      <c r="D692" s="272"/>
      <c r="E692" s="272"/>
      <c r="F692" s="264"/>
      <c r="G692" s="264"/>
      <c r="H692" s="264"/>
      <c r="I692" s="264"/>
      <c r="J692" s="264"/>
      <c r="K692" s="264"/>
      <c r="L692" s="264"/>
      <c r="M692" s="264"/>
      <c r="N692" s="264"/>
      <c r="O692" s="264"/>
      <c r="P692" s="264"/>
      <c r="Q692" s="264"/>
      <c r="R692" s="264"/>
      <c r="S692" s="264"/>
      <c r="T692" s="264"/>
      <c r="U692" s="264"/>
      <c r="V692" s="264"/>
      <c r="W692" s="264"/>
      <c r="X692" s="264"/>
      <c r="Y692" s="264"/>
      <c r="Z692" s="264"/>
    </row>
    <row r="693" ht="15.75" customHeight="1">
      <c r="A693" s="264"/>
      <c r="B693" s="272"/>
      <c r="C693" s="272"/>
      <c r="D693" s="272"/>
      <c r="E693" s="272"/>
      <c r="F693" s="264"/>
      <c r="G693" s="264"/>
      <c r="H693" s="264"/>
      <c r="I693" s="264"/>
      <c r="J693" s="264"/>
      <c r="K693" s="264"/>
      <c r="L693" s="264"/>
      <c r="M693" s="264"/>
      <c r="N693" s="264"/>
      <c r="O693" s="264"/>
      <c r="P693" s="264"/>
      <c r="Q693" s="264"/>
      <c r="R693" s="264"/>
      <c r="S693" s="264"/>
      <c r="T693" s="264"/>
      <c r="U693" s="264"/>
      <c r="V693" s="264"/>
      <c r="W693" s="264"/>
      <c r="X693" s="264"/>
      <c r="Y693" s="264"/>
      <c r="Z693" s="264"/>
    </row>
    <row r="694" ht="15.75" customHeight="1">
      <c r="A694" s="264"/>
      <c r="B694" s="272"/>
      <c r="C694" s="272"/>
      <c r="D694" s="272"/>
      <c r="E694" s="272"/>
      <c r="F694" s="264"/>
      <c r="G694" s="264"/>
      <c r="H694" s="264"/>
      <c r="I694" s="264"/>
      <c r="J694" s="264"/>
      <c r="K694" s="264"/>
      <c r="L694" s="264"/>
      <c r="M694" s="264"/>
      <c r="N694" s="264"/>
      <c r="O694" s="264"/>
      <c r="P694" s="264"/>
      <c r="Q694" s="264"/>
      <c r="R694" s="264"/>
      <c r="S694" s="264"/>
      <c r="T694" s="264"/>
      <c r="U694" s="264"/>
      <c r="V694" s="264"/>
      <c r="W694" s="264"/>
      <c r="X694" s="264"/>
      <c r="Y694" s="264"/>
      <c r="Z694" s="264"/>
    </row>
    <row r="695" ht="15.75" customHeight="1">
      <c r="A695" s="264"/>
      <c r="B695" s="272"/>
      <c r="C695" s="272"/>
      <c r="D695" s="272"/>
      <c r="E695" s="272"/>
      <c r="F695" s="264"/>
      <c r="G695" s="264"/>
      <c r="H695" s="264"/>
      <c r="I695" s="264"/>
      <c r="J695" s="264"/>
      <c r="K695" s="264"/>
      <c r="L695" s="264"/>
      <c r="M695" s="264"/>
      <c r="N695" s="264"/>
      <c r="O695" s="264"/>
      <c r="P695" s="264"/>
      <c r="Q695" s="264"/>
      <c r="R695" s="264"/>
      <c r="S695" s="264"/>
      <c r="T695" s="264"/>
      <c r="U695" s="264"/>
      <c r="V695" s="264"/>
      <c r="W695" s="264"/>
      <c r="X695" s="264"/>
      <c r="Y695" s="264"/>
      <c r="Z695" s="264"/>
    </row>
    <row r="696" ht="15.75" customHeight="1">
      <c r="A696" s="264"/>
      <c r="B696" s="272"/>
      <c r="C696" s="272"/>
      <c r="D696" s="272"/>
      <c r="E696" s="272"/>
      <c r="F696" s="264"/>
      <c r="G696" s="264"/>
      <c r="H696" s="264"/>
      <c r="I696" s="264"/>
      <c r="J696" s="264"/>
      <c r="K696" s="264"/>
      <c r="L696" s="264"/>
      <c r="M696" s="264"/>
      <c r="N696" s="264"/>
      <c r="O696" s="264"/>
      <c r="P696" s="264"/>
      <c r="Q696" s="264"/>
      <c r="R696" s="264"/>
      <c r="S696" s="264"/>
      <c r="T696" s="264"/>
      <c r="U696" s="264"/>
      <c r="V696" s="264"/>
      <c r="W696" s="264"/>
      <c r="X696" s="264"/>
      <c r="Y696" s="264"/>
      <c r="Z696" s="264"/>
    </row>
    <row r="697" ht="15.75" customHeight="1">
      <c r="A697" s="264"/>
      <c r="B697" s="272"/>
      <c r="C697" s="272"/>
      <c r="D697" s="272"/>
      <c r="E697" s="272"/>
      <c r="F697" s="264"/>
      <c r="G697" s="264"/>
      <c r="H697" s="264"/>
      <c r="I697" s="264"/>
      <c r="J697" s="264"/>
      <c r="K697" s="264"/>
      <c r="L697" s="264"/>
      <c r="M697" s="264"/>
      <c r="N697" s="264"/>
      <c r="O697" s="264"/>
      <c r="P697" s="264"/>
      <c r="Q697" s="264"/>
      <c r="R697" s="264"/>
      <c r="S697" s="264"/>
      <c r="T697" s="264"/>
      <c r="U697" s="264"/>
      <c r="V697" s="264"/>
      <c r="W697" s="264"/>
      <c r="X697" s="264"/>
      <c r="Y697" s="264"/>
      <c r="Z697" s="264"/>
    </row>
    <row r="698" ht="15.75" customHeight="1">
      <c r="A698" s="264"/>
      <c r="B698" s="272"/>
      <c r="C698" s="272"/>
      <c r="D698" s="272"/>
      <c r="E698" s="272"/>
      <c r="F698" s="264"/>
      <c r="G698" s="264"/>
      <c r="H698" s="264"/>
      <c r="I698" s="264"/>
      <c r="J698" s="264"/>
      <c r="K698" s="264"/>
      <c r="L698" s="264"/>
      <c r="M698" s="264"/>
      <c r="N698" s="264"/>
      <c r="O698" s="264"/>
      <c r="P698" s="264"/>
      <c r="Q698" s="264"/>
      <c r="R698" s="264"/>
      <c r="S698" s="264"/>
      <c r="T698" s="264"/>
      <c r="U698" s="264"/>
      <c r="V698" s="264"/>
      <c r="W698" s="264"/>
      <c r="X698" s="264"/>
      <c r="Y698" s="264"/>
      <c r="Z698" s="264"/>
    </row>
    <row r="699" ht="15.75" customHeight="1">
      <c r="A699" s="264"/>
      <c r="B699" s="272"/>
      <c r="C699" s="272"/>
      <c r="D699" s="272"/>
      <c r="E699" s="272"/>
      <c r="F699" s="264"/>
      <c r="G699" s="264"/>
      <c r="H699" s="264"/>
      <c r="I699" s="264"/>
      <c r="J699" s="264"/>
      <c r="K699" s="264"/>
      <c r="L699" s="264"/>
      <c r="M699" s="264"/>
      <c r="N699" s="264"/>
      <c r="O699" s="264"/>
      <c r="P699" s="264"/>
      <c r="Q699" s="264"/>
      <c r="R699" s="264"/>
      <c r="S699" s="264"/>
      <c r="T699" s="264"/>
      <c r="U699" s="264"/>
      <c r="V699" s="264"/>
      <c r="W699" s="264"/>
      <c r="X699" s="264"/>
      <c r="Y699" s="264"/>
      <c r="Z699" s="264"/>
    </row>
    <row r="700" ht="15.75" customHeight="1">
      <c r="A700" s="264"/>
      <c r="B700" s="272"/>
      <c r="C700" s="272"/>
      <c r="D700" s="272"/>
      <c r="E700" s="272"/>
      <c r="F700" s="264"/>
      <c r="G700" s="264"/>
      <c r="H700" s="264"/>
      <c r="I700" s="264"/>
      <c r="J700" s="264"/>
      <c r="K700" s="264"/>
      <c r="L700" s="264"/>
      <c r="M700" s="264"/>
      <c r="N700" s="264"/>
      <c r="O700" s="264"/>
      <c r="P700" s="264"/>
      <c r="Q700" s="264"/>
      <c r="R700" s="264"/>
      <c r="S700" s="264"/>
      <c r="T700" s="264"/>
      <c r="U700" s="264"/>
      <c r="V700" s="264"/>
      <c r="W700" s="264"/>
      <c r="X700" s="264"/>
      <c r="Y700" s="264"/>
      <c r="Z700" s="264"/>
    </row>
    <row r="701" ht="15.75" customHeight="1">
      <c r="A701" s="264"/>
      <c r="B701" s="272"/>
      <c r="C701" s="272"/>
      <c r="D701" s="272"/>
      <c r="E701" s="272"/>
      <c r="F701" s="264"/>
      <c r="G701" s="264"/>
      <c r="H701" s="264"/>
      <c r="I701" s="264"/>
      <c r="J701" s="264"/>
      <c r="K701" s="264"/>
      <c r="L701" s="264"/>
      <c r="M701" s="264"/>
      <c r="N701" s="264"/>
      <c r="O701" s="264"/>
      <c r="P701" s="264"/>
      <c r="Q701" s="264"/>
      <c r="R701" s="264"/>
      <c r="S701" s="264"/>
      <c r="T701" s="264"/>
      <c r="U701" s="264"/>
      <c r="V701" s="264"/>
      <c r="W701" s="264"/>
      <c r="X701" s="264"/>
      <c r="Y701" s="264"/>
      <c r="Z701" s="264"/>
    </row>
    <row r="702" ht="15.75" customHeight="1">
      <c r="A702" s="264"/>
      <c r="B702" s="272"/>
      <c r="C702" s="272"/>
      <c r="D702" s="272"/>
      <c r="E702" s="272"/>
      <c r="F702" s="264"/>
      <c r="G702" s="264"/>
      <c r="H702" s="264"/>
      <c r="I702" s="264"/>
      <c r="J702" s="264"/>
      <c r="K702" s="264"/>
      <c r="L702" s="264"/>
      <c r="M702" s="264"/>
      <c r="N702" s="264"/>
      <c r="O702" s="264"/>
      <c r="P702" s="264"/>
      <c r="Q702" s="264"/>
      <c r="R702" s="264"/>
      <c r="S702" s="264"/>
      <c r="T702" s="264"/>
      <c r="U702" s="264"/>
      <c r="V702" s="264"/>
      <c r="W702" s="264"/>
      <c r="X702" s="264"/>
      <c r="Y702" s="264"/>
      <c r="Z702" s="264"/>
    </row>
    <row r="703" ht="15.75" customHeight="1">
      <c r="A703" s="264"/>
      <c r="B703" s="272"/>
      <c r="C703" s="272"/>
      <c r="D703" s="272"/>
      <c r="E703" s="272"/>
      <c r="F703" s="264"/>
      <c r="G703" s="264"/>
      <c r="H703" s="264"/>
      <c r="I703" s="264"/>
      <c r="J703" s="264"/>
      <c r="K703" s="264"/>
      <c r="L703" s="264"/>
      <c r="M703" s="264"/>
      <c r="N703" s="264"/>
      <c r="O703" s="264"/>
      <c r="P703" s="264"/>
      <c r="Q703" s="264"/>
      <c r="R703" s="264"/>
      <c r="S703" s="264"/>
      <c r="T703" s="264"/>
      <c r="U703" s="264"/>
      <c r="V703" s="264"/>
      <c r="W703" s="264"/>
      <c r="X703" s="264"/>
      <c r="Y703" s="264"/>
      <c r="Z703" s="264"/>
    </row>
    <row r="704" ht="15.75" customHeight="1">
      <c r="A704" s="264"/>
      <c r="B704" s="272"/>
      <c r="C704" s="272"/>
      <c r="D704" s="272"/>
      <c r="E704" s="272"/>
      <c r="F704" s="264"/>
      <c r="G704" s="264"/>
      <c r="H704" s="264"/>
      <c r="I704" s="264"/>
      <c r="J704" s="264"/>
      <c r="K704" s="264"/>
      <c r="L704" s="264"/>
      <c r="M704" s="264"/>
      <c r="N704" s="264"/>
      <c r="O704" s="264"/>
      <c r="P704" s="264"/>
      <c r="Q704" s="264"/>
      <c r="R704" s="264"/>
      <c r="S704" s="264"/>
      <c r="T704" s="264"/>
      <c r="U704" s="264"/>
      <c r="V704" s="264"/>
      <c r="W704" s="264"/>
      <c r="X704" s="264"/>
      <c r="Y704" s="264"/>
      <c r="Z704" s="264"/>
    </row>
    <row r="705" ht="15.75" customHeight="1">
      <c r="A705" s="264"/>
      <c r="B705" s="272"/>
      <c r="C705" s="272"/>
      <c r="D705" s="272"/>
      <c r="E705" s="272"/>
      <c r="F705" s="264"/>
      <c r="G705" s="264"/>
      <c r="H705" s="264"/>
      <c r="I705" s="264"/>
      <c r="J705" s="264"/>
      <c r="K705" s="264"/>
      <c r="L705" s="264"/>
      <c r="M705" s="264"/>
      <c r="N705" s="264"/>
      <c r="O705" s="264"/>
      <c r="P705" s="264"/>
      <c r="Q705" s="264"/>
      <c r="R705" s="264"/>
      <c r="S705" s="264"/>
      <c r="T705" s="264"/>
      <c r="U705" s="264"/>
      <c r="V705" s="264"/>
      <c r="W705" s="264"/>
      <c r="X705" s="264"/>
      <c r="Y705" s="264"/>
      <c r="Z705" s="264"/>
    </row>
    <row r="706" ht="15.75" customHeight="1">
      <c r="A706" s="264"/>
      <c r="B706" s="272"/>
      <c r="C706" s="272"/>
      <c r="D706" s="272"/>
      <c r="E706" s="272"/>
      <c r="F706" s="264"/>
      <c r="G706" s="264"/>
      <c r="H706" s="264"/>
      <c r="I706" s="264"/>
      <c r="J706" s="264"/>
      <c r="K706" s="264"/>
      <c r="L706" s="264"/>
      <c r="M706" s="264"/>
      <c r="N706" s="264"/>
      <c r="O706" s="264"/>
      <c r="P706" s="264"/>
      <c r="Q706" s="264"/>
      <c r="R706" s="264"/>
      <c r="S706" s="264"/>
      <c r="T706" s="264"/>
      <c r="U706" s="264"/>
      <c r="V706" s="264"/>
      <c r="W706" s="264"/>
      <c r="X706" s="264"/>
      <c r="Y706" s="264"/>
      <c r="Z706" s="264"/>
    </row>
    <row r="707" ht="15.75" customHeight="1">
      <c r="A707" s="264"/>
      <c r="B707" s="272"/>
      <c r="C707" s="272"/>
      <c r="D707" s="272"/>
      <c r="E707" s="272"/>
      <c r="F707" s="264"/>
      <c r="G707" s="264"/>
      <c r="H707" s="264"/>
      <c r="I707" s="264"/>
      <c r="J707" s="264"/>
      <c r="K707" s="264"/>
      <c r="L707" s="264"/>
      <c r="M707" s="264"/>
      <c r="N707" s="264"/>
      <c r="O707" s="264"/>
      <c r="P707" s="264"/>
      <c r="Q707" s="264"/>
      <c r="R707" s="264"/>
      <c r="S707" s="264"/>
      <c r="T707" s="264"/>
      <c r="U707" s="264"/>
      <c r="V707" s="264"/>
      <c r="W707" s="264"/>
      <c r="X707" s="264"/>
      <c r="Y707" s="264"/>
      <c r="Z707" s="264"/>
    </row>
    <row r="708" ht="15.75" customHeight="1">
      <c r="A708" s="264"/>
      <c r="B708" s="272"/>
      <c r="C708" s="272"/>
      <c r="D708" s="272"/>
      <c r="E708" s="272"/>
      <c r="F708" s="264"/>
      <c r="G708" s="264"/>
      <c r="H708" s="264"/>
      <c r="I708" s="264"/>
      <c r="J708" s="264"/>
      <c r="K708" s="264"/>
      <c r="L708" s="264"/>
      <c r="M708" s="264"/>
      <c r="N708" s="264"/>
      <c r="O708" s="264"/>
      <c r="P708" s="264"/>
      <c r="Q708" s="264"/>
      <c r="R708" s="264"/>
      <c r="S708" s="264"/>
      <c r="T708" s="264"/>
      <c r="U708" s="264"/>
      <c r="V708" s="264"/>
      <c r="W708" s="264"/>
      <c r="X708" s="264"/>
      <c r="Y708" s="264"/>
      <c r="Z708" s="264"/>
    </row>
    <row r="709" ht="15.75" customHeight="1">
      <c r="A709" s="264"/>
      <c r="B709" s="272"/>
      <c r="C709" s="272"/>
      <c r="D709" s="272"/>
      <c r="E709" s="272"/>
      <c r="F709" s="264"/>
      <c r="G709" s="264"/>
      <c r="H709" s="264"/>
      <c r="I709" s="264"/>
      <c r="J709" s="264"/>
      <c r="K709" s="264"/>
      <c r="L709" s="264"/>
      <c r="M709" s="264"/>
      <c r="N709" s="264"/>
      <c r="O709" s="264"/>
      <c r="P709" s="264"/>
      <c r="Q709" s="264"/>
      <c r="R709" s="264"/>
      <c r="S709" s="264"/>
      <c r="T709" s="264"/>
      <c r="U709" s="264"/>
      <c r="V709" s="264"/>
      <c r="W709" s="264"/>
      <c r="X709" s="264"/>
      <c r="Y709" s="264"/>
      <c r="Z709" s="264"/>
    </row>
    <row r="710" ht="15.75" customHeight="1">
      <c r="A710" s="264"/>
      <c r="B710" s="272"/>
      <c r="C710" s="272"/>
      <c r="D710" s="272"/>
      <c r="E710" s="272"/>
      <c r="F710" s="264"/>
      <c r="G710" s="264"/>
      <c r="H710" s="264"/>
      <c r="I710" s="264"/>
      <c r="J710" s="264"/>
      <c r="K710" s="264"/>
      <c r="L710" s="264"/>
      <c r="M710" s="264"/>
      <c r="N710" s="264"/>
      <c r="O710" s="264"/>
      <c r="P710" s="264"/>
      <c r="Q710" s="264"/>
      <c r="R710" s="264"/>
      <c r="S710" s="264"/>
      <c r="T710" s="264"/>
      <c r="U710" s="264"/>
      <c r="V710" s="264"/>
      <c r="W710" s="264"/>
      <c r="X710" s="264"/>
      <c r="Y710" s="264"/>
      <c r="Z710" s="264"/>
    </row>
    <row r="711" ht="15.75" customHeight="1">
      <c r="A711" s="264"/>
      <c r="B711" s="272"/>
      <c r="C711" s="272"/>
      <c r="D711" s="272"/>
      <c r="E711" s="272"/>
      <c r="F711" s="264"/>
      <c r="G711" s="264"/>
      <c r="H711" s="264"/>
      <c r="I711" s="264"/>
      <c r="J711" s="264"/>
      <c r="K711" s="264"/>
      <c r="L711" s="264"/>
      <c r="M711" s="264"/>
      <c r="N711" s="264"/>
      <c r="O711" s="264"/>
      <c r="P711" s="264"/>
      <c r="Q711" s="264"/>
      <c r="R711" s="264"/>
      <c r="S711" s="264"/>
      <c r="T711" s="264"/>
      <c r="U711" s="264"/>
      <c r="V711" s="264"/>
      <c r="W711" s="264"/>
      <c r="X711" s="264"/>
      <c r="Y711" s="264"/>
      <c r="Z711" s="264"/>
    </row>
    <row r="712" ht="15.75" customHeight="1">
      <c r="A712" s="264"/>
      <c r="B712" s="272"/>
      <c r="C712" s="272"/>
      <c r="D712" s="272"/>
      <c r="E712" s="272"/>
      <c r="F712" s="264"/>
      <c r="G712" s="264"/>
      <c r="H712" s="264"/>
      <c r="I712" s="264"/>
      <c r="J712" s="264"/>
      <c r="K712" s="264"/>
      <c r="L712" s="264"/>
      <c r="M712" s="264"/>
      <c r="N712" s="264"/>
      <c r="O712" s="264"/>
      <c r="P712" s="264"/>
      <c r="Q712" s="264"/>
      <c r="R712" s="264"/>
      <c r="S712" s="264"/>
      <c r="T712" s="264"/>
      <c r="U712" s="264"/>
      <c r="V712" s="264"/>
      <c r="W712" s="264"/>
      <c r="X712" s="264"/>
      <c r="Y712" s="264"/>
      <c r="Z712" s="264"/>
    </row>
    <row r="713" ht="15.75" customHeight="1">
      <c r="A713" s="264"/>
      <c r="B713" s="272"/>
      <c r="C713" s="272"/>
      <c r="D713" s="272"/>
      <c r="E713" s="272"/>
      <c r="F713" s="264"/>
      <c r="G713" s="264"/>
      <c r="H713" s="264"/>
      <c r="I713" s="264"/>
      <c r="J713" s="264"/>
      <c r="K713" s="264"/>
      <c r="L713" s="264"/>
      <c r="M713" s="264"/>
      <c r="N713" s="264"/>
      <c r="O713" s="264"/>
      <c r="P713" s="264"/>
      <c r="Q713" s="264"/>
      <c r="R713" s="264"/>
      <c r="S713" s="264"/>
      <c r="T713" s="264"/>
      <c r="U713" s="264"/>
      <c r="V713" s="264"/>
      <c r="W713" s="264"/>
      <c r="X713" s="264"/>
      <c r="Y713" s="264"/>
      <c r="Z713" s="264"/>
    </row>
    <row r="714" ht="15.75" customHeight="1">
      <c r="A714" s="264"/>
      <c r="B714" s="272"/>
      <c r="C714" s="272"/>
      <c r="D714" s="272"/>
      <c r="E714" s="272"/>
      <c r="F714" s="264"/>
      <c r="G714" s="264"/>
      <c r="H714" s="264"/>
      <c r="I714" s="264"/>
      <c r="J714" s="264"/>
      <c r="K714" s="264"/>
      <c r="L714" s="264"/>
      <c r="M714" s="264"/>
      <c r="N714" s="264"/>
      <c r="O714" s="264"/>
      <c r="P714" s="264"/>
      <c r="Q714" s="264"/>
      <c r="R714" s="264"/>
      <c r="S714" s="264"/>
      <c r="T714" s="264"/>
      <c r="U714" s="264"/>
      <c r="V714" s="264"/>
      <c r="W714" s="264"/>
      <c r="X714" s="264"/>
      <c r="Y714" s="264"/>
      <c r="Z714" s="264"/>
    </row>
    <row r="715" ht="15.75" customHeight="1">
      <c r="A715" s="264"/>
      <c r="B715" s="272"/>
      <c r="C715" s="272"/>
      <c r="D715" s="272"/>
      <c r="E715" s="272"/>
      <c r="F715" s="264"/>
      <c r="G715" s="264"/>
      <c r="H715" s="264"/>
      <c r="I715" s="264"/>
      <c r="J715" s="264"/>
      <c r="K715" s="264"/>
      <c r="L715" s="264"/>
      <c r="M715" s="264"/>
      <c r="N715" s="264"/>
      <c r="O715" s="264"/>
      <c r="P715" s="264"/>
      <c r="Q715" s="264"/>
      <c r="R715" s="264"/>
      <c r="S715" s="264"/>
      <c r="T715" s="264"/>
      <c r="U715" s="264"/>
      <c r="V715" s="264"/>
      <c r="W715" s="264"/>
      <c r="X715" s="264"/>
      <c r="Y715" s="264"/>
      <c r="Z715" s="264"/>
    </row>
    <row r="716" ht="15.75" customHeight="1">
      <c r="A716" s="264"/>
      <c r="B716" s="272"/>
      <c r="C716" s="272"/>
      <c r="D716" s="272"/>
      <c r="E716" s="272"/>
      <c r="F716" s="264"/>
      <c r="G716" s="264"/>
      <c r="H716" s="264"/>
      <c r="I716" s="264"/>
      <c r="J716" s="264"/>
      <c r="K716" s="264"/>
      <c r="L716" s="264"/>
      <c r="M716" s="264"/>
      <c r="N716" s="264"/>
      <c r="O716" s="264"/>
      <c r="P716" s="264"/>
      <c r="Q716" s="264"/>
      <c r="R716" s="264"/>
      <c r="S716" s="264"/>
      <c r="T716" s="264"/>
      <c r="U716" s="264"/>
      <c r="V716" s="264"/>
      <c r="W716" s="264"/>
      <c r="X716" s="264"/>
      <c r="Y716" s="264"/>
      <c r="Z716" s="264"/>
    </row>
    <row r="717" ht="15.75" customHeight="1">
      <c r="A717" s="264"/>
      <c r="B717" s="272"/>
      <c r="C717" s="272"/>
      <c r="D717" s="272"/>
      <c r="E717" s="272"/>
      <c r="F717" s="264"/>
      <c r="G717" s="264"/>
      <c r="H717" s="264"/>
      <c r="I717" s="264"/>
      <c r="J717" s="264"/>
      <c r="K717" s="264"/>
      <c r="L717" s="264"/>
      <c r="M717" s="264"/>
      <c r="N717" s="264"/>
      <c r="O717" s="264"/>
      <c r="P717" s="264"/>
      <c r="Q717" s="264"/>
      <c r="R717" s="264"/>
      <c r="S717" s="264"/>
      <c r="T717" s="264"/>
      <c r="U717" s="264"/>
      <c r="V717" s="264"/>
      <c r="W717" s="264"/>
      <c r="X717" s="264"/>
      <c r="Y717" s="264"/>
      <c r="Z717" s="264"/>
    </row>
    <row r="718" ht="15.75" customHeight="1">
      <c r="A718" s="264"/>
      <c r="B718" s="272"/>
      <c r="C718" s="272"/>
      <c r="D718" s="272"/>
      <c r="E718" s="272"/>
      <c r="F718" s="264"/>
      <c r="G718" s="264"/>
      <c r="H718" s="264"/>
      <c r="I718" s="264"/>
      <c r="J718" s="264"/>
      <c r="K718" s="264"/>
      <c r="L718" s="264"/>
      <c r="M718" s="264"/>
      <c r="N718" s="264"/>
      <c r="O718" s="264"/>
      <c r="P718" s="264"/>
      <c r="Q718" s="264"/>
      <c r="R718" s="264"/>
      <c r="S718" s="264"/>
      <c r="T718" s="264"/>
      <c r="U718" s="264"/>
      <c r="V718" s="264"/>
      <c r="W718" s="264"/>
      <c r="X718" s="264"/>
      <c r="Y718" s="264"/>
      <c r="Z718" s="264"/>
    </row>
    <row r="719" ht="15.75" customHeight="1">
      <c r="A719" s="264"/>
      <c r="B719" s="272"/>
      <c r="C719" s="272"/>
      <c r="D719" s="272"/>
      <c r="E719" s="272"/>
      <c r="F719" s="264"/>
      <c r="G719" s="264"/>
      <c r="H719" s="264"/>
      <c r="I719" s="264"/>
      <c r="J719" s="264"/>
      <c r="K719" s="264"/>
      <c r="L719" s="264"/>
      <c r="M719" s="264"/>
      <c r="N719" s="264"/>
      <c r="O719" s="264"/>
      <c r="P719" s="264"/>
      <c r="Q719" s="264"/>
      <c r="R719" s="264"/>
      <c r="S719" s="264"/>
      <c r="T719" s="264"/>
      <c r="U719" s="264"/>
      <c r="V719" s="264"/>
      <c r="W719" s="264"/>
      <c r="X719" s="264"/>
      <c r="Y719" s="264"/>
      <c r="Z719" s="264"/>
    </row>
    <row r="720" ht="15.75" customHeight="1">
      <c r="A720" s="264"/>
      <c r="B720" s="272"/>
      <c r="C720" s="272"/>
      <c r="D720" s="272"/>
      <c r="E720" s="272"/>
      <c r="F720" s="264"/>
      <c r="G720" s="264"/>
      <c r="H720" s="264"/>
      <c r="I720" s="264"/>
      <c r="J720" s="264"/>
      <c r="K720" s="264"/>
      <c r="L720" s="264"/>
      <c r="M720" s="264"/>
      <c r="N720" s="264"/>
      <c r="O720" s="264"/>
      <c r="P720" s="264"/>
      <c r="Q720" s="264"/>
      <c r="R720" s="264"/>
      <c r="S720" s="264"/>
      <c r="T720" s="264"/>
      <c r="U720" s="264"/>
      <c r="V720" s="264"/>
      <c r="W720" s="264"/>
      <c r="X720" s="264"/>
      <c r="Y720" s="264"/>
      <c r="Z720" s="264"/>
    </row>
    <row r="721" ht="15.75" customHeight="1">
      <c r="A721" s="264"/>
      <c r="B721" s="272"/>
      <c r="C721" s="272"/>
      <c r="D721" s="272"/>
      <c r="E721" s="272"/>
      <c r="F721" s="264"/>
      <c r="G721" s="264"/>
      <c r="H721" s="264"/>
      <c r="I721" s="264"/>
      <c r="J721" s="264"/>
      <c r="K721" s="264"/>
      <c r="L721" s="264"/>
      <c r="M721" s="264"/>
      <c r="N721" s="264"/>
      <c r="O721" s="264"/>
      <c r="P721" s="264"/>
      <c r="Q721" s="264"/>
      <c r="R721" s="264"/>
      <c r="S721" s="264"/>
      <c r="T721" s="264"/>
      <c r="U721" s="264"/>
      <c r="V721" s="264"/>
      <c r="W721" s="264"/>
      <c r="X721" s="264"/>
      <c r="Y721" s="264"/>
      <c r="Z721" s="264"/>
    </row>
    <row r="722" ht="15.75" customHeight="1">
      <c r="A722" s="264"/>
      <c r="B722" s="272"/>
      <c r="C722" s="272"/>
      <c r="D722" s="272"/>
      <c r="E722" s="272"/>
      <c r="F722" s="264"/>
      <c r="G722" s="264"/>
      <c r="H722" s="264"/>
      <c r="I722" s="264"/>
      <c r="J722" s="264"/>
      <c r="K722" s="264"/>
      <c r="L722" s="264"/>
      <c r="M722" s="264"/>
      <c r="N722" s="264"/>
      <c r="O722" s="264"/>
      <c r="P722" s="264"/>
      <c r="Q722" s="264"/>
      <c r="R722" s="264"/>
      <c r="S722" s="264"/>
      <c r="T722" s="264"/>
      <c r="U722" s="264"/>
      <c r="V722" s="264"/>
      <c r="W722" s="264"/>
      <c r="X722" s="264"/>
      <c r="Y722" s="264"/>
      <c r="Z722" s="264"/>
    </row>
    <row r="723" ht="15.75" customHeight="1">
      <c r="A723" s="264"/>
      <c r="B723" s="272"/>
      <c r="C723" s="272"/>
      <c r="D723" s="272"/>
      <c r="E723" s="272"/>
      <c r="F723" s="264"/>
      <c r="G723" s="264"/>
      <c r="H723" s="264"/>
      <c r="I723" s="264"/>
      <c r="J723" s="264"/>
      <c r="K723" s="264"/>
      <c r="L723" s="264"/>
      <c r="M723" s="264"/>
      <c r="N723" s="264"/>
      <c r="O723" s="264"/>
      <c r="P723" s="264"/>
      <c r="Q723" s="264"/>
      <c r="R723" s="264"/>
      <c r="S723" s="264"/>
      <c r="T723" s="264"/>
      <c r="U723" s="264"/>
      <c r="V723" s="264"/>
      <c r="W723" s="264"/>
      <c r="X723" s="264"/>
      <c r="Y723" s="264"/>
      <c r="Z723" s="264"/>
    </row>
    <row r="724" ht="15.75" customHeight="1">
      <c r="A724" s="264"/>
      <c r="B724" s="272"/>
      <c r="C724" s="272"/>
      <c r="D724" s="272"/>
      <c r="E724" s="272"/>
      <c r="F724" s="264"/>
      <c r="G724" s="264"/>
      <c r="H724" s="264"/>
      <c r="I724" s="264"/>
      <c r="J724" s="264"/>
      <c r="K724" s="264"/>
      <c r="L724" s="264"/>
      <c r="M724" s="264"/>
      <c r="N724" s="264"/>
      <c r="O724" s="264"/>
      <c r="P724" s="264"/>
      <c r="Q724" s="264"/>
      <c r="R724" s="264"/>
      <c r="S724" s="264"/>
      <c r="T724" s="264"/>
      <c r="U724" s="264"/>
      <c r="V724" s="264"/>
      <c r="W724" s="264"/>
      <c r="X724" s="264"/>
      <c r="Y724" s="264"/>
      <c r="Z724" s="264"/>
    </row>
    <row r="725" ht="15.75" customHeight="1">
      <c r="A725" s="264"/>
      <c r="B725" s="272"/>
      <c r="C725" s="272"/>
      <c r="D725" s="272"/>
      <c r="E725" s="272"/>
      <c r="F725" s="264"/>
      <c r="G725" s="264"/>
      <c r="H725" s="264"/>
      <c r="I725" s="264"/>
      <c r="J725" s="264"/>
      <c r="K725" s="264"/>
      <c r="L725" s="264"/>
      <c r="M725" s="264"/>
      <c r="N725" s="264"/>
      <c r="O725" s="264"/>
      <c r="P725" s="264"/>
      <c r="Q725" s="264"/>
      <c r="R725" s="264"/>
      <c r="S725" s="264"/>
      <c r="T725" s="264"/>
      <c r="U725" s="264"/>
      <c r="V725" s="264"/>
      <c r="W725" s="264"/>
      <c r="X725" s="264"/>
      <c r="Y725" s="264"/>
      <c r="Z725" s="264"/>
    </row>
    <row r="726" ht="15.75" customHeight="1">
      <c r="A726" s="264"/>
      <c r="B726" s="272"/>
      <c r="C726" s="272"/>
      <c r="D726" s="272"/>
      <c r="E726" s="272"/>
      <c r="F726" s="264"/>
      <c r="G726" s="264"/>
      <c r="H726" s="264"/>
      <c r="I726" s="264"/>
      <c r="J726" s="264"/>
      <c r="K726" s="264"/>
      <c r="L726" s="264"/>
      <c r="M726" s="264"/>
      <c r="N726" s="264"/>
      <c r="O726" s="264"/>
      <c r="P726" s="264"/>
      <c r="Q726" s="264"/>
      <c r="R726" s="264"/>
      <c r="S726" s="264"/>
      <c r="T726" s="264"/>
      <c r="U726" s="264"/>
      <c r="V726" s="264"/>
      <c r="W726" s="264"/>
      <c r="X726" s="264"/>
      <c r="Y726" s="264"/>
      <c r="Z726" s="264"/>
    </row>
    <row r="727" ht="15.75" customHeight="1">
      <c r="A727" s="264"/>
      <c r="B727" s="272"/>
      <c r="C727" s="272"/>
      <c r="D727" s="272"/>
      <c r="E727" s="272"/>
      <c r="F727" s="264"/>
      <c r="G727" s="264"/>
      <c r="H727" s="264"/>
      <c r="I727" s="264"/>
      <c r="J727" s="264"/>
      <c r="K727" s="264"/>
      <c r="L727" s="264"/>
      <c r="M727" s="264"/>
      <c r="N727" s="264"/>
      <c r="O727" s="264"/>
      <c r="P727" s="264"/>
      <c r="Q727" s="264"/>
      <c r="R727" s="264"/>
      <c r="S727" s="264"/>
      <c r="T727" s="264"/>
      <c r="U727" s="264"/>
      <c r="V727" s="264"/>
      <c r="W727" s="264"/>
      <c r="X727" s="264"/>
      <c r="Y727" s="264"/>
      <c r="Z727" s="264"/>
    </row>
    <row r="728" ht="15.75" customHeight="1">
      <c r="A728" s="264"/>
      <c r="B728" s="272"/>
      <c r="C728" s="272"/>
      <c r="D728" s="272"/>
      <c r="E728" s="272"/>
      <c r="F728" s="264"/>
      <c r="G728" s="264"/>
      <c r="H728" s="264"/>
      <c r="I728" s="264"/>
      <c r="J728" s="264"/>
      <c r="K728" s="264"/>
      <c r="L728" s="264"/>
      <c r="M728" s="264"/>
      <c r="N728" s="264"/>
      <c r="O728" s="264"/>
      <c r="P728" s="264"/>
      <c r="Q728" s="264"/>
      <c r="R728" s="264"/>
      <c r="S728" s="264"/>
      <c r="T728" s="264"/>
      <c r="U728" s="264"/>
      <c r="V728" s="264"/>
      <c r="W728" s="264"/>
      <c r="X728" s="264"/>
      <c r="Y728" s="264"/>
      <c r="Z728" s="264"/>
    </row>
    <row r="729" ht="15.75" customHeight="1">
      <c r="A729" s="264"/>
      <c r="B729" s="272"/>
      <c r="C729" s="272"/>
      <c r="D729" s="272"/>
      <c r="E729" s="272"/>
      <c r="F729" s="264"/>
      <c r="G729" s="264"/>
      <c r="H729" s="264"/>
      <c r="I729" s="264"/>
      <c r="J729" s="264"/>
      <c r="K729" s="264"/>
      <c r="L729" s="264"/>
      <c r="M729" s="264"/>
      <c r="N729" s="264"/>
      <c r="O729" s="264"/>
      <c r="P729" s="264"/>
      <c r="Q729" s="264"/>
      <c r="R729" s="264"/>
      <c r="S729" s="264"/>
      <c r="T729" s="264"/>
      <c r="U729" s="264"/>
      <c r="V729" s="264"/>
      <c r="W729" s="264"/>
      <c r="X729" s="264"/>
      <c r="Y729" s="264"/>
      <c r="Z729" s="264"/>
    </row>
    <row r="730" ht="15.75" customHeight="1">
      <c r="A730" s="264"/>
      <c r="B730" s="272"/>
      <c r="C730" s="272"/>
      <c r="D730" s="272"/>
      <c r="E730" s="272"/>
      <c r="F730" s="264"/>
      <c r="G730" s="264"/>
      <c r="H730" s="264"/>
      <c r="I730" s="264"/>
      <c r="J730" s="264"/>
      <c r="K730" s="264"/>
      <c r="L730" s="264"/>
      <c r="M730" s="264"/>
      <c r="N730" s="264"/>
      <c r="O730" s="264"/>
      <c r="P730" s="264"/>
      <c r="Q730" s="264"/>
      <c r="R730" s="264"/>
      <c r="S730" s="264"/>
      <c r="T730" s="264"/>
      <c r="U730" s="264"/>
      <c r="V730" s="264"/>
      <c r="W730" s="264"/>
      <c r="X730" s="264"/>
      <c r="Y730" s="264"/>
      <c r="Z730" s="264"/>
    </row>
    <row r="731" ht="15.75" customHeight="1">
      <c r="A731" s="264"/>
      <c r="B731" s="272"/>
      <c r="C731" s="272"/>
      <c r="D731" s="272"/>
      <c r="E731" s="272"/>
      <c r="F731" s="264"/>
      <c r="G731" s="264"/>
      <c r="H731" s="264"/>
      <c r="I731" s="264"/>
      <c r="J731" s="264"/>
      <c r="K731" s="264"/>
      <c r="L731" s="264"/>
      <c r="M731" s="264"/>
      <c r="N731" s="264"/>
      <c r="O731" s="264"/>
      <c r="P731" s="264"/>
      <c r="Q731" s="264"/>
      <c r="R731" s="264"/>
      <c r="S731" s="264"/>
      <c r="T731" s="264"/>
      <c r="U731" s="264"/>
      <c r="V731" s="264"/>
      <c r="W731" s="264"/>
      <c r="X731" s="264"/>
      <c r="Y731" s="264"/>
      <c r="Z731" s="264"/>
    </row>
    <row r="732" ht="15.75" customHeight="1">
      <c r="A732" s="264"/>
      <c r="B732" s="272"/>
      <c r="C732" s="272"/>
      <c r="D732" s="272"/>
      <c r="E732" s="272"/>
      <c r="F732" s="264"/>
      <c r="G732" s="264"/>
      <c r="H732" s="264"/>
      <c r="I732" s="264"/>
      <c r="J732" s="264"/>
      <c r="K732" s="264"/>
      <c r="L732" s="264"/>
      <c r="M732" s="264"/>
      <c r="N732" s="264"/>
      <c r="O732" s="264"/>
      <c r="P732" s="264"/>
      <c r="Q732" s="264"/>
      <c r="R732" s="264"/>
      <c r="S732" s="264"/>
      <c r="T732" s="264"/>
      <c r="U732" s="264"/>
      <c r="V732" s="264"/>
      <c r="W732" s="264"/>
      <c r="X732" s="264"/>
      <c r="Y732" s="264"/>
      <c r="Z732" s="264"/>
    </row>
    <row r="733" ht="15.75" customHeight="1">
      <c r="A733" s="264"/>
      <c r="B733" s="272"/>
      <c r="C733" s="272"/>
      <c r="D733" s="272"/>
      <c r="E733" s="272"/>
      <c r="F733" s="264"/>
      <c r="G733" s="264"/>
      <c r="H733" s="264"/>
      <c r="I733" s="264"/>
      <c r="J733" s="264"/>
      <c r="K733" s="264"/>
      <c r="L733" s="264"/>
      <c r="M733" s="264"/>
      <c r="N733" s="264"/>
      <c r="O733" s="264"/>
      <c r="P733" s="264"/>
      <c r="Q733" s="264"/>
      <c r="R733" s="264"/>
      <c r="S733" s="264"/>
      <c r="T733" s="264"/>
      <c r="U733" s="264"/>
      <c r="V733" s="264"/>
      <c r="W733" s="264"/>
      <c r="X733" s="264"/>
      <c r="Y733" s="264"/>
      <c r="Z733" s="264"/>
    </row>
    <row r="734" ht="15.75" customHeight="1">
      <c r="A734" s="264"/>
      <c r="B734" s="272"/>
      <c r="C734" s="272"/>
      <c r="D734" s="272"/>
      <c r="E734" s="272"/>
      <c r="F734" s="264"/>
      <c r="G734" s="264"/>
      <c r="H734" s="264"/>
      <c r="I734" s="264"/>
      <c r="J734" s="264"/>
      <c r="K734" s="264"/>
      <c r="L734" s="264"/>
      <c r="M734" s="264"/>
      <c r="N734" s="264"/>
      <c r="O734" s="264"/>
      <c r="P734" s="264"/>
      <c r="Q734" s="264"/>
      <c r="R734" s="264"/>
      <c r="S734" s="264"/>
      <c r="T734" s="264"/>
      <c r="U734" s="264"/>
      <c r="V734" s="264"/>
      <c r="W734" s="264"/>
      <c r="X734" s="264"/>
      <c r="Y734" s="264"/>
      <c r="Z734" s="264"/>
    </row>
    <row r="735" ht="15.75" customHeight="1">
      <c r="A735" s="264"/>
      <c r="B735" s="272"/>
      <c r="C735" s="272"/>
      <c r="D735" s="272"/>
      <c r="E735" s="272"/>
      <c r="F735" s="264"/>
      <c r="G735" s="264"/>
      <c r="H735" s="264"/>
      <c r="I735" s="264"/>
      <c r="J735" s="264"/>
      <c r="K735" s="264"/>
      <c r="L735" s="264"/>
      <c r="M735" s="264"/>
      <c r="N735" s="264"/>
      <c r="O735" s="264"/>
      <c r="P735" s="264"/>
      <c r="Q735" s="264"/>
      <c r="R735" s="264"/>
      <c r="S735" s="264"/>
      <c r="T735" s="264"/>
      <c r="U735" s="264"/>
      <c r="V735" s="264"/>
      <c r="W735" s="264"/>
      <c r="X735" s="264"/>
      <c r="Y735" s="264"/>
      <c r="Z735" s="264"/>
    </row>
    <row r="736" ht="15.75" customHeight="1">
      <c r="A736" s="264"/>
      <c r="B736" s="272"/>
      <c r="C736" s="272"/>
      <c r="D736" s="272"/>
      <c r="E736" s="272"/>
      <c r="F736" s="264"/>
      <c r="G736" s="264"/>
      <c r="H736" s="264"/>
      <c r="I736" s="264"/>
      <c r="J736" s="264"/>
      <c r="K736" s="264"/>
      <c r="L736" s="264"/>
      <c r="M736" s="264"/>
      <c r="N736" s="264"/>
      <c r="O736" s="264"/>
      <c r="P736" s="264"/>
      <c r="Q736" s="264"/>
      <c r="R736" s="264"/>
      <c r="S736" s="264"/>
      <c r="T736" s="264"/>
      <c r="U736" s="264"/>
      <c r="V736" s="264"/>
      <c r="W736" s="264"/>
      <c r="X736" s="264"/>
      <c r="Y736" s="264"/>
      <c r="Z736" s="264"/>
    </row>
    <row r="737" ht="15.75" customHeight="1">
      <c r="A737" s="264"/>
      <c r="B737" s="272"/>
      <c r="C737" s="272"/>
      <c r="D737" s="272"/>
      <c r="E737" s="272"/>
      <c r="F737" s="264"/>
      <c r="G737" s="264"/>
      <c r="H737" s="264"/>
      <c r="I737" s="264"/>
      <c r="J737" s="264"/>
      <c r="K737" s="264"/>
      <c r="L737" s="264"/>
      <c r="M737" s="264"/>
      <c r="N737" s="264"/>
      <c r="O737" s="264"/>
      <c r="P737" s="264"/>
      <c r="Q737" s="264"/>
      <c r="R737" s="264"/>
      <c r="S737" s="264"/>
      <c r="T737" s="264"/>
      <c r="U737" s="264"/>
      <c r="V737" s="264"/>
      <c r="W737" s="264"/>
      <c r="X737" s="264"/>
      <c r="Y737" s="264"/>
      <c r="Z737" s="264"/>
    </row>
    <row r="738" ht="15.75" customHeight="1">
      <c r="A738" s="264"/>
      <c r="B738" s="272"/>
      <c r="C738" s="272"/>
      <c r="D738" s="272"/>
      <c r="E738" s="272"/>
      <c r="F738" s="264"/>
      <c r="G738" s="264"/>
      <c r="H738" s="264"/>
      <c r="I738" s="264"/>
      <c r="J738" s="264"/>
      <c r="K738" s="264"/>
      <c r="L738" s="264"/>
      <c r="M738" s="264"/>
      <c r="N738" s="264"/>
      <c r="O738" s="264"/>
      <c r="P738" s="264"/>
      <c r="Q738" s="264"/>
      <c r="R738" s="264"/>
      <c r="S738" s="264"/>
      <c r="T738" s="264"/>
      <c r="U738" s="264"/>
      <c r="V738" s="264"/>
      <c r="W738" s="264"/>
      <c r="X738" s="264"/>
      <c r="Y738" s="264"/>
      <c r="Z738" s="264"/>
    </row>
    <row r="739" ht="15.75" customHeight="1">
      <c r="A739" s="264"/>
      <c r="B739" s="272"/>
      <c r="C739" s="272"/>
      <c r="D739" s="272"/>
      <c r="E739" s="272"/>
      <c r="F739" s="264"/>
      <c r="G739" s="264"/>
      <c r="H739" s="264"/>
      <c r="I739" s="264"/>
      <c r="J739" s="264"/>
      <c r="K739" s="264"/>
      <c r="L739" s="264"/>
      <c r="M739" s="264"/>
      <c r="N739" s="264"/>
      <c r="O739" s="264"/>
      <c r="P739" s="264"/>
      <c r="Q739" s="264"/>
      <c r="R739" s="264"/>
      <c r="S739" s="264"/>
      <c r="T739" s="264"/>
      <c r="U739" s="264"/>
      <c r="V739" s="264"/>
      <c r="W739" s="264"/>
      <c r="X739" s="264"/>
      <c r="Y739" s="264"/>
      <c r="Z739" s="264"/>
    </row>
    <row r="740" ht="15.75" customHeight="1">
      <c r="A740" s="264"/>
      <c r="B740" s="272"/>
      <c r="C740" s="272"/>
      <c r="D740" s="272"/>
      <c r="E740" s="272"/>
      <c r="F740" s="264"/>
      <c r="G740" s="264"/>
      <c r="H740" s="264"/>
      <c r="I740" s="264"/>
      <c r="J740" s="264"/>
      <c r="K740" s="264"/>
      <c r="L740" s="264"/>
      <c r="M740" s="264"/>
      <c r="N740" s="264"/>
      <c r="O740" s="264"/>
      <c r="P740" s="264"/>
      <c r="Q740" s="264"/>
      <c r="R740" s="264"/>
      <c r="S740" s="264"/>
      <c r="T740" s="264"/>
      <c r="U740" s="264"/>
      <c r="V740" s="264"/>
      <c r="W740" s="264"/>
      <c r="X740" s="264"/>
      <c r="Y740" s="264"/>
      <c r="Z740" s="264"/>
    </row>
    <row r="741" ht="15.75" customHeight="1">
      <c r="A741" s="264"/>
      <c r="B741" s="272"/>
      <c r="C741" s="272"/>
      <c r="D741" s="272"/>
      <c r="E741" s="272"/>
      <c r="F741" s="264"/>
      <c r="G741" s="264"/>
      <c r="H741" s="264"/>
      <c r="I741" s="264"/>
      <c r="J741" s="264"/>
      <c r="K741" s="264"/>
      <c r="L741" s="264"/>
      <c r="M741" s="264"/>
      <c r="N741" s="264"/>
      <c r="O741" s="264"/>
      <c r="P741" s="264"/>
      <c r="Q741" s="264"/>
      <c r="R741" s="264"/>
      <c r="S741" s="264"/>
      <c r="T741" s="264"/>
      <c r="U741" s="264"/>
      <c r="V741" s="264"/>
      <c r="W741" s="264"/>
      <c r="X741" s="264"/>
      <c r="Y741" s="264"/>
      <c r="Z741" s="264"/>
    </row>
    <row r="742" ht="15.75" customHeight="1">
      <c r="A742" s="264"/>
      <c r="B742" s="272"/>
      <c r="C742" s="272"/>
      <c r="D742" s="272"/>
      <c r="E742" s="272"/>
      <c r="F742" s="264"/>
      <c r="G742" s="264"/>
      <c r="H742" s="264"/>
      <c r="I742" s="264"/>
      <c r="J742" s="264"/>
      <c r="K742" s="264"/>
      <c r="L742" s="264"/>
      <c r="M742" s="264"/>
      <c r="N742" s="264"/>
      <c r="O742" s="264"/>
      <c r="P742" s="264"/>
      <c r="Q742" s="264"/>
      <c r="R742" s="264"/>
      <c r="S742" s="264"/>
      <c r="T742" s="264"/>
      <c r="U742" s="264"/>
      <c r="V742" s="264"/>
      <c r="W742" s="264"/>
      <c r="X742" s="264"/>
      <c r="Y742" s="264"/>
      <c r="Z742" s="264"/>
    </row>
    <row r="743" ht="15.75" customHeight="1">
      <c r="A743" s="264"/>
      <c r="B743" s="272"/>
      <c r="C743" s="272"/>
      <c r="D743" s="272"/>
      <c r="E743" s="272"/>
      <c r="F743" s="264"/>
      <c r="G743" s="264"/>
      <c r="H743" s="264"/>
      <c r="I743" s="264"/>
      <c r="J743" s="264"/>
      <c r="K743" s="264"/>
      <c r="L743" s="264"/>
      <c r="M743" s="264"/>
      <c r="N743" s="264"/>
      <c r="O743" s="264"/>
      <c r="P743" s="264"/>
      <c r="Q743" s="264"/>
      <c r="R743" s="264"/>
      <c r="S743" s="264"/>
      <c r="T743" s="264"/>
      <c r="U743" s="264"/>
      <c r="V743" s="264"/>
      <c r="W743" s="264"/>
      <c r="X743" s="264"/>
      <c r="Y743" s="264"/>
      <c r="Z743" s="264"/>
    </row>
    <row r="744" ht="15.75" customHeight="1">
      <c r="A744" s="264"/>
      <c r="B744" s="272"/>
      <c r="C744" s="272"/>
      <c r="D744" s="272"/>
      <c r="E744" s="272"/>
      <c r="F744" s="264"/>
      <c r="G744" s="264"/>
      <c r="H744" s="264"/>
      <c r="I744" s="264"/>
      <c r="J744" s="264"/>
      <c r="K744" s="264"/>
      <c r="L744" s="264"/>
      <c r="M744" s="264"/>
      <c r="N744" s="264"/>
      <c r="O744" s="264"/>
      <c r="P744" s="264"/>
      <c r="Q744" s="264"/>
      <c r="R744" s="264"/>
      <c r="S744" s="264"/>
      <c r="T744" s="264"/>
      <c r="U744" s="264"/>
      <c r="V744" s="264"/>
      <c r="W744" s="264"/>
      <c r="X744" s="264"/>
      <c r="Y744" s="264"/>
      <c r="Z744" s="264"/>
    </row>
    <row r="745" ht="15.75" customHeight="1">
      <c r="A745" s="264"/>
      <c r="B745" s="272"/>
      <c r="C745" s="272"/>
      <c r="D745" s="272"/>
      <c r="E745" s="272"/>
      <c r="F745" s="264"/>
      <c r="G745" s="264"/>
      <c r="H745" s="264"/>
      <c r="I745" s="264"/>
      <c r="J745" s="264"/>
      <c r="K745" s="264"/>
      <c r="L745" s="264"/>
      <c r="M745" s="264"/>
      <c r="N745" s="264"/>
      <c r="O745" s="264"/>
      <c r="P745" s="264"/>
      <c r="Q745" s="264"/>
      <c r="R745" s="264"/>
      <c r="S745" s="264"/>
      <c r="T745" s="264"/>
      <c r="U745" s="264"/>
      <c r="V745" s="264"/>
      <c r="W745" s="264"/>
      <c r="X745" s="264"/>
      <c r="Y745" s="264"/>
      <c r="Z745" s="264"/>
    </row>
    <row r="746" ht="15.75" customHeight="1">
      <c r="A746" s="264"/>
      <c r="B746" s="272"/>
      <c r="C746" s="272"/>
      <c r="D746" s="272"/>
      <c r="E746" s="272"/>
      <c r="F746" s="264"/>
      <c r="G746" s="264"/>
      <c r="H746" s="264"/>
      <c r="I746" s="264"/>
      <c r="J746" s="264"/>
      <c r="K746" s="264"/>
      <c r="L746" s="264"/>
      <c r="M746" s="264"/>
      <c r="N746" s="264"/>
      <c r="O746" s="264"/>
      <c r="P746" s="264"/>
      <c r="Q746" s="264"/>
      <c r="R746" s="264"/>
      <c r="S746" s="264"/>
      <c r="T746" s="264"/>
      <c r="U746" s="264"/>
      <c r="V746" s="264"/>
      <c r="W746" s="264"/>
      <c r="X746" s="264"/>
      <c r="Y746" s="264"/>
      <c r="Z746" s="264"/>
    </row>
    <row r="747" ht="15.75" customHeight="1">
      <c r="A747" s="264"/>
      <c r="B747" s="272"/>
      <c r="C747" s="272"/>
      <c r="D747" s="272"/>
      <c r="E747" s="272"/>
      <c r="F747" s="264"/>
      <c r="G747" s="264"/>
      <c r="H747" s="264"/>
      <c r="I747" s="264"/>
      <c r="J747" s="264"/>
      <c r="K747" s="264"/>
      <c r="L747" s="264"/>
      <c r="M747" s="264"/>
      <c r="N747" s="264"/>
      <c r="O747" s="264"/>
      <c r="P747" s="264"/>
      <c r="Q747" s="264"/>
      <c r="R747" s="264"/>
      <c r="S747" s="264"/>
      <c r="T747" s="264"/>
      <c r="U747" s="264"/>
      <c r="V747" s="264"/>
      <c r="W747" s="264"/>
      <c r="X747" s="264"/>
      <c r="Y747" s="264"/>
      <c r="Z747" s="264"/>
    </row>
    <row r="748" ht="15.75" customHeight="1">
      <c r="A748" s="264"/>
      <c r="B748" s="272"/>
      <c r="C748" s="272"/>
      <c r="D748" s="272"/>
      <c r="E748" s="272"/>
      <c r="F748" s="264"/>
      <c r="G748" s="264"/>
      <c r="H748" s="264"/>
      <c r="I748" s="264"/>
      <c r="J748" s="264"/>
      <c r="K748" s="264"/>
      <c r="L748" s="264"/>
      <c r="M748" s="264"/>
      <c r="N748" s="264"/>
      <c r="O748" s="264"/>
      <c r="P748" s="264"/>
      <c r="Q748" s="264"/>
      <c r="R748" s="264"/>
      <c r="S748" s="264"/>
      <c r="T748" s="264"/>
      <c r="U748" s="264"/>
      <c r="V748" s="264"/>
      <c r="W748" s="264"/>
      <c r="X748" s="264"/>
      <c r="Y748" s="264"/>
      <c r="Z748" s="264"/>
    </row>
    <row r="749" ht="15.75" customHeight="1">
      <c r="A749" s="264"/>
      <c r="B749" s="272"/>
      <c r="C749" s="272"/>
      <c r="D749" s="272"/>
      <c r="E749" s="272"/>
      <c r="F749" s="264"/>
      <c r="G749" s="264"/>
      <c r="H749" s="264"/>
      <c r="I749" s="264"/>
      <c r="J749" s="264"/>
      <c r="K749" s="264"/>
      <c r="L749" s="264"/>
      <c r="M749" s="264"/>
      <c r="N749" s="264"/>
      <c r="O749" s="264"/>
      <c r="P749" s="264"/>
      <c r="Q749" s="264"/>
      <c r="R749" s="264"/>
      <c r="S749" s="264"/>
      <c r="T749" s="264"/>
      <c r="U749" s="264"/>
      <c r="V749" s="264"/>
      <c r="W749" s="264"/>
      <c r="X749" s="264"/>
      <c r="Y749" s="264"/>
      <c r="Z749" s="264"/>
    </row>
    <row r="750" ht="15.75" customHeight="1">
      <c r="A750" s="264"/>
      <c r="B750" s="272"/>
      <c r="C750" s="272"/>
      <c r="D750" s="272"/>
      <c r="E750" s="272"/>
      <c r="F750" s="264"/>
      <c r="G750" s="264"/>
      <c r="H750" s="264"/>
      <c r="I750" s="264"/>
      <c r="J750" s="264"/>
      <c r="K750" s="264"/>
      <c r="L750" s="264"/>
      <c r="M750" s="264"/>
      <c r="N750" s="264"/>
      <c r="O750" s="264"/>
      <c r="P750" s="264"/>
      <c r="Q750" s="264"/>
      <c r="R750" s="264"/>
      <c r="S750" s="264"/>
      <c r="T750" s="264"/>
      <c r="U750" s="264"/>
      <c r="V750" s="264"/>
      <c r="W750" s="264"/>
      <c r="X750" s="264"/>
      <c r="Y750" s="264"/>
      <c r="Z750" s="264"/>
    </row>
    <row r="751" ht="15.75" customHeight="1">
      <c r="A751" s="264"/>
      <c r="B751" s="272"/>
      <c r="C751" s="272"/>
      <c r="D751" s="272"/>
      <c r="E751" s="272"/>
      <c r="F751" s="264"/>
      <c r="G751" s="264"/>
      <c r="H751" s="264"/>
      <c r="I751" s="264"/>
      <c r="J751" s="264"/>
      <c r="K751" s="264"/>
      <c r="L751" s="264"/>
      <c r="M751" s="264"/>
      <c r="N751" s="264"/>
      <c r="O751" s="264"/>
      <c r="P751" s="264"/>
      <c r="Q751" s="264"/>
      <c r="R751" s="264"/>
      <c r="S751" s="264"/>
      <c r="T751" s="264"/>
      <c r="U751" s="264"/>
      <c r="V751" s="264"/>
      <c r="W751" s="264"/>
      <c r="X751" s="264"/>
      <c r="Y751" s="264"/>
      <c r="Z751" s="264"/>
    </row>
    <row r="752" ht="15.75" customHeight="1">
      <c r="A752" s="264"/>
      <c r="B752" s="272"/>
      <c r="C752" s="272"/>
      <c r="D752" s="272"/>
      <c r="E752" s="272"/>
      <c r="F752" s="264"/>
      <c r="G752" s="264"/>
      <c r="H752" s="264"/>
      <c r="I752" s="264"/>
      <c r="J752" s="264"/>
      <c r="K752" s="264"/>
      <c r="L752" s="264"/>
      <c r="M752" s="264"/>
      <c r="N752" s="264"/>
      <c r="O752" s="264"/>
      <c r="P752" s="264"/>
      <c r="Q752" s="264"/>
      <c r="R752" s="264"/>
      <c r="S752" s="264"/>
      <c r="T752" s="264"/>
      <c r="U752" s="264"/>
      <c r="V752" s="264"/>
      <c r="W752" s="264"/>
      <c r="X752" s="264"/>
      <c r="Y752" s="264"/>
      <c r="Z752" s="264"/>
    </row>
    <row r="753" ht="15.75" customHeight="1">
      <c r="A753" s="264"/>
      <c r="B753" s="272"/>
      <c r="C753" s="272"/>
      <c r="D753" s="272"/>
      <c r="E753" s="272"/>
      <c r="F753" s="264"/>
      <c r="G753" s="264"/>
      <c r="H753" s="264"/>
      <c r="I753" s="264"/>
      <c r="J753" s="264"/>
      <c r="K753" s="264"/>
      <c r="L753" s="264"/>
      <c r="M753" s="264"/>
      <c r="N753" s="264"/>
      <c r="O753" s="264"/>
      <c r="P753" s="264"/>
      <c r="Q753" s="264"/>
      <c r="R753" s="264"/>
      <c r="S753" s="264"/>
      <c r="T753" s="264"/>
      <c r="U753" s="264"/>
      <c r="V753" s="264"/>
      <c r="W753" s="264"/>
      <c r="X753" s="264"/>
      <c r="Y753" s="264"/>
      <c r="Z753" s="264"/>
    </row>
    <row r="754" ht="15.75" customHeight="1">
      <c r="A754" s="264"/>
      <c r="B754" s="272"/>
      <c r="C754" s="272"/>
      <c r="D754" s="272"/>
      <c r="E754" s="272"/>
      <c r="F754" s="264"/>
      <c r="G754" s="264"/>
      <c r="H754" s="264"/>
      <c r="I754" s="264"/>
      <c r="J754" s="264"/>
      <c r="K754" s="264"/>
      <c r="L754" s="264"/>
      <c r="M754" s="264"/>
      <c r="N754" s="264"/>
      <c r="O754" s="264"/>
      <c r="P754" s="264"/>
      <c r="Q754" s="264"/>
      <c r="R754" s="264"/>
      <c r="S754" s="264"/>
      <c r="T754" s="264"/>
      <c r="U754" s="264"/>
      <c r="V754" s="264"/>
      <c r="W754" s="264"/>
      <c r="X754" s="264"/>
      <c r="Y754" s="264"/>
      <c r="Z754" s="264"/>
    </row>
    <row r="755" ht="15.75" customHeight="1">
      <c r="A755" s="264"/>
      <c r="B755" s="272"/>
      <c r="C755" s="272"/>
      <c r="D755" s="272"/>
      <c r="E755" s="272"/>
      <c r="F755" s="264"/>
      <c r="G755" s="264"/>
      <c r="H755" s="264"/>
      <c r="I755" s="264"/>
      <c r="J755" s="264"/>
      <c r="K755" s="264"/>
      <c r="L755" s="264"/>
      <c r="M755" s="264"/>
      <c r="N755" s="264"/>
      <c r="O755" s="264"/>
      <c r="P755" s="264"/>
      <c r="Q755" s="264"/>
      <c r="R755" s="264"/>
      <c r="S755" s="264"/>
      <c r="T755" s="264"/>
      <c r="U755" s="264"/>
      <c r="V755" s="264"/>
      <c r="W755" s="264"/>
      <c r="X755" s="264"/>
      <c r="Y755" s="264"/>
      <c r="Z755" s="264"/>
    </row>
    <row r="756" ht="15.75" customHeight="1">
      <c r="A756" s="264"/>
      <c r="B756" s="272"/>
      <c r="C756" s="272"/>
      <c r="D756" s="272"/>
      <c r="E756" s="272"/>
      <c r="F756" s="264"/>
      <c r="G756" s="264"/>
      <c r="H756" s="264"/>
      <c r="I756" s="264"/>
      <c r="J756" s="264"/>
      <c r="K756" s="264"/>
      <c r="L756" s="264"/>
      <c r="M756" s="264"/>
      <c r="N756" s="264"/>
      <c r="O756" s="264"/>
      <c r="P756" s="264"/>
      <c r="Q756" s="264"/>
      <c r="R756" s="264"/>
      <c r="S756" s="264"/>
      <c r="T756" s="264"/>
      <c r="U756" s="264"/>
      <c r="V756" s="264"/>
      <c r="W756" s="264"/>
      <c r="X756" s="264"/>
      <c r="Y756" s="264"/>
      <c r="Z756" s="264"/>
    </row>
    <row r="757" ht="15.75" customHeight="1">
      <c r="A757" s="264"/>
      <c r="B757" s="272"/>
      <c r="C757" s="272"/>
      <c r="D757" s="272"/>
      <c r="E757" s="272"/>
      <c r="F757" s="264"/>
      <c r="G757" s="264"/>
      <c r="H757" s="264"/>
      <c r="I757" s="264"/>
      <c r="J757" s="264"/>
      <c r="K757" s="264"/>
      <c r="L757" s="264"/>
      <c r="M757" s="264"/>
      <c r="N757" s="264"/>
      <c r="O757" s="264"/>
      <c r="P757" s="264"/>
      <c r="Q757" s="264"/>
      <c r="R757" s="264"/>
      <c r="S757" s="264"/>
      <c r="T757" s="264"/>
      <c r="U757" s="264"/>
      <c r="V757" s="264"/>
      <c r="W757" s="264"/>
      <c r="X757" s="264"/>
      <c r="Y757" s="264"/>
      <c r="Z757" s="264"/>
    </row>
    <row r="758" ht="15.75" customHeight="1">
      <c r="A758" s="264"/>
      <c r="B758" s="272"/>
      <c r="C758" s="272"/>
      <c r="D758" s="272"/>
      <c r="E758" s="272"/>
      <c r="F758" s="264"/>
      <c r="G758" s="264"/>
      <c r="H758" s="264"/>
      <c r="I758" s="264"/>
      <c r="J758" s="264"/>
      <c r="K758" s="264"/>
      <c r="L758" s="264"/>
      <c r="M758" s="264"/>
      <c r="N758" s="264"/>
      <c r="O758" s="264"/>
      <c r="P758" s="264"/>
      <c r="Q758" s="264"/>
      <c r="R758" s="264"/>
      <c r="S758" s="264"/>
      <c r="T758" s="264"/>
      <c r="U758" s="264"/>
      <c r="V758" s="264"/>
      <c r="W758" s="264"/>
      <c r="X758" s="264"/>
      <c r="Y758" s="264"/>
      <c r="Z758" s="264"/>
    </row>
    <row r="759" ht="15.75" customHeight="1">
      <c r="A759" s="264"/>
      <c r="B759" s="272"/>
      <c r="C759" s="272"/>
      <c r="D759" s="272"/>
      <c r="E759" s="272"/>
      <c r="F759" s="264"/>
      <c r="G759" s="264"/>
      <c r="H759" s="264"/>
      <c r="I759" s="264"/>
      <c r="J759" s="264"/>
      <c r="K759" s="264"/>
      <c r="L759" s="264"/>
      <c r="M759" s="264"/>
      <c r="N759" s="264"/>
      <c r="O759" s="264"/>
      <c r="P759" s="264"/>
      <c r="Q759" s="264"/>
      <c r="R759" s="264"/>
      <c r="S759" s="264"/>
      <c r="T759" s="264"/>
      <c r="U759" s="264"/>
      <c r="V759" s="264"/>
      <c r="W759" s="264"/>
      <c r="X759" s="264"/>
      <c r="Y759" s="264"/>
      <c r="Z759" s="264"/>
    </row>
    <row r="760" ht="15.75" customHeight="1">
      <c r="A760" s="264"/>
      <c r="B760" s="272"/>
      <c r="C760" s="272"/>
      <c r="D760" s="272"/>
      <c r="E760" s="272"/>
      <c r="F760" s="264"/>
      <c r="G760" s="264"/>
      <c r="H760" s="264"/>
      <c r="I760" s="264"/>
      <c r="J760" s="264"/>
      <c r="K760" s="264"/>
      <c r="L760" s="264"/>
      <c r="M760" s="264"/>
      <c r="N760" s="264"/>
      <c r="O760" s="264"/>
      <c r="P760" s="264"/>
      <c r="Q760" s="264"/>
      <c r="R760" s="264"/>
      <c r="S760" s="264"/>
      <c r="T760" s="264"/>
      <c r="U760" s="264"/>
      <c r="V760" s="264"/>
      <c r="W760" s="264"/>
      <c r="X760" s="264"/>
      <c r="Y760" s="264"/>
      <c r="Z760" s="264"/>
    </row>
    <row r="761" ht="15.75" customHeight="1">
      <c r="A761" s="264"/>
      <c r="B761" s="272"/>
      <c r="C761" s="272"/>
      <c r="D761" s="272"/>
      <c r="E761" s="272"/>
      <c r="F761" s="264"/>
      <c r="G761" s="264"/>
      <c r="H761" s="264"/>
      <c r="I761" s="264"/>
      <c r="J761" s="264"/>
      <c r="K761" s="264"/>
      <c r="L761" s="264"/>
      <c r="M761" s="264"/>
      <c r="N761" s="264"/>
      <c r="O761" s="264"/>
      <c r="P761" s="264"/>
      <c r="Q761" s="264"/>
      <c r="R761" s="264"/>
      <c r="S761" s="264"/>
      <c r="T761" s="264"/>
      <c r="U761" s="264"/>
      <c r="V761" s="264"/>
      <c r="W761" s="264"/>
      <c r="X761" s="264"/>
      <c r="Y761" s="264"/>
      <c r="Z761" s="264"/>
    </row>
    <row r="762" ht="15.75" customHeight="1">
      <c r="A762" s="264"/>
      <c r="B762" s="272"/>
      <c r="C762" s="272"/>
      <c r="D762" s="272"/>
      <c r="E762" s="272"/>
      <c r="F762" s="264"/>
      <c r="G762" s="264"/>
      <c r="H762" s="264"/>
      <c r="I762" s="264"/>
      <c r="J762" s="264"/>
      <c r="K762" s="264"/>
      <c r="L762" s="264"/>
      <c r="M762" s="264"/>
      <c r="N762" s="264"/>
      <c r="O762" s="264"/>
      <c r="P762" s="264"/>
      <c r="Q762" s="264"/>
      <c r="R762" s="264"/>
      <c r="S762" s="264"/>
      <c r="T762" s="264"/>
      <c r="U762" s="264"/>
      <c r="V762" s="264"/>
      <c r="W762" s="264"/>
      <c r="X762" s="264"/>
      <c r="Y762" s="264"/>
      <c r="Z762" s="264"/>
    </row>
    <row r="763" ht="15.75" customHeight="1">
      <c r="A763" s="264"/>
      <c r="B763" s="272"/>
      <c r="C763" s="272"/>
      <c r="D763" s="272"/>
      <c r="E763" s="272"/>
      <c r="F763" s="264"/>
      <c r="G763" s="264"/>
      <c r="H763" s="264"/>
      <c r="I763" s="264"/>
      <c r="J763" s="264"/>
      <c r="K763" s="264"/>
      <c r="L763" s="264"/>
      <c r="M763" s="264"/>
      <c r="N763" s="264"/>
      <c r="O763" s="264"/>
      <c r="P763" s="264"/>
      <c r="Q763" s="264"/>
      <c r="R763" s="264"/>
      <c r="S763" s="264"/>
      <c r="T763" s="264"/>
      <c r="U763" s="264"/>
      <c r="V763" s="264"/>
      <c r="W763" s="264"/>
      <c r="X763" s="264"/>
      <c r="Y763" s="264"/>
      <c r="Z763" s="264"/>
    </row>
    <row r="764" ht="15.75" customHeight="1">
      <c r="A764" s="264"/>
      <c r="B764" s="272"/>
      <c r="C764" s="272"/>
      <c r="D764" s="272"/>
      <c r="E764" s="272"/>
      <c r="F764" s="264"/>
      <c r="G764" s="264"/>
      <c r="H764" s="264"/>
      <c r="I764" s="264"/>
      <c r="J764" s="264"/>
      <c r="K764" s="264"/>
      <c r="L764" s="264"/>
      <c r="M764" s="264"/>
      <c r="N764" s="264"/>
      <c r="O764" s="264"/>
      <c r="P764" s="264"/>
      <c r="Q764" s="264"/>
      <c r="R764" s="264"/>
      <c r="S764" s="264"/>
      <c r="T764" s="264"/>
      <c r="U764" s="264"/>
      <c r="V764" s="264"/>
      <c r="W764" s="264"/>
      <c r="X764" s="264"/>
      <c r="Y764" s="264"/>
      <c r="Z764" s="264"/>
    </row>
    <row r="765" ht="15.75" customHeight="1">
      <c r="A765" s="264"/>
      <c r="B765" s="272"/>
      <c r="C765" s="272"/>
      <c r="D765" s="272"/>
      <c r="E765" s="272"/>
      <c r="F765" s="264"/>
      <c r="G765" s="264"/>
      <c r="H765" s="264"/>
      <c r="I765" s="264"/>
      <c r="J765" s="264"/>
      <c r="K765" s="264"/>
      <c r="L765" s="264"/>
      <c r="M765" s="264"/>
      <c r="N765" s="264"/>
      <c r="O765" s="264"/>
      <c r="P765" s="264"/>
      <c r="Q765" s="264"/>
      <c r="R765" s="264"/>
      <c r="S765" s="264"/>
      <c r="T765" s="264"/>
      <c r="U765" s="264"/>
      <c r="V765" s="264"/>
      <c r="W765" s="264"/>
      <c r="X765" s="264"/>
      <c r="Y765" s="264"/>
      <c r="Z765" s="264"/>
    </row>
    <row r="766" ht="15.75" customHeight="1">
      <c r="A766" s="264"/>
      <c r="B766" s="272"/>
      <c r="C766" s="272"/>
      <c r="D766" s="272"/>
      <c r="E766" s="272"/>
      <c r="F766" s="264"/>
      <c r="G766" s="264"/>
      <c r="H766" s="264"/>
      <c r="I766" s="264"/>
      <c r="J766" s="264"/>
      <c r="K766" s="264"/>
      <c r="L766" s="264"/>
      <c r="M766" s="264"/>
      <c r="N766" s="264"/>
      <c r="O766" s="264"/>
      <c r="P766" s="264"/>
      <c r="Q766" s="264"/>
      <c r="R766" s="264"/>
      <c r="S766" s="264"/>
      <c r="T766" s="264"/>
      <c r="U766" s="264"/>
      <c r="V766" s="264"/>
      <c r="W766" s="264"/>
      <c r="X766" s="264"/>
      <c r="Y766" s="264"/>
      <c r="Z766" s="264"/>
    </row>
    <row r="767" ht="15.75" customHeight="1">
      <c r="A767" s="264"/>
      <c r="B767" s="272"/>
      <c r="C767" s="272"/>
      <c r="D767" s="272"/>
      <c r="E767" s="272"/>
      <c r="F767" s="264"/>
      <c r="G767" s="264"/>
      <c r="H767" s="264"/>
      <c r="I767" s="264"/>
      <c r="J767" s="264"/>
      <c r="K767" s="264"/>
      <c r="L767" s="264"/>
      <c r="M767" s="264"/>
      <c r="N767" s="264"/>
      <c r="O767" s="264"/>
      <c r="P767" s="264"/>
      <c r="Q767" s="264"/>
      <c r="R767" s="264"/>
      <c r="S767" s="264"/>
      <c r="T767" s="264"/>
      <c r="U767" s="264"/>
      <c r="V767" s="264"/>
      <c r="W767" s="264"/>
      <c r="X767" s="264"/>
      <c r="Y767" s="264"/>
      <c r="Z767" s="264"/>
    </row>
    <row r="768" ht="15.75" customHeight="1">
      <c r="A768" s="264"/>
      <c r="B768" s="272"/>
      <c r="C768" s="272"/>
      <c r="D768" s="272"/>
      <c r="E768" s="272"/>
      <c r="F768" s="264"/>
      <c r="G768" s="264"/>
      <c r="H768" s="264"/>
      <c r="I768" s="264"/>
      <c r="J768" s="264"/>
      <c r="K768" s="264"/>
      <c r="L768" s="264"/>
      <c r="M768" s="264"/>
      <c r="N768" s="264"/>
      <c r="O768" s="264"/>
      <c r="P768" s="264"/>
      <c r="Q768" s="264"/>
      <c r="R768" s="264"/>
      <c r="S768" s="264"/>
      <c r="T768" s="264"/>
      <c r="U768" s="264"/>
      <c r="V768" s="264"/>
      <c r="W768" s="264"/>
      <c r="X768" s="264"/>
      <c r="Y768" s="264"/>
      <c r="Z768" s="264"/>
    </row>
    <row r="769" ht="15.75" customHeight="1">
      <c r="A769" s="264"/>
      <c r="B769" s="272"/>
      <c r="C769" s="272"/>
      <c r="D769" s="272"/>
      <c r="E769" s="272"/>
      <c r="F769" s="264"/>
      <c r="G769" s="264"/>
      <c r="H769" s="264"/>
      <c r="I769" s="264"/>
      <c r="J769" s="264"/>
      <c r="K769" s="264"/>
      <c r="L769" s="264"/>
      <c r="M769" s="264"/>
      <c r="N769" s="264"/>
      <c r="O769" s="264"/>
      <c r="P769" s="264"/>
      <c r="Q769" s="264"/>
      <c r="R769" s="264"/>
      <c r="S769" s="264"/>
      <c r="T769" s="264"/>
      <c r="U769" s="264"/>
      <c r="V769" s="264"/>
      <c r="W769" s="264"/>
      <c r="X769" s="264"/>
      <c r="Y769" s="264"/>
      <c r="Z769" s="264"/>
    </row>
    <row r="770" ht="15.75" customHeight="1">
      <c r="A770" s="264"/>
      <c r="B770" s="272"/>
      <c r="C770" s="272"/>
      <c r="D770" s="272"/>
      <c r="E770" s="272"/>
      <c r="F770" s="264"/>
      <c r="G770" s="264"/>
      <c r="H770" s="264"/>
      <c r="I770" s="264"/>
      <c r="J770" s="264"/>
      <c r="K770" s="264"/>
      <c r="L770" s="264"/>
      <c r="M770" s="264"/>
      <c r="N770" s="264"/>
      <c r="O770" s="264"/>
      <c r="P770" s="264"/>
      <c r="Q770" s="264"/>
      <c r="R770" s="264"/>
      <c r="S770" s="264"/>
      <c r="T770" s="264"/>
      <c r="U770" s="264"/>
      <c r="V770" s="264"/>
      <c r="W770" s="264"/>
      <c r="X770" s="264"/>
      <c r="Y770" s="264"/>
      <c r="Z770" s="264"/>
    </row>
    <row r="771" ht="15.75" customHeight="1">
      <c r="A771" s="264"/>
      <c r="B771" s="272"/>
      <c r="C771" s="272"/>
      <c r="D771" s="272"/>
      <c r="E771" s="272"/>
      <c r="F771" s="264"/>
      <c r="G771" s="264"/>
      <c r="H771" s="264"/>
      <c r="I771" s="264"/>
      <c r="J771" s="264"/>
      <c r="K771" s="264"/>
      <c r="L771" s="264"/>
      <c r="M771" s="264"/>
      <c r="N771" s="264"/>
      <c r="O771" s="264"/>
      <c r="P771" s="264"/>
      <c r="Q771" s="264"/>
      <c r="R771" s="264"/>
      <c r="S771" s="264"/>
      <c r="T771" s="264"/>
      <c r="U771" s="264"/>
      <c r="V771" s="264"/>
      <c r="W771" s="264"/>
      <c r="X771" s="264"/>
      <c r="Y771" s="264"/>
      <c r="Z771" s="264"/>
    </row>
    <row r="772" ht="15.75" customHeight="1">
      <c r="A772" s="264"/>
      <c r="B772" s="272"/>
      <c r="C772" s="272"/>
      <c r="D772" s="272"/>
      <c r="E772" s="272"/>
      <c r="F772" s="264"/>
      <c r="G772" s="264"/>
      <c r="H772" s="264"/>
      <c r="I772" s="264"/>
      <c r="J772" s="264"/>
      <c r="K772" s="264"/>
      <c r="L772" s="264"/>
      <c r="M772" s="264"/>
      <c r="N772" s="264"/>
      <c r="O772" s="264"/>
      <c r="P772" s="264"/>
      <c r="Q772" s="264"/>
      <c r="R772" s="264"/>
      <c r="S772" s="264"/>
      <c r="T772" s="264"/>
      <c r="U772" s="264"/>
      <c r="V772" s="264"/>
      <c r="W772" s="264"/>
      <c r="X772" s="264"/>
      <c r="Y772" s="264"/>
      <c r="Z772" s="264"/>
    </row>
    <row r="773" ht="15.75" customHeight="1">
      <c r="A773" s="264"/>
      <c r="B773" s="272"/>
      <c r="C773" s="272"/>
      <c r="D773" s="272"/>
      <c r="E773" s="272"/>
      <c r="F773" s="264"/>
      <c r="G773" s="264"/>
      <c r="H773" s="264"/>
      <c r="I773" s="264"/>
      <c r="J773" s="264"/>
      <c r="K773" s="264"/>
      <c r="L773" s="264"/>
      <c r="M773" s="264"/>
      <c r="N773" s="264"/>
      <c r="O773" s="264"/>
      <c r="P773" s="264"/>
      <c r="Q773" s="264"/>
      <c r="R773" s="264"/>
      <c r="S773" s="264"/>
      <c r="T773" s="264"/>
      <c r="U773" s="264"/>
      <c r="V773" s="264"/>
      <c r="W773" s="264"/>
      <c r="X773" s="264"/>
      <c r="Y773" s="264"/>
      <c r="Z773" s="264"/>
    </row>
    <row r="774" ht="15.75" customHeight="1">
      <c r="A774" s="264"/>
      <c r="B774" s="272"/>
      <c r="C774" s="272"/>
      <c r="D774" s="272"/>
      <c r="E774" s="272"/>
      <c r="F774" s="264"/>
      <c r="G774" s="264"/>
      <c r="H774" s="264"/>
      <c r="I774" s="264"/>
      <c r="J774" s="264"/>
      <c r="K774" s="264"/>
      <c r="L774" s="264"/>
      <c r="M774" s="264"/>
      <c r="N774" s="264"/>
      <c r="O774" s="264"/>
      <c r="P774" s="264"/>
      <c r="Q774" s="264"/>
      <c r="R774" s="264"/>
      <c r="S774" s="264"/>
      <c r="T774" s="264"/>
      <c r="U774" s="264"/>
      <c r="V774" s="264"/>
      <c r="W774" s="264"/>
      <c r="X774" s="264"/>
      <c r="Y774" s="264"/>
      <c r="Z774" s="264"/>
    </row>
    <row r="775" ht="15.75" customHeight="1">
      <c r="A775" s="264"/>
      <c r="B775" s="272"/>
      <c r="C775" s="272"/>
      <c r="D775" s="272"/>
      <c r="E775" s="272"/>
      <c r="F775" s="264"/>
      <c r="G775" s="264"/>
      <c r="H775" s="264"/>
      <c r="I775" s="264"/>
      <c r="J775" s="264"/>
      <c r="K775" s="264"/>
      <c r="L775" s="264"/>
      <c r="M775" s="264"/>
      <c r="N775" s="264"/>
      <c r="O775" s="264"/>
      <c r="P775" s="264"/>
      <c r="Q775" s="264"/>
      <c r="R775" s="264"/>
      <c r="S775" s="264"/>
      <c r="T775" s="264"/>
      <c r="U775" s="264"/>
      <c r="V775" s="264"/>
      <c r="W775" s="264"/>
      <c r="X775" s="264"/>
      <c r="Y775" s="264"/>
      <c r="Z775" s="264"/>
    </row>
    <row r="776" ht="15.75" customHeight="1">
      <c r="A776" s="264"/>
      <c r="B776" s="272"/>
      <c r="C776" s="272"/>
      <c r="D776" s="272"/>
      <c r="E776" s="272"/>
      <c r="F776" s="264"/>
      <c r="G776" s="264"/>
      <c r="H776" s="264"/>
      <c r="I776" s="264"/>
      <c r="J776" s="264"/>
      <c r="K776" s="264"/>
      <c r="L776" s="264"/>
      <c r="M776" s="264"/>
      <c r="N776" s="264"/>
      <c r="O776" s="264"/>
      <c r="P776" s="264"/>
      <c r="Q776" s="264"/>
      <c r="R776" s="264"/>
      <c r="S776" s="264"/>
      <c r="T776" s="264"/>
      <c r="U776" s="264"/>
      <c r="V776" s="264"/>
      <c r="W776" s="264"/>
      <c r="X776" s="264"/>
      <c r="Y776" s="264"/>
      <c r="Z776" s="264"/>
    </row>
    <row r="777" ht="15.75" customHeight="1">
      <c r="A777" s="264"/>
      <c r="B777" s="272"/>
      <c r="C777" s="272"/>
      <c r="D777" s="272"/>
      <c r="E777" s="272"/>
      <c r="F777" s="264"/>
      <c r="G777" s="264"/>
      <c r="H777" s="264"/>
      <c r="I777" s="264"/>
      <c r="J777" s="264"/>
      <c r="K777" s="264"/>
      <c r="L777" s="264"/>
      <c r="M777" s="264"/>
      <c r="N777" s="264"/>
      <c r="O777" s="264"/>
      <c r="P777" s="264"/>
      <c r="Q777" s="264"/>
      <c r="R777" s="264"/>
      <c r="S777" s="264"/>
      <c r="T777" s="264"/>
      <c r="U777" s="264"/>
      <c r="V777" s="264"/>
      <c r="W777" s="264"/>
      <c r="X777" s="264"/>
      <c r="Y777" s="264"/>
      <c r="Z777" s="264"/>
    </row>
    <row r="778" ht="15.75" customHeight="1">
      <c r="A778" s="264"/>
      <c r="B778" s="272"/>
      <c r="C778" s="272"/>
      <c r="D778" s="272"/>
      <c r="E778" s="272"/>
      <c r="F778" s="264"/>
      <c r="G778" s="264"/>
      <c r="H778" s="264"/>
      <c r="I778" s="264"/>
      <c r="J778" s="264"/>
      <c r="K778" s="264"/>
      <c r="L778" s="264"/>
      <c r="M778" s="264"/>
      <c r="N778" s="264"/>
      <c r="O778" s="264"/>
      <c r="P778" s="264"/>
      <c r="Q778" s="264"/>
      <c r="R778" s="264"/>
      <c r="S778" s="264"/>
      <c r="T778" s="264"/>
      <c r="U778" s="264"/>
      <c r="V778" s="264"/>
      <c r="W778" s="264"/>
      <c r="X778" s="264"/>
      <c r="Y778" s="264"/>
      <c r="Z778" s="264"/>
    </row>
    <row r="779" ht="15.75" customHeight="1">
      <c r="A779" s="264"/>
      <c r="B779" s="272"/>
      <c r="C779" s="272"/>
      <c r="D779" s="272"/>
      <c r="E779" s="272"/>
      <c r="F779" s="264"/>
      <c r="G779" s="264"/>
      <c r="H779" s="264"/>
      <c r="I779" s="264"/>
      <c r="J779" s="264"/>
      <c r="K779" s="264"/>
      <c r="L779" s="264"/>
      <c r="M779" s="264"/>
      <c r="N779" s="264"/>
      <c r="O779" s="264"/>
      <c r="P779" s="264"/>
      <c r="Q779" s="264"/>
      <c r="R779" s="264"/>
      <c r="S779" s="264"/>
      <c r="T779" s="264"/>
      <c r="U779" s="264"/>
      <c r="V779" s="264"/>
      <c r="W779" s="264"/>
      <c r="X779" s="264"/>
      <c r="Y779" s="264"/>
      <c r="Z779" s="264"/>
    </row>
    <row r="780" ht="15.75" customHeight="1">
      <c r="A780" s="264"/>
      <c r="B780" s="272"/>
      <c r="C780" s="272"/>
      <c r="D780" s="272"/>
      <c r="E780" s="272"/>
      <c r="F780" s="264"/>
      <c r="G780" s="264"/>
      <c r="H780" s="264"/>
      <c r="I780" s="264"/>
      <c r="J780" s="264"/>
      <c r="K780" s="264"/>
      <c r="L780" s="264"/>
      <c r="M780" s="264"/>
      <c r="N780" s="264"/>
      <c r="O780" s="264"/>
      <c r="P780" s="264"/>
      <c r="Q780" s="264"/>
      <c r="R780" s="264"/>
      <c r="S780" s="264"/>
      <c r="T780" s="264"/>
      <c r="U780" s="264"/>
      <c r="V780" s="264"/>
      <c r="W780" s="264"/>
      <c r="X780" s="264"/>
      <c r="Y780" s="264"/>
      <c r="Z780" s="264"/>
    </row>
    <row r="781" ht="15.75" customHeight="1">
      <c r="A781" s="264"/>
      <c r="B781" s="272"/>
      <c r="C781" s="272"/>
      <c r="D781" s="272"/>
      <c r="E781" s="272"/>
      <c r="F781" s="264"/>
      <c r="G781" s="264"/>
      <c r="H781" s="264"/>
      <c r="I781" s="264"/>
      <c r="J781" s="264"/>
      <c r="K781" s="264"/>
      <c r="L781" s="264"/>
      <c r="M781" s="264"/>
      <c r="N781" s="264"/>
      <c r="O781" s="264"/>
      <c r="P781" s="264"/>
      <c r="Q781" s="264"/>
      <c r="R781" s="264"/>
      <c r="S781" s="264"/>
      <c r="T781" s="264"/>
      <c r="U781" s="264"/>
      <c r="V781" s="264"/>
      <c r="W781" s="264"/>
      <c r="X781" s="264"/>
      <c r="Y781" s="264"/>
      <c r="Z781" s="264"/>
    </row>
    <row r="782" ht="15.75" customHeight="1">
      <c r="A782" s="264"/>
      <c r="B782" s="272"/>
      <c r="C782" s="272"/>
      <c r="D782" s="272"/>
      <c r="E782" s="272"/>
      <c r="F782" s="264"/>
      <c r="G782" s="264"/>
      <c r="H782" s="264"/>
      <c r="I782" s="264"/>
      <c r="J782" s="264"/>
      <c r="K782" s="264"/>
      <c r="L782" s="264"/>
      <c r="M782" s="264"/>
      <c r="N782" s="264"/>
      <c r="O782" s="264"/>
      <c r="P782" s="264"/>
      <c r="Q782" s="264"/>
      <c r="R782" s="264"/>
      <c r="S782" s="264"/>
      <c r="T782" s="264"/>
      <c r="U782" s="264"/>
      <c r="V782" s="264"/>
      <c r="W782" s="264"/>
      <c r="X782" s="264"/>
      <c r="Y782" s="264"/>
      <c r="Z782" s="264"/>
    </row>
    <row r="783" ht="15.75" customHeight="1">
      <c r="A783" s="264"/>
      <c r="B783" s="272"/>
      <c r="C783" s="272"/>
      <c r="D783" s="272"/>
      <c r="E783" s="272"/>
      <c r="F783" s="264"/>
      <c r="G783" s="264"/>
      <c r="H783" s="264"/>
      <c r="I783" s="264"/>
      <c r="J783" s="264"/>
      <c r="K783" s="264"/>
      <c r="L783" s="264"/>
      <c r="M783" s="264"/>
      <c r="N783" s="264"/>
      <c r="O783" s="264"/>
      <c r="P783" s="264"/>
      <c r="Q783" s="264"/>
      <c r="R783" s="264"/>
      <c r="S783" s="264"/>
      <c r="T783" s="264"/>
      <c r="U783" s="264"/>
      <c r="V783" s="264"/>
      <c r="W783" s="264"/>
      <c r="X783" s="264"/>
      <c r="Y783" s="264"/>
      <c r="Z783" s="264"/>
    </row>
    <row r="784" ht="15.75" customHeight="1">
      <c r="A784" s="264"/>
      <c r="B784" s="272"/>
      <c r="C784" s="272"/>
      <c r="D784" s="272"/>
      <c r="E784" s="272"/>
      <c r="F784" s="264"/>
      <c r="G784" s="264"/>
      <c r="H784" s="264"/>
      <c r="I784" s="264"/>
      <c r="J784" s="264"/>
      <c r="K784" s="264"/>
      <c r="L784" s="264"/>
      <c r="M784" s="264"/>
      <c r="N784" s="264"/>
      <c r="O784" s="264"/>
      <c r="P784" s="264"/>
      <c r="Q784" s="264"/>
      <c r="R784" s="264"/>
      <c r="S784" s="264"/>
      <c r="T784" s="264"/>
      <c r="U784" s="264"/>
      <c r="V784" s="264"/>
      <c r="W784" s="264"/>
      <c r="X784" s="264"/>
      <c r="Y784" s="264"/>
      <c r="Z784" s="264"/>
    </row>
    <row r="785" ht="15.75" customHeight="1">
      <c r="A785" s="264"/>
      <c r="B785" s="272"/>
      <c r="C785" s="272"/>
      <c r="D785" s="272"/>
      <c r="E785" s="272"/>
      <c r="F785" s="264"/>
      <c r="G785" s="264"/>
      <c r="H785" s="264"/>
      <c r="I785" s="264"/>
      <c r="J785" s="264"/>
      <c r="K785" s="264"/>
      <c r="L785" s="264"/>
      <c r="M785" s="264"/>
      <c r="N785" s="264"/>
      <c r="O785" s="264"/>
      <c r="P785" s="264"/>
      <c r="Q785" s="264"/>
      <c r="R785" s="264"/>
      <c r="S785" s="264"/>
      <c r="T785" s="264"/>
      <c r="U785" s="264"/>
      <c r="V785" s="264"/>
      <c r="W785" s="264"/>
      <c r="X785" s="264"/>
      <c r="Y785" s="264"/>
      <c r="Z785" s="264"/>
    </row>
    <row r="786" ht="15.75" customHeight="1">
      <c r="A786" s="264"/>
      <c r="B786" s="272"/>
      <c r="C786" s="272"/>
      <c r="D786" s="272"/>
      <c r="E786" s="272"/>
      <c r="F786" s="264"/>
      <c r="G786" s="264"/>
      <c r="H786" s="264"/>
      <c r="I786" s="264"/>
      <c r="J786" s="264"/>
      <c r="K786" s="264"/>
      <c r="L786" s="264"/>
      <c r="M786" s="264"/>
      <c r="N786" s="264"/>
      <c r="O786" s="264"/>
      <c r="P786" s="264"/>
      <c r="Q786" s="264"/>
      <c r="R786" s="264"/>
      <c r="S786" s="264"/>
      <c r="T786" s="264"/>
      <c r="U786" s="264"/>
      <c r="V786" s="264"/>
      <c r="W786" s="264"/>
      <c r="X786" s="264"/>
      <c r="Y786" s="264"/>
      <c r="Z786" s="264"/>
    </row>
    <row r="787" ht="15.75" customHeight="1">
      <c r="A787" s="264"/>
      <c r="B787" s="272"/>
      <c r="C787" s="272"/>
      <c r="D787" s="272"/>
      <c r="E787" s="272"/>
      <c r="F787" s="264"/>
      <c r="G787" s="264"/>
      <c r="H787" s="264"/>
      <c r="I787" s="264"/>
      <c r="J787" s="264"/>
      <c r="K787" s="264"/>
      <c r="L787" s="264"/>
      <c r="M787" s="264"/>
      <c r="N787" s="264"/>
      <c r="O787" s="264"/>
      <c r="P787" s="264"/>
      <c r="Q787" s="264"/>
      <c r="R787" s="264"/>
      <c r="S787" s="264"/>
      <c r="T787" s="264"/>
      <c r="U787" s="264"/>
      <c r="V787" s="264"/>
      <c r="W787" s="264"/>
      <c r="X787" s="264"/>
      <c r="Y787" s="264"/>
      <c r="Z787" s="264"/>
    </row>
    <row r="788" ht="15.75" customHeight="1">
      <c r="A788" s="264"/>
      <c r="B788" s="272"/>
      <c r="C788" s="272"/>
      <c r="D788" s="272"/>
      <c r="E788" s="272"/>
      <c r="F788" s="264"/>
      <c r="G788" s="264"/>
      <c r="H788" s="264"/>
      <c r="I788" s="264"/>
      <c r="J788" s="264"/>
      <c r="K788" s="264"/>
      <c r="L788" s="264"/>
      <c r="M788" s="264"/>
      <c r="N788" s="264"/>
      <c r="O788" s="264"/>
      <c r="P788" s="264"/>
      <c r="Q788" s="264"/>
      <c r="R788" s="264"/>
      <c r="S788" s="264"/>
      <c r="T788" s="264"/>
      <c r="U788" s="264"/>
      <c r="V788" s="264"/>
      <c r="W788" s="264"/>
      <c r="X788" s="264"/>
      <c r="Y788" s="264"/>
      <c r="Z788" s="264"/>
    </row>
    <row r="789" ht="15.75" customHeight="1">
      <c r="A789" s="264"/>
      <c r="B789" s="272"/>
      <c r="C789" s="272"/>
      <c r="D789" s="272"/>
      <c r="E789" s="272"/>
      <c r="F789" s="264"/>
      <c r="G789" s="264"/>
      <c r="H789" s="264"/>
      <c r="I789" s="264"/>
      <c r="J789" s="264"/>
      <c r="K789" s="264"/>
      <c r="L789" s="264"/>
      <c r="M789" s="264"/>
      <c r="N789" s="264"/>
      <c r="O789" s="264"/>
      <c r="P789" s="264"/>
      <c r="Q789" s="264"/>
      <c r="R789" s="264"/>
      <c r="S789" s="264"/>
      <c r="T789" s="264"/>
      <c r="U789" s="264"/>
      <c r="V789" s="264"/>
      <c r="W789" s="264"/>
      <c r="X789" s="264"/>
      <c r="Y789" s="264"/>
      <c r="Z789" s="264"/>
    </row>
    <row r="790" ht="15.75" customHeight="1">
      <c r="A790" s="264"/>
      <c r="B790" s="272"/>
      <c r="C790" s="272"/>
      <c r="D790" s="272"/>
      <c r="E790" s="272"/>
      <c r="F790" s="264"/>
      <c r="G790" s="264"/>
      <c r="H790" s="264"/>
      <c r="I790" s="264"/>
      <c r="J790" s="264"/>
      <c r="K790" s="264"/>
      <c r="L790" s="264"/>
      <c r="M790" s="264"/>
      <c r="N790" s="264"/>
      <c r="O790" s="264"/>
      <c r="P790" s="264"/>
      <c r="Q790" s="264"/>
      <c r="R790" s="264"/>
      <c r="S790" s="264"/>
      <c r="T790" s="264"/>
      <c r="U790" s="264"/>
      <c r="V790" s="264"/>
      <c r="W790" s="264"/>
      <c r="X790" s="264"/>
      <c r="Y790" s="264"/>
      <c r="Z790" s="264"/>
    </row>
    <row r="791" ht="15.75" customHeight="1">
      <c r="A791" s="264"/>
      <c r="B791" s="272"/>
      <c r="C791" s="272"/>
      <c r="D791" s="272"/>
      <c r="E791" s="272"/>
      <c r="F791" s="264"/>
      <c r="G791" s="264"/>
      <c r="H791" s="264"/>
      <c r="I791" s="264"/>
      <c r="J791" s="264"/>
      <c r="K791" s="264"/>
      <c r="L791" s="264"/>
      <c r="M791" s="264"/>
      <c r="N791" s="264"/>
      <c r="O791" s="264"/>
      <c r="P791" s="264"/>
      <c r="Q791" s="264"/>
      <c r="R791" s="264"/>
      <c r="S791" s="264"/>
      <c r="T791" s="264"/>
      <c r="U791" s="264"/>
      <c r="V791" s="264"/>
      <c r="W791" s="264"/>
      <c r="X791" s="264"/>
      <c r="Y791" s="264"/>
      <c r="Z791" s="264"/>
    </row>
    <row r="792" ht="15.75" customHeight="1">
      <c r="A792" s="264"/>
      <c r="B792" s="272"/>
      <c r="C792" s="272"/>
      <c r="D792" s="272"/>
      <c r="E792" s="272"/>
      <c r="F792" s="264"/>
      <c r="G792" s="264"/>
      <c r="H792" s="264"/>
      <c r="I792" s="264"/>
      <c r="J792" s="264"/>
      <c r="K792" s="264"/>
      <c r="L792" s="264"/>
      <c r="M792" s="264"/>
      <c r="N792" s="264"/>
      <c r="O792" s="264"/>
      <c r="P792" s="264"/>
      <c r="Q792" s="264"/>
      <c r="R792" s="264"/>
      <c r="S792" s="264"/>
      <c r="T792" s="264"/>
      <c r="U792" s="264"/>
      <c r="V792" s="264"/>
      <c r="W792" s="264"/>
      <c r="X792" s="264"/>
      <c r="Y792" s="264"/>
      <c r="Z792" s="264"/>
    </row>
    <row r="793" ht="15.75" customHeight="1">
      <c r="A793" s="264"/>
      <c r="B793" s="272"/>
      <c r="C793" s="272"/>
      <c r="D793" s="272"/>
      <c r="E793" s="272"/>
      <c r="F793" s="264"/>
      <c r="G793" s="264"/>
      <c r="H793" s="264"/>
      <c r="I793" s="264"/>
      <c r="J793" s="264"/>
      <c r="K793" s="264"/>
      <c r="L793" s="264"/>
      <c r="M793" s="264"/>
      <c r="N793" s="264"/>
      <c r="O793" s="264"/>
      <c r="P793" s="264"/>
      <c r="Q793" s="264"/>
      <c r="R793" s="264"/>
      <c r="S793" s="264"/>
      <c r="T793" s="264"/>
      <c r="U793" s="264"/>
      <c r="V793" s="264"/>
      <c r="W793" s="264"/>
      <c r="X793" s="264"/>
      <c r="Y793" s="264"/>
      <c r="Z793" s="264"/>
    </row>
    <row r="794" ht="15.75" customHeight="1">
      <c r="A794" s="264"/>
      <c r="B794" s="272"/>
      <c r="C794" s="272"/>
      <c r="D794" s="272"/>
      <c r="E794" s="272"/>
      <c r="F794" s="264"/>
      <c r="G794" s="264"/>
      <c r="H794" s="264"/>
      <c r="I794" s="264"/>
      <c r="J794" s="264"/>
      <c r="K794" s="264"/>
      <c r="L794" s="264"/>
      <c r="M794" s="264"/>
      <c r="N794" s="264"/>
      <c r="O794" s="264"/>
      <c r="P794" s="264"/>
      <c r="Q794" s="264"/>
      <c r="R794" s="264"/>
      <c r="S794" s="264"/>
      <c r="T794" s="264"/>
      <c r="U794" s="264"/>
      <c r="V794" s="264"/>
      <c r="W794" s="264"/>
      <c r="X794" s="264"/>
      <c r="Y794" s="264"/>
      <c r="Z794" s="264"/>
    </row>
    <row r="795" ht="15.75" customHeight="1">
      <c r="A795" s="264"/>
      <c r="B795" s="272"/>
      <c r="C795" s="272"/>
      <c r="D795" s="272"/>
      <c r="E795" s="272"/>
      <c r="F795" s="264"/>
      <c r="G795" s="264"/>
      <c r="H795" s="264"/>
      <c r="I795" s="264"/>
      <c r="J795" s="264"/>
      <c r="K795" s="264"/>
      <c r="L795" s="264"/>
      <c r="M795" s="264"/>
      <c r="N795" s="264"/>
      <c r="O795" s="264"/>
      <c r="P795" s="264"/>
      <c r="Q795" s="264"/>
      <c r="R795" s="264"/>
      <c r="S795" s="264"/>
      <c r="T795" s="264"/>
      <c r="U795" s="264"/>
      <c r="V795" s="264"/>
      <c r="W795" s="264"/>
      <c r="X795" s="264"/>
      <c r="Y795" s="264"/>
      <c r="Z795" s="264"/>
    </row>
    <row r="796" ht="15.75" customHeight="1">
      <c r="A796" s="264"/>
      <c r="B796" s="272"/>
      <c r="C796" s="272"/>
      <c r="D796" s="272"/>
      <c r="E796" s="272"/>
      <c r="F796" s="264"/>
      <c r="G796" s="264"/>
      <c r="H796" s="264"/>
      <c r="I796" s="264"/>
      <c r="J796" s="264"/>
      <c r="K796" s="264"/>
      <c r="L796" s="264"/>
      <c r="M796" s="264"/>
      <c r="N796" s="264"/>
      <c r="O796" s="264"/>
      <c r="P796" s="264"/>
      <c r="Q796" s="264"/>
      <c r="R796" s="264"/>
      <c r="S796" s="264"/>
      <c r="T796" s="264"/>
      <c r="U796" s="264"/>
      <c r="V796" s="264"/>
      <c r="W796" s="264"/>
      <c r="X796" s="264"/>
      <c r="Y796" s="264"/>
      <c r="Z796" s="264"/>
    </row>
    <row r="797" ht="15.75" customHeight="1">
      <c r="A797" s="264"/>
      <c r="B797" s="272"/>
      <c r="C797" s="272"/>
      <c r="D797" s="272"/>
      <c r="E797" s="272"/>
      <c r="F797" s="264"/>
      <c r="G797" s="264"/>
      <c r="H797" s="264"/>
      <c r="I797" s="264"/>
      <c r="J797" s="264"/>
      <c r="K797" s="264"/>
      <c r="L797" s="264"/>
      <c r="M797" s="264"/>
      <c r="N797" s="264"/>
      <c r="O797" s="264"/>
      <c r="P797" s="264"/>
      <c r="Q797" s="264"/>
      <c r="R797" s="264"/>
      <c r="S797" s="264"/>
      <c r="T797" s="264"/>
      <c r="U797" s="264"/>
      <c r="V797" s="264"/>
      <c r="W797" s="264"/>
      <c r="X797" s="264"/>
      <c r="Y797" s="264"/>
      <c r="Z797" s="264"/>
    </row>
    <row r="798" ht="15.75" customHeight="1">
      <c r="A798" s="264"/>
      <c r="B798" s="272"/>
      <c r="C798" s="272"/>
      <c r="D798" s="272"/>
      <c r="E798" s="272"/>
      <c r="F798" s="264"/>
      <c r="G798" s="264"/>
      <c r="H798" s="264"/>
      <c r="I798" s="264"/>
      <c r="J798" s="264"/>
      <c r="K798" s="264"/>
      <c r="L798" s="264"/>
      <c r="M798" s="264"/>
      <c r="N798" s="264"/>
      <c r="O798" s="264"/>
      <c r="P798" s="264"/>
      <c r="Q798" s="264"/>
      <c r="R798" s="264"/>
      <c r="S798" s="264"/>
      <c r="T798" s="264"/>
      <c r="U798" s="264"/>
      <c r="V798" s="264"/>
      <c r="W798" s="264"/>
      <c r="X798" s="264"/>
      <c r="Y798" s="264"/>
      <c r="Z798" s="264"/>
    </row>
    <row r="799" ht="15.75" customHeight="1">
      <c r="A799" s="264"/>
      <c r="B799" s="272"/>
      <c r="C799" s="272"/>
      <c r="D799" s="272"/>
      <c r="E799" s="272"/>
      <c r="F799" s="264"/>
      <c r="G799" s="264"/>
      <c r="H799" s="264"/>
      <c r="I799" s="264"/>
      <c r="J799" s="264"/>
      <c r="K799" s="264"/>
      <c r="L799" s="264"/>
      <c r="M799" s="264"/>
      <c r="N799" s="264"/>
      <c r="O799" s="264"/>
      <c r="P799" s="264"/>
      <c r="Q799" s="264"/>
      <c r="R799" s="264"/>
      <c r="S799" s="264"/>
      <c r="T799" s="264"/>
      <c r="U799" s="264"/>
      <c r="V799" s="264"/>
      <c r="W799" s="264"/>
      <c r="X799" s="264"/>
      <c r="Y799" s="264"/>
      <c r="Z799" s="264"/>
    </row>
    <row r="800" ht="15.75" customHeight="1">
      <c r="A800" s="264"/>
      <c r="B800" s="272"/>
      <c r="C800" s="272"/>
      <c r="D800" s="272"/>
      <c r="E800" s="272"/>
      <c r="F800" s="264"/>
      <c r="G800" s="264"/>
      <c r="H800" s="264"/>
      <c r="I800" s="264"/>
      <c r="J800" s="264"/>
      <c r="K800" s="264"/>
      <c r="L800" s="264"/>
      <c r="M800" s="264"/>
      <c r="N800" s="264"/>
      <c r="O800" s="264"/>
      <c r="P800" s="264"/>
      <c r="Q800" s="264"/>
      <c r="R800" s="264"/>
      <c r="S800" s="264"/>
      <c r="T800" s="264"/>
      <c r="U800" s="264"/>
      <c r="V800" s="264"/>
      <c r="W800" s="264"/>
      <c r="X800" s="264"/>
      <c r="Y800" s="264"/>
      <c r="Z800" s="264"/>
    </row>
    <row r="801" ht="15.75" customHeight="1">
      <c r="A801" s="264"/>
      <c r="B801" s="272"/>
      <c r="C801" s="272"/>
      <c r="D801" s="272"/>
      <c r="E801" s="272"/>
      <c r="F801" s="264"/>
      <c r="G801" s="264"/>
      <c r="H801" s="264"/>
      <c r="I801" s="264"/>
      <c r="J801" s="264"/>
      <c r="K801" s="264"/>
      <c r="L801" s="264"/>
      <c r="M801" s="264"/>
      <c r="N801" s="264"/>
      <c r="O801" s="264"/>
      <c r="P801" s="264"/>
      <c r="Q801" s="264"/>
      <c r="R801" s="264"/>
      <c r="S801" s="264"/>
      <c r="T801" s="264"/>
      <c r="U801" s="264"/>
      <c r="V801" s="264"/>
      <c r="W801" s="264"/>
      <c r="X801" s="264"/>
      <c r="Y801" s="264"/>
      <c r="Z801" s="264"/>
    </row>
    <row r="802" ht="15.75" customHeight="1">
      <c r="A802" s="264"/>
      <c r="B802" s="272"/>
      <c r="C802" s="272"/>
      <c r="D802" s="272"/>
      <c r="E802" s="272"/>
      <c r="F802" s="264"/>
      <c r="G802" s="264"/>
      <c r="H802" s="264"/>
      <c r="I802" s="264"/>
      <c r="J802" s="264"/>
      <c r="K802" s="264"/>
      <c r="L802" s="264"/>
      <c r="M802" s="264"/>
      <c r="N802" s="264"/>
      <c r="O802" s="264"/>
      <c r="P802" s="264"/>
      <c r="Q802" s="264"/>
      <c r="R802" s="264"/>
      <c r="S802" s="264"/>
      <c r="T802" s="264"/>
      <c r="U802" s="264"/>
      <c r="V802" s="264"/>
      <c r="W802" s="264"/>
      <c r="X802" s="264"/>
      <c r="Y802" s="264"/>
      <c r="Z802" s="264"/>
    </row>
    <row r="803" ht="15.75" customHeight="1">
      <c r="A803" s="264"/>
      <c r="B803" s="272"/>
      <c r="C803" s="272"/>
      <c r="D803" s="272"/>
      <c r="E803" s="272"/>
      <c r="F803" s="264"/>
      <c r="G803" s="264"/>
      <c r="H803" s="264"/>
      <c r="I803" s="264"/>
      <c r="J803" s="264"/>
      <c r="K803" s="264"/>
      <c r="L803" s="264"/>
      <c r="M803" s="264"/>
      <c r="N803" s="264"/>
      <c r="O803" s="264"/>
      <c r="P803" s="264"/>
      <c r="Q803" s="264"/>
      <c r="R803" s="264"/>
      <c r="S803" s="264"/>
      <c r="T803" s="264"/>
      <c r="U803" s="264"/>
      <c r="V803" s="264"/>
      <c r="W803" s="264"/>
      <c r="X803" s="264"/>
      <c r="Y803" s="264"/>
      <c r="Z803" s="264"/>
    </row>
    <row r="804" ht="15.75" customHeight="1">
      <c r="A804" s="264"/>
      <c r="B804" s="272"/>
      <c r="C804" s="272"/>
      <c r="D804" s="272"/>
      <c r="E804" s="272"/>
      <c r="F804" s="264"/>
      <c r="G804" s="264"/>
      <c r="H804" s="264"/>
      <c r="I804" s="264"/>
      <c r="J804" s="264"/>
      <c r="K804" s="264"/>
      <c r="L804" s="264"/>
      <c r="M804" s="264"/>
      <c r="N804" s="264"/>
      <c r="O804" s="264"/>
      <c r="P804" s="264"/>
      <c r="Q804" s="264"/>
      <c r="R804" s="264"/>
      <c r="S804" s="264"/>
      <c r="T804" s="264"/>
      <c r="U804" s="264"/>
      <c r="V804" s="264"/>
      <c r="W804" s="264"/>
      <c r="X804" s="264"/>
      <c r="Y804" s="264"/>
      <c r="Z804" s="264"/>
    </row>
    <row r="805" ht="15.75" customHeight="1">
      <c r="A805" s="264"/>
      <c r="B805" s="272"/>
      <c r="C805" s="272"/>
      <c r="D805" s="272"/>
      <c r="E805" s="272"/>
      <c r="F805" s="264"/>
      <c r="G805" s="264"/>
      <c r="H805" s="264"/>
      <c r="I805" s="264"/>
      <c r="J805" s="264"/>
      <c r="K805" s="264"/>
      <c r="L805" s="264"/>
      <c r="M805" s="264"/>
      <c r="N805" s="264"/>
      <c r="O805" s="264"/>
      <c r="P805" s="264"/>
      <c r="Q805" s="264"/>
      <c r="R805" s="264"/>
      <c r="S805" s="264"/>
      <c r="T805" s="264"/>
      <c r="U805" s="264"/>
      <c r="V805" s="264"/>
      <c r="W805" s="264"/>
      <c r="X805" s="264"/>
      <c r="Y805" s="264"/>
      <c r="Z805" s="264"/>
    </row>
    <row r="806" ht="15.75" customHeight="1">
      <c r="A806" s="264"/>
      <c r="B806" s="272"/>
      <c r="C806" s="272"/>
      <c r="D806" s="272"/>
      <c r="E806" s="272"/>
      <c r="F806" s="264"/>
      <c r="G806" s="264"/>
      <c r="H806" s="264"/>
      <c r="I806" s="264"/>
      <c r="J806" s="264"/>
      <c r="K806" s="264"/>
      <c r="L806" s="264"/>
      <c r="M806" s="264"/>
      <c r="N806" s="264"/>
      <c r="O806" s="264"/>
      <c r="P806" s="264"/>
      <c r="Q806" s="264"/>
      <c r="R806" s="264"/>
      <c r="S806" s="264"/>
      <c r="T806" s="264"/>
      <c r="U806" s="264"/>
      <c r="V806" s="264"/>
      <c r="W806" s="264"/>
      <c r="X806" s="264"/>
      <c r="Y806" s="264"/>
      <c r="Z806" s="264"/>
    </row>
    <row r="807" ht="15.75" customHeight="1">
      <c r="A807" s="264"/>
      <c r="B807" s="272"/>
      <c r="C807" s="272"/>
      <c r="D807" s="272"/>
      <c r="E807" s="272"/>
      <c r="F807" s="264"/>
      <c r="G807" s="264"/>
      <c r="H807" s="264"/>
      <c r="I807" s="264"/>
      <c r="J807" s="264"/>
      <c r="K807" s="264"/>
      <c r="L807" s="264"/>
      <c r="M807" s="264"/>
      <c r="N807" s="264"/>
      <c r="O807" s="264"/>
      <c r="P807" s="264"/>
      <c r="Q807" s="264"/>
      <c r="R807" s="264"/>
      <c r="S807" s="264"/>
      <c r="T807" s="264"/>
      <c r="U807" s="264"/>
      <c r="V807" s="264"/>
      <c r="W807" s="264"/>
      <c r="X807" s="264"/>
      <c r="Y807" s="264"/>
      <c r="Z807" s="264"/>
    </row>
    <row r="808" ht="15.75" customHeight="1">
      <c r="A808" s="264"/>
      <c r="B808" s="272"/>
      <c r="C808" s="272"/>
      <c r="D808" s="272"/>
      <c r="E808" s="272"/>
      <c r="F808" s="264"/>
      <c r="G808" s="264"/>
      <c r="H808" s="264"/>
      <c r="I808" s="264"/>
      <c r="J808" s="264"/>
      <c r="K808" s="264"/>
      <c r="L808" s="264"/>
      <c r="M808" s="264"/>
      <c r="N808" s="264"/>
      <c r="O808" s="264"/>
      <c r="P808" s="264"/>
      <c r="Q808" s="264"/>
      <c r="R808" s="264"/>
      <c r="S808" s="264"/>
      <c r="T808" s="264"/>
      <c r="U808" s="264"/>
      <c r="V808" s="264"/>
      <c r="W808" s="264"/>
      <c r="X808" s="264"/>
      <c r="Y808" s="264"/>
      <c r="Z808" s="264"/>
    </row>
    <row r="809" ht="15.75" customHeight="1">
      <c r="A809" s="264"/>
      <c r="B809" s="272"/>
      <c r="C809" s="272"/>
      <c r="D809" s="272"/>
      <c r="E809" s="272"/>
      <c r="F809" s="264"/>
      <c r="G809" s="264"/>
      <c r="H809" s="264"/>
      <c r="I809" s="264"/>
      <c r="J809" s="264"/>
      <c r="K809" s="264"/>
      <c r="L809" s="264"/>
      <c r="M809" s="264"/>
      <c r="N809" s="264"/>
      <c r="O809" s="264"/>
      <c r="P809" s="264"/>
      <c r="Q809" s="264"/>
      <c r="R809" s="264"/>
      <c r="S809" s="264"/>
      <c r="T809" s="264"/>
      <c r="U809" s="264"/>
      <c r="V809" s="264"/>
      <c r="W809" s="264"/>
      <c r="X809" s="264"/>
      <c r="Y809" s="264"/>
      <c r="Z809" s="264"/>
    </row>
    <row r="810" ht="15.75" customHeight="1">
      <c r="A810" s="264"/>
      <c r="B810" s="272"/>
      <c r="C810" s="272"/>
      <c r="D810" s="272"/>
      <c r="E810" s="272"/>
      <c r="F810" s="264"/>
      <c r="G810" s="264"/>
      <c r="H810" s="264"/>
      <c r="I810" s="264"/>
      <c r="J810" s="264"/>
      <c r="K810" s="264"/>
      <c r="L810" s="264"/>
      <c r="M810" s="264"/>
      <c r="N810" s="264"/>
      <c r="O810" s="264"/>
      <c r="P810" s="264"/>
      <c r="Q810" s="264"/>
      <c r="R810" s="264"/>
      <c r="S810" s="264"/>
      <c r="T810" s="264"/>
      <c r="U810" s="264"/>
      <c r="V810" s="264"/>
      <c r="W810" s="264"/>
      <c r="X810" s="264"/>
      <c r="Y810" s="264"/>
      <c r="Z810" s="264"/>
    </row>
    <row r="811" ht="15.75" customHeight="1">
      <c r="A811" s="264"/>
      <c r="B811" s="272"/>
      <c r="C811" s="272"/>
      <c r="D811" s="272"/>
      <c r="E811" s="272"/>
      <c r="F811" s="264"/>
      <c r="G811" s="264"/>
      <c r="H811" s="264"/>
      <c r="I811" s="264"/>
      <c r="J811" s="264"/>
      <c r="K811" s="264"/>
      <c r="L811" s="264"/>
      <c r="M811" s="264"/>
      <c r="N811" s="264"/>
      <c r="O811" s="264"/>
      <c r="P811" s="264"/>
      <c r="Q811" s="264"/>
      <c r="R811" s="264"/>
      <c r="S811" s="264"/>
      <c r="T811" s="264"/>
      <c r="U811" s="264"/>
      <c r="V811" s="264"/>
      <c r="W811" s="264"/>
      <c r="X811" s="264"/>
      <c r="Y811" s="264"/>
      <c r="Z811" s="264"/>
    </row>
    <row r="812" ht="15.75" customHeight="1">
      <c r="A812" s="264"/>
      <c r="B812" s="272"/>
      <c r="C812" s="272"/>
      <c r="D812" s="272"/>
      <c r="E812" s="272"/>
      <c r="F812" s="264"/>
      <c r="G812" s="264"/>
      <c r="H812" s="264"/>
      <c r="I812" s="264"/>
      <c r="J812" s="264"/>
      <c r="K812" s="264"/>
      <c r="L812" s="264"/>
      <c r="M812" s="264"/>
      <c r="N812" s="264"/>
      <c r="O812" s="264"/>
      <c r="P812" s="264"/>
      <c r="Q812" s="264"/>
      <c r="R812" s="264"/>
      <c r="S812" s="264"/>
      <c r="T812" s="264"/>
      <c r="U812" s="264"/>
      <c r="V812" s="264"/>
      <c r="W812" s="264"/>
      <c r="X812" s="264"/>
      <c r="Y812" s="264"/>
      <c r="Z812" s="264"/>
    </row>
    <row r="813" ht="15.75" customHeight="1">
      <c r="A813" s="264"/>
      <c r="B813" s="272"/>
      <c r="C813" s="272"/>
      <c r="D813" s="272"/>
      <c r="E813" s="272"/>
      <c r="F813" s="264"/>
      <c r="G813" s="264"/>
      <c r="H813" s="264"/>
      <c r="I813" s="264"/>
      <c r="J813" s="264"/>
      <c r="K813" s="264"/>
      <c r="L813" s="264"/>
      <c r="M813" s="264"/>
      <c r="N813" s="264"/>
      <c r="O813" s="264"/>
      <c r="P813" s="264"/>
      <c r="Q813" s="264"/>
      <c r="R813" s="264"/>
      <c r="S813" s="264"/>
      <c r="T813" s="264"/>
      <c r="U813" s="264"/>
      <c r="V813" s="264"/>
      <c r="W813" s="264"/>
      <c r="X813" s="264"/>
      <c r="Y813" s="264"/>
      <c r="Z813" s="264"/>
    </row>
    <row r="814" ht="15.75" customHeight="1">
      <c r="A814" s="264"/>
      <c r="B814" s="272"/>
      <c r="C814" s="272"/>
      <c r="D814" s="272"/>
      <c r="E814" s="272"/>
      <c r="F814" s="264"/>
      <c r="G814" s="264"/>
      <c r="H814" s="264"/>
      <c r="I814" s="264"/>
      <c r="J814" s="264"/>
      <c r="K814" s="264"/>
      <c r="L814" s="264"/>
      <c r="M814" s="264"/>
      <c r="N814" s="264"/>
      <c r="O814" s="264"/>
      <c r="P814" s="264"/>
      <c r="Q814" s="264"/>
      <c r="R814" s="264"/>
      <c r="S814" s="264"/>
      <c r="T814" s="264"/>
      <c r="U814" s="264"/>
      <c r="V814" s="264"/>
      <c r="W814" s="264"/>
      <c r="X814" s="264"/>
      <c r="Y814" s="264"/>
      <c r="Z814" s="264"/>
    </row>
    <row r="815" ht="15.75" customHeight="1">
      <c r="A815" s="264"/>
      <c r="B815" s="272"/>
      <c r="C815" s="272"/>
      <c r="D815" s="272"/>
      <c r="E815" s="272"/>
      <c r="F815" s="264"/>
      <c r="G815" s="264"/>
      <c r="H815" s="264"/>
      <c r="I815" s="264"/>
      <c r="J815" s="264"/>
      <c r="K815" s="264"/>
      <c r="L815" s="264"/>
      <c r="M815" s="264"/>
      <c r="N815" s="264"/>
      <c r="O815" s="264"/>
      <c r="P815" s="264"/>
      <c r="Q815" s="264"/>
      <c r="R815" s="264"/>
      <c r="S815" s="264"/>
      <c r="T815" s="264"/>
      <c r="U815" s="264"/>
      <c r="V815" s="264"/>
      <c r="W815" s="264"/>
      <c r="X815" s="264"/>
      <c r="Y815" s="264"/>
      <c r="Z815" s="264"/>
    </row>
    <row r="816" ht="15.75" customHeight="1">
      <c r="A816" s="264"/>
      <c r="B816" s="272"/>
      <c r="C816" s="272"/>
      <c r="D816" s="272"/>
      <c r="E816" s="272"/>
      <c r="F816" s="264"/>
      <c r="G816" s="264"/>
      <c r="H816" s="264"/>
      <c r="I816" s="264"/>
      <c r="J816" s="264"/>
      <c r="K816" s="264"/>
      <c r="L816" s="264"/>
      <c r="M816" s="264"/>
      <c r="N816" s="264"/>
      <c r="O816" s="264"/>
      <c r="P816" s="264"/>
      <c r="Q816" s="264"/>
      <c r="R816" s="264"/>
      <c r="S816" s="264"/>
      <c r="T816" s="264"/>
      <c r="U816" s="264"/>
      <c r="V816" s="264"/>
      <c r="W816" s="264"/>
      <c r="X816" s="264"/>
      <c r="Y816" s="264"/>
      <c r="Z816" s="264"/>
    </row>
    <row r="817" ht="15.75" customHeight="1">
      <c r="A817" s="264"/>
      <c r="B817" s="272"/>
      <c r="C817" s="272"/>
      <c r="D817" s="272"/>
      <c r="E817" s="272"/>
      <c r="F817" s="264"/>
      <c r="G817" s="264"/>
      <c r="H817" s="264"/>
      <c r="I817" s="264"/>
      <c r="J817" s="264"/>
      <c r="K817" s="264"/>
      <c r="L817" s="264"/>
      <c r="M817" s="264"/>
      <c r="N817" s="264"/>
      <c r="O817" s="264"/>
      <c r="P817" s="264"/>
      <c r="Q817" s="264"/>
      <c r="R817" s="264"/>
      <c r="S817" s="264"/>
      <c r="T817" s="264"/>
      <c r="U817" s="264"/>
      <c r="V817" s="264"/>
      <c r="W817" s="264"/>
      <c r="X817" s="264"/>
      <c r="Y817" s="264"/>
      <c r="Z817" s="264"/>
    </row>
    <row r="818" ht="15.75" customHeight="1">
      <c r="A818" s="264"/>
      <c r="B818" s="272"/>
      <c r="C818" s="272"/>
      <c r="D818" s="272"/>
      <c r="E818" s="272"/>
      <c r="F818" s="264"/>
      <c r="G818" s="264"/>
      <c r="H818" s="264"/>
      <c r="I818" s="264"/>
      <c r="J818" s="264"/>
      <c r="K818" s="264"/>
      <c r="L818" s="264"/>
      <c r="M818" s="264"/>
      <c r="N818" s="264"/>
      <c r="O818" s="264"/>
      <c r="P818" s="264"/>
      <c r="Q818" s="264"/>
      <c r="R818" s="264"/>
      <c r="S818" s="264"/>
      <c r="T818" s="264"/>
      <c r="U818" s="264"/>
      <c r="V818" s="264"/>
      <c r="W818" s="264"/>
      <c r="X818" s="264"/>
      <c r="Y818" s="264"/>
      <c r="Z818" s="264"/>
    </row>
    <row r="819" ht="15.75" customHeight="1">
      <c r="A819" s="264"/>
      <c r="B819" s="272"/>
      <c r="C819" s="272"/>
      <c r="D819" s="272"/>
      <c r="E819" s="272"/>
      <c r="F819" s="264"/>
      <c r="G819" s="264"/>
      <c r="H819" s="264"/>
      <c r="I819" s="264"/>
      <c r="J819" s="264"/>
      <c r="K819" s="264"/>
      <c r="L819" s="264"/>
      <c r="M819" s="264"/>
      <c r="N819" s="264"/>
      <c r="O819" s="264"/>
      <c r="P819" s="264"/>
      <c r="Q819" s="264"/>
      <c r="R819" s="264"/>
      <c r="S819" s="264"/>
      <c r="T819" s="264"/>
      <c r="U819" s="264"/>
      <c r="V819" s="264"/>
      <c r="W819" s="264"/>
      <c r="X819" s="264"/>
      <c r="Y819" s="264"/>
      <c r="Z819" s="264"/>
    </row>
    <row r="820" ht="15.75" customHeight="1">
      <c r="A820" s="264"/>
      <c r="B820" s="272"/>
      <c r="C820" s="272"/>
      <c r="D820" s="272"/>
      <c r="E820" s="272"/>
      <c r="F820" s="264"/>
      <c r="G820" s="264"/>
      <c r="H820" s="264"/>
      <c r="I820" s="264"/>
      <c r="J820" s="264"/>
      <c r="K820" s="264"/>
      <c r="L820" s="264"/>
      <c r="M820" s="264"/>
      <c r="N820" s="264"/>
      <c r="O820" s="264"/>
      <c r="P820" s="264"/>
      <c r="Q820" s="264"/>
      <c r="R820" s="264"/>
      <c r="S820" s="264"/>
      <c r="T820" s="264"/>
      <c r="U820" s="264"/>
      <c r="V820" s="264"/>
      <c r="W820" s="264"/>
      <c r="X820" s="264"/>
      <c r="Y820" s="264"/>
      <c r="Z820" s="264"/>
    </row>
    <row r="821" ht="15.75" customHeight="1">
      <c r="A821" s="264"/>
      <c r="B821" s="272"/>
      <c r="C821" s="272"/>
      <c r="D821" s="272"/>
      <c r="E821" s="272"/>
      <c r="F821" s="264"/>
      <c r="G821" s="264"/>
      <c r="H821" s="264"/>
      <c r="I821" s="264"/>
      <c r="J821" s="264"/>
      <c r="K821" s="264"/>
      <c r="L821" s="264"/>
      <c r="M821" s="264"/>
      <c r="N821" s="264"/>
      <c r="O821" s="264"/>
      <c r="P821" s="264"/>
      <c r="Q821" s="264"/>
      <c r="R821" s="264"/>
      <c r="S821" s="264"/>
      <c r="T821" s="264"/>
      <c r="U821" s="264"/>
      <c r="V821" s="264"/>
      <c r="W821" s="264"/>
      <c r="X821" s="264"/>
      <c r="Y821" s="264"/>
      <c r="Z821" s="264"/>
    </row>
    <row r="822" ht="15.75" customHeight="1">
      <c r="A822" s="264"/>
      <c r="B822" s="272"/>
      <c r="C822" s="272"/>
      <c r="D822" s="272"/>
      <c r="E822" s="272"/>
      <c r="F822" s="264"/>
      <c r="G822" s="264"/>
      <c r="H822" s="264"/>
      <c r="I822" s="264"/>
      <c r="J822" s="264"/>
      <c r="K822" s="264"/>
      <c r="L822" s="264"/>
      <c r="M822" s="264"/>
      <c r="N822" s="264"/>
      <c r="O822" s="264"/>
      <c r="P822" s="264"/>
      <c r="Q822" s="264"/>
      <c r="R822" s="264"/>
      <c r="S822" s="264"/>
      <c r="T822" s="264"/>
      <c r="U822" s="264"/>
      <c r="V822" s="264"/>
      <c r="W822" s="264"/>
      <c r="X822" s="264"/>
      <c r="Y822" s="264"/>
      <c r="Z822" s="264"/>
    </row>
    <row r="823" ht="15.75" customHeight="1">
      <c r="A823" s="264"/>
      <c r="B823" s="272"/>
      <c r="C823" s="272"/>
      <c r="D823" s="272"/>
      <c r="E823" s="272"/>
      <c r="F823" s="264"/>
      <c r="G823" s="264"/>
      <c r="H823" s="264"/>
      <c r="I823" s="264"/>
      <c r="J823" s="264"/>
      <c r="K823" s="264"/>
      <c r="L823" s="264"/>
      <c r="M823" s="264"/>
      <c r="N823" s="264"/>
      <c r="O823" s="264"/>
      <c r="P823" s="264"/>
      <c r="Q823" s="264"/>
      <c r="R823" s="264"/>
      <c r="S823" s="264"/>
      <c r="T823" s="264"/>
      <c r="U823" s="264"/>
      <c r="V823" s="264"/>
      <c r="W823" s="264"/>
      <c r="X823" s="264"/>
      <c r="Y823" s="264"/>
      <c r="Z823" s="264"/>
    </row>
    <row r="824" ht="15.75" customHeight="1">
      <c r="A824" s="264"/>
      <c r="B824" s="272"/>
      <c r="C824" s="272"/>
      <c r="D824" s="272"/>
      <c r="E824" s="272"/>
      <c r="F824" s="264"/>
      <c r="G824" s="264"/>
      <c r="H824" s="264"/>
      <c r="I824" s="264"/>
      <c r="J824" s="264"/>
      <c r="K824" s="264"/>
      <c r="L824" s="264"/>
      <c r="M824" s="264"/>
      <c r="N824" s="264"/>
      <c r="O824" s="264"/>
      <c r="P824" s="264"/>
      <c r="Q824" s="264"/>
      <c r="R824" s="264"/>
      <c r="S824" s="264"/>
      <c r="T824" s="264"/>
      <c r="U824" s="264"/>
      <c r="V824" s="264"/>
      <c r="W824" s="264"/>
      <c r="X824" s="264"/>
      <c r="Y824" s="264"/>
      <c r="Z824" s="264"/>
    </row>
    <row r="825" ht="15.75" customHeight="1">
      <c r="A825" s="264"/>
      <c r="B825" s="272"/>
      <c r="C825" s="272"/>
      <c r="D825" s="272"/>
      <c r="E825" s="272"/>
      <c r="F825" s="264"/>
      <c r="G825" s="264"/>
      <c r="H825" s="264"/>
      <c r="I825" s="264"/>
      <c r="J825" s="264"/>
      <c r="K825" s="264"/>
      <c r="L825" s="264"/>
      <c r="M825" s="264"/>
      <c r="N825" s="264"/>
      <c r="O825" s="264"/>
      <c r="P825" s="264"/>
      <c r="Q825" s="264"/>
      <c r="R825" s="264"/>
      <c r="S825" s="264"/>
      <c r="T825" s="264"/>
      <c r="U825" s="264"/>
      <c r="V825" s="264"/>
      <c r="W825" s="264"/>
      <c r="X825" s="264"/>
      <c r="Y825" s="264"/>
      <c r="Z825" s="264"/>
    </row>
    <row r="826" ht="15.75" customHeight="1">
      <c r="A826" s="264"/>
      <c r="B826" s="272"/>
      <c r="C826" s="272"/>
      <c r="D826" s="272"/>
      <c r="E826" s="272"/>
      <c r="F826" s="264"/>
      <c r="G826" s="264"/>
      <c r="H826" s="264"/>
      <c r="I826" s="264"/>
      <c r="J826" s="264"/>
      <c r="K826" s="264"/>
      <c r="L826" s="264"/>
      <c r="M826" s="264"/>
      <c r="N826" s="264"/>
      <c r="O826" s="264"/>
      <c r="P826" s="264"/>
      <c r="Q826" s="264"/>
      <c r="R826" s="264"/>
      <c r="S826" s="264"/>
      <c r="T826" s="264"/>
      <c r="U826" s="264"/>
      <c r="V826" s="264"/>
      <c r="W826" s="264"/>
      <c r="X826" s="264"/>
      <c r="Y826" s="264"/>
      <c r="Z826" s="264"/>
    </row>
    <row r="827" ht="15.75" customHeight="1">
      <c r="A827" s="264"/>
      <c r="B827" s="272"/>
      <c r="C827" s="272"/>
      <c r="D827" s="272"/>
      <c r="E827" s="272"/>
      <c r="F827" s="264"/>
      <c r="G827" s="264"/>
      <c r="H827" s="264"/>
      <c r="I827" s="264"/>
      <c r="J827" s="264"/>
      <c r="K827" s="264"/>
      <c r="L827" s="264"/>
      <c r="M827" s="264"/>
      <c r="N827" s="264"/>
      <c r="O827" s="264"/>
      <c r="P827" s="264"/>
      <c r="Q827" s="264"/>
      <c r="R827" s="264"/>
      <c r="S827" s="264"/>
      <c r="T827" s="264"/>
      <c r="U827" s="264"/>
      <c r="V827" s="264"/>
      <c r="W827" s="264"/>
      <c r="X827" s="264"/>
      <c r="Y827" s="264"/>
      <c r="Z827" s="264"/>
    </row>
    <row r="828" ht="15.75" customHeight="1">
      <c r="A828" s="264"/>
      <c r="B828" s="272"/>
      <c r="C828" s="272"/>
      <c r="D828" s="272"/>
      <c r="E828" s="272"/>
      <c r="F828" s="264"/>
      <c r="G828" s="264"/>
      <c r="H828" s="264"/>
      <c r="I828" s="264"/>
      <c r="J828" s="264"/>
      <c r="K828" s="264"/>
      <c r="L828" s="264"/>
      <c r="M828" s="264"/>
      <c r="N828" s="264"/>
      <c r="O828" s="264"/>
      <c r="P828" s="264"/>
      <c r="Q828" s="264"/>
      <c r="R828" s="264"/>
      <c r="S828" s="264"/>
      <c r="T828" s="264"/>
      <c r="U828" s="264"/>
      <c r="V828" s="264"/>
      <c r="W828" s="264"/>
      <c r="X828" s="264"/>
      <c r="Y828" s="264"/>
      <c r="Z828" s="264"/>
    </row>
    <row r="829" ht="15.75" customHeight="1">
      <c r="A829" s="264"/>
      <c r="B829" s="272"/>
      <c r="C829" s="272"/>
      <c r="D829" s="272"/>
      <c r="E829" s="272"/>
      <c r="F829" s="264"/>
      <c r="G829" s="264"/>
      <c r="H829" s="264"/>
      <c r="I829" s="264"/>
      <c r="J829" s="264"/>
      <c r="K829" s="264"/>
      <c r="L829" s="264"/>
      <c r="M829" s="264"/>
      <c r="N829" s="264"/>
      <c r="O829" s="264"/>
      <c r="P829" s="264"/>
      <c r="Q829" s="264"/>
      <c r="R829" s="264"/>
      <c r="S829" s="264"/>
      <c r="T829" s="264"/>
      <c r="U829" s="264"/>
      <c r="V829" s="264"/>
      <c r="W829" s="264"/>
      <c r="X829" s="264"/>
      <c r="Y829" s="264"/>
      <c r="Z829" s="264"/>
    </row>
    <row r="830" ht="15.75" customHeight="1">
      <c r="A830" s="264"/>
      <c r="B830" s="272"/>
      <c r="C830" s="272"/>
      <c r="D830" s="272"/>
      <c r="E830" s="272"/>
      <c r="F830" s="264"/>
      <c r="G830" s="264"/>
      <c r="H830" s="264"/>
      <c r="I830" s="264"/>
      <c r="J830" s="264"/>
      <c r="K830" s="264"/>
      <c r="L830" s="264"/>
      <c r="M830" s="264"/>
      <c r="N830" s="264"/>
      <c r="O830" s="264"/>
      <c r="P830" s="264"/>
      <c r="Q830" s="264"/>
      <c r="R830" s="264"/>
      <c r="S830" s="264"/>
      <c r="T830" s="264"/>
      <c r="U830" s="264"/>
      <c r="V830" s="264"/>
      <c r="W830" s="264"/>
      <c r="X830" s="264"/>
      <c r="Y830" s="264"/>
      <c r="Z830" s="264"/>
    </row>
    <row r="831" ht="15.75" customHeight="1">
      <c r="A831" s="264"/>
      <c r="B831" s="272"/>
      <c r="C831" s="272"/>
      <c r="D831" s="272"/>
      <c r="E831" s="272"/>
      <c r="F831" s="264"/>
      <c r="G831" s="264"/>
      <c r="H831" s="264"/>
      <c r="I831" s="264"/>
      <c r="J831" s="264"/>
      <c r="K831" s="264"/>
      <c r="L831" s="264"/>
      <c r="M831" s="264"/>
      <c r="N831" s="264"/>
      <c r="O831" s="264"/>
      <c r="P831" s="264"/>
      <c r="Q831" s="264"/>
      <c r="R831" s="264"/>
      <c r="S831" s="264"/>
      <c r="T831" s="264"/>
      <c r="U831" s="264"/>
      <c r="V831" s="264"/>
      <c r="W831" s="264"/>
      <c r="X831" s="264"/>
      <c r="Y831" s="264"/>
      <c r="Z831" s="264"/>
    </row>
    <row r="832" ht="15.75" customHeight="1">
      <c r="A832" s="264"/>
      <c r="B832" s="272"/>
      <c r="C832" s="272"/>
      <c r="D832" s="272"/>
      <c r="E832" s="272"/>
      <c r="F832" s="264"/>
      <c r="G832" s="264"/>
      <c r="H832" s="264"/>
      <c r="I832" s="264"/>
      <c r="J832" s="264"/>
      <c r="K832" s="264"/>
      <c r="L832" s="264"/>
      <c r="M832" s="264"/>
      <c r="N832" s="264"/>
      <c r="O832" s="264"/>
      <c r="P832" s="264"/>
      <c r="Q832" s="264"/>
      <c r="R832" s="264"/>
      <c r="S832" s="264"/>
      <c r="T832" s="264"/>
      <c r="U832" s="264"/>
      <c r="V832" s="264"/>
      <c r="W832" s="264"/>
      <c r="X832" s="264"/>
      <c r="Y832" s="264"/>
      <c r="Z832" s="264"/>
    </row>
    <row r="833" ht="15.75" customHeight="1">
      <c r="A833" s="264"/>
      <c r="B833" s="272"/>
      <c r="C833" s="272"/>
      <c r="D833" s="272"/>
      <c r="E833" s="272"/>
      <c r="F833" s="264"/>
      <c r="G833" s="264"/>
      <c r="H833" s="264"/>
      <c r="I833" s="264"/>
      <c r="J833" s="264"/>
      <c r="K833" s="264"/>
      <c r="L833" s="264"/>
      <c r="M833" s="264"/>
      <c r="N833" s="264"/>
      <c r="O833" s="264"/>
      <c r="P833" s="264"/>
      <c r="Q833" s="264"/>
      <c r="R833" s="264"/>
      <c r="S833" s="264"/>
      <c r="T833" s="264"/>
      <c r="U833" s="264"/>
      <c r="V833" s="264"/>
      <c r="W833" s="264"/>
      <c r="X833" s="264"/>
      <c r="Y833" s="264"/>
      <c r="Z833" s="264"/>
    </row>
    <row r="834" ht="15.75" customHeight="1">
      <c r="A834" s="264"/>
      <c r="B834" s="272"/>
      <c r="C834" s="272"/>
      <c r="D834" s="272"/>
      <c r="E834" s="272"/>
      <c r="F834" s="264"/>
      <c r="G834" s="264"/>
      <c r="H834" s="264"/>
      <c r="I834" s="264"/>
      <c r="J834" s="264"/>
      <c r="K834" s="264"/>
      <c r="L834" s="264"/>
      <c r="M834" s="264"/>
      <c r="N834" s="264"/>
      <c r="O834" s="264"/>
      <c r="P834" s="264"/>
      <c r="Q834" s="264"/>
      <c r="R834" s="264"/>
      <c r="S834" s="264"/>
      <c r="T834" s="264"/>
      <c r="U834" s="264"/>
      <c r="V834" s="264"/>
      <c r="W834" s="264"/>
      <c r="X834" s="264"/>
      <c r="Y834" s="264"/>
      <c r="Z834" s="264"/>
    </row>
    <row r="835" ht="15.75" customHeight="1">
      <c r="A835" s="264"/>
      <c r="B835" s="272"/>
      <c r="C835" s="272"/>
      <c r="D835" s="272"/>
      <c r="E835" s="272"/>
      <c r="F835" s="264"/>
      <c r="G835" s="264"/>
      <c r="H835" s="264"/>
      <c r="I835" s="264"/>
      <c r="J835" s="264"/>
      <c r="K835" s="264"/>
      <c r="L835" s="264"/>
      <c r="M835" s="264"/>
      <c r="N835" s="264"/>
      <c r="O835" s="264"/>
      <c r="P835" s="264"/>
      <c r="Q835" s="264"/>
      <c r="R835" s="264"/>
      <c r="S835" s="264"/>
      <c r="T835" s="264"/>
      <c r="U835" s="264"/>
      <c r="V835" s="264"/>
      <c r="W835" s="264"/>
      <c r="X835" s="264"/>
      <c r="Y835" s="264"/>
      <c r="Z835" s="264"/>
    </row>
    <row r="836" ht="15.75" customHeight="1">
      <c r="A836" s="264"/>
      <c r="B836" s="272"/>
      <c r="C836" s="272"/>
      <c r="D836" s="272"/>
      <c r="E836" s="272"/>
      <c r="F836" s="264"/>
      <c r="G836" s="264"/>
      <c r="H836" s="264"/>
      <c r="I836" s="264"/>
      <c r="J836" s="264"/>
      <c r="K836" s="264"/>
      <c r="L836" s="264"/>
      <c r="M836" s="264"/>
      <c r="N836" s="264"/>
      <c r="O836" s="264"/>
      <c r="P836" s="264"/>
      <c r="Q836" s="264"/>
      <c r="R836" s="264"/>
      <c r="S836" s="264"/>
      <c r="T836" s="264"/>
      <c r="U836" s="264"/>
      <c r="V836" s="264"/>
      <c r="W836" s="264"/>
      <c r="X836" s="264"/>
      <c r="Y836" s="264"/>
      <c r="Z836" s="264"/>
    </row>
    <row r="837" ht="15.75" customHeight="1">
      <c r="A837" s="264"/>
      <c r="B837" s="272"/>
      <c r="C837" s="272"/>
      <c r="D837" s="272"/>
      <c r="E837" s="272"/>
      <c r="F837" s="264"/>
      <c r="G837" s="264"/>
      <c r="H837" s="264"/>
      <c r="I837" s="264"/>
      <c r="J837" s="264"/>
      <c r="K837" s="264"/>
      <c r="L837" s="264"/>
      <c r="M837" s="264"/>
      <c r="N837" s="264"/>
      <c r="O837" s="264"/>
      <c r="P837" s="264"/>
      <c r="Q837" s="264"/>
      <c r="R837" s="264"/>
      <c r="S837" s="264"/>
      <c r="T837" s="264"/>
      <c r="U837" s="264"/>
      <c r="V837" s="264"/>
      <c r="W837" s="264"/>
      <c r="X837" s="264"/>
      <c r="Y837" s="264"/>
      <c r="Z837" s="264"/>
    </row>
    <row r="838" ht="15.75" customHeight="1">
      <c r="A838" s="264"/>
      <c r="B838" s="272"/>
      <c r="C838" s="272"/>
      <c r="D838" s="272"/>
      <c r="E838" s="272"/>
      <c r="F838" s="264"/>
      <c r="G838" s="264"/>
      <c r="H838" s="264"/>
      <c r="I838" s="264"/>
      <c r="J838" s="264"/>
      <c r="K838" s="264"/>
      <c r="L838" s="264"/>
      <c r="M838" s="264"/>
      <c r="N838" s="264"/>
      <c r="O838" s="264"/>
      <c r="P838" s="264"/>
      <c r="Q838" s="264"/>
      <c r="R838" s="264"/>
      <c r="S838" s="264"/>
      <c r="T838" s="264"/>
      <c r="U838" s="264"/>
      <c r="V838" s="264"/>
      <c r="W838" s="264"/>
      <c r="X838" s="264"/>
      <c r="Y838" s="264"/>
      <c r="Z838" s="264"/>
    </row>
    <row r="839" ht="15.75" customHeight="1">
      <c r="A839" s="264"/>
      <c r="B839" s="272"/>
      <c r="C839" s="272"/>
      <c r="D839" s="272"/>
      <c r="E839" s="272"/>
      <c r="F839" s="264"/>
      <c r="G839" s="264"/>
      <c r="H839" s="264"/>
      <c r="I839" s="264"/>
      <c r="J839" s="264"/>
      <c r="K839" s="264"/>
      <c r="L839" s="264"/>
      <c r="M839" s="264"/>
      <c r="N839" s="264"/>
      <c r="O839" s="264"/>
      <c r="P839" s="264"/>
      <c r="Q839" s="264"/>
      <c r="R839" s="264"/>
      <c r="S839" s="264"/>
      <c r="T839" s="264"/>
      <c r="U839" s="264"/>
      <c r="V839" s="264"/>
      <c r="W839" s="264"/>
      <c r="X839" s="264"/>
      <c r="Y839" s="264"/>
      <c r="Z839" s="264"/>
    </row>
    <row r="840" ht="15.75" customHeight="1">
      <c r="A840" s="264"/>
      <c r="B840" s="272"/>
      <c r="C840" s="272"/>
      <c r="D840" s="272"/>
      <c r="E840" s="272"/>
      <c r="F840" s="264"/>
      <c r="G840" s="264"/>
      <c r="H840" s="264"/>
      <c r="I840" s="264"/>
      <c r="J840" s="264"/>
      <c r="K840" s="264"/>
      <c r="L840" s="264"/>
      <c r="M840" s="264"/>
      <c r="N840" s="264"/>
      <c r="O840" s="264"/>
      <c r="P840" s="264"/>
      <c r="Q840" s="264"/>
      <c r="R840" s="264"/>
      <c r="S840" s="264"/>
      <c r="T840" s="264"/>
      <c r="U840" s="264"/>
      <c r="V840" s="264"/>
      <c r="W840" s="264"/>
      <c r="X840" s="264"/>
      <c r="Y840" s="264"/>
      <c r="Z840" s="264"/>
    </row>
    <row r="841" ht="15.75" customHeight="1">
      <c r="A841" s="264"/>
      <c r="B841" s="272"/>
      <c r="C841" s="272"/>
      <c r="D841" s="272"/>
      <c r="E841" s="272"/>
      <c r="F841" s="264"/>
      <c r="G841" s="264"/>
      <c r="H841" s="264"/>
      <c r="I841" s="264"/>
      <c r="J841" s="264"/>
      <c r="K841" s="264"/>
      <c r="L841" s="264"/>
      <c r="M841" s="264"/>
      <c r="N841" s="264"/>
      <c r="O841" s="264"/>
      <c r="P841" s="264"/>
      <c r="Q841" s="264"/>
      <c r="R841" s="264"/>
      <c r="S841" s="264"/>
      <c r="T841" s="264"/>
      <c r="U841" s="264"/>
      <c r="V841" s="264"/>
      <c r="W841" s="264"/>
      <c r="X841" s="264"/>
      <c r="Y841" s="264"/>
      <c r="Z841" s="264"/>
    </row>
    <row r="842" ht="15.75" customHeight="1">
      <c r="A842" s="264"/>
      <c r="B842" s="272"/>
      <c r="C842" s="272"/>
      <c r="D842" s="272"/>
      <c r="E842" s="272"/>
      <c r="F842" s="264"/>
      <c r="G842" s="264"/>
      <c r="H842" s="264"/>
      <c r="I842" s="264"/>
      <c r="J842" s="264"/>
      <c r="K842" s="264"/>
      <c r="L842" s="264"/>
      <c r="M842" s="264"/>
      <c r="N842" s="264"/>
      <c r="O842" s="264"/>
      <c r="P842" s="264"/>
      <c r="Q842" s="264"/>
      <c r="R842" s="264"/>
      <c r="S842" s="264"/>
      <c r="T842" s="264"/>
      <c r="U842" s="264"/>
      <c r="V842" s="264"/>
      <c r="W842" s="264"/>
      <c r="X842" s="264"/>
      <c r="Y842" s="264"/>
      <c r="Z842" s="264"/>
    </row>
    <row r="843" ht="15.75" customHeight="1">
      <c r="A843" s="264"/>
      <c r="B843" s="272"/>
      <c r="C843" s="272"/>
      <c r="D843" s="272"/>
      <c r="E843" s="272"/>
      <c r="F843" s="264"/>
      <c r="G843" s="264"/>
      <c r="H843" s="264"/>
      <c r="I843" s="264"/>
      <c r="J843" s="264"/>
      <c r="K843" s="264"/>
      <c r="L843" s="264"/>
      <c r="M843" s="264"/>
      <c r="N843" s="264"/>
      <c r="O843" s="264"/>
      <c r="P843" s="264"/>
      <c r="Q843" s="264"/>
      <c r="R843" s="264"/>
      <c r="S843" s="264"/>
      <c r="T843" s="264"/>
      <c r="U843" s="264"/>
      <c r="V843" s="264"/>
      <c r="W843" s="264"/>
      <c r="X843" s="264"/>
      <c r="Y843" s="264"/>
      <c r="Z843" s="264"/>
    </row>
    <row r="844" ht="15.75" customHeight="1">
      <c r="A844" s="264"/>
      <c r="B844" s="272"/>
      <c r="C844" s="272"/>
      <c r="D844" s="272"/>
      <c r="E844" s="272"/>
      <c r="F844" s="264"/>
      <c r="G844" s="264"/>
      <c r="H844" s="264"/>
      <c r="I844" s="264"/>
      <c r="J844" s="264"/>
      <c r="K844" s="264"/>
      <c r="L844" s="264"/>
      <c r="M844" s="264"/>
      <c r="N844" s="264"/>
      <c r="O844" s="264"/>
      <c r="P844" s="264"/>
      <c r="Q844" s="264"/>
      <c r="R844" s="264"/>
      <c r="S844" s="264"/>
      <c r="T844" s="264"/>
      <c r="U844" s="264"/>
      <c r="V844" s="264"/>
      <c r="W844" s="264"/>
      <c r="X844" s="264"/>
      <c r="Y844" s="264"/>
      <c r="Z844" s="264"/>
    </row>
    <row r="845" ht="15.75" customHeight="1">
      <c r="A845" s="264"/>
      <c r="B845" s="272"/>
      <c r="C845" s="272"/>
      <c r="D845" s="272"/>
      <c r="E845" s="272"/>
      <c r="F845" s="264"/>
      <c r="G845" s="264"/>
      <c r="H845" s="264"/>
      <c r="I845" s="264"/>
      <c r="J845" s="264"/>
      <c r="K845" s="264"/>
      <c r="L845" s="264"/>
      <c r="M845" s="264"/>
      <c r="N845" s="264"/>
      <c r="O845" s="264"/>
      <c r="P845" s="264"/>
      <c r="Q845" s="264"/>
      <c r="R845" s="264"/>
      <c r="S845" s="264"/>
      <c r="T845" s="264"/>
      <c r="U845" s="264"/>
      <c r="V845" s="264"/>
      <c r="W845" s="264"/>
      <c r="X845" s="264"/>
      <c r="Y845" s="264"/>
      <c r="Z845" s="264"/>
    </row>
    <row r="846" ht="15.75" customHeight="1">
      <c r="A846" s="264"/>
      <c r="B846" s="272"/>
      <c r="C846" s="272"/>
      <c r="D846" s="272"/>
      <c r="E846" s="272"/>
      <c r="F846" s="264"/>
      <c r="G846" s="264"/>
      <c r="H846" s="264"/>
      <c r="I846" s="264"/>
      <c r="J846" s="264"/>
      <c r="K846" s="264"/>
      <c r="L846" s="264"/>
      <c r="M846" s="264"/>
      <c r="N846" s="264"/>
      <c r="O846" s="264"/>
      <c r="P846" s="264"/>
      <c r="Q846" s="264"/>
      <c r="R846" s="264"/>
      <c r="S846" s="264"/>
      <c r="T846" s="264"/>
      <c r="U846" s="264"/>
      <c r="V846" s="264"/>
      <c r="W846" s="264"/>
      <c r="X846" s="264"/>
      <c r="Y846" s="264"/>
      <c r="Z846" s="264"/>
    </row>
    <row r="847" ht="15.75" customHeight="1">
      <c r="A847" s="264"/>
      <c r="B847" s="272"/>
      <c r="C847" s="272"/>
      <c r="D847" s="272"/>
      <c r="E847" s="272"/>
      <c r="F847" s="264"/>
      <c r="G847" s="264"/>
      <c r="H847" s="264"/>
      <c r="I847" s="264"/>
      <c r="J847" s="264"/>
      <c r="K847" s="264"/>
      <c r="L847" s="264"/>
      <c r="M847" s="264"/>
      <c r="N847" s="264"/>
      <c r="O847" s="264"/>
      <c r="P847" s="264"/>
      <c r="Q847" s="264"/>
      <c r="R847" s="264"/>
      <c r="S847" s="264"/>
      <c r="T847" s="264"/>
      <c r="U847" s="264"/>
      <c r="V847" s="264"/>
      <c r="W847" s="264"/>
      <c r="X847" s="264"/>
      <c r="Y847" s="264"/>
      <c r="Z847" s="264"/>
    </row>
    <row r="848" ht="15.75" customHeight="1">
      <c r="A848" s="264"/>
      <c r="B848" s="272"/>
      <c r="C848" s="272"/>
      <c r="D848" s="272"/>
      <c r="E848" s="272"/>
      <c r="F848" s="264"/>
      <c r="G848" s="264"/>
      <c r="H848" s="264"/>
      <c r="I848" s="264"/>
      <c r="J848" s="264"/>
      <c r="K848" s="264"/>
      <c r="L848" s="264"/>
      <c r="M848" s="264"/>
      <c r="N848" s="264"/>
      <c r="O848" s="264"/>
      <c r="P848" s="264"/>
      <c r="Q848" s="264"/>
      <c r="R848" s="264"/>
      <c r="S848" s="264"/>
      <c r="T848" s="264"/>
      <c r="U848" s="264"/>
      <c r="V848" s="264"/>
      <c r="W848" s="264"/>
      <c r="X848" s="264"/>
      <c r="Y848" s="264"/>
      <c r="Z848" s="264"/>
    </row>
    <row r="849" ht="15.75" customHeight="1">
      <c r="A849" s="264"/>
      <c r="B849" s="272"/>
      <c r="C849" s="272"/>
      <c r="D849" s="272"/>
      <c r="E849" s="272"/>
      <c r="F849" s="264"/>
      <c r="G849" s="264"/>
      <c r="H849" s="264"/>
      <c r="I849" s="264"/>
      <c r="J849" s="264"/>
      <c r="K849" s="264"/>
      <c r="L849" s="264"/>
      <c r="M849" s="264"/>
      <c r="N849" s="264"/>
      <c r="O849" s="264"/>
      <c r="P849" s="264"/>
      <c r="Q849" s="264"/>
      <c r="R849" s="264"/>
      <c r="S849" s="264"/>
      <c r="T849" s="264"/>
      <c r="U849" s="264"/>
      <c r="V849" s="264"/>
      <c r="W849" s="264"/>
      <c r="X849" s="264"/>
      <c r="Y849" s="264"/>
      <c r="Z849" s="264"/>
    </row>
    <row r="850" ht="15.75" customHeight="1">
      <c r="A850" s="264"/>
      <c r="B850" s="272"/>
      <c r="C850" s="272"/>
      <c r="D850" s="272"/>
      <c r="E850" s="272"/>
      <c r="F850" s="264"/>
      <c r="G850" s="264"/>
      <c r="H850" s="264"/>
      <c r="I850" s="264"/>
      <c r="J850" s="264"/>
      <c r="K850" s="264"/>
      <c r="L850" s="264"/>
      <c r="M850" s="264"/>
      <c r="N850" s="264"/>
      <c r="O850" s="264"/>
      <c r="P850" s="264"/>
      <c r="Q850" s="264"/>
      <c r="R850" s="264"/>
      <c r="S850" s="264"/>
      <c r="T850" s="264"/>
      <c r="U850" s="264"/>
      <c r="V850" s="264"/>
      <c r="W850" s="264"/>
      <c r="X850" s="264"/>
      <c r="Y850" s="264"/>
      <c r="Z850" s="264"/>
    </row>
    <row r="851" ht="15.75" customHeight="1">
      <c r="A851" s="264"/>
      <c r="B851" s="272"/>
      <c r="C851" s="272"/>
      <c r="D851" s="272"/>
      <c r="E851" s="272"/>
      <c r="F851" s="264"/>
      <c r="G851" s="264"/>
      <c r="H851" s="264"/>
      <c r="I851" s="264"/>
      <c r="J851" s="264"/>
      <c r="K851" s="264"/>
      <c r="L851" s="264"/>
      <c r="M851" s="264"/>
      <c r="N851" s="264"/>
      <c r="O851" s="264"/>
      <c r="P851" s="264"/>
      <c r="Q851" s="264"/>
      <c r="R851" s="264"/>
      <c r="S851" s="264"/>
      <c r="T851" s="264"/>
      <c r="U851" s="264"/>
      <c r="V851" s="264"/>
      <c r="W851" s="264"/>
      <c r="X851" s="264"/>
      <c r="Y851" s="264"/>
      <c r="Z851" s="264"/>
    </row>
    <row r="852" ht="15.75" customHeight="1">
      <c r="A852" s="264"/>
      <c r="B852" s="272"/>
      <c r="C852" s="272"/>
      <c r="D852" s="272"/>
      <c r="E852" s="272"/>
      <c r="F852" s="264"/>
      <c r="G852" s="264"/>
      <c r="H852" s="264"/>
      <c r="I852" s="264"/>
      <c r="J852" s="264"/>
      <c r="K852" s="264"/>
      <c r="L852" s="264"/>
      <c r="M852" s="264"/>
      <c r="N852" s="264"/>
      <c r="O852" s="264"/>
      <c r="P852" s="264"/>
      <c r="Q852" s="264"/>
      <c r="R852" s="264"/>
      <c r="S852" s="264"/>
      <c r="T852" s="264"/>
      <c r="U852" s="264"/>
      <c r="V852" s="264"/>
      <c r="W852" s="264"/>
      <c r="X852" s="264"/>
      <c r="Y852" s="264"/>
      <c r="Z852" s="264"/>
    </row>
    <row r="853" ht="15.75" customHeight="1">
      <c r="A853" s="264"/>
      <c r="B853" s="272"/>
      <c r="C853" s="272"/>
      <c r="D853" s="272"/>
      <c r="E853" s="272"/>
      <c r="F853" s="264"/>
      <c r="G853" s="264"/>
      <c r="H853" s="264"/>
      <c r="I853" s="264"/>
      <c r="J853" s="264"/>
      <c r="K853" s="264"/>
      <c r="L853" s="264"/>
      <c r="M853" s="264"/>
      <c r="N853" s="264"/>
      <c r="O853" s="264"/>
      <c r="P853" s="264"/>
      <c r="Q853" s="264"/>
      <c r="R853" s="264"/>
      <c r="S853" s="264"/>
      <c r="T853" s="264"/>
      <c r="U853" s="264"/>
      <c r="V853" s="264"/>
      <c r="W853" s="264"/>
      <c r="X853" s="264"/>
      <c r="Y853" s="264"/>
      <c r="Z853" s="264"/>
    </row>
    <row r="854" ht="15.75" customHeight="1">
      <c r="A854" s="264"/>
      <c r="B854" s="272"/>
      <c r="C854" s="272"/>
      <c r="D854" s="272"/>
      <c r="E854" s="272"/>
      <c r="F854" s="264"/>
      <c r="G854" s="264"/>
      <c r="H854" s="264"/>
      <c r="I854" s="264"/>
      <c r="J854" s="264"/>
      <c r="K854" s="264"/>
      <c r="L854" s="264"/>
      <c r="M854" s="264"/>
      <c r="N854" s="264"/>
      <c r="O854" s="264"/>
      <c r="P854" s="264"/>
      <c r="Q854" s="264"/>
      <c r="R854" s="264"/>
      <c r="S854" s="264"/>
      <c r="T854" s="264"/>
      <c r="U854" s="264"/>
      <c r="V854" s="264"/>
      <c r="W854" s="264"/>
      <c r="X854" s="264"/>
      <c r="Y854" s="264"/>
      <c r="Z854" s="264"/>
    </row>
    <row r="855" ht="15.75" customHeight="1">
      <c r="A855" s="264"/>
      <c r="B855" s="272"/>
      <c r="C855" s="272"/>
      <c r="D855" s="272"/>
      <c r="E855" s="272"/>
      <c r="F855" s="264"/>
      <c r="G855" s="264"/>
      <c r="H855" s="264"/>
      <c r="I855" s="264"/>
      <c r="J855" s="264"/>
      <c r="K855" s="264"/>
      <c r="L855" s="264"/>
      <c r="M855" s="264"/>
      <c r="N855" s="264"/>
      <c r="O855" s="264"/>
      <c r="P855" s="264"/>
      <c r="Q855" s="264"/>
      <c r="R855" s="264"/>
      <c r="S855" s="264"/>
      <c r="T855" s="264"/>
      <c r="U855" s="264"/>
      <c r="V855" s="264"/>
      <c r="W855" s="264"/>
      <c r="X855" s="264"/>
      <c r="Y855" s="264"/>
      <c r="Z855" s="264"/>
    </row>
    <row r="856" ht="15.75" customHeight="1">
      <c r="A856" s="264"/>
      <c r="B856" s="272"/>
      <c r="C856" s="272"/>
      <c r="D856" s="272"/>
      <c r="E856" s="272"/>
      <c r="F856" s="264"/>
      <c r="G856" s="264"/>
      <c r="H856" s="264"/>
      <c r="I856" s="264"/>
      <c r="J856" s="264"/>
      <c r="K856" s="264"/>
      <c r="L856" s="264"/>
      <c r="M856" s="264"/>
      <c r="N856" s="264"/>
      <c r="O856" s="264"/>
      <c r="P856" s="264"/>
      <c r="Q856" s="264"/>
      <c r="R856" s="264"/>
      <c r="S856" s="264"/>
      <c r="T856" s="264"/>
      <c r="U856" s="264"/>
      <c r="V856" s="264"/>
      <c r="W856" s="264"/>
      <c r="X856" s="264"/>
      <c r="Y856" s="264"/>
      <c r="Z856" s="264"/>
    </row>
    <row r="857" ht="15.75" customHeight="1">
      <c r="A857" s="264"/>
      <c r="B857" s="272"/>
      <c r="C857" s="272"/>
      <c r="D857" s="272"/>
      <c r="E857" s="272"/>
      <c r="F857" s="264"/>
      <c r="G857" s="264"/>
      <c r="H857" s="264"/>
      <c r="I857" s="264"/>
      <c r="J857" s="264"/>
      <c r="K857" s="264"/>
      <c r="L857" s="264"/>
      <c r="M857" s="264"/>
      <c r="N857" s="264"/>
      <c r="O857" s="264"/>
      <c r="P857" s="264"/>
      <c r="Q857" s="264"/>
      <c r="R857" s="264"/>
      <c r="S857" s="264"/>
      <c r="T857" s="264"/>
      <c r="U857" s="264"/>
      <c r="V857" s="264"/>
      <c r="W857" s="264"/>
      <c r="X857" s="264"/>
      <c r="Y857" s="264"/>
      <c r="Z857" s="264"/>
    </row>
    <row r="858" ht="15.75" customHeight="1">
      <c r="A858" s="264"/>
      <c r="B858" s="272"/>
      <c r="C858" s="272"/>
      <c r="D858" s="272"/>
      <c r="E858" s="272"/>
      <c r="F858" s="264"/>
      <c r="G858" s="264"/>
      <c r="H858" s="264"/>
      <c r="I858" s="264"/>
      <c r="J858" s="264"/>
      <c r="K858" s="264"/>
      <c r="L858" s="264"/>
      <c r="M858" s="264"/>
      <c r="N858" s="264"/>
      <c r="O858" s="264"/>
      <c r="P858" s="264"/>
      <c r="Q858" s="264"/>
      <c r="R858" s="264"/>
      <c r="S858" s="264"/>
      <c r="T858" s="264"/>
      <c r="U858" s="264"/>
      <c r="V858" s="264"/>
      <c r="W858" s="264"/>
      <c r="X858" s="264"/>
      <c r="Y858" s="264"/>
      <c r="Z858" s="264"/>
    </row>
    <row r="859" ht="15.75" customHeight="1">
      <c r="A859" s="264"/>
      <c r="B859" s="272"/>
      <c r="C859" s="272"/>
      <c r="D859" s="272"/>
      <c r="E859" s="272"/>
      <c r="F859" s="264"/>
      <c r="G859" s="264"/>
      <c r="H859" s="264"/>
      <c r="I859" s="264"/>
      <c r="J859" s="264"/>
      <c r="K859" s="264"/>
      <c r="L859" s="264"/>
      <c r="M859" s="264"/>
      <c r="N859" s="264"/>
      <c r="O859" s="264"/>
      <c r="P859" s="264"/>
      <c r="Q859" s="264"/>
      <c r="R859" s="264"/>
      <c r="S859" s="264"/>
      <c r="T859" s="264"/>
      <c r="U859" s="264"/>
      <c r="V859" s="264"/>
      <c r="W859" s="264"/>
      <c r="X859" s="264"/>
      <c r="Y859" s="264"/>
      <c r="Z859" s="264"/>
    </row>
    <row r="860" ht="15.75" customHeight="1">
      <c r="A860" s="264"/>
      <c r="B860" s="272"/>
      <c r="C860" s="272"/>
      <c r="D860" s="272"/>
      <c r="E860" s="272"/>
      <c r="F860" s="264"/>
      <c r="G860" s="264"/>
      <c r="H860" s="264"/>
      <c r="I860" s="264"/>
      <c r="J860" s="264"/>
      <c r="K860" s="264"/>
      <c r="L860" s="264"/>
      <c r="M860" s="264"/>
      <c r="N860" s="264"/>
      <c r="O860" s="264"/>
      <c r="P860" s="264"/>
      <c r="Q860" s="264"/>
      <c r="R860" s="264"/>
      <c r="S860" s="264"/>
      <c r="T860" s="264"/>
      <c r="U860" s="264"/>
      <c r="V860" s="264"/>
      <c r="W860" s="264"/>
      <c r="X860" s="264"/>
      <c r="Y860" s="264"/>
      <c r="Z860" s="264"/>
    </row>
    <row r="861" ht="15.75" customHeight="1">
      <c r="A861" s="264"/>
      <c r="B861" s="272"/>
      <c r="C861" s="272"/>
      <c r="D861" s="272"/>
      <c r="E861" s="272"/>
      <c r="F861" s="264"/>
      <c r="G861" s="264"/>
      <c r="H861" s="264"/>
      <c r="I861" s="264"/>
      <c r="J861" s="264"/>
      <c r="K861" s="264"/>
      <c r="L861" s="264"/>
      <c r="M861" s="264"/>
      <c r="N861" s="264"/>
      <c r="O861" s="264"/>
      <c r="P861" s="264"/>
      <c r="Q861" s="264"/>
      <c r="R861" s="264"/>
      <c r="S861" s="264"/>
      <c r="T861" s="264"/>
      <c r="U861" s="264"/>
      <c r="V861" s="264"/>
      <c r="W861" s="264"/>
      <c r="X861" s="264"/>
      <c r="Y861" s="264"/>
      <c r="Z861" s="264"/>
    </row>
    <row r="862" ht="15.75" customHeight="1">
      <c r="A862" s="264"/>
      <c r="B862" s="272"/>
      <c r="C862" s="272"/>
      <c r="D862" s="272"/>
      <c r="E862" s="272"/>
      <c r="F862" s="264"/>
      <c r="G862" s="264"/>
      <c r="H862" s="264"/>
      <c r="I862" s="264"/>
      <c r="J862" s="264"/>
      <c r="K862" s="264"/>
      <c r="L862" s="264"/>
      <c r="M862" s="264"/>
      <c r="N862" s="264"/>
      <c r="O862" s="264"/>
      <c r="P862" s="264"/>
      <c r="Q862" s="264"/>
      <c r="R862" s="264"/>
      <c r="S862" s="264"/>
      <c r="T862" s="264"/>
      <c r="U862" s="264"/>
      <c r="V862" s="264"/>
      <c r="W862" s="264"/>
      <c r="X862" s="264"/>
      <c r="Y862" s="264"/>
      <c r="Z862" s="264"/>
    </row>
    <row r="863" ht="15.75" customHeight="1">
      <c r="A863" s="264"/>
      <c r="B863" s="272"/>
      <c r="C863" s="272"/>
      <c r="D863" s="272"/>
      <c r="E863" s="272"/>
      <c r="F863" s="264"/>
      <c r="G863" s="264"/>
      <c r="H863" s="264"/>
      <c r="I863" s="264"/>
      <c r="J863" s="264"/>
      <c r="K863" s="264"/>
      <c r="L863" s="264"/>
      <c r="M863" s="264"/>
      <c r="N863" s="264"/>
      <c r="O863" s="264"/>
      <c r="P863" s="264"/>
      <c r="Q863" s="264"/>
      <c r="R863" s="264"/>
      <c r="S863" s="264"/>
      <c r="T863" s="264"/>
      <c r="U863" s="264"/>
      <c r="V863" s="264"/>
      <c r="W863" s="264"/>
      <c r="X863" s="264"/>
      <c r="Y863" s="264"/>
      <c r="Z863" s="264"/>
    </row>
    <row r="864" ht="15.75" customHeight="1">
      <c r="A864" s="264"/>
      <c r="B864" s="272"/>
      <c r="C864" s="272"/>
      <c r="D864" s="272"/>
      <c r="E864" s="272"/>
      <c r="F864" s="264"/>
      <c r="G864" s="264"/>
      <c r="H864" s="264"/>
      <c r="I864" s="264"/>
      <c r="J864" s="264"/>
      <c r="K864" s="264"/>
      <c r="L864" s="264"/>
      <c r="M864" s="264"/>
      <c r="N864" s="264"/>
      <c r="O864" s="264"/>
      <c r="P864" s="264"/>
      <c r="Q864" s="264"/>
      <c r="R864" s="264"/>
      <c r="S864" s="264"/>
      <c r="T864" s="264"/>
      <c r="U864" s="264"/>
      <c r="V864" s="264"/>
      <c r="W864" s="264"/>
      <c r="X864" s="264"/>
      <c r="Y864" s="264"/>
      <c r="Z864" s="264"/>
    </row>
    <row r="865" ht="15.75" customHeight="1">
      <c r="A865" s="264"/>
      <c r="B865" s="272"/>
      <c r="C865" s="272"/>
      <c r="D865" s="272"/>
      <c r="E865" s="272"/>
      <c r="F865" s="264"/>
      <c r="G865" s="264"/>
      <c r="H865" s="264"/>
      <c r="I865" s="264"/>
      <c r="J865" s="264"/>
      <c r="K865" s="264"/>
      <c r="L865" s="264"/>
      <c r="M865" s="264"/>
      <c r="N865" s="264"/>
      <c r="O865" s="264"/>
      <c r="P865" s="264"/>
      <c r="Q865" s="264"/>
      <c r="R865" s="264"/>
      <c r="S865" s="264"/>
      <c r="T865" s="264"/>
      <c r="U865" s="264"/>
      <c r="V865" s="264"/>
      <c r="W865" s="264"/>
      <c r="X865" s="264"/>
      <c r="Y865" s="264"/>
      <c r="Z865" s="264"/>
    </row>
    <row r="866" ht="15.75" customHeight="1">
      <c r="A866" s="264"/>
      <c r="B866" s="272"/>
      <c r="C866" s="272"/>
      <c r="D866" s="272"/>
      <c r="E866" s="272"/>
      <c r="F866" s="264"/>
      <c r="G866" s="264"/>
      <c r="H866" s="264"/>
      <c r="I866" s="264"/>
      <c r="J866" s="264"/>
      <c r="K866" s="264"/>
      <c r="L866" s="264"/>
      <c r="M866" s="264"/>
      <c r="N866" s="264"/>
      <c r="O866" s="264"/>
      <c r="P866" s="264"/>
      <c r="Q866" s="264"/>
      <c r="R866" s="264"/>
      <c r="S866" s="264"/>
      <c r="T866" s="264"/>
      <c r="U866" s="264"/>
      <c r="V866" s="264"/>
      <c r="W866" s="264"/>
      <c r="X866" s="264"/>
      <c r="Y866" s="264"/>
      <c r="Z866" s="264"/>
    </row>
    <row r="867" ht="15.75" customHeight="1">
      <c r="A867" s="264"/>
      <c r="B867" s="272"/>
      <c r="C867" s="272"/>
      <c r="D867" s="272"/>
      <c r="E867" s="272"/>
      <c r="F867" s="264"/>
      <c r="G867" s="264"/>
      <c r="H867" s="264"/>
      <c r="I867" s="264"/>
      <c r="J867" s="264"/>
      <c r="K867" s="264"/>
      <c r="L867" s="264"/>
      <c r="M867" s="264"/>
      <c r="N867" s="264"/>
      <c r="O867" s="264"/>
      <c r="P867" s="264"/>
      <c r="Q867" s="264"/>
      <c r="R867" s="264"/>
      <c r="S867" s="264"/>
      <c r="T867" s="264"/>
      <c r="U867" s="264"/>
      <c r="V867" s="264"/>
      <c r="W867" s="264"/>
      <c r="X867" s="264"/>
      <c r="Y867" s="264"/>
      <c r="Z867" s="264"/>
    </row>
    <row r="868" ht="15.75" customHeight="1">
      <c r="A868" s="264"/>
      <c r="B868" s="272"/>
      <c r="C868" s="272"/>
      <c r="D868" s="272"/>
      <c r="E868" s="272"/>
      <c r="F868" s="264"/>
      <c r="G868" s="264"/>
      <c r="H868" s="264"/>
      <c r="I868" s="264"/>
      <c r="J868" s="264"/>
      <c r="K868" s="264"/>
      <c r="L868" s="264"/>
      <c r="M868" s="264"/>
      <c r="N868" s="264"/>
      <c r="O868" s="264"/>
      <c r="P868" s="264"/>
      <c r="Q868" s="264"/>
      <c r="R868" s="264"/>
      <c r="S868" s="264"/>
      <c r="T868" s="264"/>
      <c r="U868" s="264"/>
      <c r="V868" s="264"/>
      <c r="W868" s="264"/>
      <c r="X868" s="264"/>
      <c r="Y868" s="264"/>
      <c r="Z868" s="264"/>
    </row>
    <row r="869" ht="15.75" customHeight="1">
      <c r="A869" s="264"/>
      <c r="B869" s="272"/>
      <c r="C869" s="272"/>
      <c r="D869" s="272"/>
      <c r="E869" s="272"/>
      <c r="F869" s="264"/>
      <c r="G869" s="264"/>
      <c r="H869" s="264"/>
      <c r="I869" s="264"/>
      <c r="J869" s="264"/>
      <c r="K869" s="264"/>
      <c r="L869" s="264"/>
      <c r="M869" s="264"/>
      <c r="N869" s="264"/>
      <c r="O869" s="264"/>
      <c r="P869" s="264"/>
      <c r="Q869" s="264"/>
      <c r="R869" s="264"/>
      <c r="S869" s="264"/>
      <c r="T869" s="264"/>
      <c r="U869" s="264"/>
      <c r="V869" s="264"/>
      <c r="W869" s="264"/>
      <c r="X869" s="264"/>
      <c r="Y869" s="264"/>
      <c r="Z869" s="264"/>
    </row>
    <row r="870" ht="15.75" customHeight="1">
      <c r="A870" s="264"/>
      <c r="B870" s="272"/>
      <c r="C870" s="272"/>
      <c r="D870" s="272"/>
      <c r="E870" s="272"/>
      <c r="F870" s="264"/>
      <c r="G870" s="264"/>
      <c r="H870" s="264"/>
      <c r="I870" s="264"/>
      <c r="J870" s="264"/>
      <c r="K870" s="264"/>
      <c r="L870" s="264"/>
      <c r="M870" s="264"/>
      <c r="N870" s="264"/>
      <c r="O870" s="264"/>
      <c r="P870" s="264"/>
      <c r="Q870" s="264"/>
      <c r="R870" s="264"/>
      <c r="S870" s="264"/>
      <c r="T870" s="264"/>
      <c r="U870" s="264"/>
      <c r="V870" s="264"/>
      <c r="W870" s="264"/>
      <c r="X870" s="264"/>
      <c r="Y870" s="264"/>
      <c r="Z870" s="264"/>
    </row>
    <row r="871" ht="15.75" customHeight="1">
      <c r="A871" s="264"/>
      <c r="B871" s="272"/>
      <c r="C871" s="272"/>
      <c r="D871" s="272"/>
      <c r="E871" s="272"/>
      <c r="F871" s="264"/>
      <c r="G871" s="264"/>
      <c r="H871" s="264"/>
      <c r="I871" s="264"/>
      <c r="J871" s="264"/>
      <c r="K871" s="264"/>
      <c r="L871" s="264"/>
      <c r="M871" s="264"/>
      <c r="N871" s="264"/>
      <c r="O871" s="264"/>
      <c r="P871" s="264"/>
      <c r="Q871" s="264"/>
      <c r="R871" s="264"/>
      <c r="S871" s="264"/>
      <c r="T871" s="264"/>
      <c r="U871" s="264"/>
      <c r="V871" s="264"/>
      <c r="W871" s="264"/>
      <c r="X871" s="264"/>
      <c r="Y871" s="264"/>
      <c r="Z871" s="264"/>
    </row>
    <row r="872" ht="15.75" customHeight="1">
      <c r="A872" s="264"/>
      <c r="B872" s="272"/>
      <c r="C872" s="272"/>
      <c r="D872" s="272"/>
      <c r="E872" s="272"/>
      <c r="F872" s="264"/>
      <c r="G872" s="264"/>
      <c r="H872" s="264"/>
      <c r="I872" s="264"/>
      <c r="J872" s="264"/>
      <c r="K872" s="264"/>
      <c r="L872" s="264"/>
      <c r="M872" s="264"/>
      <c r="N872" s="264"/>
      <c r="O872" s="264"/>
      <c r="P872" s="264"/>
      <c r="Q872" s="264"/>
      <c r="R872" s="264"/>
      <c r="S872" s="264"/>
      <c r="T872" s="264"/>
      <c r="U872" s="264"/>
      <c r="V872" s="264"/>
      <c r="W872" s="264"/>
      <c r="X872" s="264"/>
      <c r="Y872" s="264"/>
      <c r="Z872" s="264"/>
    </row>
    <row r="873" ht="15.75" customHeight="1">
      <c r="A873" s="264"/>
      <c r="B873" s="272"/>
      <c r="C873" s="272"/>
      <c r="D873" s="272"/>
      <c r="E873" s="272"/>
      <c r="F873" s="264"/>
      <c r="G873" s="264"/>
      <c r="H873" s="264"/>
      <c r="I873" s="264"/>
      <c r="J873" s="264"/>
      <c r="K873" s="264"/>
      <c r="L873" s="264"/>
      <c r="M873" s="264"/>
      <c r="N873" s="264"/>
      <c r="O873" s="264"/>
      <c r="P873" s="264"/>
      <c r="Q873" s="264"/>
      <c r="R873" s="264"/>
      <c r="S873" s="264"/>
      <c r="T873" s="264"/>
      <c r="U873" s="264"/>
      <c r="V873" s="264"/>
      <c r="W873" s="264"/>
      <c r="X873" s="264"/>
      <c r="Y873" s="264"/>
      <c r="Z873" s="264"/>
    </row>
    <row r="874" ht="15.75" customHeight="1">
      <c r="A874" s="264"/>
      <c r="B874" s="272"/>
      <c r="C874" s="272"/>
      <c r="D874" s="272"/>
      <c r="E874" s="272"/>
      <c r="F874" s="264"/>
      <c r="G874" s="264"/>
      <c r="H874" s="264"/>
      <c r="I874" s="264"/>
      <c r="J874" s="264"/>
      <c r="K874" s="264"/>
      <c r="L874" s="264"/>
      <c r="M874" s="264"/>
      <c r="N874" s="264"/>
      <c r="O874" s="264"/>
      <c r="P874" s="264"/>
      <c r="Q874" s="264"/>
      <c r="R874" s="264"/>
      <c r="S874" s="264"/>
      <c r="T874" s="264"/>
      <c r="U874" s="264"/>
      <c r="V874" s="264"/>
      <c r="W874" s="264"/>
      <c r="X874" s="264"/>
      <c r="Y874" s="264"/>
      <c r="Z874" s="264"/>
    </row>
    <row r="875" ht="15.75" customHeight="1">
      <c r="A875" s="264"/>
      <c r="B875" s="272"/>
      <c r="C875" s="272"/>
      <c r="D875" s="272"/>
      <c r="E875" s="272"/>
      <c r="F875" s="264"/>
      <c r="G875" s="264"/>
      <c r="H875" s="264"/>
      <c r="I875" s="264"/>
      <c r="J875" s="264"/>
      <c r="K875" s="264"/>
      <c r="L875" s="264"/>
      <c r="M875" s="264"/>
      <c r="N875" s="264"/>
      <c r="O875" s="264"/>
      <c r="P875" s="264"/>
      <c r="Q875" s="264"/>
      <c r="R875" s="264"/>
      <c r="S875" s="264"/>
      <c r="T875" s="264"/>
      <c r="U875" s="264"/>
      <c r="V875" s="264"/>
      <c r="W875" s="264"/>
      <c r="X875" s="264"/>
      <c r="Y875" s="264"/>
      <c r="Z875" s="264"/>
    </row>
    <row r="876" ht="15.75" customHeight="1">
      <c r="A876" s="264"/>
      <c r="B876" s="272"/>
      <c r="C876" s="272"/>
      <c r="D876" s="272"/>
      <c r="E876" s="272"/>
      <c r="F876" s="264"/>
      <c r="G876" s="264"/>
      <c r="H876" s="264"/>
      <c r="I876" s="264"/>
      <c r="J876" s="264"/>
      <c r="K876" s="264"/>
      <c r="L876" s="264"/>
      <c r="M876" s="264"/>
      <c r="N876" s="264"/>
      <c r="O876" s="264"/>
      <c r="P876" s="264"/>
      <c r="Q876" s="264"/>
      <c r="R876" s="264"/>
      <c r="S876" s="264"/>
      <c r="T876" s="264"/>
      <c r="U876" s="264"/>
      <c r="V876" s="264"/>
      <c r="W876" s="264"/>
      <c r="X876" s="264"/>
      <c r="Y876" s="264"/>
      <c r="Z876" s="264"/>
    </row>
    <row r="877" ht="15.75" customHeight="1">
      <c r="A877" s="264"/>
      <c r="B877" s="272"/>
      <c r="C877" s="272"/>
      <c r="D877" s="272"/>
      <c r="E877" s="272"/>
      <c r="F877" s="264"/>
      <c r="G877" s="264"/>
      <c r="H877" s="264"/>
      <c r="I877" s="264"/>
      <c r="J877" s="264"/>
      <c r="K877" s="264"/>
      <c r="L877" s="264"/>
      <c r="M877" s="264"/>
      <c r="N877" s="264"/>
      <c r="O877" s="264"/>
      <c r="P877" s="264"/>
      <c r="Q877" s="264"/>
      <c r="R877" s="264"/>
      <c r="S877" s="264"/>
      <c r="T877" s="264"/>
      <c r="U877" s="264"/>
      <c r="V877" s="264"/>
      <c r="W877" s="264"/>
      <c r="X877" s="264"/>
      <c r="Y877" s="264"/>
      <c r="Z877" s="264"/>
    </row>
    <row r="878" ht="15.75" customHeight="1">
      <c r="A878" s="264"/>
      <c r="B878" s="272"/>
      <c r="C878" s="272"/>
      <c r="D878" s="272"/>
      <c r="E878" s="272"/>
      <c r="F878" s="264"/>
      <c r="G878" s="264"/>
      <c r="H878" s="264"/>
      <c r="I878" s="264"/>
      <c r="J878" s="264"/>
      <c r="K878" s="264"/>
      <c r="L878" s="264"/>
      <c r="M878" s="264"/>
      <c r="N878" s="264"/>
      <c r="O878" s="264"/>
      <c r="P878" s="264"/>
      <c r="Q878" s="264"/>
      <c r="R878" s="264"/>
      <c r="S878" s="264"/>
      <c r="T878" s="264"/>
      <c r="U878" s="264"/>
      <c r="V878" s="264"/>
      <c r="W878" s="264"/>
      <c r="X878" s="264"/>
      <c r="Y878" s="264"/>
      <c r="Z878" s="264"/>
    </row>
    <row r="879" ht="15.75" customHeight="1">
      <c r="A879" s="264"/>
      <c r="B879" s="272"/>
      <c r="C879" s="272"/>
      <c r="D879" s="272"/>
      <c r="E879" s="272"/>
      <c r="F879" s="264"/>
      <c r="G879" s="264"/>
      <c r="H879" s="264"/>
      <c r="I879" s="264"/>
      <c r="J879" s="264"/>
      <c r="K879" s="264"/>
      <c r="L879" s="264"/>
      <c r="M879" s="264"/>
      <c r="N879" s="264"/>
      <c r="O879" s="264"/>
      <c r="P879" s="264"/>
      <c r="Q879" s="264"/>
      <c r="R879" s="264"/>
      <c r="S879" s="264"/>
      <c r="T879" s="264"/>
      <c r="U879" s="264"/>
      <c r="V879" s="264"/>
      <c r="W879" s="264"/>
      <c r="X879" s="264"/>
      <c r="Y879" s="264"/>
      <c r="Z879" s="264"/>
    </row>
    <row r="880" ht="15.75" customHeight="1">
      <c r="A880" s="264"/>
      <c r="B880" s="272"/>
      <c r="C880" s="272"/>
      <c r="D880" s="272"/>
      <c r="E880" s="272"/>
      <c r="F880" s="264"/>
      <c r="G880" s="264"/>
      <c r="H880" s="264"/>
      <c r="I880" s="264"/>
      <c r="J880" s="264"/>
      <c r="K880" s="264"/>
      <c r="L880" s="264"/>
      <c r="M880" s="264"/>
      <c r="N880" s="264"/>
      <c r="O880" s="264"/>
      <c r="P880" s="264"/>
      <c r="Q880" s="264"/>
      <c r="R880" s="264"/>
      <c r="S880" s="264"/>
      <c r="T880" s="264"/>
      <c r="U880" s="264"/>
      <c r="V880" s="264"/>
      <c r="W880" s="264"/>
      <c r="X880" s="264"/>
      <c r="Y880" s="264"/>
      <c r="Z880" s="264"/>
    </row>
    <row r="881" ht="15.75" customHeight="1">
      <c r="A881" s="264"/>
      <c r="B881" s="272"/>
      <c r="C881" s="272"/>
      <c r="D881" s="272"/>
      <c r="E881" s="272"/>
      <c r="F881" s="264"/>
      <c r="G881" s="264"/>
      <c r="H881" s="264"/>
      <c r="I881" s="264"/>
      <c r="J881" s="264"/>
      <c r="K881" s="264"/>
      <c r="L881" s="264"/>
      <c r="M881" s="264"/>
      <c r="N881" s="264"/>
      <c r="O881" s="264"/>
      <c r="P881" s="264"/>
      <c r="Q881" s="264"/>
      <c r="R881" s="264"/>
      <c r="S881" s="264"/>
      <c r="T881" s="264"/>
      <c r="U881" s="264"/>
      <c r="V881" s="264"/>
      <c r="W881" s="264"/>
      <c r="X881" s="264"/>
      <c r="Y881" s="264"/>
      <c r="Z881" s="264"/>
    </row>
    <row r="882" ht="15.75" customHeight="1">
      <c r="A882" s="264"/>
      <c r="B882" s="272"/>
      <c r="C882" s="272"/>
      <c r="D882" s="272"/>
      <c r="E882" s="272"/>
      <c r="F882" s="264"/>
      <c r="G882" s="264"/>
      <c r="H882" s="264"/>
      <c r="I882" s="264"/>
      <c r="J882" s="264"/>
      <c r="K882" s="264"/>
      <c r="L882" s="264"/>
      <c r="M882" s="264"/>
      <c r="N882" s="264"/>
      <c r="O882" s="264"/>
      <c r="P882" s="264"/>
      <c r="Q882" s="264"/>
      <c r="R882" s="264"/>
      <c r="S882" s="264"/>
      <c r="T882" s="264"/>
      <c r="U882" s="264"/>
      <c r="V882" s="264"/>
      <c r="W882" s="264"/>
      <c r="X882" s="264"/>
      <c r="Y882" s="264"/>
      <c r="Z882" s="264"/>
    </row>
    <row r="883" ht="15.75" customHeight="1">
      <c r="A883" s="264"/>
      <c r="B883" s="272"/>
      <c r="C883" s="272"/>
      <c r="D883" s="272"/>
      <c r="E883" s="272"/>
      <c r="F883" s="264"/>
      <c r="G883" s="264"/>
      <c r="H883" s="264"/>
      <c r="I883" s="264"/>
      <c r="J883" s="264"/>
      <c r="K883" s="264"/>
      <c r="L883" s="264"/>
      <c r="M883" s="264"/>
      <c r="N883" s="264"/>
      <c r="O883" s="264"/>
      <c r="P883" s="264"/>
      <c r="Q883" s="264"/>
      <c r="R883" s="264"/>
      <c r="S883" s="264"/>
      <c r="T883" s="264"/>
      <c r="U883" s="264"/>
      <c r="V883" s="264"/>
      <c r="W883" s="264"/>
      <c r="X883" s="264"/>
      <c r="Y883" s="264"/>
      <c r="Z883" s="264"/>
    </row>
    <row r="884" ht="15.75" customHeight="1">
      <c r="A884" s="264"/>
      <c r="B884" s="272"/>
      <c r="C884" s="272"/>
      <c r="D884" s="272"/>
      <c r="E884" s="272"/>
      <c r="F884" s="264"/>
      <c r="G884" s="264"/>
      <c r="H884" s="264"/>
      <c r="I884" s="264"/>
      <c r="J884" s="264"/>
      <c r="K884" s="264"/>
      <c r="L884" s="264"/>
      <c r="M884" s="264"/>
      <c r="N884" s="264"/>
      <c r="O884" s="264"/>
      <c r="P884" s="264"/>
      <c r="Q884" s="264"/>
      <c r="R884" s="264"/>
      <c r="S884" s="264"/>
      <c r="T884" s="264"/>
      <c r="U884" s="264"/>
      <c r="V884" s="264"/>
      <c r="W884" s="264"/>
      <c r="X884" s="264"/>
      <c r="Y884" s="264"/>
      <c r="Z884" s="264"/>
    </row>
    <row r="885" ht="15.75" customHeight="1">
      <c r="A885" s="264"/>
      <c r="B885" s="272"/>
      <c r="C885" s="272"/>
      <c r="D885" s="272"/>
      <c r="E885" s="272"/>
      <c r="F885" s="264"/>
      <c r="G885" s="264"/>
      <c r="H885" s="264"/>
      <c r="I885" s="264"/>
      <c r="J885" s="264"/>
      <c r="K885" s="264"/>
      <c r="L885" s="264"/>
      <c r="M885" s="264"/>
      <c r="N885" s="264"/>
      <c r="O885" s="264"/>
      <c r="P885" s="264"/>
      <c r="Q885" s="264"/>
      <c r="R885" s="264"/>
      <c r="S885" s="264"/>
      <c r="T885" s="264"/>
      <c r="U885" s="264"/>
      <c r="V885" s="264"/>
      <c r="W885" s="264"/>
      <c r="X885" s="264"/>
      <c r="Y885" s="264"/>
      <c r="Z885" s="264"/>
    </row>
    <row r="886" ht="15.75" customHeight="1">
      <c r="A886" s="264"/>
      <c r="B886" s="272"/>
      <c r="C886" s="272"/>
      <c r="D886" s="272"/>
      <c r="E886" s="272"/>
      <c r="F886" s="264"/>
      <c r="G886" s="264"/>
      <c r="H886" s="264"/>
      <c r="I886" s="264"/>
      <c r="J886" s="264"/>
      <c r="K886" s="264"/>
      <c r="L886" s="264"/>
      <c r="M886" s="264"/>
      <c r="N886" s="264"/>
      <c r="O886" s="264"/>
      <c r="P886" s="264"/>
      <c r="Q886" s="264"/>
      <c r="R886" s="264"/>
      <c r="S886" s="264"/>
      <c r="T886" s="264"/>
      <c r="U886" s="264"/>
      <c r="V886" s="264"/>
      <c r="W886" s="264"/>
      <c r="X886" s="264"/>
      <c r="Y886" s="264"/>
      <c r="Z886" s="264"/>
    </row>
    <row r="887" ht="15.75" customHeight="1">
      <c r="A887" s="264"/>
      <c r="B887" s="272"/>
      <c r="C887" s="272"/>
      <c r="D887" s="272"/>
      <c r="E887" s="272"/>
      <c r="F887" s="264"/>
      <c r="G887" s="264"/>
      <c r="H887" s="264"/>
      <c r="I887" s="264"/>
      <c r="J887" s="264"/>
      <c r="K887" s="264"/>
      <c r="L887" s="264"/>
      <c r="M887" s="264"/>
      <c r="N887" s="264"/>
      <c r="O887" s="264"/>
      <c r="P887" s="264"/>
      <c r="Q887" s="264"/>
      <c r="R887" s="264"/>
      <c r="S887" s="264"/>
      <c r="T887" s="264"/>
      <c r="U887" s="264"/>
      <c r="V887" s="264"/>
      <c r="W887" s="264"/>
      <c r="X887" s="264"/>
      <c r="Y887" s="264"/>
      <c r="Z887" s="264"/>
    </row>
    <row r="888" ht="15.75" customHeight="1">
      <c r="A888" s="264"/>
      <c r="B888" s="272"/>
      <c r="C888" s="272"/>
      <c r="D888" s="272"/>
      <c r="E888" s="272"/>
      <c r="F888" s="264"/>
      <c r="G888" s="264"/>
      <c r="H888" s="264"/>
      <c r="I888" s="264"/>
      <c r="J888" s="264"/>
      <c r="K888" s="264"/>
      <c r="L888" s="264"/>
      <c r="M888" s="264"/>
      <c r="N888" s="264"/>
      <c r="O888" s="264"/>
      <c r="P888" s="264"/>
      <c r="Q888" s="264"/>
      <c r="R888" s="264"/>
      <c r="S888" s="264"/>
      <c r="T888" s="264"/>
      <c r="U888" s="264"/>
      <c r="V888" s="264"/>
      <c r="W888" s="264"/>
      <c r="X888" s="264"/>
      <c r="Y888" s="264"/>
      <c r="Z888" s="264"/>
    </row>
    <row r="889" ht="15.75" customHeight="1">
      <c r="A889" s="264"/>
      <c r="B889" s="272"/>
      <c r="C889" s="272"/>
      <c r="D889" s="272"/>
      <c r="E889" s="272"/>
      <c r="F889" s="264"/>
      <c r="G889" s="264"/>
      <c r="H889" s="264"/>
      <c r="I889" s="264"/>
      <c r="J889" s="264"/>
      <c r="K889" s="264"/>
      <c r="L889" s="264"/>
      <c r="M889" s="264"/>
      <c r="N889" s="264"/>
      <c r="O889" s="264"/>
      <c r="P889" s="264"/>
      <c r="Q889" s="264"/>
      <c r="R889" s="264"/>
      <c r="S889" s="264"/>
      <c r="T889" s="264"/>
      <c r="U889" s="264"/>
      <c r="V889" s="264"/>
      <c r="W889" s="264"/>
      <c r="X889" s="264"/>
      <c r="Y889" s="264"/>
      <c r="Z889" s="264"/>
    </row>
    <row r="890" ht="15.75" customHeight="1">
      <c r="A890" s="264"/>
      <c r="B890" s="272"/>
      <c r="C890" s="272"/>
      <c r="D890" s="272"/>
      <c r="E890" s="272"/>
      <c r="F890" s="264"/>
      <c r="G890" s="264"/>
      <c r="H890" s="264"/>
      <c r="I890" s="264"/>
      <c r="J890" s="264"/>
      <c r="K890" s="264"/>
      <c r="L890" s="264"/>
      <c r="M890" s="264"/>
      <c r="N890" s="264"/>
      <c r="O890" s="264"/>
      <c r="P890" s="264"/>
      <c r="Q890" s="264"/>
      <c r="R890" s="264"/>
      <c r="S890" s="264"/>
      <c r="T890" s="264"/>
      <c r="U890" s="264"/>
      <c r="V890" s="264"/>
      <c r="W890" s="264"/>
      <c r="X890" s="264"/>
      <c r="Y890" s="264"/>
      <c r="Z890" s="264"/>
    </row>
    <row r="891" ht="15.75" customHeight="1">
      <c r="A891" s="264"/>
      <c r="B891" s="272"/>
      <c r="C891" s="272"/>
      <c r="D891" s="272"/>
      <c r="E891" s="272"/>
      <c r="F891" s="264"/>
      <c r="G891" s="264"/>
      <c r="H891" s="264"/>
      <c r="I891" s="264"/>
      <c r="J891" s="264"/>
      <c r="K891" s="264"/>
      <c r="L891" s="264"/>
      <c r="M891" s="264"/>
      <c r="N891" s="264"/>
      <c r="O891" s="264"/>
      <c r="P891" s="264"/>
      <c r="Q891" s="264"/>
      <c r="R891" s="264"/>
      <c r="S891" s="264"/>
      <c r="T891" s="264"/>
      <c r="U891" s="264"/>
      <c r="V891" s="264"/>
      <c r="W891" s="264"/>
      <c r="X891" s="264"/>
      <c r="Y891" s="264"/>
      <c r="Z891" s="264"/>
    </row>
    <row r="892" ht="15.75" customHeight="1">
      <c r="A892" s="264"/>
      <c r="B892" s="272"/>
      <c r="C892" s="272"/>
      <c r="D892" s="272"/>
      <c r="E892" s="272"/>
      <c r="F892" s="264"/>
      <c r="G892" s="264"/>
      <c r="H892" s="264"/>
      <c r="I892" s="264"/>
      <c r="J892" s="264"/>
      <c r="K892" s="264"/>
      <c r="L892" s="264"/>
      <c r="M892" s="264"/>
      <c r="N892" s="264"/>
      <c r="O892" s="264"/>
      <c r="P892" s="264"/>
      <c r="Q892" s="264"/>
      <c r="R892" s="264"/>
      <c r="S892" s="264"/>
      <c r="T892" s="264"/>
      <c r="U892" s="264"/>
      <c r="V892" s="264"/>
      <c r="W892" s="264"/>
      <c r="X892" s="264"/>
      <c r="Y892" s="264"/>
      <c r="Z892" s="264"/>
    </row>
    <row r="893" ht="15.75" customHeight="1">
      <c r="A893" s="264"/>
      <c r="B893" s="272"/>
      <c r="C893" s="272"/>
      <c r="D893" s="272"/>
      <c r="E893" s="272"/>
      <c r="F893" s="264"/>
      <c r="G893" s="264"/>
      <c r="H893" s="264"/>
      <c r="I893" s="264"/>
      <c r="J893" s="264"/>
      <c r="K893" s="264"/>
      <c r="L893" s="264"/>
      <c r="M893" s="264"/>
      <c r="N893" s="264"/>
      <c r="O893" s="264"/>
      <c r="P893" s="264"/>
      <c r="Q893" s="264"/>
      <c r="R893" s="264"/>
      <c r="S893" s="264"/>
      <c r="T893" s="264"/>
      <c r="U893" s="264"/>
      <c r="V893" s="264"/>
      <c r="W893" s="264"/>
      <c r="X893" s="264"/>
      <c r="Y893" s="264"/>
      <c r="Z893" s="264"/>
    </row>
    <row r="894" ht="15.75" customHeight="1">
      <c r="A894" s="264"/>
      <c r="B894" s="272"/>
      <c r="C894" s="272"/>
      <c r="D894" s="272"/>
      <c r="E894" s="272"/>
      <c r="F894" s="264"/>
      <c r="G894" s="264"/>
      <c r="H894" s="264"/>
      <c r="I894" s="264"/>
      <c r="J894" s="264"/>
      <c r="K894" s="264"/>
      <c r="L894" s="264"/>
      <c r="M894" s="264"/>
      <c r="N894" s="264"/>
      <c r="O894" s="264"/>
      <c r="P894" s="264"/>
      <c r="Q894" s="264"/>
      <c r="R894" s="264"/>
      <c r="S894" s="264"/>
      <c r="T894" s="264"/>
      <c r="U894" s="264"/>
      <c r="V894" s="264"/>
      <c r="W894" s="264"/>
      <c r="X894" s="264"/>
      <c r="Y894" s="264"/>
      <c r="Z894" s="264"/>
    </row>
    <row r="895" ht="15.75" customHeight="1">
      <c r="A895" s="264"/>
      <c r="B895" s="272"/>
      <c r="C895" s="272"/>
      <c r="D895" s="272"/>
      <c r="E895" s="272"/>
      <c r="F895" s="264"/>
      <c r="G895" s="264"/>
      <c r="H895" s="264"/>
      <c r="I895" s="264"/>
      <c r="J895" s="264"/>
      <c r="K895" s="264"/>
      <c r="L895" s="264"/>
      <c r="M895" s="264"/>
      <c r="N895" s="264"/>
      <c r="O895" s="264"/>
      <c r="P895" s="264"/>
      <c r="Q895" s="264"/>
      <c r="R895" s="264"/>
      <c r="S895" s="264"/>
      <c r="T895" s="264"/>
      <c r="U895" s="264"/>
      <c r="V895" s="264"/>
      <c r="W895" s="264"/>
      <c r="X895" s="264"/>
      <c r="Y895" s="264"/>
      <c r="Z895" s="264"/>
    </row>
    <row r="896" ht="15.75" customHeight="1">
      <c r="A896" s="264"/>
      <c r="B896" s="272"/>
      <c r="C896" s="272"/>
      <c r="D896" s="272"/>
      <c r="E896" s="272"/>
      <c r="F896" s="264"/>
      <c r="G896" s="264"/>
      <c r="H896" s="264"/>
      <c r="I896" s="264"/>
      <c r="J896" s="264"/>
      <c r="K896" s="264"/>
      <c r="L896" s="264"/>
      <c r="M896" s="264"/>
      <c r="N896" s="264"/>
      <c r="O896" s="264"/>
      <c r="P896" s="264"/>
      <c r="Q896" s="264"/>
      <c r="R896" s="264"/>
      <c r="S896" s="264"/>
      <c r="T896" s="264"/>
      <c r="U896" s="264"/>
      <c r="V896" s="264"/>
      <c r="W896" s="264"/>
      <c r="X896" s="264"/>
      <c r="Y896" s="264"/>
      <c r="Z896" s="264"/>
    </row>
    <row r="897" ht="15.75" customHeight="1">
      <c r="A897" s="264"/>
      <c r="B897" s="272"/>
      <c r="C897" s="272"/>
      <c r="D897" s="272"/>
      <c r="E897" s="272"/>
      <c r="F897" s="264"/>
      <c r="G897" s="264"/>
      <c r="H897" s="264"/>
      <c r="I897" s="264"/>
      <c r="J897" s="264"/>
      <c r="K897" s="264"/>
      <c r="L897" s="264"/>
      <c r="M897" s="264"/>
      <c r="N897" s="264"/>
      <c r="O897" s="264"/>
      <c r="P897" s="264"/>
      <c r="Q897" s="264"/>
      <c r="R897" s="264"/>
      <c r="S897" s="264"/>
      <c r="T897" s="264"/>
      <c r="U897" s="264"/>
      <c r="V897" s="264"/>
      <c r="W897" s="264"/>
      <c r="X897" s="264"/>
      <c r="Y897" s="264"/>
      <c r="Z897" s="264"/>
    </row>
    <row r="898" ht="15.75" customHeight="1">
      <c r="A898" s="264"/>
      <c r="B898" s="272"/>
      <c r="C898" s="272"/>
      <c r="D898" s="272"/>
      <c r="E898" s="272"/>
      <c r="F898" s="264"/>
      <c r="G898" s="264"/>
      <c r="H898" s="264"/>
      <c r="I898" s="264"/>
      <c r="J898" s="264"/>
      <c r="K898" s="264"/>
      <c r="L898" s="264"/>
      <c r="M898" s="264"/>
      <c r="N898" s="264"/>
      <c r="O898" s="264"/>
      <c r="P898" s="264"/>
      <c r="Q898" s="264"/>
      <c r="R898" s="264"/>
      <c r="S898" s="264"/>
      <c r="T898" s="264"/>
      <c r="U898" s="264"/>
      <c r="V898" s="264"/>
      <c r="W898" s="264"/>
      <c r="X898" s="264"/>
      <c r="Y898" s="264"/>
      <c r="Z898" s="264"/>
    </row>
    <row r="899" ht="15.75" customHeight="1">
      <c r="A899" s="264"/>
      <c r="B899" s="272"/>
      <c r="C899" s="272"/>
      <c r="D899" s="272"/>
      <c r="E899" s="272"/>
      <c r="F899" s="264"/>
      <c r="G899" s="264"/>
      <c r="H899" s="264"/>
      <c r="I899" s="264"/>
      <c r="J899" s="264"/>
      <c r="K899" s="264"/>
      <c r="L899" s="264"/>
      <c r="M899" s="264"/>
      <c r="N899" s="264"/>
      <c r="O899" s="264"/>
      <c r="P899" s="264"/>
      <c r="Q899" s="264"/>
      <c r="R899" s="264"/>
      <c r="S899" s="264"/>
      <c r="T899" s="264"/>
      <c r="U899" s="264"/>
      <c r="V899" s="264"/>
      <c r="W899" s="264"/>
      <c r="X899" s="264"/>
      <c r="Y899" s="264"/>
      <c r="Z899" s="264"/>
    </row>
    <row r="900" ht="15.75" customHeight="1">
      <c r="A900" s="264"/>
      <c r="B900" s="272"/>
      <c r="C900" s="272"/>
      <c r="D900" s="272"/>
      <c r="E900" s="272"/>
      <c r="F900" s="264"/>
      <c r="G900" s="264"/>
      <c r="H900" s="264"/>
      <c r="I900" s="264"/>
      <c r="J900" s="264"/>
      <c r="K900" s="264"/>
      <c r="L900" s="264"/>
      <c r="M900" s="264"/>
      <c r="N900" s="264"/>
      <c r="O900" s="264"/>
      <c r="P900" s="264"/>
      <c r="Q900" s="264"/>
      <c r="R900" s="264"/>
      <c r="S900" s="264"/>
      <c r="T900" s="264"/>
      <c r="U900" s="264"/>
      <c r="V900" s="264"/>
      <c r="W900" s="264"/>
      <c r="X900" s="264"/>
      <c r="Y900" s="264"/>
      <c r="Z900" s="264"/>
    </row>
    <row r="901" ht="15.75" customHeight="1">
      <c r="A901" s="264"/>
      <c r="B901" s="272"/>
      <c r="C901" s="272"/>
      <c r="D901" s="272"/>
      <c r="E901" s="272"/>
      <c r="F901" s="264"/>
      <c r="G901" s="264"/>
      <c r="H901" s="264"/>
      <c r="I901" s="264"/>
      <c r="J901" s="264"/>
      <c r="K901" s="264"/>
      <c r="L901" s="264"/>
      <c r="M901" s="264"/>
      <c r="N901" s="264"/>
      <c r="O901" s="264"/>
      <c r="P901" s="264"/>
      <c r="Q901" s="264"/>
      <c r="R901" s="264"/>
      <c r="S901" s="264"/>
      <c r="T901" s="264"/>
      <c r="U901" s="264"/>
      <c r="V901" s="264"/>
      <c r="W901" s="264"/>
      <c r="X901" s="264"/>
      <c r="Y901" s="264"/>
      <c r="Z901" s="264"/>
    </row>
    <row r="902" ht="15.75" customHeight="1">
      <c r="A902" s="264"/>
      <c r="B902" s="272"/>
      <c r="C902" s="272"/>
      <c r="D902" s="272"/>
      <c r="E902" s="272"/>
      <c r="F902" s="264"/>
      <c r="G902" s="264"/>
      <c r="H902" s="264"/>
      <c r="I902" s="264"/>
      <c r="J902" s="264"/>
      <c r="K902" s="264"/>
      <c r="L902" s="264"/>
      <c r="M902" s="264"/>
      <c r="N902" s="264"/>
      <c r="O902" s="264"/>
      <c r="P902" s="264"/>
      <c r="Q902" s="264"/>
      <c r="R902" s="264"/>
      <c r="S902" s="264"/>
      <c r="T902" s="264"/>
      <c r="U902" s="264"/>
      <c r="V902" s="264"/>
      <c r="W902" s="264"/>
      <c r="X902" s="264"/>
      <c r="Y902" s="264"/>
      <c r="Z902" s="264"/>
    </row>
    <row r="903" ht="15.75" customHeight="1">
      <c r="A903" s="264"/>
      <c r="B903" s="272"/>
      <c r="C903" s="272"/>
      <c r="D903" s="272"/>
      <c r="E903" s="272"/>
      <c r="F903" s="264"/>
      <c r="G903" s="264"/>
      <c r="H903" s="264"/>
      <c r="I903" s="264"/>
      <c r="J903" s="264"/>
      <c r="K903" s="264"/>
      <c r="L903" s="264"/>
      <c r="M903" s="264"/>
      <c r="N903" s="264"/>
      <c r="O903" s="264"/>
      <c r="P903" s="264"/>
      <c r="Q903" s="264"/>
      <c r="R903" s="264"/>
      <c r="S903" s="264"/>
      <c r="T903" s="264"/>
      <c r="U903" s="264"/>
      <c r="V903" s="264"/>
      <c r="W903" s="264"/>
      <c r="X903" s="264"/>
      <c r="Y903" s="264"/>
      <c r="Z903" s="264"/>
    </row>
    <row r="904" ht="15.75" customHeight="1">
      <c r="A904" s="264"/>
      <c r="B904" s="272"/>
      <c r="C904" s="272"/>
      <c r="D904" s="272"/>
      <c r="E904" s="272"/>
      <c r="F904" s="264"/>
      <c r="G904" s="264"/>
      <c r="H904" s="264"/>
      <c r="I904" s="264"/>
      <c r="J904" s="264"/>
      <c r="K904" s="264"/>
      <c r="L904" s="264"/>
      <c r="M904" s="264"/>
      <c r="N904" s="264"/>
      <c r="O904" s="264"/>
      <c r="P904" s="264"/>
      <c r="Q904" s="264"/>
      <c r="R904" s="264"/>
      <c r="S904" s="264"/>
      <c r="T904" s="264"/>
      <c r="U904" s="264"/>
      <c r="V904" s="264"/>
      <c r="W904" s="264"/>
      <c r="X904" s="264"/>
      <c r="Y904" s="264"/>
      <c r="Z904" s="264"/>
    </row>
    <row r="905" ht="15.75" customHeight="1">
      <c r="A905" s="264"/>
      <c r="B905" s="272"/>
      <c r="C905" s="272"/>
      <c r="D905" s="272"/>
      <c r="E905" s="272"/>
      <c r="F905" s="264"/>
      <c r="G905" s="264"/>
      <c r="H905" s="264"/>
      <c r="I905" s="264"/>
      <c r="J905" s="264"/>
      <c r="K905" s="264"/>
      <c r="L905" s="264"/>
      <c r="M905" s="264"/>
      <c r="N905" s="264"/>
      <c r="O905" s="264"/>
      <c r="P905" s="264"/>
      <c r="Q905" s="264"/>
      <c r="R905" s="264"/>
      <c r="S905" s="264"/>
      <c r="T905" s="264"/>
      <c r="U905" s="264"/>
      <c r="V905" s="264"/>
      <c r="W905" s="264"/>
      <c r="X905" s="264"/>
      <c r="Y905" s="264"/>
      <c r="Z905" s="264"/>
    </row>
    <row r="906" ht="15.75" customHeight="1">
      <c r="A906" s="264"/>
      <c r="B906" s="272"/>
      <c r="C906" s="272"/>
      <c r="D906" s="272"/>
      <c r="E906" s="272"/>
      <c r="F906" s="264"/>
      <c r="G906" s="264"/>
      <c r="H906" s="264"/>
      <c r="I906" s="264"/>
      <c r="J906" s="264"/>
      <c r="K906" s="264"/>
      <c r="L906" s="264"/>
      <c r="M906" s="264"/>
      <c r="N906" s="264"/>
      <c r="O906" s="264"/>
      <c r="P906" s="264"/>
      <c r="Q906" s="264"/>
      <c r="R906" s="264"/>
      <c r="S906" s="264"/>
      <c r="T906" s="264"/>
      <c r="U906" s="264"/>
      <c r="V906" s="264"/>
      <c r="W906" s="264"/>
      <c r="X906" s="264"/>
      <c r="Y906" s="264"/>
      <c r="Z906" s="264"/>
    </row>
    <row r="907" ht="15.75" customHeight="1">
      <c r="A907" s="264"/>
      <c r="B907" s="272"/>
      <c r="C907" s="272"/>
      <c r="D907" s="272"/>
      <c r="E907" s="272"/>
      <c r="F907" s="264"/>
      <c r="G907" s="264"/>
      <c r="H907" s="264"/>
      <c r="I907" s="264"/>
      <c r="J907" s="264"/>
      <c r="K907" s="264"/>
      <c r="L907" s="264"/>
      <c r="M907" s="264"/>
      <c r="N907" s="264"/>
      <c r="O907" s="264"/>
      <c r="P907" s="264"/>
      <c r="Q907" s="264"/>
      <c r="R907" s="264"/>
      <c r="S907" s="264"/>
      <c r="T907" s="264"/>
      <c r="U907" s="264"/>
      <c r="V907" s="264"/>
      <c r="W907" s="264"/>
      <c r="X907" s="264"/>
      <c r="Y907" s="264"/>
      <c r="Z907" s="264"/>
    </row>
    <row r="908" ht="15.75" customHeight="1">
      <c r="A908" s="264"/>
      <c r="B908" s="272"/>
      <c r="C908" s="272"/>
      <c r="D908" s="272"/>
      <c r="E908" s="272"/>
      <c r="F908" s="264"/>
      <c r="G908" s="264"/>
      <c r="H908" s="264"/>
      <c r="I908" s="264"/>
      <c r="J908" s="264"/>
      <c r="K908" s="264"/>
      <c r="L908" s="264"/>
      <c r="M908" s="264"/>
      <c r="N908" s="264"/>
      <c r="O908" s="264"/>
      <c r="P908" s="264"/>
      <c r="Q908" s="264"/>
      <c r="R908" s="264"/>
      <c r="S908" s="264"/>
      <c r="T908" s="264"/>
      <c r="U908" s="264"/>
      <c r="V908" s="264"/>
      <c r="W908" s="264"/>
      <c r="X908" s="264"/>
      <c r="Y908" s="264"/>
      <c r="Z908" s="264"/>
    </row>
    <row r="909" ht="15.75" customHeight="1">
      <c r="A909" s="264"/>
      <c r="B909" s="272"/>
      <c r="C909" s="272"/>
      <c r="D909" s="272"/>
      <c r="E909" s="272"/>
      <c r="F909" s="264"/>
      <c r="G909" s="264"/>
      <c r="H909" s="264"/>
      <c r="I909" s="264"/>
      <c r="J909" s="264"/>
      <c r="K909" s="264"/>
      <c r="L909" s="264"/>
      <c r="M909" s="264"/>
      <c r="N909" s="264"/>
      <c r="O909" s="264"/>
      <c r="P909" s="264"/>
      <c r="Q909" s="264"/>
      <c r="R909" s="264"/>
      <c r="S909" s="264"/>
      <c r="T909" s="264"/>
      <c r="U909" s="264"/>
      <c r="V909" s="264"/>
      <c r="W909" s="264"/>
      <c r="X909" s="264"/>
      <c r="Y909" s="264"/>
      <c r="Z909" s="264"/>
    </row>
    <row r="910" ht="15.75" customHeight="1">
      <c r="A910" s="264"/>
      <c r="B910" s="272"/>
      <c r="C910" s="272"/>
      <c r="D910" s="272"/>
      <c r="E910" s="272"/>
      <c r="F910" s="264"/>
      <c r="G910" s="264"/>
      <c r="H910" s="264"/>
      <c r="I910" s="264"/>
      <c r="J910" s="264"/>
      <c r="K910" s="264"/>
      <c r="L910" s="264"/>
      <c r="M910" s="264"/>
      <c r="N910" s="264"/>
      <c r="O910" s="264"/>
      <c r="P910" s="264"/>
      <c r="Q910" s="264"/>
      <c r="R910" s="264"/>
      <c r="S910" s="264"/>
      <c r="T910" s="264"/>
      <c r="U910" s="264"/>
      <c r="V910" s="264"/>
      <c r="W910" s="264"/>
      <c r="X910" s="264"/>
      <c r="Y910" s="264"/>
      <c r="Z910" s="264"/>
    </row>
    <row r="911" ht="15.75" customHeight="1">
      <c r="A911" s="264"/>
      <c r="B911" s="272"/>
      <c r="C911" s="272"/>
      <c r="D911" s="272"/>
      <c r="E911" s="272"/>
      <c r="F911" s="264"/>
      <c r="G911" s="264"/>
      <c r="H911" s="264"/>
      <c r="I911" s="264"/>
      <c r="J911" s="264"/>
      <c r="K911" s="264"/>
      <c r="L911" s="264"/>
      <c r="M911" s="264"/>
      <c r="N911" s="264"/>
      <c r="O911" s="264"/>
      <c r="P911" s="264"/>
      <c r="Q911" s="264"/>
      <c r="R911" s="264"/>
      <c r="S911" s="264"/>
      <c r="T911" s="264"/>
      <c r="U911" s="264"/>
      <c r="V911" s="264"/>
      <c r="W911" s="264"/>
      <c r="X911" s="264"/>
      <c r="Y911" s="264"/>
      <c r="Z911" s="264"/>
    </row>
    <row r="912" ht="15.75" customHeight="1">
      <c r="A912" s="264"/>
      <c r="B912" s="272"/>
      <c r="C912" s="272"/>
      <c r="D912" s="272"/>
      <c r="E912" s="272"/>
      <c r="F912" s="264"/>
      <c r="G912" s="264"/>
      <c r="H912" s="264"/>
      <c r="I912" s="264"/>
      <c r="J912" s="264"/>
      <c r="K912" s="264"/>
      <c r="L912" s="264"/>
      <c r="M912" s="264"/>
      <c r="N912" s="264"/>
      <c r="O912" s="264"/>
      <c r="P912" s="264"/>
      <c r="Q912" s="264"/>
      <c r="R912" s="264"/>
      <c r="S912" s="264"/>
      <c r="T912" s="264"/>
      <c r="U912" s="264"/>
      <c r="V912" s="264"/>
      <c r="W912" s="264"/>
      <c r="X912" s="264"/>
      <c r="Y912" s="264"/>
      <c r="Z912" s="264"/>
    </row>
    <row r="913" ht="15.75" customHeight="1">
      <c r="A913" s="264"/>
      <c r="B913" s="272"/>
      <c r="C913" s="272"/>
      <c r="D913" s="272"/>
      <c r="E913" s="272"/>
      <c r="F913" s="264"/>
      <c r="G913" s="264"/>
      <c r="H913" s="264"/>
      <c r="I913" s="264"/>
      <c r="J913" s="264"/>
      <c r="K913" s="264"/>
      <c r="L913" s="264"/>
      <c r="M913" s="264"/>
      <c r="N913" s="264"/>
      <c r="O913" s="264"/>
      <c r="P913" s="264"/>
      <c r="Q913" s="264"/>
      <c r="R913" s="264"/>
      <c r="S913" s="264"/>
      <c r="T913" s="264"/>
      <c r="U913" s="264"/>
      <c r="V913" s="264"/>
      <c r="W913" s="264"/>
      <c r="X913" s="264"/>
      <c r="Y913" s="264"/>
      <c r="Z913" s="264"/>
    </row>
    <row r="914" ht="15.75" customHeight="1">
      <c r="A914" s="264"/>
      <c r="B914" s="272"/>
      <c r="C914" s="272"/>
      <c r="D914" s="272"/>
      <c r="E914" s="272"/>
      <c r="F914" s="264"/>
      <c r="G914" s="264"/>
      <c r="H914" s="264"/>
      <c r="I914" s="264"/>
      <c r="J914" s="264"/>
      <c r="K914" s="264"/>
      <c r="L914" s="264"/>
      <c r="M914" s="264"/>
      <c r="N914" s="264"/>
      <c r="O914" s="264"/>
      <c r="P914" s="264"/>
      <c r="Q914" s="264"/>
      <c r="R914" s="264"/>
      <c r="S914" s="264"/>
      <c r="T914" s="264"/>
      <c r="U914" s="264"/>
      <c r="V914" s="264"/>
      <c r="W914" s="264"/>
      <c r="X914" s="264"/>
      <c r="Y914" s="264"/>
      <c r="Z914" s="264"/>
    </row>
    <row r="915" ht="15.75" customHeight="1">
      <c r="A915" s="264"/>
      <c r="B915" s="272"/>
      <c r="C915" s="272"/>
      <c r="D915" s="272"/>
      <c r="E915" s="272"/>
      <c r="F915" s="264"/>
      <c r="G915" s="264"/>
      <c r="H915" s="264"/>
      <c r="I915" s="264"/>
      <c r="J915" s="264"/>
      <c r="K915" s="264"/>
      <c r="L915" s="264"/>
      <c r="M915" s="264"/>
      <c r="N915" s="264"/>
      <c r="O915" s="264"/>
      <c r="P915" s="264"/>
      <c r="Q915" s="264"/>
      <c r="R915" s="264"/>
      <c r="S915" s="264"/>
      <c r="T915" s="264"/>
      <c r="U915" s="264"/>
      <c r="V915" s="264"/>
      <c r="W915" s="264"/>
      <c r="X915" s="264"/>
      <c r="Y915" s="264"/>
      <c r="Z915" s="264"/>
    </row>
    <row r="916" ht="15.75" customHeight="1">
      <c r="A916" s="264"/>
      <c r="B916" s="272"/>
      <c r="C916" s="272"/>
      <c r="D916" s="272"/>
      <c r="E916" s="272"/>
      <c r="F916" s="264"/>
      <c r="G916" s="264"/>
      <c r="H916" s="264"/>
      <c r="I916" s="264"/>
      <c r="J916" s="264"/>
      <c r="K916" s="264"/>
      <c r="L916" s="264"/>
      <c r="M916" s="264"/>
      <c r="N916" s="264"/>
      <c r="O916" s="264"/>
      <c r="P916" s="264"/>
      <c r="Q916" s="264"/>
      <c r="R916" s="264"/>
      <c r="S916" s="264"/>
      <c r="T916" s="264"/>
      <c r="U916" s="264"/>
      <c r="V916" s="264"/>
      <c r="W916" s="264"/>
      <c r="X916" s="264"/>
      <c r="Y916" s="264"/>
      <c r="Z916" s="264"/>
    </row>
    <row r="917" ht="15.75" customHeight="1">
      <c r="A917" s="264"/>
      <c r="B917" s="272"/>
      <c r="C917" s="272"/>
      <c r="D917" s="272"/>
      <c r="E917" s="272"/>
      <c r="F917" s="264"/>
      <c r="G917" s="264"/>
      <c r="H917" s="264"/>
      <c r="I917" s="264"/>
      <c r="J917" s="264"/>
      <c r="K917" s="264"/>
      <c r="L917" s="264"/>
      <c r="M917" s="264"/>
      <c r="N917" s="264"/>
      <c r="O917" s="264"/>
      <c r="P917" s="264"/>
      <c r="Q917" s="264"/>
      <c r="R917" s="264"/>
      <c r="S917" s="264"/>
      <c r="T917" s="264"/>
      <c r="U917" s="264"/>
      <c r="V917" s="264"/>
      <c r="W917" s="264"/>
      <c r="X917" s="264"/>
      <c r="Y917" s="264"/>
      <c r="Z917" s="264"/>
    </row>
    <row r="918" ht="15.75" customHeight="1">
      <c r="A918" s="264"/>
      <c r="B918" s="272"/>
      <c r="C918" s="272"/>
      <c r="D918" s="272"/>
      <c r="E918" s="272"/>
      <c r="F918" s="264"/>
      <c r="G918" s="264"/>
      <c r="H918" s="264"/>
      <c r="I918" s="264"/>
      <c r="J918" s="264"/>
      <c r="K918" s="264"/>
      <c r="L918" s="264"/>
      <c r="M918" s="264"/>
      <c r="N918" s="264"/>
      <c r="O918" s="264"/>
      <c r="P918" s="264"/>
      <c r="Q918" s="264"/>
      <c r="R918" s="264"/>
      <c r="S918" s="264"/>
      <c r="T918" s="264"/>
      <c r="U918" s="264"/>
      <c r="V918" s="264"/>
      <c r="W918" s="264"/>
      <c r="X918" s="264"/>
      <c r="Y918" s="264"/>
      <c r="Z918" s="264"/>
    </row>
    <row r="919" ht="15.75" customHeight="1">
      <c r="A919" s="264"/>
      <c r="B919" s="272"/>
      <c r="C919" s="272"/>
      <c r="D919" s="272"/>
      <c r="E919" s="272"/>
      <c r="F919" s="264"/>
      <c r="G919" s="264"/>
      <c r="H919" s="264"/>
      <c r="I919" s="264"/>
      <c r="J919" s="264"/>
      <c r="K919" s="264"/>
      <c r="L919" s="264"/>
      <c r="M919" s="264"/>
      <c r="N919" s="264"/>
      <c r="O919" s="264"/>
      <c r="P919" s="264"/>
      <c r="Q919" s="264"/>
      <c r="R919" s="264"/>
      <c r="S919" s="264"/>
      <c r="T919" s="264"/>
      <c r="U919" s="264"/>
      <c r="V919" s="264"/>
      <c r="W919" s="264"/>
      <c r="X919" s="264"/>
      <c r="Y919" s="264"/>
      <c r="Z919" s="264"/>
    </row>
    <row r="920" ht="15.75" customHeight="1">
      <c r="A920" s="264"/>
      <c r="B920" s="272"/>
      <c r="C920" s="272"/>
      <c r="D920" s="272"/>
      <c r="E920" s="272"/>
      <c r="F920" s="264"/>
      <c r="G920" s="264"/>
      <c r="H920" s="264"/>
      <c r="I920" s="264"/>
      <c r="J920" s="264"/>
      <c r="K920" s="264"/>
      <c r="L920" s="264"/>
      <c r="M920" s="264"/>
      <c r="N920" s="264"/>
      <c r="O920" s="264"/>
      <c r="P920" s="264"/>
      <c r="Q920" s="264"/>
      <c r="R920" s="264"/>
      <c r="S920" s="264"/>
      <c r="T920" s="264"/>
      <c r="U920" s="264"/>
      <c r="V920" s="264"/>
      <c r="W920" s="264"/>
      <c r="X920" s="264"/>
      <c r="Y920" s="264"/>
      <c r="Z920" s="264"/>
    </row>
    <row r="921" ht="15.75" customHeight="1">
      <c r="A921" s="264"/>
      <c r="B921" s="272"/>
      <c r="C921" s="272"/>
      <c r="D921" s="272"/>
      <c r="E921" s="272"/>
      <c r="F921" s="264"/>
      <c r="G921" s="264"/>
      <c r="H921" s="264"/>
      <c r="I921" s="264"/>
      <c r="J921" s="264"/>
      <c r="K921" s="264"/>
      <c r="L921" s="264"/>
      <c r="M921" s="264"/>
      <c r="N921" s="264"/>
      <c r="O921" s="264"/>
      <c r="P921" s="264"/>
      <c r="Q921" s="264"/>
      <c r="R921" s="264"/>
      <c r="S921" s="264"/>
      <c r="T921" s="264"/>
      <c r="U921" s="264"/>
      <c r="V921" s="264"/>
      <c r="W921" s="264"/>
      <c r="X921" s="264"/>
      <c r="Y921" s="264"/>
      <c r="Z921" s="264"/>
    </row>
    <row r="922" ht="15.75" customHeight="1">
      <c r="A922" s="264"/>
      <c r="B922" s="272"/>
      <c r="C922" s="272"/>
      <c r="D922" s="272"/>
      <c r="E922" s="272"/>
      <c r="F922" s="264"/>
      <c r="G922" s="264"/>
      <c r="H922" s="264"/>
      <c r="I922" s="264"/>
      <c r="J922" s="264"/>
      <c r="K922" s="264"/>
      <c r="L922" s="264"/>
      <c r="M922" s="264"/>
      <c r="N922" s="264"/>
      <c r="O922" s="264"/>
      <c r="P922" s="264"/>
      <c r="Q922" s="264"/>
      <c r="R922" s="264"/>
      <c r="S922" s="264"/>
      <c r="T922" s="264"/>
      <c r="U922" s="264"/>
      <c r="V922" s="264"/>
      <c r="W922" s="264"/>
      <c r="X922" s="264"/>
      <c r="Y922" s="264"/>
      <c r="Z922" s="264"/>
    </row>
    <row r="923" ht="15.75" customHeight="1">
      <c r="A923" s="264"/>
      <c r="B923" s="272"/>
      <c r="C923" s="272"/>
      <c r="D923" s="272"/>
      <c r="E923" s="272"/>
      <c r="F923" s="264"/>
      <c r="G923" s="264"/>
      <c r="H923" s="264"/>
      <c r="I923" s="264"/>
      <c r="J923" s="264"/>
      <c r="K923" s="264"/>
      <c r="L923" s="264"/>
      <c r="M923" s="264"/>
      <c r="N923" s="264"/>
      <c r="O923" s="264"/>
      <c r="P923" s="264"/>
      <c r="Q923" s="264"/>
      <c r="R923" s="264"/>
      <c r="S923" s="264"/>
      <c r="T923" s="264"/>
      <c r="U923" s="264"/>
      <c r="V923" s="264"/>
      <c r="W923" s="264"/>
      <c r="X923" s="264"/>
      <c r="Y923" s="264"/>
      <c r="Z923" s="264"/>
    </row>
    <row r="924" ht="15.75" customHeight="1">
      <c r="A924" s="264"/>
      <c r="B924" s="272"/>
      <c r="C924" s="272"/>
      <c r="D924" s="272"/>
      <c r="E924" s="272"/>
      <c r="F924" s="264"/>
      <c r="G924" s="264"/>
      <c r="H924" s="264"/>
      <c r="I924" s="264"/>
      <c r="J924" s="264"/>
      <c r="K924" s="264"/>
      <c r="L924" s="264"/>
      <c r="M924" s="264"/>
      <c r="N924" s="264"/>
      <c r="O924" s="264"/>
      <c r="P924" s="264"/>
      <c r="Q924" s="264"/>
      <c r="R924" s="264"/>
      <c r="S924" s="264"/>
      <c r="T924" s="264"/>
      <c r="U924" s="264"/>
      <c r="V924" s="264"/>
      <c r="W924" s="264"/>
      <c r="X924" s="264"/>
      <c r="Y924" s="264"/>
      <c r="Z924" s="264"/>
    </row>
    <row r="925" ht="15.75" customHeight="1">
      <c r="A925" s="264"/>
      <c r="B925" s="272"/>
      <c r="C925" s="272"/>
      <c r="D925" s="272"/>
      <c r="E925" s="272"/>
      <c r="F925" s="264"/>
      <c r="G925" s="264"/>
      <c r="H925" s="264"/>
      <c r="I925" s="264"/>
      <c r="J925" s="264"/>
      <c r="K925" s="264"/>
      <c r="L925" s="264"/>
      <c r="M925" s="264"/>
      <c r="N925" s="264"/>
      <c r="O925" s="264"/>
      <c r="P925" s="264"/>
      <c r="Q925" s="264"/>
      <c r="R925" s="264"/>
      <c r="S925" s="264"/>
      <c r="T925" s="264"/>
      <c r="U925" s="264"/>
      <c r="V925" s="264"/>
      <c r="W925" s="264"/>
      <c r="X925" s="264"/>
      <c r="Y925" s="264"/>
      <c r="Z925" s="264"/>
    </row>
    <row r="926" ht="15.75" customHeight="1">
      <c r="A926" s="264"/>
      <c r="B926" s="272"/>
      <c r="C926" s="272"/>
      <c r="D926" s="272"/>
      <c r="E926" s="272"/>
      <c r="F926" s="264"/>
      <c r="G926" s="264"/>
      <c r="H926" s="264"/>
      <c r="I926" s="264"/>
      <c r="J926" s="264"/>
      <c r="K926" s="264"/>
      <c r="L926" s="264"/>
      <c r="M926" s="264"/>
      <c r="N926" s="264"/>
      <c r="O926" s="264"/>
      <c r="P926" s="264"/>
      <c r="Q926" s="264"/>
      <c r="R926" s="264"/>
      <c r="S926" s="264"/>
      <c r="T926" s="264"/>
      <c r="U926" s="264"/>
      <c r="V926" s="264"/>
      <c r="W926" s="264"/>
      <c r="X926" s="264"/>
      <c r="Y926" s="264"/>
      <c r="Z926" s="264"/>
    </row>
    <row r="927" ht="15.75" customHeight="1">
      <c r="A927" s="264"/>
      <c r="B927" s="272"/>
      <c r="C927" s="272"/>
      <c r="D927" s="272"/>
      <c r="E927" s="272"/>
      <c r="F927" s="264"/>
      <c r="G927" s="264"/>
      <c r="H927" s="264"/>
      <c r="I927" s="264"/>
      <c r="J927" s="264"/>
      <c r="K927" s="264"/>
      <c r="L927" s="264"/>
      <c r="M927" s="264"/>
      <c r="N927" s="264"/>
      <c r="O927" s="264"/>
      <c r="P927" s="264"/>
      <c r="Q927" s="264"/>
      <c r="R927" s="264"/>
      <c r="S927" s="264"/>
      <c r="T927" s="264"/>
      <c r="U927" s="264"/>
      <c r="V927" s="264"/>
      <c r="W927" s="264"/>
      <c r="X927" s="264"/>
      <c r="Y927" s="264"/>
      <c r="Z927" s="264"/>
    </row>
    <row r="928" ht="15.75" customHeight="1">
      <c r="A928" s="264"/>
      <c r="B928" s="272"/>
      <c r="C928" s="272"/>
      <c r="D928" s="272"/>
      <c r="E928" s="272"/>
      <c r="F928" s="264"/>
      <c r="G928" s="264"/>
      <c r="H928" s="264"/>
      <c r="I928" s="264"/>
      <c r="J928" s="264"/>
      <c r="K928" s="264"/>
      <c r="L928" s="264"/>
      <c r="M928" s="264"/>
      <c r="N928" s="264"/>
      <c r="O928" s="264"/>
      <c r="P928" s="264"/>
      <c r="Q928" s="264"/>
      <c r="R928" s="264"/>
      <c r="S928" s="264"/>
      <c r="T928" s="264"/>
      <c r="U928" s="264"/>
      <c r="V928" s="264"/>
      <c r="W928" s="264"/>
      <c r="X928" s="264"/>
      <c r="Y928" s="264"/>
      <c r="Z928" s="264"/>
    </row>
    <row r="929" ht="15.75" customHeight="1">
      <c r="A929" s="264"/>
      <c r="B929" s="272"/>
      <c r="C929" s="272"/>
      <c r="D929" s="272"/>
      <c r="E929" s="272"/>
      <c r="F929" s="264"/>
      <c r="G929" s="264"/>
      <c r="H929" s="264"/>
      <c r="I929" s="264"/>
      <c r="J929" s="264"/>
      <c r="K929" s="264"/>
      <c r="L929" s="264"/>
      <c r="M929" s="264"/>
      <c r="N929" s="264"/>
      <c r="O929" s="264"/>
      <c r="P929" s="264"/>
      <c r="Q929" s="264"/>
      <c r="R929" s="264"/>
      <c r="S929" s="264"/>
      <c r="T929" s="264"/>
      <c r="U929" s="264"/>
      <c r="V929" s="264"/>
      <c r="W929" s="264"/>
      <c r="X929" s="264"/>
      <c r="Y929" s="264"/>
      <c r="Z929" s="264"/>
    </row>
    <row r="930" ht="15.75" customHeight="1">
      <c r="A930" s="264"/>
      <c r="B930" s="272"/>
      <c r="C930" s="272"/>
      <c r="D930" s="272"/>
      <c r="E930" s="272"/>
      <c r="F930" s="264"/>
      <c r="G930" s="264"/>
      <c r="H930" s="264"/>
      <c r="I930" s="264"/>
      <c r="J930" s="264"/>
      <c r="K930" s="264"/>
      <c r="L930" s="264"/>
      <c r="M930" s="264"/>
      <c r="N930" s="264"/>
      <c r="O930" s="264"/>
      <c r="P930" s="264"/>
      <c r="Q930" s="264"/>
      <c r="R930" s="264"/>
      <c r="S930" s="264"/>
      <c r="T930" s="264"/>
      <c r="U930" s="264"/>
      <c r="V930" s="264"/>
      <c r="W930" s="264"/>
      <c r="X930" s="264"/>
      <c r="Y930" s="264"/>
      <c r="Z930" s="264"/>
    </row>
    <row r="931" ht="15.75" customHeight="1">
      <c r="A931" s="264"/>
      <c r="B931" s="272"/>
      <c r="C931" s="272"/>
      <c r="D931" s="272"/>
      <c r="E931" s="272"/>
      <c r="F931" s="264"/>
      <c r="G931" s="264"/>
      <c r="H931" s="264"/>
      <c r="I931" s="264"/>
      <c r="J931" s="264"/>
      <c r="K931" s="264"/>
      <c r="L931" s="264"/>
      <c r="M931" s="264"/>
      <c r="N931" s="264"/>
      <c r="O931" s="264"/>
      <c r="P931" s="264"/>
      <c r="Q931" s="264"/>
      <c r="R931" s="264"/>
      <c r="S931" s="264"/>
      <c r="T931" s="264"/>
      <c r="U931" s="264"/>
      <c r="V931" s="264"/>
      <c r="W931" s="264"/>
      <c r="X931" s="264"/>
      <c r="Y931" s="264"/>
      <c r="Z931" s="264"/>
    </row>
    <row r="932" ht="15.75" customHeight="1">
      <c r="A932" s="264"/>
      <c r="B932" s="272"/>
      <c r="C932" s="272"/>
      <c r="D932" s="272"/>
      <c r="E932" s="272"/>
      <c r="F932" s="264"/>
      <c r="G932" s="264"/>
      <c r="H932" s="264"/>
      <c r="I932" s="264"/>
      <c r="J932" s="264"/>
      <c r="K932" s="264"/>
      <c r="L932" s="264"/>
      <c r="M932" s="264"/>
      <c r="N932" s="264"/>
      <c r="O932" s="264"/>
      <c r="P932" s="264"/>
      <c r="Q932" s="264"/>
      <c r="R932" s="264"/>
      <c r="S932" s="264"/>
      <c r="T932" s="264"/>
      <c r="U932" s="264"/>
      <c r="V932" s="264"/>
      <c r="W932" s="264"/>
      <c r="X932" s="264"/>
      <c r="Y932" s="264"/>
      <c r="Z932" s="264"/>
    </row>
    <row r="933" ht="15.75" customHeight="1">
      <c r="A933" s="264"/>
      <c r="B933" s="272"/>
      <c r="C933" s="272"/>
      <c r="D933" s="272"/>
      <c r="E933" s="272"/>
      <c r="F933" s="264"/>
      <c r="G933" s="264"/>
      <c r="H933" s="264"/>
      <c r="I933" s="264"/>
      <c r="J933" s="264"/>
      <c r="K933" s="264"/>
      <c r="L933" s="264"/>
      <c r="M933" s="264"/>
      <c r="N933" s="264"/>
      <c r="O933" s="264"/>
      <c r="P933" s="264"/>
      <c r="Q933" s="264"/>
      <c r="R933" s="264"/>
      <c r="S933" s="264"/>
      <c r="T933" s="264"/>
      <c r="U933" s="264"/>
      <c r="V933" s="264"/>
      <c r="W933" s="264"/>
      <c r="X933" s="264"/>
      <c r="Y933" s="264"/>
      <c r="Z933" s="264"/>
    </row>
    <row r="934" ht="15.75" customHeight="1">
      <c r="A934" s="264"/>
      <c r="B934" s="272"/>
      <c r="C934" s="272"/>
      <c r="D934" s="272"/>
      <c r="E934" s="272"/>
      <c r="F934" s="264"/>
      <c r="G934" s="264"/>
      <c r="H934" s="264"/>
      <c r="I934" s="264"/>
      <c r="J934" s="264"/>
      <c r="K934" s="264"/>
      <c r="L934" s="264"/>
      <c r="M934" s="264"/>
      <c r="N934" s="264"/>
      <c r="O934" s="264"/>
      <c r="P934" s="264"/>
      <c r="Q934" s="264"/>
      <c r="R934" s="264"/>
      <c r="S934" s="264"/>
      <c r="T934" s="264"/>
      <c r="U934" s="264"/>
      <c r="V934" s="264"/>
      <c r="W934" s="264"/>
      <c r="X934" s="264"/>
      <c r="Y934" s="264"/>
      <c r="Z934" s="264"/>
    </row>
    <row r="935" ht="15.75" customHeight="1">
      <c r="A935" s="264"/>
      <c r="B935" s="272"/>
      <c r="C935" s="272"/>
      <c r="D935" s="272"/>
      <c r="E935" s="272"/>
      <c r="F935" s="264"/>
      <c r="G935" s="264"/>
      <c r="H935" s="264"/>
      <c r="I935" s="264"/>
      <c r="J935" s="264"/>
      <c r="K935" s="264"/>
      <c r="L935" s="264"/>
      <c r="M935" s="264"/>
      <c r="N935" s="264"/>
      <c r="O935" s="264"/>
      <c r="P935" s="264"/>
      <c r="Q935" s="264"/>
      <c r="R935" s="264"/>
      <c r="S935" s="264"/>
      <c r="T935" s="264"/>
      <c r="U935" s="264"/>
      <c r="V935" s="264"/>
      <c r="W935" s="264"/>
      <c r="X935" s="264"/>
      <c r="Y935" s="264"/>
      <c r="Z935" s="264"/>
    </row>
    <row r="936" ht="15.75" customHeight="1">
      <c r="A936" s="264"/>
      <c r="B936" s="272"/>
      <c r="C936" s="272"/>
      <c r="D936" s="272"/>
      <c r="E936" s="272"/>
      <c r="F936" s="264"/>
      <c r="G936" s="264"/>
      <c r="H936" s="264"/>
      <c r="I936" s="264"/>
      <c r="J936" s="264"/>
      <c r="K936" s="264"/>
      <c r="L936" s="264"/>
      <c r="M936" s="264"/>
      <c r="N936" s="264"/>
      <c r="O936" s="264"/>
      <c r="P936" s="264"/>
      <c r="Q936" s="264"/>
      <c r="R936" s="264"/>
      <c r="S936" s="264"/>
      <c r="T936" s="264"/>
      <c r="U936" s="264"/>
      <c r="V936" s="264"/>
      <c r="W936" s="264"/>
      <c r="X936" s="264"/>
      <c r="Y936" s="264"/>
      <c r="Z936" s="264"/>
    </row>
    <row r="937" ht="15.75" customHeight="1">
      <c r="A937" s="264"/>
      <c r="B937" s="272"/>
      <c r="C937" s="272"/>
      <c r="D937" s="272"/>
      <c r="E937" s="272"/>
      <c r="F937" s="264"/>
      <c r="G937" s="264"/>
      <c r="H937" s="264"/>
      <c r="I937" s="264"/>
      <c r="J937" s="264"/>
      <c r="K937" s="264"/>
      <c r="L937" s="264"/>
      <c r="M937" s="264"/>
      <c r="N937" s="264"/>
      <c r="O937" s="264"/>
      <c r="P937" s="264"/>
      <c r="Q937" s="264"/>
      <c r="R937" s="264"/>
      <c r="S937" s="264"/>
      <c r="T937" s="264"/>
      <c r="U937" s="264"/>
      <c r="V937" s="264"/>
      <c r="W937" s="264"/>
      <c r="X937" s="264"/>
      <c r="Y937" s="264"/>
      <c r="Z937" s="264"/>
    </row>
    <row r="938" ht="15.75" customHeight="1">
      <c r="A938" s="264"/>
      <c r="B938" s="272"/>
      <c r="C938" s="272"/>
      <c r="D938" s="272"/>
      <c r="E938" s="272"/>
      <c r="F938" s="264"/>
      <c r="G938" s="264"/>
      <c r="H938" s="264"/>
      <c r="I938" s="264"/>
      <c r="J938" s="264"/>
      <c r="K938" s="264"/>
      <c r="L938" s="264"/>
      <c r="M938" s="264"/>
      <c r="N938" s="264"/>
      <c r="O938" s="264"/>
      <c r="P938" s="264"/>
      <c r="Q938" s="264"/>
      <c r="R938" s="264"/>
      <c r="S938" s="264"/>
      <c r="T938" s="264"/>
      <c r="U938" s="264"/>
      <c r="V938" s="264"/>
      <c r="W938" s="264"/>
      <c r="X938" s="264"/>
      <c r="Y938" s="264"/>
      <c r="Z938" s="264"/>
    </row>
    <row r="939" ht="15.75" customHeight="1">
      <c r="A939" s="264"/>
      <c r="B939" s="272"/>
      <c r="C939" s="272"/>
      <c r="D939" s="272"/>
      <c r="E939" s="272"/>
      <c r="F939" s="264"/>
      <c r="G939" s="264"/>
      <c r="H939" s="264"/>
      <c r="I939" s="264"/>
      <c r="J939" s="264"/>
      <c r="K939" s="264"/>
      <c r="L939" s="264"/>
      <c r="M939" s="264"/>
      <c r="N939" s="264"/>
      <c r="O939" s="264"/>
      <c r="P939" s="264"/>
      <c r="Q939" s="264"/>
      <c r="R939" s="264"/>
      <c r="S939" s="264"/>
      <c r="T939" s="264"/>
      <c r="U939" s="264"/>
      <c r="V939" s="264"/>
      <c r="W939" s="264"/>
      <c r="X939" s="264"/>
      <c r="Y939" s="264"/>
      <c r="Z939" s="264"/>
    </row>
    <row r="940" ht="15.75" customHeight="1">
      <c r="A940" s="264"/>
      <c r="B940" s="272"/>
      <c r="C940" s="272"/>
      <c r="D940" s="272"/>
      <c r="E940" s="272"/>
      <c r="F940" s="264"/>
      <c r="G940" s="264"/>
      <c r="H940" s="264"/>
      <c r="I940" s="264"/>
      <c r="J940" s="264"/>
      <c r="K940" s="264"/>
      <c r="L940" s="264"/>
      <c r="M940" s="264"/>
      <c r="N940" s="264"/>
      <c r="O940" s="264"/>
      <c r="P940" s="264"/>
      <c r="Q940" s="264"/>
      <c r="R940" s="264"/>
      <c r="S940" s="264"/>
      <c r="T940" s="264"/>
      <c r="U940" s="264"/>
      <c r="V940" s="264"/>
      <c r="W940" s="264"/>
      <c r="X940" s="264"/>
      <c r="Y940" s="264"/>
      <c r="Z940" s="264"/>
    </row>
    <row r="941" ht="15.75" customHeight="1">
      <c r="A941" s="264"/>
      <c r="B941" s="272"/>
      <c r="C941" s="272"/>
      <c r="D941" s="272"/>
      <c r="E941" s="272"/>
      <c r="F941" s="264"/>
      <c r="G941" s="264"/>
      <c r="H941" s="264"/>
      <c r="I941" s="264"/>
      <c r="J941" s="264"/>
      <c r="K941" s="264"/>
      <c r="L941" s="264"/>
      <c r="M941" s="264"/>
      <c r="N941" s="264"/>
      <c r="O941" s="264"/>
      <c r="P941" s="264"/>
      <c r="Q941" s="264"/>
      <c r="R941" s="264"/>
      <c r="S941" s="264"/>
      <c r="T941" s="264"/>
      <c r="U941" s="264"/>
      <c r="V941" s="264"/>
      <c r="W941" s="264"/>
      <c r="X941" s="264"/>
      <c r="Y941" s="264"/>
      <c r="Z941" s="264"/>
    </row>
    <row r="942" ht="15.75" customHeight="1">
      <c r="A942" s="264"/>
      <c r="B942" s="272"/>
      <c r="C942" s="272"/>
      <c r="D942" s="272"/>
      <c r="E942" s="272"/>
      <c r="F942" s="264"/>
      <c r="G942" s="264"/>
      <c r="H942" s="264"/>
      <c r="I942" s="264"/>
      <c r="J942" s="264"/>
      <c r="K942" s="264"/>
      <c r="L942" s="264"/>
      <c r="M942" s="264"/>
      <c r="N942" s="264"/>
      <c r="O942" s="264"/>
      <c r="P942" s="264"/>
      <c r="Q942" s="264"/>
      <c r="R942" s="264"/>
      <c r="S942" s="264"/>
      <c r="T942" s="264"/>
      <c r="U942" s="264"/>
      <c r="V942" s="264"/>
      <c r="W942" s="264"/>
      <c r="X942" s="264"/>
      <c r="Y942" s="264"/>
      <c r="Z942" s="264"/>
    </row>
    <row r="943" ht="15.75" customHeight="1">
      <c r="A943" s="264"/>
      <c r="B943" s="272"/>
      <c r="C943" s="272"/>
      <c r="D943" s="272"/>
      <c r="E943" s="272"/>
      <c r="F943" s="264"/>
      <c r="G943" s="264"/>
      <c r="H943" s="264"/>
      <c r="I943" s="264"/>
      <c r="J943" s="264"/>
      <c r="K943" s="264"/>
      <c r="L943" s="264"/>
      <c r="M943" s="264"/>
      <c r="N943" s="264"/>
      <c r="O943" s="264"/>
      <c r="P943" s="264"/>
      <c r="Q943" s="264"/>
      <c r="R943" s="264"/>
      <c r="S943" s="264"/>
      <c r="T943" s="264"/>
      <c r="U943" s="264"/>
      <c r="V943" s="264"/>
      <c r="W943" s="264"/>
      <c r="X943" s="264"/>
      <c r="Y943" s="264"/>
      <c r="Z943" s="264"/>
    </row>
    <row r="944" ht="15.75" customHeight="1">
      <c r="A944" s="264"/>
      <c r="B944" s="272"/>
      <c r="C944" s="272"/>
      <c r="D944" s="272"/>
      <c r="E944" s="272"/>
      <c r="F944" s="264"/>
      <c r="G944" s="264"/>
      <c r="H944" s="264"/>
      <c r="I944" s="264"/>
      <c r="J944" s="264"/>
      <c r="K944" s="264"/>
      <c r="L944" s="264"/>
      <c r="M944" s="264"/>
      <c r="N944" s="264"/>
      <c r="O944" s="264"/>
      <c r="P944" s="264"/>
      <c r="Q944" s="264"/>
      <c r="R944" s="264"/>
      <c r="S944" s="264"/>
      <c r="T944" s="264"/>
      <c r="U944" s="264"/>
      <c r="V944" s="264"/>
      <c r="W944" s="264"/>
      <c r="X944" s="264"/>
      <c r="Y944" s="264"/>
      <c r="Z944" s="264"/>
    </row>
    <row r="945" ht="15.75" customHeight="1">
      <c r="A945" s="264"/>
      <c r="B945" s="272"/>
      <c r="C945" s="272"/>
      <c r="D945" s="272"/>
      <c r="E945" s="272"/>
      <c r="F945" s="264"/>
      <c r="G945" s="264"/>
      <c r="H945" s="264"/>
      <c r="I945" s="264"/>
      <c r="J945" s="264"/>
      <c r="K945" s="264"/>
      <c r="L945" s="264"/>
      <c r="M945" s="264"/>
      <c r="N945" s="264"/>
      <c r="O945" s="264"/>
      <c r="P945" s="264"/>
      <c r="Q945" s="264"/>
      <c r="R945" s="264"/>
      <c r="S945" s="264"/>
      <c r="T945" s="264"/>
      <c r="U945" s="264"/>
      <c r="V945" s="264"/>
      <c r="W945" s="264"/>
      <c r="X945" s="264"/>
      <c r="Y945" s="264"/>
      <c r="Z945" s="264"/>
    </row>
    <row r="946" ht="15.75" customHeight="1">
      <c r="A946" s="264"/>
      <c r="B946" s="272"/>
      <c r="C946" s="272"/>
      <c r="D946" s="272"/>
      <c r="E946" s="272"/>
      <c r="F946" s="264"/>
      <c r="G946" s="264"/>
      <c r="H946" s="264"/>
      <c r="I946" s="264"/>
      <c r="J946" s="264"/>
      <c r="K946" s="264"/>
      <c r="L946" s="264"/>
      <c r="M946" s="264"/>
      <c r="N946" s="264"/>
      <c r="O946" s="264"/>
      <c r="P946" s="264"/>
      <c r="Q946" s="264"/>
      <c r="R946" s="264"/>
      <c r="S946" s="264"/>
      <c r="T946" s="264"/>
      <c r="U946" s="264"/>
      <c r="V946" s="264"/>
      <c r="W946" s="264"/>
      <c r="X946" s="264"/>
      <c r="Y946" s="264"/>
      <c r="Z946" s="264"/>
    </row>
    <row r="947" ht="15.75" customHeight="1">
      <c r="A947" s="264"/>
      <c r="B947" s="272"/>
      <c r="C947" s="272"/>
      <c r="D947" s="272"/>
      <c r="E947" s="272"/>
      <c r="F947" s="264"/>
      <c r="G947" s="264"/>
      <c r="H947" s="264"/>
      <c r="I947" s="264"/>
      <c r="J947" s="264"/>
      <c r="K947" s="264"/>
      <c r="L947" s="264"/>
      <c r="M947" s="264"/>
      <c r="N947" s="264"/>
      <c r="O947" s="264"/>
      <c r="P947" s="264"/>
      <c r="Q947" s="264"/>
      <c r="R947" s="264"/>
      <c r="S947" s="264"/>
      <c r="T947" s="264"/>
      <c r="U947" s="264"/>
      <c r="V947" s="264"/>
      <c r="W947" s="264"/>
      <c r="X947" s="264"/>
      <c r="Y947" s="264"/>
      <c r="Z947" s="264"/>
    </row>
    <row r="948" ht="15.75" customHeight="1">
      <c r="A948" s="264"/>
      <c r="B948" s="272"/>
      <c r="C948" s="272"/>
      <c r="D948" s="272"/>
      <c r="E948" s="272"/>
      <c r="F948" s="264"/>
      <c r="G948" s="264"/>
      <c r="H948" s="264"/>
      <c r="I948" s="264"/>
      <c r="J948" s="264"/>
      <c r="K948" s="264"/>
      <c r="L948" s="264"/>
      <c r="M948" s="264"/>
      <c r="N948" s="264"/>
      <c r="O948" s="264"/>
      <c r="P948" s="264"/>
      <c r="Q948" s="264"/>
      <c r="R948" s="264"/>
      <c r="S948" s="264"/>
      <c r="T948" s="264"/>
      <c r="U948" s="264"/>
      <c r="V948" s="264"/>
      <c r="W948" s="264"/>
      <c r="X948" s="264"/>
      <c r="Y948" s="264"/>
      <c r="Z948" s="264"/>
    </row>
    <row r="949" ht="15.75" customHeight="1">
      <c r="A949" s="264"/>
      <c r="B949" s="272"/>
      <c r="C949" s="272"/>
      <c r="D949" s="272"/>
      <c r="E949" s="272"/>
      <c r="F949" s="264"/>
      <c r="G949" s="264"/>
      <c r="H949" s="264"/>
      <c r="I949" s="264"/>
      <c r="J949" s="264"/>
      <c r="K949" s="264"/>
      <c r="L949" s="264"/>
      <c r="M949" s="264"/>
      <c r="N949" s="264"/>
      <c r="O949" s="264"/>
      <c r="P949" s="264"/>
      <c r="Q949" s="264"/>
      <c r="R949" s="264"/>
      <c r="S949" s="264"/>
      <c r="T949" s="264"/>
      <c r="U949" s="264"/>
      <c r="V949" s="264"/>
      <c r="W949" s="264"/>
      <c r="X949" s="264"/>
      <c r="Y949" s="264"/>
      <c r="Z949" s="264"/>
    </row>
    <row r="950" ht="15.75" customHeight="1">
      <c r="A950" s="264"/>
      <c r="B950" s="272"/>
      <c r="C950" s="272"/>
      <c r="D950" s="272"/>
      <c r="E950" s="272"/>
      <c r="F950" s="264"/>
      <c r="G950" s="264"/>
      <c r="H950" s="264"/>
      <c r="I950" s="264"/>
      <c r="J950" s="264"/>
      <c r="K950" s="264"/>
      <c r="L950" s="264"/>
      <c r="M950" s="264"/>
      <c r="N950" s="264"/>
      <c r="O950" s="264"/>
      <c r="P950" s="264"/>
      <c r="Q950" s="264"/>
      <c r="R950" s="264"/>
      <c r="S950" s="264"/>
      <c r="T950" s="264"/>
      <c r="U950" s="264"/>
      <c r="V950" s="264"/>
      <c r="W950" s="264"/>
      <c r="X950" s="264"/>
      <c r="Y950" s="264"/>
      <c r="Z950" s="264"/>
    </row>
    <row r="951" ht="15.75" customHeight="1">
      <c r="A951" s="264"/>
      <c r="B951" s="272"/>
      <c r="C951" s="272"/>
      <c r="D951" s="272"/>
      <c r="E951" s="272"/>
      <c r="F951" s="264"/>
      <c r="G951" s="264"/>
      <c r="H951" s="264"/>
      <c r="I951" s="264"/>
      <c r="J951" s="264"/>
      <c r="K951" s="264"/>
      <c r="L951" s="264"/>
      <c r="M951" s="264"/>
      <c r="N951" s="264"/>
      <c r="O951" s="264"/>
      <c r="P951" s="264"/>
      <c r="Q951" s="264"/>
      <c r="R951" s="264"/>
      <c r="S951" s="264"/>
      <c r="T951" s="264"/>
      <c r="U951" s="264"/>
      <c r="V951" s="264"/>
      <c r="W951" s="264"/>
      <c r="X951" s="264"/>
      <c r="Y951" s="264"/>
      <c r="Z951" s="264"/>
    </row>
    <row r="952" ht="15.75" customHeight="1">
      <c r="A952" s="264"/>
      <c r="B952" s="272"/>
      <c r="C952" s="272"/>
      <c r="D952" s="272"/>
      <c r="E952" s="272"/>
      <c r="F952" s="264"/>
      <c r="G952" s="264"/>
      <c r="H952" s="264"/>
      <c r="I952" s="264"/>
      <c r="J952" s="264"/>
      <c r="K952" s="264"/>
      <c r="L952" s="264"/>
      <c r="M952" s="264"/>
      <c r="N952" s="264"/>
      <c r="O952" s="264"/>
      <c r="P952" s="264"/>
      <c r="Q952" s="264"/>
      <c r="R952" s="264"/>
      <c r="S952" s="264"/>
      <c r="T952" s="264"/>
      <c r="U952" s="264"/>
      <c r="V952" s="264"/>
      <c r="W952" s="264"/>
      <c r="X952" s="264"/>
      <c r="Y952" s="264"/>
      <c r="Z952" s="264"/>
    </row>
    <row r="953" ht="15.75" customHeight="1">
      <c r="A953" s="264"/>
      <c r="B953" s="272"/>
      <c r="C953" s="272"/>
      <c r="D953" s="272"/>
      <c r="E953" s="272"/>
      <c r="F953" s="264"/>
      <c r="G953" s="264"/>
      <c r="H953" s="264"/>
      <c r="I953" s="264"/>
      <c r="J953" s="264"/>
      <c r="K953" s="264"/>
      <c r="L953" s="264"/>
      <c r="M953" s="264"/>
      <c r="N953" s="264"/>
      <c r="O953" s="264"/>
      <c r="P953" s="264"/>
      <c r="Q953" s="264"/>
      <c r="R953" s="264"/>
      <c r="S953" s="264"/>
      <c r="T953" s="264"/>
      <c r="U953" s="264"/>
      <c r="V953" s="264"/>
      <c r="W953" s="264"/>
      <c r="X953" s="264"/>
      <c r="Y953" s="264"/>
      <c r="Z953" s="264"/>
    </row>
    <row r="954" ht="15.75" customHeight="1">
      <c r="A954" s="264"/>
      <c r="B954" s="272"/>
      <c r="C954" s="272"/>
      <c r="D954" s="272"/>
      <c r="E954" s="272"/>
      <c r="F954" s="264"/>
      <c r="G954" s="264"/>
      <c r="H954" s="264"/>
      <c r="I954" s="264"/>
      <c r="J954" s="264"/>
      <c r="K954" s="264"/>
      <c r="L954" s="264"/>
      <c r="M954" s="264"/>
      <c r="N954" s="264"/>
      <c r="O954" s="264"/>
      <c r="P954" s="264"/>
      <c r="Q954" s="264"/>
      <c r="R954" s="264"/>
      <c r="S954" s="264"/>
      <c r="T954" s="264"/>
      <c r="U954" s="264"/>
      <c r="V954" s="264"/>
      <c r="W954" s="264"/>
      <c r="X954" s="264"/>
      <c r="Y954" s="264"/>
      <c r="Z954" s="264"/>
    </row>
    <row r="955" ht="15.75" customHeight="1">
      <c r="A955" s="264"/>
      <c r="B955" s="272"/>
      <c r="C955" s="272"/>
      <c r="D955" s="272"/>
      <c r="E955" s="272"/>
      <c r="F955" s="264"/>
      <c r="G955" s="264"/>
      <c r="H955" s="264"/>
      <c r="I955" s="264"/>
      <c r="J955" s="264"/>
      <c r="K955" s="264"/>
      <c r="L955" s="264"/>
      <c r="M955" s="264"/>
      <c r="N955" s="264"/>
      <c r="O955" s="264"/>
      <c r="P955" s="264"/>
      <c r="Q955" s="264"/>
      <c r="R955" s="264"/>
      <c r="S955" s="264"/>
      <c r="T955" s="264"/>
      <c r="U955" s="264"/>
      <c r="V955" s="264"/>
      <c r="W955" s="264"/>
      <c r="X955" s="264"/>
      <c r="Y955" s="264"/>
      <c r="Z955" s="264"/>
    </row>
    <row r="956" ht="15.75" customHeight="1">
      <c r="A956" s="264"/>
      <c r="B956" s="272"/>
      <c r="C956" s="272"/>
      <c r="D956" s="272"/>
      <c r="E956" s="272"/>
      <c r="F956" s="264"/>
      <c r="G956" s="264"/>
      <c r="H956" s="264"/>
      <c r="I956" s="264"/>
      <c r="J956" s="264"/>
      <c r="K956" s="264"/>
      <c r="L956" s="264"/>
      <c r="M956" s="264"/>
      <c r="N956" s="264"/>
      <c r="O956" s="264"/>
      <c r="P956" s="264"/>
      <c r="Q956" s="264"/>
      <c r="R956" s="264"/>
      <c r="S956" s="264"/>
      <c r="T956" s="264"/>
      <c r="U956" s="264"/>
      <c r="V956" s="264"/>
      <c r="W956" s="264"/>
      <c r="X956" s="264"/>
      <c r="Y956" s="264"/>
      <c r="Z956" s="264"/>
    </row>
    <row r="957" ht="15.75" customHeight="1">
      <c r="A957" s="264"/>
      <c r="B957" s="272"/>
      <c r="C957" s="272"/>
      <c r="D957" s="272"/>
      <c r="E957" s="272"/>
      <c r="F957" s="264"/>
      <c r="G957" s="264"/>
      <c r="H957" s="264"/>
      <c r="I957" s="264"/>
      <c r="J957" s="264"/>
      <c r="K957" s="264"/>
      <c r="L957" s="264"/>
      <c r="M957" s="264"/>
      <c r="N957" s="264"/>
      <c r="O957" s="264"/>
      <c r="P957" s="264"/>
      <c r="Q957" s="264"/>
      <c r="R957" s="264"/>
      <c r="S957" s="264"/>
      <c r="T957" s="264"/>
      <c r="U957" s="264"/>
      <c r="V957" s="264"/>
      <c r="W957" s="264"/>
      <c r="X957" s="264"/>
      <c r="Y957" s="264"/>
      <c r="Z957" s="264"/>
    </row>
    <row r="958" ht="15.75" customHeight="1">
      <c r="A958" s="264"/>
      <c r="B958" s="272"/>
      <c r="C958" s="272"/>
      <c r="D958" s="272"/>
      <c r="E958" s="272"/>
      <c r="F958" s="264"/>
      <c r="G958" s="264"/>
      <c r="H958" s="264"/>
      <c r="I958" s="264"/>
      <c r="J958" s="264"/>
      <c r="K958" s="264"/>
      <c r="L958" s="264"/>
      <c r="M958" s="264"/>
      <c r="N958" s="264"/>
      <c r="O958" s="264"/>
      <c r="P958" s="264"/>
      <c r="Q958" s="264"/>
      <c r="R958" s="264"/>
      <c r="S958" s="264"/>
      <c r="T958" s="264"/>
      <c r="U958" s="264"/>
      <c r="V958" s="264"/>
      <c r="W958" s="264"/>
      <c r="X958" s="264"/>
      <c r="Y958" s="264"/>
      <c r="Z958" s="264"/>
    </row>
    <row r="959" ht="15.75" customHeight="1">
      <c r="A959" s="264"/>
      <c r="B959" s="272"/>
      <c r="C959" s="272"/>
      <c r="D959" s="272"/>
      <c r="E959" s="272"/>
      <c r="F959" s="264"/>
      <c r="G959" s="264"/>
      <c r="H959" s="264"/>
      <c r="I959" s="264"/>
      <c r="J959" s="264"/>
      <c r="K959" s="264"/>
      <c r="L959" s="264"/>
      <c r="M959" s="264"/>
      <c r="N959" s="264"/>
      <c r="O959" s="264"/>
      <c r="P959" s="264"/>
      <c r="Q959" s="264"/>
      <c r="R959" s="264"/>
      <c r="S959" s="264"/>
      <c r="T959" s="264"/>
      <c r="U959" s="264"/>
      <c r="V959" s="264"/>
      <c r="W959" s="264"/>
      <c r="X959" s="264"/>
      <c r="Y959" s="264"/>
      <c r="Z959" s="264"/>
    </row>
    <row r="960" ht="15.75" customHeight="1">
      <c r="A960" s="264"/>
      <c r="B960" s="272"/>
      <c r="C960" s="272"/>
      <c r="D960" s="272"/>
      <c r="E960" s="272"/>
      <c r="F960" s="264"/>
      <c r="G960" s="264"/>
      <c r="H960" s="264"/>
      <c r="I960" s="264"/>
      <c r="J960" s="264"/>
      <c r="K960" s="264"/>
      <c r="L960" s="264"/>
      <c r="M960" s="264"/>
      <c r="N960" s="264"/>
      <c r="O960" s="264"/>
      <c r="P960" s="264"/>
      <c r="Q960" s="264"/>
      <c r="R960" s="264"/>
      <c r="S960" s="264"/>
      <c r="T960" s="264"/>
      <c r="U960" s="264"/>
      <c r="V960" s="264"/>
      <c r="W960" s="264"/>
      <c r="X960" s="264"/>
      <c r="Y960" s="264"/>
      <c r="Z960" s="264"/>
    </row>
    <row r="961" ht="15.75" customHeight="1">
      <c r="A961" s="264"/>
      <c r="B961" s="272"/>
      <c r="C961" s="272"/>
      <c r="D961" s="272"/>
      <c r="E961" s="272"/>
      <c r="F961" s="264"/>
      <c r="G961" s="264"/>
      <c r="H961" s="264"/>
      <c r="I961" s="264"/>
      <c r="J961" s="264"/>
      <c r="K961" s="264"/>
      <c r="L961" s="264"/>
      <c r="M961" s="264"/>
      <c r="N961" s="264"/>
      <c r="O961" s="264"/>
      <c r="P961" s="264"/>
      <c r="Q961" s="264"/>
      <c r="R961" s="264"/>
      <c r="S961" s="264"/>
      <c r="T961" s="264"/>
      <c r="U961" s="264"/>
      <c r="V961" s="264"/>
      <c r="W961" s="264"/>
      <c r="X961" s="264"/>
      <c r="Y961" s="264"/>
      <c r="Z961" s="264"/>
    </row>
    <row r="962" ht="15.75" customHeight="1">
      <c r="A962" s="264"/>
      <c r="B962" s="272"/>
      <c r="C962" s="272"/>
      <c r="D962" s="272"/>
      <c r="E962" s="272"/>
      <c r="F962" s="264"/>
      <c r="G962" s="264"/>
      <c r="H962" s="264"/>
      <c r="I962" s="264"/>
      <c r="J962" s="264"/>
      <c r="K962" s="264"/>
      <c r="L962" s="264"/>
      <c r="M962" s="264"/>
      <c r="N962" s="264"/>
      <c r="O962" s="264"/>
      <c r="P962" s="264"/>
      <c r="Q962" s="264"/>
      <c r="R962" s="264"/>
      <c r="S962" s="264"/>
      <c r="T962" s="264"/>
      <c r="U962" s="264"/>
      <c r="V962" s="264"/>
      <c r="W962" s="264"/>
      <c r="X962" s="264"/>
      <c r="Y962" s="264"/>
      <c r="Z962" s="264"/>
    </row>
    <row r="963" ht="15.75" customHeight="1">
      <c r="A963" s="264"/>
      <c r="B963" s="272"/>
      <c r="C963" s="272"/>
      <c r="D963" s="272"/>
      <c r="E963" s="272"/>
      <c r="F963" s="264"/>
      <c r="G963" s="264"/>
      <c r="H963" s="264"/>
      <c r="I963" s="264"/>
      <c r="J963" s="264"/>
      <c r="K963" s="264"/>
      <c r="L963" s="264"/>
      <c r="M963" s="264"/>
      <c r="N963" s="264"/>
      <c r="O963" s="264"/>
      <c r="P963" s="264"/>
      <c r="Q963" s="264"/>
      <c r="R963" s="264"/>
      <c r="S963" s="264"/>
      <c r="T963" s="264"/>
      <c r="U963" s="264"/>
      <c r="V963" s="264"/>
      <c r="W963" s="264"/>
      <c r="X963" s="264"/>
      <c r="Y963" s="264"/>
      <c r="Z963" s="264"/>
    </row>
    <row r="964" ht="15.75" customHeight="1">
      <c r="A964" s="264"/>
      <c r="B964" s="272"/>
      <c r="C964" s="272"/>
      <c r="D964" s="272"/>
      <c r="E964" s="272"/>
      <c r="F964" s="264"/>
      <c r="G964" s="264"/>
      <c r="H964" s="264"/>
      <c r="I964" s="264"/>
      <c r="J964" s="264"/>
      <c r="K964" s="264"/>
      <c r="L964" s="264"/>
      <c r="M964" s="264"/>
      <c r="N964" s="264"/>
      <c r="O964" s="264"/>
      <c r="P964" s="264"/>
      <c r="Q964" s="264"/>
      <c r="R964" s="264"/>
      <c r="S964" s="264"/>
      <c r="T964" s="264"/>
      <c r="U964" s="264"/>
      <c r="V964" s="264"/>
      <c r="W964" s="264"/>
      <c r="X964" s="264"/>
      <c r="Y964" s="264"/>
      <c r="Z964" s="264"/>
    </row>
    <row r="965" ht="15.75" customHeight="1">
      <c r="A965" s="264"/>
      <c r="B965" s="272"/>
      <c r="C965" s="272"/>
      <c r="D965" s="272"/>
      <c r="E965" s="272"/>
      <c r="F965" s="264"/>
      <c r="G965" s="264"/>
      <c r="H965" s="264"/>
      <c r="I965" s="264"/>
      <c r="J965" s="264"/>
      <c r="K965" s="264"/>
      <c r="L965" s="264"/>
      <c r="M965" s="264"/>
      <c r="N965" s="264"/>
      <c r="O965" s="264"/>
      <c r="P965" s="264"/>
      <c r="Q965" s="264"/>
      <c r="R965" s="264"/>
      <c r="S965" s="264"/>
      <c r="T965" s="264"/>
      <c r="U965" s="264"/>
      <c r="V965" s="264"/>
      <c r="W965" s="264"/>
      <c r="X965" s="264"/>
      <c r="Y965" s="264"/>
      <c r="Z965" s="264"/>
    </row>
    <row r="966" ht="15.75" customHeight="1">
      <c r="A966" s="264"/>
      <c r="B966" s="272"/>
      <c r="C966" s="272"/>
      <c r="D966" s="272"/>
      <c r="E966" s="272"/>
      <c r="F966" s="264"/>
      <c r="G966" s="264"/>
      <c r="H966" s="264"/>
      <c r="I966" s="264"/>
      <c r="J966" s="264"/>
      <c r="K966" s="264"/>
      <c r="L966" s="264"/>
      <c r="M966" s="264"/>
      <c r="N966" s="264"/>
      <c r="O966" s="264"/>
      <c r="P966" s="264"/>
      <c r="Q966" s="264"/>
      <c r="R966" s="264"/>
      <c r="S966" s="264"/>
      <c r="T966" s="264"/>
      <c r="U966" s="264"/>
      <c r="V966" s="264"/>
      <c r="W966" s="264"/>
      <c r="X966" s="264"/>
      <c r="Y966" s="264"/>
      <c r="Z966" s="264"/>
    </row>
    <row r="967" ht="15.75" customHeight="1">
      <c r="A967" s="264"/>
      <c r="B967" s="272"/>
      <c r="C967" s="272"/>
      <c r="D967" s="272"/>
      <c r="E967" s="272"/>
      <c r="F967" s="264"/>
      <c r="G967" s="264"/>
      <c r="H967" s="264"/>
      <c r="I967" s="264"/>
      <c r="J967" s="264"/>
      <c r="K967" s="264"/>
      <c r="L967" s="264"/>
      <c r="M967" s="264"/>
      <c r="N967" s="264"/>
      <c r="O967" s="264"/>
      <c r="P967" s="264"/>
      <c r="Q967" s="264"/>
      <c r="R967" s="264"/>
      <c r="S967" s="264"/>
      <c r="T967" s="264"/>
      <c r="U967" s="264"/>
      <c r="V967" s="264"/>
      <c r="W967" s="264"/>
      <c r="X967" s="264"/>
      <c r="Y967" s="264"/>
      <c r="Z967" s="264"/>
    </row>
    <row r="968" ht="15.75" customHeight="1">
      <c r="A968" s="264"/>
      <c r="B968" s="272"/>
      <c r="C968" s="272"/>
      <c r="D968" s="272"/>
      <c r="E968" s="272"/>
      <c r="F968" s="264"/>
      <c r="G968" s="264"/>
      <c r="H968" s="264"/>
      <c r="I968" s="264"/>
      <c r="J968" s="264"/>
      <c r="K968" s="264"/>
      <c r="L968" s="264"/>
      <c r="M968" s="264"/>
      <c r="N968" s="264"/>
      <c r="O968" s="264"/>
      <c r="P968" s="264"/>
      <c r="Q968" s="264"/>
      <c r="R968" s="264"/>
      <c r="S968" s="264"/>
      <c r="T968" s="264"/>
      <c r="U968" s="264"/>
      <c r="V968" s="264"/>
      <c r="W968" s="264"/>
      <c r="X968" s="264"/>
      <c r="Y968" s="264"/>
      <c r="Z968" s="264"/>
    </row>
    <row r="969" ht="15.75" customHeight="1">
      <c r="A969" s="264"/>
      <c r="B969" s="272"/>
      <c r="C969" s="272"/>
      <c r="D969" s="272"/>
      <c r="E969" s="272"/>
      <c r="F969" s="264"/>
      <c r="G969" s="264"/>
      <c r="H969" s="264"/>
      <c r="I969" s="264"/>
      <c r="J969" s="264"/>
      <c r="K969" s="264"/>
      <c r="L969" s="264"/>
      <c r="M969" s="264"/>
      <c r="N969" s="264"/>
      <c r="O969" s="264"/>
      <c r="P969" s="264"/>
      <c r="Q969" s="264"/>
      <c r="R969" s="264"/>
      <c r="S969" s="264"/>
      <c r="T969" s="264"/>
      <c r="U969" s="264"/>
      <c r="V969" s="264"/>
      <c r="W969" s="264"/>
      <c r="X969" s="264"/>
      <c r="Y969" s="264"/>
      <c r="Z969" s="264"/>
    </row>
    <row r="970" ht="15.75" customHeight="1">
      <c r="A970" s="264"/>
      <c r="B970" s="272"/>
      <c r="C970" s="272"/>
      <c r="D970" s="272"/>
      <c r="E970" s="272"/>
      <c r="F970" s="264"/>
      <c r="G970" s="264"/>
      <c r="H970" s="264"/>
      <c r="I970" s="264"/>
      <c r="J970" s="264"/>
      <c r="K970" s="264"/>
      <c r="L970" s="264"/>
      <c r="M970" s="264"/>
      <c r="N970" s="264"/>
      <c r="O970" s="264"/>
      <c r="P970" s="264"/>
      <c r="Q970" s="264"/>
      <c r="R970" s="264"/>
      <c r="S970" s="264"/>
      <c r="T970" s="264"/>
      <c r="U970" s="264"/>
      <c r="V970" s="264"/>
      <c r="W970" s="264"/>
      <c r="X970" s="264"/>
      <c r="Y970" s="264"/>
      <c r="Z970" s="264"/>
    </row>
    <row r="971" ht="15.75" customHeight="1">
      <c r="A971" s="264"/>
      <c r="B971" s="272"/>
      <c r="C971" s="272"/>
      <c r="D971" s="272"/>
      <c r="E971" s="272"/>
      <c r="F971" s="264"/>
      <c r="G971" s="264"/>
      <c r="H971" s="264"/>
      <c r="I971" s="264"/>
      <c r="J971" s="264"/>
      <c r="K971" s="264"/>
      <c r="L971" s="264"/>
      <c r="M971" s="264"/>
      <c r="N971" s="264"/>
      <c r="O971" s="264"/>
      <c r="P971" s="264"/>
      <c r="Q971" s="264"/>
      <c r="R971" s="264"/>
      <c r="S971" s="264"/>
      <c r="T971" s="264"/>
      <c r="U971" s="264"/>
      <c r="V971" s="264"/>
      <c r="W971" s="264"/>
      <c r="X971" s="264"/>
      <c r="Y971" s="264"/>
      <c r="Z971" s="264"/>
    </row>
    <row r="972" ht="15.75" customHeight="1">
      <c r="A972" s="264"/>
      <c r="B972" s="272"/>
      <c r="C972" s="272"/>
      <c r="D972" s="272"/>
      <c r="E972" s="272"/>
      <c r="F972" s="264"/>
      <c r="G972" s="264"/>
      <c r="H972" s="264"/>
      <c r="I972" s="264"/>
      <c r="J972" s="264"/>
      <c r="K972" s="264"/>
      <c r="L972" s="264"/>
      <c r="M972" s="264"/>
      <c r="N972" s="264"/>
      <c r="O972" s="264"/>
      <c r="P972" s="264"/>
      <c r="Q972" s="264"/>
      <c r="R972" s="264"/>
      <c r="S972" s="264"/>
      <c r="T972" s="264"/>
      <c r="U972" s="264"/>
      <c r="V972" s="264"/>
      <c r="W972" s="264"/>
      <c r="X972" s="264"/>
      <c r="Y972" s="264"/>
      <c r="Z972" s="264"/>
    </row>
    <row r="973" ht="15.75" customHeight="1">
      <c r="A973" s="264"/>
      <c r="B973" s="272"/>
      <c r="C973" s="272"/>
      <c r="D973" s="272"/>
      <c r="E973" s="272"/>
      <c r="F973" s="264"/>
      <c r="G973" s="264"/>
      <c r="H973" s="264"/>
      <c r="I973" s="264"/>
      <c r="J973" s="264"/>
      <c r="K973" s="264"/>
      <c r="L973" s="264"/>
      <c r="M973" s="264"/>
      <c r="N973" s="264"/>
      <c r="O973" s="264"/>
      <c r="P973" s="264"/>
      <c r="Q973" s="264"/>
      <c r="R973" s="264"/>
      <c r="S973" s="264"/>
      <c r="T973" s="264"/>
      <c r="U973" s="264"/>
      <c r="V973" s="264"/>
      <c r="W973" s="264"/>
      <c r="X973" s="264"/>
      <c r="Y973" s="264"/>
      <c r="Z973" s="264"/>
    </row>
    <row r="974" ht="15.75" customHeight="1">
      <c r="A974" s="264"/>
      <c r="B974" s="272"/>
      <c r="C974" s="272"/>
      <c r="D974" s="272"/>
      <c r="E974" s="272"/>
      <c r="F974" s="264"/>
      <c r="G974" s="264"/>
      <c r="H974" s="264"/>
      <c r="I974" s="264"/>
      <c r="J974" s="264"/>
      <c r="K974" s="264"/>
      <c r="L974" s="264"/>
      <c r="M974" s="264"/>
      <c r="N974" s="264"/>
      <c r="O974" s="264"/>
      <c r="P974" s="264"/>
      <c r="Q974" s="264"/>
      <c r="R974" s="264"/>
      <c r="S974" s="264"/>
      <c r="T974" s="264"/>
      <c r="U974" s="264"/>
      <c r="V974" s="264"/>
      <c r="W974" s="264"/>
      <c r="X974" s="264"/>
      <c r="Y974" s="264"/>
      <c r="Z974" s="264"/>
    </row>
    <row r="975" ht="15.75" customHeight="1">
      <c r="A975" s="264"/>
      <c r="B975" s="272"/>
      <c r="C975" s="272"/>
      <c r="D975" s="272"/>
      <c r="E975" s="272"/>
      <c r="F975" s="264"/>
      <c r="G975" s="264"/>
      <c r="H975" s="264"/>
      <c r="I975" s="264"/>
      <c r="J975" s="264"/>
      <c r="K975" s="264"/>
      <c r="L975" s="264"/>
      <c r="M975" s="264"/>
      <c r="N975" s="264"/>
      <c r="O975" s="264"/>
      <c r="P975" s="264"/>
      <c r="Q975" s="264"/>
      <c r="R975" s="264"/>
      <c r="S975" s="264"/>
      <c r="T975" s="264"/>
      <c r="U975" s="264"/>
      <c r="V975" s="264"/>
      <c r="W975" s="264"/>
      <c r="X975" s="264"/>
      <c r="Y975" s="264"/>
      <c r="Z975" s="264"/>
    </row>
    <row r="976" ht="15.75" customHeight="1">
      <c r="A976" s="264"/>
      <c r="B976" s="272"/>
      <c r="C976" s="272"/>
      <c r="D976" s="272"/>
      <c r="E976" s="272"/>
      <c r="F976" s="264"/>
      <c r="G976" s="264"/>
      <c r="H976" s="264"/>
      <c r="I976" s="264"/>
      <c r="J976" s="264"/>
      <c r="K976" s="264"/>
      <c r="L976" s="264"/>
      <c r="M976" s="264"/>
      <c r="N976" s="264"/>
      <c r="O976" s="264"/>
      <c r="P976" s="264"/>
      <c r="Q976" s="264"/>
      <c r="R976" s="264"/>
      <c r="S976" s="264"/>
      <c r="T976" s="264"/>
      <c r="U976" s="264"/>
      <c r="V976" s="264"/>
      <c r="W976" s="264"/>
      <c r="X976" s="264"/>
      <c r="Y976" s="264"/>
      <c r="Z976" s="264"/>
    </row>
    <row r="977" ht="15.75" customHeight="1">
      <c r="A977" s="264"/>
      <c r="B977" s="272"/>
      <c r="C977" s="272"/>
      <c r="D977" s="272"/>
      <c r="E977" s="272"/>
      <c r="F977" s="264"/>
      <c r="G977" s="264"/>
      <c r="H977" s="264"/>
      <c r="I977" s="264"/>
      <c r="J977" s="264"/>
      <c r="K977" s="264"/>
      <c r="L977" s="264"/>
      <c r="M977" s="264"/>
      <c r="N977" s="264"/>
      <c r="O977" s="264"/>
      <c r="P977" s="264"/>
      <c r="Q977" s="264"/>
      <c r="R977" s="264"/>
      <c r="S977" s="264"/>
      <c r="T977" s="264"/>
      <c r="U977" s="264"/>
      <c r="V977" s="264"/>
      <c r="W977" s="264"/>
      <c r="X977" s="264"/>
      <c r="Y977" s="264"/>
      <c r="Z977" s="264"/>
    </row>
    <row r="978" ht="15.75" customHeight="1">
      <c r="A978" s="264"/>
      <c r="B978" s="272"/>
      <c r="C978" s="272"/>
      <c r="D978" s="272"/>
      <c r="E978" s="272"/>
      <c r="F978" s="264"/>
      <c r="G978" s="264"/>
      <c r="H978" s="264"/>
      <c r="I978" s="264"/>
      <c r="J978" s="264"/>
      <c r="K978" s="264"/>
      <c r="L978" s="264"/>
      <c r="M978" s="264"/>
      <c r="N978" s="264"/>
      <c r="O978" s="264"/>
      <c r="P978" s="264"/>
      <c r="Q978" s="264"/>
      <c r="R978" s="264"/>
      <c r="S978" s="264"/>
      <c r="T978" s="264"/>
      <c r="U978" s="264"/>
      <c r="V978" s="264"/>
      <c r="W978" s="264"/>
      <c r="X978" s="264"/>
      <c r="Y978" s="264"/>
      <c r="Z978" s="264"/>
    </row>
    <row r="979" ht="15.75" customHeight="1">
      <c r="A979" s="264"/>
      <c r="B979" s="272"/>
      <c r="C979" s="272"/>
      <c r="D979" s="272"/>
      <c r="E979" s="272"/>
      <c r="F979" s="264"/>
      <c r="G979" s="264"/>
      <c r="H979" s="264"/>
      <c r="I979" s="264"/>
      <c r="J979" s="264"/>
      <c r="K979" s="264"/>
      <c r="L979" s="264"/>
      <c r="M979" s="264"/>
      <c r="N979" s="264"/>
      <c r="O979" s="264"/>
      <c r="P979" s="264"/>
      <c r="Q979" s="264"/>
      <c r="R979" s="264"/>
      <c r="S979" s="264"/>
      <c r="T979" s="264"/>
      <c r="U979" s="264"/>
      <c r="V979" s="264"/>
      <c r="W979" s="264"/>
      <c r="X979" s="264"/>
      <c r="Y979" s="264"/>
      <c r="Z979" s="264"/>
    </row>
    <row r="980" ht="15.75" customHeight="1">
      <c r="A980" s="264"/>
      <c r="B980" s="272"/>
      <c r="C980" s="272"/>
      <c r="D980" s="272"/>
      <c r="E980" s="272"/>
      <c r="F980" s="264"/>
      <c r="G980" s="264"/>
      <c r="H980" s="264"/>
      <c r="I980" s="264"/>
      <c r="J980" s="264"/>
      <c r="K980" s="264"/>
      <c r="L980" s="264"/>
      <c r="M980" s="264"/>
      <c r="N980" s="264"/>
      <c r="O980" s="264"/>
      <c r="P980" s="264"/>
      <c r="Q980" s="264"/>
      <c r="R980" s="264"/>
      <c r="S980" s="264"/>
      <c r="T980" s="264"/>
      <c r="U980" s="264"/>
      <c r="V980" s="264"/>
      <c r="W980" s="264"/>
      <c r="X980" s="264"/>
      <c r="Y980" s="264"/>
      <c r="Z980" s="264"/>
    </row>
    <row r="981" ht="15.75" customHeight="1">
      <c r="A981" s="264"/>
      <c r="B981" s="272"/>
      <c r="C981" s="272"/>
      <c r="D981" s="272"/>
      <c r="E981" s="272"/>
      <c r="F981" s="264"/>
      <c r="G981" s="264"/>
      <c r="H981" s="264"/>
      <c r="I981" s="264"/>
      <c r="J981" s="264"/>
      <c r="K981" s="264"/>
      <c r="L981" s="264"/>
      <c r="M981" s="264"/>
      <c r="N981" s="264"/>
      <c r="O981" s="264"/>
      <c r="P981" s="264"/>
      <c r="Q981" s="264"/>
      <c r="R981" s="264"/>
      <c r="S981" s="264"/>
      <c r="T981" s="264"/>
      <c r="U981" s="264"/>
      <c r="V981" s="264"/>
      <c r="W981" s="264"/>
      <c r="X981" s="264"/>
      <c r="Y981" s="264"/>
      <c r="Z981" s="264"/>
    </row>
    <row r="982" ht="15.75" customHeight="1">
      <c r="A982" s="264"/>
      <c r="B982" s="272"/>
      <c r="C982" s="272"/>
      <c r="D982" s="272"/>
      <c r="E982" s="272"/>
      <c r="F982" s="264"/>
      <c r="G982" s="264"/>
      <c r="H982" s="264"/>
      <c r="I982" s="264"/>
      <c r="J982" s="264"/>
      <c r="K982" s="264"/>
      <c r="L982" s="264"/>
      <c r="M982" s="264"/>
      <c r="N982" s="264"/>
      <c r="O982" s="264"/>
      <c r="P982" s="264"/>
      <c r="Q982" s="264"/>
      <c r="R982" s="264"/>
      <c r="S982" s="264"/>
      <c r="T982" s="264"/>
      <c r="U982" s="264"/>
      <c r="V982" s="264"/>
      <c r="W982" s="264"/>
      <c r="X982" s="264"/>
      <c r="Y982" s="264"/>
      <c r="Z982" s="264"/>
    </row>
    <row r="983" ht="15.75" customHeight="1">
      <c r="A983" s="264"/>
      <c r="B983" s="272"/>
      <c r="C983" s="272"/>
      <c r="D983" s="272"/>
      <c r="E983" s="272"/>
      <c r="F983" s="264"/>
      <c r="G983" s="264"/>
      <c r="H983" s="264"/>
      <c r="I983" s="264"/>
      <c r="J983" s="264"/>
      <c r="K983" s="264"/>
      <c r="L983" s="264"/>
      <c r="M983" s="264"/>
      <c r="N983" s="264"/>
      <c r="O983" s="264"/>
      <c r="P983" s="264"/>
      <c r="Q983" s="264"/>
      <c r="R983" s="264"/>
      <c r="S983" s="264"/>
      <c r="T983" s="264"/>
      <c r="U983" s="264"/>
      <c r="V983" s="264"/>
      <c r="W983" s="264"/>
      <c r="X983" s="264"/>
      <c r="Y983" s="264"/>
      <c r="Z983" s="264"/>
    </row>
    <row r="984" ht="15.75" customHeight="1">
      <c r="A984" s="264"/>
      <c r="B984" s="272"/>
      <c r="C984" s="272"/>
      <c r="D984" s="272"/>
      <c r="E984" s="272"/>
      <c r="F984" s="264"/>
      <c r="G984" s="264"/>
      <c r="H984" s="264"/>
      <c r="I984" s="264"/>
      <c r="J984" s="264"/>
      <c r="K984" s="264"/>
      <c r="L984" s="264"/>
      <c r="M984" s="264"/>
      <c r="N984" s="264"/>
      <c r="O984" s="264"/>
      <c r="P984" s="264"/>
      <c r="Q984" s="264"/>
      <c r="R984" s="264"/>
      <c r="S984" s="264"/>
      <c r="T984" s="264"/>
      <c r="U984" s="264"/>
      <c r="V984" s="264"/>
      <c r="W984" s="264"/>
      <c r="X984" s="264"/>
      <c r="Y984" s="264"/>
      <c r="Z984" s="264"/>
    </row>
    <row r="985" ht="15.75" customHeight="1">
      <c r="A985" s="264"/>
      <c r="B985" s="272"/>
      <c r="C985" s="272"/>
      <c r="D985" s="272"/>
      <c r="E985" s="272"/>
      <c r="F985" s="264"/>
      <c r="G985" s="264"/>
      <c r="H985" s="264"/>
      <c r="I985" s="264"/>
      <c r="J985" s="264"/>
      <c r="K985" s="264"/>
      <c r="L985" s="264"/>
      <c r="M985" s="264"/>
      <c r="N985" s="264"/>
      <c r="O985" s="264"/>
      <c r="P985" s="264"/>
      <c r="Q985" s="264"/>
      <c r="R985" s="264"/>
      <c r="S985" s="264"/>
      <c r="T985" s="264"/>
      <c r="U985" s="264"/>
      <c r="V985" s="264"/>
      <c r="W985" s="264"/>
      <c r="X985" s="264"/>
      <c r="Y985" s="264"/>
      <c r="Z985" s="264"/>
    </row>
    <row r="986" ht="15.75" customHeight="1">
      <c r="A986" s="264"/>
      <c r="B986" s="272"/>
      <c r="C986" s="272"/>
      <c r="D986" s="272"/>
      <c r="E986" s="272"/>
      <c r="F986" s="264"/>
      <c r="G986" s="264"/>
      <c r="H986" s="264"/>
      <c r="I986" s="264"/>
      <c r="J986" s="264"/>
      <c r="K986" s="264"/>
      <c r="L986" s="264"/>
      <c r="M986" s="264"/>
      <c r="N986" s="264"/>
      <c r="O986" s="264"/>
      <c r="P986" s="264"/>
      <c r="Q986" s="264"/>
      <c r="R986" s="264"/>
      <c r="S986" s="264"/>
      <c r="T986" s="264"/>
      <c r="U986" s="264"/>
      <c r="V986" s="264"/>
      <c r="W986" s="264"/>
      <c r="X986" s="264"/>
      <c r="Y986" s="264"/>
      <c r="Z986" s="264"/>
    </row>
    <row r="987" ht="15.75" customHeight="1">
      <c r="A987" s="264"/>
      <c r="B987" s="272"/>
      <c r="C987" s="272"/>
      <c r="D987" s="272"/>
      <c r="E987" s="272"/>
      <c r="F987" s="264"/>
      <c r="G987" s="264"/>
      <c r="H987" s="264"/>
      <c r="I987" s="264"/>
      <c r="J987" s="264"/>
      <c r="K987" s="264"/>
      <c r="L987" s="264"/>
      <c r="M987" s="264"/>
      <c r="N987" s="264"/>
      <c r="O987" s="264"/>
      <c r="P987" s="264"/>
      <c r="Q987" s="264"/>
      <c r="R987" s="264"/>
      <c r="S987" s="264"/>
      <c r="T987" s="264"/>
      <c r="U987" s="264"/>
      <c r="V987" s="264"/>
      <c r="W987" s="264"/>
      <c r="X987" s="264"/>
      <c r="Y987" s="264"/>
      <c r="Z987" s="264"/>
    </row>
    <row r="988" ht="15.75" customHeight="1">
      <c r="A988" s="264"/>
      <c r="B988" s="272"/>
      <c r="C988" s="272"/>
      <c r="D988" s="272"/>
      <c r="E988" s="272"/>
      <c r="F988" s="264"/>
      <c r="G988" s="264"/>
      <c r="H988" s="264"/>
      <c r="I988" s="264"/>
      <c r="J988" s="264"/>
      <c r="K988" s="264"/>
      <c r="L988" s="264"/>
      <c r="M988" s="264"/>
      <c r="N988" s="264"/>
      <c r="O988" s="264"/>
      <c r="P988" s="264"/>
      <c r="Q988" s="264"/>
      <c r="R988" s="264"/>
      <c r="S988" s="264"/>
      <c r="T988" s="264"/>
      <c r="U988" s="264"/>
      <c r="V988" s="264"/>
      <c r="W988" s="264"/>
      <c r="X988" s="264"/>
      <c r="Y988" s="264"/>
      <c r="Z988" s="264"/>
    </row>
    <row r="989" ht="15.75" customHeight="1">
      <c r="A989" s="264"/>
      <c r="B989" s="272"/>
      <c r="C989" s="272"/>
      <c r="D989" s="272"/>
      <c r="E989" s="272"/>
      <c r="F989" s="264"/>
      <c r="G989" s="264"/>
      <c r="H989" s="264"/>
      <c r="I989" s="264"/>
      <c r="J989" s="264"/>
      <c r="K989" s="264"/>
      <c r="L989" s="264"/>
      <c r="M989" s="264"/>
      <c r="N989" s="264"/>
      <c r="O989" s="264"/>
      <c r="P989" s="264"/>
      <c r="Q989" s="264"/>
      <c r="R989" s="264"/>
      <c r="S989" s="264"/>
      <c r="T989" s="264"/>
      <c r="U989" s="264"/>
      <c r="V989" s="264"/>
      <c r="W989" s="264"/>
      <c r="X989" s="264"/>
      <c r="Y989" s="264"/>
      <c r="Z989" s="264"/>
    </row>
    <row r="990" ht="15.75" customHeight="1">
      <c r="A990" s="264"/>
      <c r="B990" s="272"/>
      <c r="C990" s="272"/>
      <c r="D990" s="272"/>
      <c r="E990" s="272"/>
      <c r="F990" s="264"/>
      <c r="G990" s="264"/>
      <c r="H990" s="264"/>
      <c r="I990" s="264"/>
      <c r="J990" s="264"/>
      <c r="K990" s="264"/>
      <c r="L990" s="264"/>
      <c r="M990" s="264"/>
      <c r="N990" s="264"/>
      <c r="O990" s="264"/>
      <c r="P990" s="264"/>
      <c r="Q990" s="264"/>
      <c r="R990" s="264"/>
      <c r="S990" s="264"/>
      <c r="T990" s="264"/>
      <c r="U990" s="264"/>
      <c r="V990" s="264"/>
      <c r="W990" s="264"/>
      <c r="X990" s="264"/>
      <c r="Y990" s="264"/>
      <c r="Z990" s="264"/>
    </row>
    <row r="991" ht="15.75" customHeight="1">
      <c r="A991" s="264"/>
      <c r="B991" s="272"/>
      <c r="C991" s="272"/>
      <c r="D991" s="272"/>
      <c r="E991" s="272"/>
      <c r="F991" s="264"/>
      <c r="G991" s="264"/>
      <c r="H991" s="264"/>
      <c r="I991" s="264"/>
      <c r="J991" s="264"/>
      <c r="K991" s="264"/>
      <c r="L991" s="264"/>
      <c r="M991" s="264"/>
      <c r="N991" s="264"/>
      <c r="O991" s="264"/>
      <c r="P991" s="264"/>
      <c r="Q991" s="264"/>
      <c r="R991" s="264"/>
      <c r="S991" s="264"/>
      <c r="T991" s="264"/>
      <c r="U991" s="264"/>
      <c r="V991" s="264"/>
      <c r="W991" s="264"/>
      <c r="X991" s="264"/>
      <c r="Y991" s="264"/>
      <c r="Z991" s="264"/>
    </row>
    <row r="992" ht="15.75" customHeight="1">
      <c r="A992" s="264"/>
      <c r="B992" s="272"/>
      <c r="C992" s="272"/>
      <c r="D992" s="272"/>
      <c r="E992" s="272"/>
      <c r="F992" s="264"/>
      <c r="G992" s="264"/>
      <c r="H992" s="264"/>
      <c r="I992" s="264"/>
      <c r="J992" s="264"/>
      <c r="K992" s="264"/>
      <c r="L992" s="264"/>
      <c r="M992" s="264"/>
      <c r="N992" s="264"/>
      <c r="O992" s="264"/>
      <c r="P992" s="264"/>
      <c r="Q992" s="264"/>
      <c r="R992" s="264"/>
      <c r="S992" s="264"/>
      <c r="T992" s="264"/>
      <c r="U992" s="264"/>
      <c r="V992" s="264"/>
      <c r="W992" s="264"/>
      <c r="X992" s="264"/>
      <c r="Y992" s="264"/>
      <c r="Z992" s="264"/>
    </row>
    <row r="993" ht="15.75" customHeight="1">
      <c r="A993" s="264"/>
      <c r="B993" s="272"/>
      <c r="C993" s="272"/>
      <c r="D993" s="272"/>
      <c r="E993" s="272"/>
      <c r="F993" s="264"/>
      <c r="G993" s="264"/>
      <c r="H993" s="264"/>
      <c r="I993" s="264"/>
      <c r="J993" s="264"/>
      <c r="K993" s="264"/>
      <c r="L993" s="264"/>
      <c r="M993" s="264"/>
      <c r="N993" s="264"/>
      <c r="O993" s="264"/>
      <c r="P993" s="264"/>
      <c r="Q993" s="264"/>
      <c r="R993" s="264"/>
      <c r="S993" s="264"/>
      <c r="T993" s="264"/>
      <c r="U993" s="264"/>
      <c r="V993" s="264"/>
      <c r="W993" s="264"/>
      <c r="X993" s="264"/>
      <c r="Y993" s="264"/>
      <c r="Z993" s="264"/>
    </row>
    <row r="994" ht="15.75" customHeight="1">
      <c r="A994" s="264"/>
      <c r="B994" s="272"/>
      <c r="C994" s="272"/>
      <c r="D994" s="272"/>
      <c r="E994" s="272"/>
      <c r="F994" s="264"/>
      <c r="G994" s="264"/>
      <c r="H994" s="264"/>
      <c r="I994" s="264"/>
      <c r="J994" s="264"/>
      <c r="K994" s="264"/>
      <c r="L994" s="264"/>
      <c r="M994" s="264"/>
      <c r="N994" s="264"/>
      <c r="O994" s="264"/>
      <c r="P994" s="264"/>
      <c r="Q994" s="264"/>
      <c r="R994" s="264"/>
      <c r="S994" s="264"/>
      <c r="T994" s="264"/>
      <c r="U994" s="264"/>
      <c r="V994" s="264"/>
      <c r="W994" s="264"/>
      <c r="X994" s="264"/>
      <c r="Y994" s="264"/>
      <c r="Z994" s="264"/>
    </row>
    <row r="995" ht="15.75" customHeight="1">
      <c r="A995" s="264"/>
      <c r="B995" s="272"/>
      <c r="C995" s="272"/>
      <c r="D995" s="272"/>
      <c r="E995" s="272"/>
      <c r="F995" s="264"/>
      <c r="G995" s="264"/>
      <c r="H995" s="264"/>
      <c r="I995" s="264"/>
      <c r="J995" s="264"/>
      <c r="K995" s="264"/>
      <c r="L995" s="264"/>
      <c r="M995" s="264"/>
      <c r="N995" s="264"/>
      <c r="O995" s="264"/>
      <c r="P995" s="264"/>
      <c r="Q995" s="264"/>
      <c r="R995" s="264"/>
      <c r="S995" s="264"/>
      <c r="T995" s="264"/>
      <c r="U995" s="264"/>
      <c r="V995" s="264"/>
      <c r="W995" s="264"/>
      <c r="X995" s="264"/>
      <c r="Y995" s="264"/>
      <c r="Z995" s="264"/>
    </row>
    <row r="996" ht="15.75" customHeight="1">
      <c r="A996" s="264"/>
      <c r="B996" s="272"/>
      <c r="C996" s="272"/>
      <c r="D996" s="272"/>
      <c r="E996" s="272"/>
      <c r="F996" s="264"/>
      <c r="G996" s="264"/>
      <c r="H996" s="264"/>
      <c r="I996" s="264"/>
      <c r="J996" s="264"/>
      <c r="K996" s="264"/>
      <c r="L996" s="264"/>
      <c r="M996" s="264"/>
      <c r="N996" s="264"/>
      <c r="O996" s="264"/>
      <c r="P996" s="264"/>
      <c r="Q996" s="264"/>
      <c r="R996" s="264"/>
      <c r="S996" s="264"/>
      <c r="T996" s="264"/>
      <c r="U996" s="264"/>
      <c r="V996" s="264"/>
      <c r="W996" s="264"/>
      <c r="X996" s="264"/>
      <c r="Y996" s="264"/>
      <c r="Z996" s="264"/>
    </row>
    <row r="997" ht="15.75" customHeight="1">
      <c r="A997" s="264"/>
      <c r="B997" s="272"/>
      <c r="C997" s="272"/>
      <c r="D997" s="272"/>
      <c r="E997" s="272"/>
      <c r="F997" s="264"/>
      <c r="G997" s="264"/>
      <c r="H997" s="264"/>
      <c r="I997" s="264"/>
      <c r="J997" s="264"/>
      <c r="K997" s="264"/>
      <c r="L997" s="264"/>
      <c r="M997" s="264"/>
      <c r="N997" s="264"/>
      <c r="O997" s="264"/>
      <c r="P997" s="264"/>
      <c r="Q997" s="264"/>
      <c r="R997" s="264"/>
      <c r="S997" s="264"/>
      <c r="T997" s="264"/>
      <c r="U997" s="264"/>
      <c r="V997" s="264"/>
      <c r="W997" s="264"/>
      <c r="X997" s="264"/>
      <c r="Y997" s="264"/>
      <c r="Z997" s="264"/>
    </row>
    <row r="998" ht="15.75" customHeight="1">
      <c r="A998" s="264"/>
      <c r="B998" s="272"/>
      <c r="C998" s="272"/>
      <c r="D998" s="272"/>
      <c r="E998" s="272"/>
      <c r="F998" s="264"/>
      <c r="G998" s="264"/>
      <c r="H998" s="264"/>
      <c r="I998" s="264"/>
      <c r="J998" s="264"/>
      <c r="K998" s="264"/>
      <c r="L998" s="264"/>
      <c r="M998" s="264"/>
      <c r="N998" s="264"/>
      <c r="O998" s="264"/>
      <c r="P998" s="264"/>
      <c r="Q998" s="264"/>
      <c r="R998" s="264"/>
      <c r="S998" s="264"/>
      <c r="T998" s="264"/>
      <c r="U998" s="264"/>
      <c r="V998" s="264"/>
      <c r="W998" s="264"/>
      <c r="X998" s="264"/>
      <c r="Y998" s="264"/>
      <c r="Z998" s="264"/>
    </row>
    <row r="999" ht="15.75" customHeight="1">
      <c r="A999" s="264"/>
      <c r="B999" s="272"/>
      <c r="C999" s="272"/>
      <c r="D999" s="272"/>
      <c r="E999" s="272"/>
      <c r="F999" s="264"/>
      <c r="G999" s="264"/>
      <c r="H999" s="264"/>
      <c r="I999" s="264"/>
      <c r="J999" s="264"/>
      <c r="K999" s="264"/>
      <c r="L999" s="264"/>
      <c r="M999" s="264"/>
      <c r="N999" s="264"/>
      <c r="O999" s="264"/>
      <c r="P999" s="264"/>
      <c r="Q999" s="264"/>
      <c r="R999" s="264"/>
      <c r="S999" s="264"/>
      <c r="T999" s="264"/>
      <c r="U999" s="264"/>
      <c r="V999" s="264"/>
      <c r="W999" s="264"/>
      <c r="X999" s="264"/>
      <c r="Y999" s="264"/>
      <c r="Z999" s="264"/>
    </row>
    <row r="1000" ht="15.75" customHeight="1">
      <c r="A1000" s="264"/>
      <c r="B1000" s="272"/>
      <c r="C1000" s="272"/>
      <c r="D1000" s="272"/>
      <c r="E1000" s="272"/>
      <c r="F1000" s="264"/>
      <c r="G1000" s="264"/>
      <c r="H1000" s="264"/>
      <c r="I1000" s="264"/>
      <c r="J1000" s="264"/>
      <c r="K1000" s="264"/>
      <c r="L1000" s="264"/>
      <c r="M1000" s="264"/>
      <c r="N1000" s="264"/>
      <c r="O1000" s="264"/>
      <c r="P1000" s="264"/>
      <c r="Q1000" s="264"/>
      <c r="R1000" s="264"/>
      <c r="S1000" s="264"/>
      <c r="T1000" s="264"/>
      <c r="U1000" s="264"/>
      <c r="V1000" s="264"/>
      <c r="W1000" s="264"/>
      <c r="X1000" s="264"/>
      <c r="Y1000" s="264"/>
      <c r="Z1000" s="264"/>
    </row>
  </sheetData>
  <mergeCells count="2">
    <mergeCell ref="D1:E1"/>
    <mergeCell ref="B37:C37"/>
  </mergeCell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29"/>
    <col customWidth="1" min="2" max="2" width="28.14"/>
    <col customWidth="1" min="3" max="3" width="30.71"/>
    <col customWidth="1" min="4" max="4" width="24.86"/>
    <col customWidth="1" min="5" max="7" width="44.29"/>
    <col customWidth="1" min="8" max="26" width="10.71"/>
  </cols>
  <sheetData>
    <row r="1" ht="18.75" customHeight="1">
      <c r="A1" s="310" t="s">
        <v>293</v>
      </c>
      <c r="B1" s="114"/>
      <c r="C1" s="114"/>
      <c r="D1" s="114"/>
      <c r="E1" s="180"/>
      <c r="F1" s="180"/>
      <c r="G1" s="180"/>
    </row>
    <row r="2" ht="37.5" customHeight="1">
      <c r="A2" s="182"/>
      <c r="E2" s="180"/>
      <c r="F2" s="180"/>
      <c r="G2" s="180"/>
    </row>
    <row r="3" ht="15.75" customHeight="1">
      <c r="A3" s="4" t="s">
        <v>294</v>
      </c>
      <c r="B3" s="4"/>
      <c r="C3" s="4"/>
      <c r="D3" s="4"/>
      <c r="E3" s="4"/>
      <c r="F3" s="4"/>
      <c r="G3" s="4"/>
      <c r="H3" s="311"/>
      <c r="I3" s="311"/>
      <c r="J3" s="311"/>
      <c r="K3" s="311"/>
      <c r="L3" s="311"/>
      <c r="M3" s="311"/>
      <c r="N3" s="311"/>
      <c r="O3" s="311"/>
      <c r="P3" s="311"/>
      <c r="Q3" s="311"/>
      <c r="R3" s="311"/>
      <c r="S3" s="311"/>
      <c r="T3" s="311"/>
      <c r="U3" s="311"/>
      <c r="V3" s="311"/>
      <c r="W3" s="311"/>
      <c r="X3" s="311"/>
      <c r="Y3" s="311"/>
      <c r="Z3" s="311"/>
    </row>
    <row r="4" ht="15.75" customHeight="1">
      <c r="A4" s="1" t="s">
        <v>295</v>
      </c>
      <c r="B4" s="312">
        <f>'Input sheet'!B22</f>
        <v>4000</v>
      </c>
      <c r="C4" s="1"/>
      <c r="D4" s="1"/>
      <c r="E4" s="1"/>
      <c r="F4" s="96"/>
      <c r="G4" s="96"/>
      <c r="H4" s="96"/>
      <c r="I4" s="96"/>
      <c r="J4" s="96"/>
      <c r="K4" s="96"/>
      <c r="L4" s="96"/>
      <c r="M4" s="96"/>
      <c r="N4" s="96"/>
      <c r="O4" s="96"/>
      <c r="P4" s="96"/>
      <c r="Q4" s="96"/>
      <c r="R4" s="96"/>
      <c r="S4" s="96"/>
      <c r="T4" s="96"/>
      <c r="U4" s="96"/>
      <c r="V4" s="96"/>
      <c r="W4" s="96"/>
      <c r="X4" s="96"/>
      <c r="Y4" s="96"/>
      <c r="Z4" s="96"/>
    </row>
    <row r="5" ht="15.75" customHeight="1">
      <c r="A5" s="1" t="s">
        <v>296</v>
      </c>
      <c r="B5" s="312">
        <f>'Input sheet'!B39</f>
        <v>1.29</v>
      </c>
      <c r="C5" s="1"/>
      <c r="D5" s="1"/>
      <c r="E5" s="1"/>
      <c r="F5" s="96"/>
      <c r="G5" s="96"/>
      <c r="H5" s="96"/>
      <c r="I5" s="96"/>
      <c r="J5" s="96"/>
      <c r="K5" s="96"/>
      <c r="L5" s="96"/>
      <c r="M5" s="96"/>
      <c r="N5" s="96"/>
      <c r="O5" s="96"/>
      <c r="P5" s="96"/>
      <c r="Q5" s="96"/>
      <c r="R5" s="96"/>
      <c r="S5" s="96"/>
      <c r="T5" s="96"/>
      <c r="U5" s="96"/>
      <c r="V5" s="96"/>
      <c r="W5" s="96"/>
      <c r="X5" s="96"/>
      <c r="Y5" s="96"/>
      <c r="Z5" s="96"/>
    </row>
    <row r="6" ht="15.75" customHeight="1">
      <c r="A6" s="1" t="s">
        <v>297</v>
      </c>
      <c r="B6" s="313">
        <f>'Input sheet'!B40</f>
        <v>7</v>
      </c>
      <c r="C6" s="1"/>
      <c r="D6" s="1"/>
      <c r="E6" s="1"/>
      <c r="F6" s="96"/>
      <c r="G6" s="96"/>
      <c r="H6" s="96"/>
      <c r="I6" s="96"/>
      <c r="J6" s="96"/>
      <c r="K6" s="96"/>
      <c r="L6" s="96"/>
      <c r="M6" s="96"/>
      <c r="N6" s="96"/>
      <c r="O6" s="96"/>
      <c r="P6" s="96"/>
      <c r="Q6" s="96"/>
      <c r="R6" s="96"/>
      <c r="S6" s="96"/>
      <c r="T6" s="96"/>
      <c r="U6" s="96"/>
      <c r="V6" s="96"/>
      <c r="W6" s="96"/>
      <c r="X6" s="96"/>
      <c r="Y6" s="96"/>
      <c r="Z6" s="96"/>
    </row>
    <row r="7" ht="15.75" customHeight="1">
      <c r="A7" s="1" t="s">
        <v>298</v>
      </c>
      <c r="B7" s="75">
        <f>'Input sheet'!B41</f>
        <v>0.45</v>
      </c>
      <c r="C7" s="1" t="s">
        <v>299</v>
      </c>
      <c r="D7" s="1"/>
      <c r="E7" s="1"/>
      <c r="F7" s="96"/>
      <c r="G7" s="96"/>
      <c r="H7" s="96"/>
      <c r="I7" s="96"/>
      <c r="J7" s="96"/>
      <c r="K7" s="96"/>
      <c r="L7" s="96"/>
      <c r="M7" s="96"/>
      <c r="N7" s="96"/>
      <c r="O7" s="96"/>
      <c r="P7" s="96"/>
      <c r="Q7" s="96"/>
      <c r="R7" s="96"/>
      <c r="S7" s="96"/>
      <c r="T7" s="96"/>
      <c r="U7" s="96"/>
      <c r="V7" s="96"/>
      <c r="W7" s="96"/>
      <c r="X7" s="96"/>
      <c r="Y7" s="96"/>
      <c r="Z7" s="96"/>
    </row>
    <row r="8" ht="15.75" customHeight="1">
      <c r="A8" s="1" t="s">
        <v>300</v>
      </c>
      <c r="B8" s="75">
        <v>0.0</v>
      </c>
      <c r="C8" s="1"/>
      <c r="D8" s="1"/>
      <c r="E8" s="1"/>
      <c r="F8" s="96"/>
      <c r="G8" s="96"/>
      <c r="H8" s="96"/>
      <c r="I8" s="96"/>
      <c r="J8" s="96"/>
      <c r="K8" s="96"/>
      <c r="L8" s="96"/>
      <c r="M8" s="96"/>
      <c r="N8" s="96"/>
      <c r="O8" s="96"/>
      <c r="P8" s="96"/>
      <c r="Q8" s="96"/>
      <c r="R8" s="96"/>
      <c r="S8" s="96"/>
      <c r="T8" s="96"/>
      <c r="U8" s="96"/>
      <c r="V8" s="96"/>
      <c r="W8" s="96"/>
      <c r="X8" s="96"/>
      <c r="Y8" s="96"/>
      <c r="Z8" s="96"/>
    </row>
    <row r="9" ht="15.75" customHeight="1">
      <c r="A9" s="1" t="s">
        <v>301</v>
      </c>
      <c r="B9" s="75">
        <f>'Input sheet'!B34</f>
        <v>0.0457</v>
      </c>
      <c r="C9" s="1"/>
      <c r="D9" s="1"/>
      <c r="E9" s="1"/>
      <c r="F9" s="96"/>
      <c r="G9" s="96"/>
      <c r="H9" s="96"/>
      <c r="I9" s="96"/>
      <c r="J9" s="96"/>
      <c r="K9" s="96"/>
      <c r="L9" s="96"/>
      <c r="M9" s="96"/>
      <c r="N9" s="96"/>
      <c r="O9" s="96"/>
      <c r="P9" s="96"/>
      <c r="Q9" s="96"/>
      <c r="R9" s="96"/>
      <c r="S9" s="96"/>
      <c r="T9" s="96"/>
      <c r="U9" s="96"/>
      <c r="V9" s="96"/>
      <c r="W9" s="96"/>
      <c r="X9" s="96"/>
      <c r="Y9" s="96"/>
      <c r="Z9" s="96"/>
    </row>
    <row r="10" ht="15.75" customHeight="1">
      <c r="A10" s="1" t="s">
        <v>302</v>
      </c>
      <c r="B10" s="313">
        <f>'Input sheet'!B38</f>
        <v>7.72</v>
      </c>
      <c r="C10" s="1"/>
      <c r="D10" s="1"/>
      <c r="E10" s="1"/>
      <c r="F10" s="96"/>
      <c r="G10" s="96"/>
      <c r="H10" s="96"/>
      <c r="I10" s="96"/>
      <c r="J10" s="96"/>
      <c r="K10" s="96"/>
      <c r="L10" s="96"/>
      <c r="M10" s="96"/>
      <c r="N10" s="96"/>
      <c r="O10" s="96"/>
      <c r="P10" s="96"/>
      <c r="Q10" s="96"/>
      <c r="R10" s="96"/>
      <c r="S10" s="96"/>
      <c r="T10" s="96"/>
      <c r="U10" s="96"/>
      <c r="V10" s="96"/>
      <c r="W10" s="96"/>
      <c r="X10" s="96"/>
      <c r="Y10" s="96"/>
      <c r="Z10" s="96"/>
    </row>
    <row r="11" ht="15.75" customHeight="1">
      <c r="A11" s="1" t="s">
        <v>303</v>
      </c>
      <c r="B11" s="314">
        <f>'Input sheet'!B21</f>
        <v>362</v>
      </c>
      <c r="C11" s="1"/>
      <c r="D11" s="1"/>
      <c r="E11" s="1"/>
      <c r="F11" s="96"/>
      <c r="G11" s="96"/>
      <c r="H11" s="96"/>
      <c r="I11" s="96"/>
      <c r="J11" s="96"/>
      <c r="K11" s="96"/>
      <c r="L11" s="96"/>
      <c r="M11" s="96"/>
      <c r="N11" s="96"/>
      <c r="O11" s="96"/>
      <c r="P11" s="96"/>
      <c r="Q11" s="96"/>
      <c r="R11" s="96"/>
      <c r="S11" s="96"/>
      <c r="T11" s="96"/>
      <c r="U11" s="96"/>
      <c r="V11" s="96"/>
      <c r="W11" s="96"/>
      <c r="X11" s="96"/>
      <c r="Y11" s="96"/>
      <c r="Z11" s="96"/>
    </row>
    <row r="12" ht="15.75" customHeight="1">
      <c r="A12" s="1"/>
      <c r="B12" s="1"/>
      <c r="C12" s="1"/>
      <c r="D12" s="1"/>
      <c r="E12" s="1"/>
      <c r="F12" s="1"/>
      <c r="G12" s="1"/>
      <c r="H12" s="96"/>
      <c r="I12" s="96"/>
      <c r="J12" s="96"/>
      <c r="K12" s="96"/>
      <c r="L12" s="96"/>
      <c r="M12" s="96"/>
      <c r="N12" s="96"/>
      <c r="O12" s="96"/>
      <c r="P12" s="96"/>
      <c r="Q12" s="96"/>
      <c r="R12" s="96"/>
      <c r="S12" s="96"/>
      <c r="T12" s="96"/>
      <c r="U12" s="96"/>
      <c r="V12" s="96"/>
      <c r="W12" s="96"/>
      <c r="X12" s="96"/>
      <c r="Y12" s="96"/>
      <c r="Z12" s="96"/>
    </row>
    <row r="13" ht="15.75" customHeight="1">
      <c r="A13" s="85" t="s">
        <v>304</v>
      </c>
      <c r="B13" s="83"/>
      <c r="C13" s="83"/>
      <c r="D13" s="83"/>
      <c r="E13" s="83"/>
      <c r="F13" s="83"/>
      <c r="G13" s="83"/>
      <c r="H13" s="211"/>
      <c r="I13" s="211"/>
      <c r="J13" s="211"/>
      <c r="K13" s="211"/>
      <c r="L13" s="211"/>
      <c r="M13" s="211"/>
      <c r="N13" s="211"/>
      <c r="O13" s="211"/>
      <c r="P13" s="211"/>
      <c r="Q13" s="211"/>
      <c r="R13" s="211"/>
      <c r="S13" s="211"/>
      <c r="T13" s="211"/>
      <c r="U13" s="211"/>
      <c r="V13" s="211"/>
      <c r="W13" s="211"/>
      <c r="X13" s="211"/>
      <c r="Y13" s="211"/>
      <c r="Z13" s="211"/>
    </row>
    <row r="14" ht="15.75" customHeight="1">
      <c r="A14" s="4" t="s">
        <v>305</v>
      </c>
      <c r="B14" s="1"/>
      <c r="C14" s="1"/>
      <c r="D14" s="1"/>
      <c r="E14" s="1"/>
      <c r="F14" s="1"/>
      <c r="G14" s="1"/>
      <c r="H14" s="219"/>
      <c r="I14" s="219"/>
      <c r="J14" s="219"/>
      <c r="K14" s="219"/>
      <c r="L14" s="219"/>
      <c r="M14" s="219"/>
      <c r="N14" s="219"/>
      <c r="O14" s="219"/>
      <c r="P14" s="219"/>
      <c r="Q14" s="219"/>
      <c r="R14" s="219"/>
      <c r="S14" s="219"/>
      <c r="T14" s="219"/>
      <c r="U14" s="219"/>
      <c r="V14" s="219"/>
      <c r="W14" s="219"/>
      <c r="X14" s="219"/>
      <c r="Y14" s="219"/>
      <c r="Z14" s="219"/>
    </row>
    <row r="15" ht="15.75" customHeight="1">
      <c r="A15" s="14" t="s">
        <v>306</v>
      </c>
      <c r="B15" s="315">
        <f t="shared" ref="B15:B16" si="1">B4</f>
        <v>4000</v>
      </c>
      <c r="C15" s="14" t="s">
        <v>307</v>
      </c>
      <c r="D15" s="53">
        <f t="shared" ref="D15:D16" si="2">B10</f>
        <v>7.72</v>
      </c>
      <c r="E15" s="316"/>
      <c r="F15" s="219"/>
      <c r="G15" s="219"/>
      <c r="H15" s="219"/>
      <c r="I15" s="219"/>
      <c r="J15" s="219"/>
      <c r="K15" s="219"/>
      <c r="L15" s="219"/>
      <c r="M15" s="219"/>
      <c r="N15" s="219"/>
      <c r="O15" s="219"/>
      <c r="P15" s="219"/>
      <c r="Q15" s="219"/>
      <c r="R15" s="219"/>
      <c r="S15" s="219"/>
      <c r="T15" s="219"/>
      <c r="U15" s="219"/>
      <c r="V15" s="219"/>
      <c r="W15" s="219"/>
      <c r="X15" s="219"/>
      <c r="Y15" s="219"/>
      <c r="Z15" s="219"/>
    </row>
    <row r="16" ht="15.75" customHeight="1">
      <c r="A16" s="14" t="s">
        <v>308</v>
      </c>
      <c r="B16" s="315">
        <f t="shared" si="1"/>
        <v>1.29</v>
      </c>
      <c r="C16" s="14" t="s">
        <v>309</v>
      </c>
      <c r="D16" s="317">
        <f t="shared" si="2"/>
        <v>362</v>
      </c>
      <c r="E16" s="316"/>
      <c r="F16" s="219"/>
      <c r="G16" s="219"/>
      <c r="H16" s="219"/>
      <c r="I16" s="219"/>
      <c r="J16" s="219"/>
      <c r="K16" s="219"/>
      <c r="L16" s="219"/>
      <c r="M16" s="219"/>
      <c r="N16" s="219"/>
      <c r="O16" s="219"/>
      <c r="P16" s="219"/>
      <c r="Q16" s="219"/>
      <c r="R16" s="219"/>
      <c r="S16" s="219"/>
      <c r="T16" s="219"/>
      <c r="U16" s="219"/>
      <c r="V16" s="219"/>
      <c r="W16" s="219"/>
      <c r="X16" s="219"/>
      <c r="Y16" s="219"/>
      <c r="Z16" s="219"/>
    </row>
    <row r="17" ht="15.75" customHeight="1">
      <c r="A17" s="14" t="s">
        <v>310</v>
      </c>
      <c r="B17" s="315">
        <f>(B15*D16+B28*D15)/(D16+D15)</f>
        <v>3999.980021</v>
      </c>
      <c r="C17" s="14" t="s">
        <v>311</v>
      </c>
      <c r="D17" s="318">
        <f>B9</f>
        <v>0.0457</v>
      </c>
      <c r="E17" s="1"/>
      <c r="F17" s="219"/>
      <c r="G17" s="219"/>
      <c r="H17" s="219"/>
      <c r="I17" s="219"/>
      <c r="J17" s="219"/>
      <c r="K17" s="219"/>
      <c r="L17" s="219"/>
      <c r="M17" s="219"/>
      <c r="N17" s="219"/>
      <c r="O17" s="219"/>
      <c r="P17" s="219"/>
      <c r="Q17" s="219"/>
      <c r="R17" s="219"/>
      <c r="S17" s="219"/>
      <c r="T17" s="219"/>
      <c r="U17" s="219"/>
      <c r="V17" s="219"/>
      <c r="W17" s="219"/>
      <c r="X17" s="219"/>
      <c r="Y17" s="219"/>
      <c r="Z17" s="219"/>
    </row>
    <row r="18" ht="15.75" customHeight="1">
      <c r="A18" s="14" t="s">
        <v>312</v>
      </c>
      <c r="B18" s="315">
        <f>B16</f>
        <v>1.29</v>
      </c>
      <c r="C18" s="14" t="s">
        <v>313</v>
      </c>
      <c r="D18" s="319">
        <f>B7^2</f>
        <v>0.2025</v>
      </c>
      <c r="E18" s="1"/>
      <c r="F18" s="219"/>
      <c r="G18" s="219"/>
      <c r="H18" s="219"/>
      <c r="I18" s="219"/>
      <c r="J18" s="219"/>
      <c r="K18" s="219"/>
      <c r="L18" s="219"/>
      <c r="M18" s="219"/>
      <c r="N18" s="219"/>
      <c r="O18" s="219"/>
      <c r="P18" s="219"/>
      <c r="Q18" s="219"/>
      <c r="R18" s="219"/>
      <c r="S18" s="219"/>
      <c r="T18" s="219"/>
      <c r="U18" s="219"/>
      <c r="V18" s="219"/>
      <c r="W18" s="219"/>
      <c r="X18" s="219"/>
      <c r="Y18" s="219"/>
      <c r="Z18" s="219"/>
    </row>
    <row r="19" ht="15.75" customHeight="1">
      <c r="A19" s="14" t="s">
        <v>314</v>
      </c>
      <c r="B19" s="320">
        <f>B6</f>
        <v>7</v>
      </c>
      <c r="C19" s="14" t="s">
        <v>315</v>
      </c>
      <c r="D19" s="318">
        <f>B8</f>
        <v>0</v>
      </c>
      <c r="E19" s="1"/>
      <c r="F19" s="219"/>
      <c r="G19" s="219"/>
      <c r="H19" s="219"/>
      <c r="I19" s="219"/>
      <c r="J19" s="219"/>
      <c r="K19" s="219"/>
      <c r="L19" s="219"/>
      <c r="M19" s="219"/>
      <c r="N19" s="219"/>
      <c r="O19" s="219"/>
      <c r="P19" s="219"/>
      <c r="Q19" s="219"/>
      <c r="R19" s="219"/>
      <c r="S19" s="219"/>
      <c r="T19" s="219"/>
      <c r="U19" s="219"/>
      <c r="V19" s="219"/>
      <c r="W19" s="219"/>
      <c r="X19" s="219"/>
      <c r="Y19" s="219"/>
      <c r="Z19" s="219"/>
    </row>
    <row r="20" ht="15.75" customHeight="1">
      <c r="A20" s="1"/>
      <c r="B20" s="1"/>
      <c r="C20" s="14" t="s">
        <v>316</v>
      </c>
      <c r="D20" s="321">
        <f>D17-D19</f>
        <v>0.0457</v>
      </c>
      <c r="E20" s="1"/>
      <c r="F20" s="219"/>
      <c r="G20" s="219"/>
      <c r="H20" s="219"/>
      <c r="I20" s="219"/>
      <c r="J20" s="219"/>
      <c r="K20" s="219"/>
      <c r="L20" s="219"/>
      <c r="M20" s="219"/>
      <c r="N20" s="219"/>
      <c r="O20" s="219"/>
      <c r="P20" s="219"/>
      <c r="Q20" s="219"/>
      <c r="R20" s="219"/>
      <c r="S20" s="219"/>
      <c r="T20" s="219"/>
      <c r="U20" s="219"/>
      <c r="V20" s="219"/>
      <c r="W20" s="219"/>
      <c r="X20" s="219"/>
      <c r="Y20" s="219"/>
      <c r="Z20" s="219"/>
    </row>
    <row r="21" ht="15.75" customHeight="1">
      <c r="A21" s="1"/>
      <c r="B21" s="1"/>
      <c r="C21" s="1"/>
      <c r="D21" s="1"/>
      <c r="E21" s="1"/>
      <c r="F21" s="1"/>
      <c r="G21" s="1"/>
      <c r="H21" s="219"/>
      <c r="I21" s="219"/>
      <c r="J21" s="219"/>
      <c r="K21" s="219"/>
      <c r="L21" s="219"/>
      <c r="M21" s="219"/>
      <c r="N21" s="219"/>
      <c r="O21" s="219"/>
      <c r="P21" s="219"/>
      <c r="Q21" s="219"/>
      <c r="R21" s="219"/>
      <c r="S21" s="219"/>
      <c r="T21" s="219"/>
      <c r="U21" s="219"/>
      <c r="V21" s="219"/>
      <c r="W21" s="219"/>
      <c r="X21" s="219"/>
      <c r="Y21" s="219"/>
      <c r="Z21" s="219"/>
    </row>
    <row r="22" ht="15.75" customHeight="1">
      <c r="A22" s="1" t="s">
        <v>317</v>
      </c>
      <c r="B22" s="322">
        <f>(LN(B17/B18)+(D20+(D18/2))*B19)/(((D18)^(0.5))*(B19^0.5))</f>
        <v>7.616448126</v>
      </c>
      <c r="C22" s="1"/>
      <c r="D22" s="1"/>
      <c r="E22" s="1"/>
      <c r="F22" s="1"/>
      <c r="G22" s="1"/>
      <c r="H22" s="219"/>
      <c r="I22" s="219"/>
      <c r="J22" s="219"/>
      <c r="K22" s="219"/>
      <c r="L22" s="219"/>
      <c r="M22" s="219"/>
      <c r="N22" s="219"/>
      <c r="O22" s="219"/>
      <c r="P22" s="219"/>
      <c r="Q22" s="219"/>
      <c r="R22" s="219"/>
      <c r="S22" s="219"/>
      <c r="T22" s="219"/>
      <c r="U22" s="219"/>
      <c r="V22" s="219"/>
      <c r="W22" s="219"/>
      <c r="X22" s="219"/>
      <c r="Y22" s="219"/>
      <c r="Z22" s="219"/>
    </row>
    <row r="23" ht="15.75" customHeight="1">
      <c r="A23" s="1" t="s">
        <v>318</v>
      </c>
      <c r="B23" s="322">
        <f>NORMSDIST(B22)</f>
        <v>1</v>
      </c>
      <c r="C23" s="1"/>
      <c r="D23" s="1"/>
      <c r="E23" s="1"/>
      <c r="F23" s="1"/>
      <c r="G23" s="1"/>
      <c r="H23" s="219"/>
      <c r="I23" s="219"/>
      <c r="J23" s="219"/>
      <c r="K23" s="219"/>
      <c r="L23" s="219"/>
      <c r="M23" s="219"/>
      <c r="N23" s="219"/>
      <c r="O23" s="219"/>
      <c r="P23" s="219"/>
      <c r="Q23" s="219"/>
      <c r="R23" s="219"/>
      <c r="S23" s="219"/>
      <c r="T23" s="219"/>
      <c r="U23" s="219"/>
      <c r="V23" s="219"/>
      <c r="W23" s="219"/>
      <c r="X23" s="219"/>
      <c r="Y23" s="219"/>
      <c r="Z23" s="219"/>
    </row>
    <row r="24" ht="15.75" customHeight="1">
      <c r="A24" s="1"/>
      <c r="B24" s="323"/>
      <c r="C24" s="1"/>
      <c r="D24" s="1"/>
      <c r="E24" s="1"/>
      <c r="F24" s="1"/>
      <c r="G24" s="1"/>
      <c r="H24" s="219"/>
      <c r="I24" s="219"/>
      <c r="J24" s="219"/>
      <c r="K24" s="219"/>
      <c r="L24" s="219"/>
      <c r="M24" s="219"/>
      <c r="N24" s="219"/>
      <c r="O24" s="219"/>
      <c r="P24" s="219"/>
      <c r="Q24" s="219"/>
      <c r="R24" s="219"/>
      <c r="S24" s="219"/>
      <c r="T24" s="219"/>
      <c r="U24" s="219"/>
      <c r="V24" s="219"/>
      <c r="W24" s="219"/>
      <c r="X24" s="219"/>
      <c r="Y24" s="219"/>
      <c r="Z24" s="219"/>
    </row>
    <row r="25" ht="15.75" customHeight="1">
      <c r="A25" s="1" t="s">
        <v>319</v>
      </c>
      <c r="B25" s="322">
        <f>B22-((D18^0.5)*(B19^(0.5)))</f>
        <v>6.425860036</v>
      </c>
      <c r="C25" s="1"/>
      <c r="D25" s="1"/>
      <c r="E25" s="1"/>
      <c r="F25" s="1"/>
      <c r="G25" s="1"/>
      <c r="H25" s="219"/>
      <c r="I25" s="219"/>
      <c r="J25" s="219"/>
      <c r="K25" s="219"/>
      <c r="L25" s="219"/>
      <c r="M25" s="219"/>
      <c r="N25" s="219"/>
      <c r="O25" s="219"/>
      <c r="P25" s="219"/>
      <c r="Q25" s="219"/>
      <c r="R25" s="219"/>
      <c r="S25" s="219"/>
      <c r="T25" s="219"/>
      <c r="U25" s="219"/>
      <c r="V25" s="219"/>
      <c r="W25" s="219"/>
      <c r="X25" s="219"/>
      <c r="Y25" s="219"/>
      <c r="Z25" s="219"/>
    </row>
    <row r="26" ht="15.75" customHeight="1">
      <c r="A26" s="1" t="s">
        <v>320</v>
      </c>
      <c r="B26" s="322">
        <f>NORMSDIST(B25)</f>
        <v>0.9999999999</v>
      </c>
      <c r="C26" s="1"/>
      <c r="D26" s="1"/>
      <c r="E26" s="1"/>
      <c r="F26" s="1"/>
      <c r="G26" s="1"/>
      <c r="H26" s="219"/>
      <c r="I26" s="219"/>
      <c r="J26" s="219"/>
      <c r="K26" s="219"/>
      <c r="L26" s="219"/>
      <c r="M26" s="219"/>
      <c r="N26" s="219"/>
      <c r="O26" s="219"/>
      <c r="P26" s="219"/>
      <c r="Q26" s="219"/>
      <c r="R26" s="219"/>
      <c r="S26" s="219"/>
      <c r="T26" s="219"/>
      <c r="U26" s="219"/>
      <c r="V26" s="219"/>
      <c r="W26" s="219"/>
      <c r="X26" s="219"/>
      <c r="Y26" s="219"/>
      <c r="Z26" s="219"/>
    </row>
    <row r="27" ht="15.75" customHeight="1">
      <c r="A27" s="1"/>
      <c r="B27" s="1"/>
      <c r="C27" s="1"/>
      <c r="D27" s="1"/>
      <c r="E27" s="1"/>
      <c r="F27" s="1"/>
      <c r="G27" s="1"/>
      <c r="H27" s="96"/>
      <c r="I27" s="96"/>
      <c r="J27" s="96"/>
      <c r="K27" s="96"/>
      <c r="L27" s="96"/>
      <c r="M27" s="96"/>
      <c r="N27" s="96"/>
      <c r="O27" s="96"/>
      <c r="P27" s="96"/>
      <c r="Q27" s="96"/>
      <c r="R27" s="96"/>
      <c r="S27" s="96"/>
      <c r="T27" s="96"/>
      <c r="U27" s="96"/>
      <c r="V27" s="96"/>
      <c r="W27" s="96"/>
      <c r="X27" s="96"/>
      <c r="Y27" s="96"/>
      <c r="Z27" s="96"/>
    </row>
    <row r="28" ht="15.75" customHeight="1">
      <c r="A28" s="1" t="s">
        <v>321</v>
      </c>
      <c r="B28" s="324">
        <f>((EXP((0-D19)*B19))*B17*B23-B18*(EXP((0-D17)*B19))*B26)</f>
        <v>3999.043195</v>
      </c>
      <c r="C28" s="1"/>
      <c r="D28" s="1"/>
      <c r="E28" s="1"/>
      <c r="F28" s="325"/>
      <c r="G28" s="219"/>
      <c r="H28" s="219"/>
      <c r="I28" s="219"/>
      <c r="J28" s="219"/>
      <c r="K28" s="219"/>
      <c r="L28" s="219"/>
      <c r="M28" s="219"/>
      <c r="N28" s="219"/>
      <c r="O28" s="219"/>
      <c r="P28" s="219"/>
      <c r="Q28" s="219"/>
      <c r="R28" s="219"/>
      <c r="S28" s="219"/>
      <c r="T28" s="219"/>
      <c r="U28" s="219"/>
      <c r="V28" s="219"/>
      <c r="W28" s="219"/>
      <c r="X28" s="219"/>
      <c r="Y28" s="219"/>
      <c r="Z28" s="219"/>
    </row>
    <row r="29" ht="15.75" customHeight="1">
      <c r="A29" s="1" t="s">
        <v>322</v>
      </c>
      <c r="B29" s="326">
        <f>B28*B10</f>
        <v>30872.61347</v>
      </c>
      <c r="C29" s="1"/>
      <c r="D29" s="1"/>
      <c r="E29" s="1"/>
      <c r="F29" s="219"/>
      <c r="G29" s="219"/>
      <c r="H29" s="219"/>
      <c r="I29" s="219"/>
      <c r="J29" s="219"/>
      <c r="K29" s="219"/>
      <c r="L29" s="219"/>
      <c r="M29" s="219"/>
      <c r="N29" s="219"/>
      <c r="O29" s="219"/>
      <c r="P29" s="219"/>
      <c r="Q29" s="219"/>
      <c r="R29" s="219"/>
      <c r="S29" s="219"/>
      <c r="T29" s="219"/>
      <c r="U29" s="219"/>
      <c r="V29" s="219"/>
      <c r="W29" s="219"/>
      <c r="X29" s="219"/>
      <c r="Y29" s="219"/>
      <c r="Z29" s="219"/>
    </row>
    <row r="30" ht="15.75" customHeight="1">
      <c r="A30" s="1"/>
      <c r="B30" s="1"/>
      <c r="C30" s="1"/>
      <c r="D30" s="1"/>
      <c r="E30" s="180"/>
      <c r="F30" s="180"/>
      <c r="G30" s="180"/>
    </row>
    <row r="31" ht="15.75" customHeight="1">
      <c r="A31" s="1"/>
      <c r="B31" s="1"/>
      <c r="C31" s="1"/>
      <c r="D31" s="1"/>
      <c r="E31" s="180"/>
      <c r="F31" s="180"/>
      <c r="G31" s="180"/>
    </row>
    <row r="32" ht="15.75" customHeight="1">
      <c r="A32" s="1"/>
      <c r="B32" s="1"/>
      <c r="C32" s="1"/>
      <c r="D32" s="1"/>
      <c r="E32" s="180"/>
      <c r="F32" s="180"/>
      <c r="G32" s="180"/>
    </row>
    <row r="33" ht="15.75" customHeight="1">
      <c r="A33" s="1"/>
      <c r="B33" s="1"/>
      <c r="C33" s="1"/>
      <c r="D33" s="1"/>
      <c r="E33" s="180"/>
      <c r="F33" s="180"/>
      <c r="G33" s="180"/>
    </row>
    <row r="34" ht="15.75" customHeight="1">
      <c r="A34" s="1"/>
      <c r="B34" s="1"/>
      <c r="C34" s="1"/>
      <c r="D34" s="1"/>
      <c r="E34" s="180"/>
      <c r="F34" s="180"/>
      <c r="G34" s="180"/>
    </row>
    <row r="35" ht="15.75" customHeight="1">
      <c r="A35" s="1"/>
      <c r="B35" s="1"/>
      <c r="C35" s="1"/>
      <c r="D35" s="1"/>
      <c r="E35" s="180"/>
      <c r="F35" s="180"/>
      <c r="G35" s="180"/>
    </row>
    <row r="36" ht="15.75" customHeight="1">
      <c r="A36" s="1"/>
      <c r="B36" s="1"/>
      <c r="C36" s="1"/>
      <c r="D36" s="1"/>
      <c r="E36" s="180"/>
      <c r="F36" s="180"/>
      <c r="G36" s="180"/>
    </row>
    <row r="37" ht="15.75" customHeight="1">
      <c r="A37" s="1"/>
      <c r="B37" s="1"/>
      <c r="C37" s="1"/>
      <c r="D37" s="1"/>
      <c r="E37" s="180"/>
      <c r="F37" s="180"/>
      <c r="G37" s="180"/>
    </row>
    <row r="38" ht="15.75" customHeight="1">
      <c r="A38" s="1"/>
      <c r="B38" s="1"/>
      <c r="C38" s="1"/>
      <c r="D38" s="1"/>
      <c r="E38" s="180"/>
      <c r="F38" s="180"/>
      <c r="G38" s="180"/>
    </row>
    <row r="39" ht="15.75" customHeight="1">
      <c r="A39" s="1"/>
      <c r="B39" s="1"/>
      <c r="C39" s="1"/>
      <c r="D39" s="1"/>
      <c r="E39" s="180"/>
      <c r="F39" s="180"/>
      <c r="G39" s="180"/>
    </row>
    <row r="40" ht="15.75" customHeight="1">
      <c r="A40" s="1"/>
      <c r="B40" s="1"/>
      <c r="C40" s="1"/>
      <c r="D40" s="1"/>
      <c r="E40" s="180"/>
      <c r="F40" s="180"/>
      <c r="G40" s="180"/>
    </row>
    <row r="41" ht="15.75" customHeight="1">
      <c r="A41" s="1"/>
      <c r="B41" s="1"/>
      <c r="C41" s="1"/>
      <c r="D41" s="1"/>
      <c r="E41" s="180"/>
      <c r="F41" s="180"/>
      <c r="G41" s="180"/>
    </row>
    <row r="42" ht="15.75" customHeight="1">
      <c r="A42" s="1"/>
      <c r="B42" s="1"/>
      <c r="C42" s="1"/>
      <c r="D42" s="1"/>
      <c r="E42" s="180"/>
      <c r="F42" s="180"/>
      <c r="G42" s="180"/>
    </row>
    <row r="43" ht="15.75" customHeight="1">
      <c r="A43" s="1"/>
      <c r="B43" s="1"/>
      <c r="C43" s="1"/>
      <c r="D43" s="1"/>
      <c r="E43" s="180"/>
      <c r="F43" s="180"/>
      <c r="G43" s="180"/>
    </row>
    <row r="44" ht="15.75" customHeight="1">
      <c r="A44" s="1"/>
      <c r="B44" s="1"/>
      <c r="C44" s="1"/>
      <c r="D44" s="1"/>
      <c r="E44" s="180"/>
      <c r="F44" s="180"/>
      <c r="G44" s="180"/>
    </row>
    <row r="45" ht="15.75" customHeight="1">
      <c r="A45" s="1"/>
      <c r="B45" s="1"/>
      <c r="C45" s="1"/>
      <c r="D45" s="1"/>
      <c r="E45" s="180"/>
      <c r="F45" s="180"/>
      <c r="G45" s="180"/>
    </row>
    <row r="46" ht="15.75" customHeight="1">
      <c r="A46" s="1"/>
      <c r="B46" s="1"/>
      <c r="C46" s="1"/>
      <c r="D46" s="1"/>
      <c r="E46" s="180"/>
      <c r="F46" s="180"/>
      <c r="G46" s="180"/>
    </row>
    <row r="47" ht="15.75" customHeight="1">
      <c r="A47" s="1"/>
      <c r="B47" s="1"/>
      <c r="C47" s="1"/>
      <c r="D47" s="1"/>
      <c r="E47" s="180"/>
      <c r="F47" s="180"/>
      <c r="G47" s="180"/>
    </row>
    <row r="48" ht="15.75" customHeight="1">
      <c r="A48" s="1"/>
      <c r="B48" s="1"/>
      <c r="C48" s="1"/>
      <c r="D48" s="1"/>
      <c r="E48" s="180"/>
      <c r="F48" s="180"/>
      <c r="G48" s="180"/>
    </row>
    <row r="49" ht="15.75" customHeight="1">
      <c r="A49" s="1"/>
      <c r="B49" s="1"/>
      <c r="C49" s="1"/>
      <c r="D49" s="1"/>
      <c r="E49" s="180"/>
      <c r="F49" s="180"/>
      <c r="G49" s="180"/>
    </row>
    <row r="50" ht="15.75" customHeight="1">
      <c r="A50" s="1"/>
      <c r="B50" s="1"/>
      <c r="C50" s="1"/>
      <c r="D50" s="1"/>
      <c r="E50" s="180"/>
      <c r="F50" s="180"/>
      <c r="G50" s="180"/>
    </row>
    <row r="51" ht="15.75" customHeight="1">
      <c r="A51" s="1"/>
      <c r="B51" s="1"/>
      <c r="C51" s="1"/>
      <c r="D51" s="1"/>
      <c r="E51" s="180"/>
      <c r="F51" s="180"/>
      <c r="G51" s="180"/>
    </row>
    <row r="52" ht="15.75" customHeight="1">
      <c r="A52" s="1"/>
      <c r="B52" s="1"/>
      <c r="C52" s="1"/>
      <c r="D52" s="1"/>
      <c r="E52" s="180"/>
      <c r="F52" s="180"/>
      <c r="G52" s="180"/>
    </row>
    <row r="53" ht="15.75" customHeight="1">
      <c r="A53" s="1"/>
      <c r="B53" s="1"/>
      <c r="C53" s="1"/>
      <c r="D53" s="1"/>
      <c r="E53" s="180"/>
      <c r="F53" s="180"/>
      <c r="G53" s="180"/>
    </row>
    <row r="54" ht="15.75" customHeight="1">
      <c r="A54" s="1"/>
      <c r="B54" s="1"/>
      <c r="C54" s="1"/>
      <c r="D54" s="1"/>
      <c r="E54" s="180"/>
      <c r="F54" s="180"/>
      <c r="G54" s="180"/>
    </row>
    <row r="55" ht="15.75" customHeight="1">
      <c r="A55" s="1"/>
      <c r="B55" s="1"/>
      <c r="C55" s="1"/>
      <c r="D55" s="1"/>
      <c r="E55" s="180"/>
      <c r="F55" s="180"/>
      <c r="G55" s="180"/>
    </row>
    <row r="56" ht="15.75" customHeight="1">
      <c r="A56" s="1"/>
      <c r="B56" s="1"/>
      <c r="C56" s="1"/>
      <c r="D56" s="1"/>
      <c r="E56" s="180"/>
      <c r="F56" s="180"/>
      <c r="G56" s="180"/>
    </row>
    <row r="57" ht="15.75" customHeight="1">
      <c r="A57" s="1"/>
      <c r="B57" s="1"/>
      <c r="C57" s="1"/>
      <c r="D57" s="1"/>
      <c r="E57" s="180"/>
      <c r="F57" s="180"/>
      <c r="G57" s="180"/>
    </row>
    <row r="58" ht="15.75" customHeight="1">
      <c r="A58" s="1"/>
      <c r="B58" s="1"/>
      <c r="C58" s="1"/>
      <c r="D58" s="1"/>
      <c r="E58" s="180"/>
      <c r="F58" s="180"/>
      <c r="G58" s="180"/>
    </row>
    <row r="59" ht="15.75" customHeight="1">
      <c r="A59" s="1"/>
      <c r="B59" s="1"/>
      <c r="C59" s="1"/>
      <c r="D59" s="1"/>
      <c r="E59" s="180"/>
      <c r="F59" s="180"/>
      <c r="G59" s="180"/>
    </row>
    <row r="60" ht="15.75" customHeight="1">
      <c r="A60" s="1"/>
      <c r="B60" s="1"/>
      <c r="C60" s="1"/>
      <c r="D60" s="1"/>
      <c r="E60" s="180"/>
      <c r="F60" s="180"/>
      <c r="G60" s="180"/>
    </row>
    <row r="61" ht="15.75" customHeight="1">
      <c r="A61" s="1"/>
      <c r="B61" s="1"/>
      <c r="C61" s="1"/>
      <c r="D61" s="1"/>
      <c r="E61" s="180"/>
      <c r="F61" s="180"/>
      <c r="G61" s="180"/>
    </row>
    <row r="62" ht="15.75" customHeight="1">
      <c r="A62" s="1"/>
      <c r="B62" s="1"/>
      <c r="C62" s="1"/>
      <c r="D62" s="1"/>
      <c r="E62" s="180"/>
      <c r="F62" s="180"/>
      <c r="G62" s="180"/>
    </row>
    <row r="63" ht="15.75" customHeight="1">
      <c r="A63" s="1"/>
      <c r="B63" s="1"/>
      <c r="C63" s="1"/>
      <c r="D63" s="1"/>
      <c r="E63" s="180"/>
      <c r="F63" s="180"/>
      <c r="G63" s="180"/>
    </row>
    <row r="64" ht="15.75" customHeight="1">
      <c r="A64" s="1"/>
      <c r="B64" s="1"/>
      <c r="C64" s="1"/>
      <c r="D64" s="1"/>
      <c r="E64" s="180"/>
      <c r="F64" s="180"/>
      <c r="G64" s="180"/>
    </row>
    <row r="65" ht="15.75" customHeight="1">
      <c r="A65" s="1"/>
      <c r="B65" s="1"/>
      <c r="C65" s="1"/>
      <c r="D65" s="1"/>
      <c r="E65" s="180"/>
      <c r="F65" s="180"/>
      <c r="G65" s="180"/>
    </row>
    <row r="66" ht="15.75" customHeight="1">
      <c r="A66" s="1"/>
      <c r="B66" s="1"/>
      <c r="C66" s="1"/>
      <c r="D66" s="1"/>
      <c r="E66" s="180"/>
      <c r="F66" s="180"/>
      <c r="G66" s="180"/>
    </row>
    <row r="67" ht="15.75" customHeight="1">
      <c r="A67" s="1"/>
      <c r="B67" s="1"/>
      <c r="C67" s="1"/>
      <c r="D67" s="1"/>
      <c r="E67" s="180"/>
      <c r="F67" s="180"/>
      <c r="G67" s="180"/>
    </row>
    <row r="68" ht="15.75" customHeight="1">
      <c r="A68" s="1"/>
      <c r="B68" s="1"/>
      <c r="C68" s="1"/>
      <c r="D68" s="1"/>
      <c r="E68" s="180"/>
      <c r="F68" s="180"/>
      <c r="G68" s="180"/>
    </row>
    <row r="69" ht="15.75" customHeight="1">
      <c r="A69" s="1"/>
      <c r="B69" s="1"/>
      <c r="C69" s="1"/>
      <c r="D69" s="1"/>
      <c r="E69" s="180"/>
      <c r="F69" s="180"/>
      <c r="G69" s="180"/>
    </row>
    <row r="70" ht="15.75" customHeight="1">
      <c r="A70" s="1"/>
      <c r="B70" s="1"/>
      <c r="C70" s="1"/>
      <c r="D70" s="1"/>
      <c r="E70" s="180"/>
      <c r="F70" s="180"/>
      <c r="G70" s="180"/>
    </row>
    <row r="71" ht="15.75" customHeight="1">
      <c r="A71" s="1"/>
      <c r="B71" s="1"/>
      <c r="C71" s="1"/>
      <c r="D71" s="1"/>
      <c r="E71" s="180"/>
      <c r="F71" s="180"/>
      <c r="G71" s="180"/>
    </row>
    <row r="72" ht="15.75" customHeight="1">
      <c r="A72" s="1"/>
      <c r="B72" s="1"/>
      <c r="C72" s="1"/>
      <c r="D72" s="1"/>
      <c r="E72" s="180"/>
      <c r="F72" s="180"/>
      <c r="G72" s="180"/>
    </row>
    <row r="73" ht="15.75" customHeight="1">
      <c r="A73" s="1"/>
      <c r="B73" s="1"/>
      <c r="C73" s="1"/>
      <c r="D73" s="1"/>
      <c r="E73" s="180"/>
      <c r="F73" s="180"/>
      <c r="G73" s="180"/>
    </row>
    <row r="74" ht="15.75" customHeight="1">
      <c r="A74" s="1"/>
      <c r="B74" s="1"/>
      <c r="C74" s="1"/>
      <c r="D74" s="1"/>
      <c r="E74" s="180"/>
      <c r="F74" s="180"/>
      <c r="G74" s="180"/>
    </row>
    <row r="75" ht="15.75" customHeight="1">
      <c r="A75" s="1"/>
      <c r="B75" s="1"/>
      <c r="C75" s="1"/>
      <c r="D75" s="1"/>
      <c r="E75" s="180"/>
      <c r="F75" s="180"/>
      <c r="G75" s="180"/>
    </row>
    <row r="76" ht="15.75" customHeight="1">
      <c r="A76" s="1"/>
      <c r="B76" s="1"/>
      <c r="C76" s="1"/>
      <c r="D76" s="1"/>
      <c r="E76" s="180"/>
      <c r="F76" s="180"/>
      <c r="G76" s="180"/>
    </row>
    <row r="77" ht="15.75" customHeight="1">
      <c r="A77" s="1"/>
      <c r="B77" s="1"/>
      <c r="C77" s="1"/>
      <c r="D77" s="1"/>
      <c r="E77" s="180"/>
      <c r="F77" s="180"/>
      <c r="G77" s="180"/>
    </row>
    <row r="78" ht="15.75" customHeight="1">
      <c r="A78" s="1"/>
      <c r="B78" s="1"/>
      <c r="C78" s="1"/>
      <c r="D78" s="1"/>
      <c r="E78" s="180"/>
      <c r="F78" s="180"/>
      <c r="G78" s="180"/>
    </row>
    <row r="79" ht="15.75" customHeight="1">
      <c r="A79" s="1"/>
      <c r="B79" s="1"/>
      <c r="C79" s="1"/>
      <c r="D79" s="1"/>
      <c r="E79" s="180"/>
      <c r="F79" s="180"/>
      <c r="G79" s="180"/>
    </row>
    <row r="80" ht="15.75" customHeight="1">
      <c r="A80" s="1"/>
      <c r="B80" s="1"/>
      <c r="C80" s="1"/>
      <c r="D80" s="1"/>
      <c r="E80" s="180"/>
      <c r="F80" s="180"/>
      <c r="G80" s="180"/>
    </row>
    <row r="81" ht="15.75" customHeight="1">
      <c r="A81" s="1"/>
      <c r="B81" s="1"/>
      <c r="C81" s="1"/>
      <c r="D81" s="1"/>
      <c r="E81" s="180"/>
      <c r="F81" s="180"/>
      <c r="G81" s="180"/>
    </row>
    <row r="82" ht="15.75" customHeight="1">
      <c r="A82" s="1"/>
      <c r="B82" s="1"/>
      <c r="C82" s="1"/>
      <c r="D82" s="1"/>
      <c r="E82" s="180"/>
      <c r="F82" s="180"/>
      <c r="G82" s="180"/>
    </row>
    <row r="83" ht="15.75" customHeight="1">
      <c r="A83" s="1"/>
      <c r="B83" s="1"/>
      <c r="C83" s="1"/>
      <c r="D83" s="1"/>
      <c r="E83" s="180"/>
      <c r="F83" s="180"/>
      <c r="G83" s="180"/>
    </row>
    <row r="84" ht="15.75" customHeight="1">
      <c r="A84" s="1"/>
      <c r="B84" s="1"/>
      <c r="C84" s="1"/>
      <c r="D84" s="1"/>
      <c r="E84" s="180"/>
      <c r="F84" s="180"/>
      <c r="G84" s="180"/>
    </row>
    <row r="85" ht="15.75" customHeight="1">
      <c r="A85" s="1"/>
      <c r="B85" s="1"/>
      <c r="C85" s="1"/>
      <c r="D85" s="1"/>
      <c r="E85" s="180"/>
      <c r="F85" s="180"/>
      <c r="G85" s="180"/>
    </row>
    <row r="86" ht="15.75" customHeight="1">
      <c r="A86" s="1"/>
      <c r="B86" s="1"/>
      <c r="C86" s="1"/>
      <c r="D86" s="1"/>
      <c r="E86" s="180"/>
      <c r="F86" s="180"/>
      <c r="G86" s="180"/>
    </row>
    <row r="87" ht="15.75" customHeight="1">
      <c r="A87" s="1"/>
      <c r="B87" s="1"/>
      <c r="C87" s="1"/>
      <c r="D87" s="1"/>
      <c r="E87" s="180"/>
      <c r="F87" s="180"/>
      <c r="G87" s="180"/>
    </row>
    <row r="88" ht="15.75" customHeight="1">
      <c r="A88" s="1"/>
      <c r="B88" s="1"/>
      <c r="C88" s="1"/>
      <c r="D88" s="1"/>
      <c r="E88" s="180"/>
      <c r="F88" s="180"/>
      <c r="G88" s="180"/>
    </row>
    <row r="89" ht="15.75" customHeight="1">
      <c r="A89" s="1"/>
      <c r="B89" s="1"/>
      <c r="C89" s="1"/>
      <c r="D89" s="1"/>
      <c r="E89" s="180"/>
      <c r="F89" s="180"/>
      <c r="G89" s="180"/>
    </row>
    <row r="90" ht="15.75" customHeight="1">
      <c r="A90" s="1"/>
      <c r="B90" s="1"/>
      <c r="C90" s="1"/>
      <c r="D90" s="1"/>
      <c r="E90" s="180"/>
      <c r="F90" s="180"/>
      <c r="G90" s="180"/>
    </row>
    <row r="91" ht="15.75" customHeight="1">
      <c r="A91" s="1"/>
      <c r="B91" s="1"/>
      <c r="C91" s="1"/>
      <c r="D91" s="1"/>
      <c r="E91" s="180"/>
      <c r="F91" s="180"/>
      <c r="G91" s="180"/>
    </row>
    <row r="92" ht="15.75" customHeight="1">
      <c r="A92" s="1"/>
      <c r="B92" s="1"/>
      <c r="C92" s="1"/>
      <c r="D92" s="1"/>
      <c r="E92" s="180"/>
      <c r="F92" s="180"/>
      <c r="G92" s="180"/>
    </row>
    <row r="93" ht="15.75" customHeight="1">
      <c r="A93" s="1"/>
      <c r="B93" s="1"/>
      <c r="C93" s="1"/>
      <c r="D93" s="1"/>
      <c r="E93" s="180"/>
      <c r="F93" s="180"/>
      <c r="G93" s="180"/>
    </row>
    <row r="94" ht="15.75" customHeight="1">
      <c r="A94" s="1"/>
      <c r="B94" s="1"/>
      <c r="C94" s="1"/>
      <c r="D94" s="1"/>
      <c r="E94" s="180"/>
      <c r="F94" s="180"/>
      <c r="G94" s="180"/>
    </row>
    <row r="95" ht="15.75" customHeight="1">
      <c r="A95" s="1"/>
      <c r="B95" s="1"/>
      <c r="C95" s="1"/>
      <c r="D95" s="1"/>
      <c r="E95" s="180"/>
      <c r="F95" s="180"/>
      <c r="G95" s="180"/>
    </row>
    <row r="96" ht="15.75" customHeight="1">
      <c r="A96" s="1"/>
      <c r="B96" s="1"/>
      <c r="C96" s="1"/>
      <c r="D96" s="1"/>
      <c r="E96" s="180"/>
      <c r="F96" s="180"/>
      <c r="G96" s="180"/>
    </row>
    <row r="97" ht="15.75" customHeight="1">
      <c r="A97" s="1"/>
      <c r="B97" s="1"/>
      <c r="C97" s="1"/>
      <c r="D97" s="1"/>
      <c r="E97" s="180"/>
      <c r="F97" s="180"/>
      <c r="G97" s="180"/>
    </row>
    <row r="98" ht="15.75" customHeight="1">
      <c r="A98" s="1"/>
      <c r="B98" s="1"/>
      <c r="C98" s="1"/>
      <c r="D98" s="1"/>
      <c r="E98" s="180"/>
      <c r="F98" s="180"/>
      <c r="G98" s="180"/>
    </row>
    <row r="99" ht="15.75" customHeight="1">
      <c r="A99" s="1"/>
      <c r="B99" s="1"/>
      <c r="C99" s="1"/>
      <c r="D99" s="1"/>
      <c r="E99" s="180"/>
      <c r="F99" s="180"/>
      <c r="G99" s="180"/>
    </row>
    <row r="100" ht="15.75" customHeight="1">
      <c r="A100" s="1"/>
      <c r="B100" s="1"/>
      <c r="C100" s="1"/>
      <c r="D100" s="1"/>
      <c r="E100" s="180"/>
      <c r="F100" s="180"/>
      <c r="G100" s="180"/>
    </row>
    <row r="101" ht="15.75" customHeight="1">
      <c r="A101" s="1"/>
      <c r="B101" s="1"/>
      <c r="C101" s="1"/>
      <c r="D101" s="1"/>
      <c r="E101" s="180"/>
      <c r="F101" s="180"/>
      <c r="G101" s="180"/>
    </row>
    <row r="102" ht="15.75" customHeight="1">
      <c r="A102" s="1"/>
      <c r="B102" s="1"/>
      <c r="C102" s="1"/>
      <c r="D102" s="1"/>
      <c r="E102" s="180"/>
      <c r="F102" s="180"/>
      <c r="G102" s="180"/>
    </row>
    <row r="103" ht="15.75" customHeight="1">
      <c r="A103" s="1"/>
      <c r="B103" s="1"/>
      <c r="C103" s="1"/>
      <c r="D103" s="1"/>
      <c r="E103" s="180"/>
      <c r="F103" s="180"/>
      <c r="G103" s="180"/>
    </row>
    <row r="104" ht="15.75" customHeight="1">
      <c r="A104" s="1"/>
      <c r="B104" s="1"/>
      <c r="C104" s="1"/>
      <c r="D104" s="1"/>
      <c r="E104" s="180"/>
      <c r="F104" s="180"/>
      <c r="G104" s="180"/>
    </row>
    <row r="105" ht="15.75" customHeight="1">
      <c r="A105" s="1"/>
      <c r="B105" s="1"/>
      <c r="C105" s="1"/>
      <c r="D105" s="1"/>
      <c r="E105" s="180"/>
      <c r="F105" s="180"/>
      <c r="G105" s="180"/>
    </row>
    <row r="106" ht="15.75" customHeight="1">
      <c r="A106" s="1"/>
      <c r="B106" s="1"/>
      <c r="C106" s="1"/>
      <c r="D106" s="1"/>
      <c r="E106" s="180"/>
      <c r="F106" s="180"/>
      <c r="G106" s="180"/>
    </row>
    <row r="107" ht="15.75" customHeight="1">
      <c r="A107" s="1"/>
      <c r="B107" s="1"/>
      <c r="C107" s="1"/>
      <c r="D107" s="1"/>
      <c r="E107" s="180"/>
      <c r="F107" s="180"/>
      <c r="G107" s="180"/>
    </row>
    <row r="108" ht="15.75" customHeight="1">
      <c r="A108" s="1"/>
      <c r="B108" s="1"/>
      <c r="C108" s="1"/>
      <c r="D108" s="1"/>
      <c r="E108" s="180"/>
      <c r="F108" s="180"/>
      <c r="G108" s="180"/>
    </row>
    <row r="109" ht="15.75" customHeight="1">
      <c r="A109" s="1"/>
      <c r="B109" s="1"/>
      <c r="C109" s="1"/>
      <c r="D109" s="1"/>
      <c r="E109" s="180"/>
      <c r="F109" s="180"/>
      <c r="G109" s="180"/>
    </row>
    <row r="110" ht="15.75" customHeight="1">
      <c r="A110" s="1"/>
      <c r="B110" s="1"/>
      <c r="C110" s="1"/>
      <c r="D110" s="1"/>
      <c r="E110" s="180"/>
      <c r="F110" s="180"/>
      <c r="G110" s="180"/>
    </row>
    <row r="111" ht="15.75" customHeight="1">
      <c r="A111" s="1"/>
      <c r="B111" s="1"/>
      <c r="C111" s="1"/>
      <c r="D111" s="1"/>
      <c r="E111" s="180"/>
      <c r="F111" s="180"/>
      <c r="G111" s="180"/>
    </row>
    <row r="112" ht="15.75" customHeight="1">
      <c r="A112" s="1"/>
      <c r="B112" s="1"/>
      <c r="C112" s="1"/>
      <c r="D112" s="1"/>
      <c r="E112" s="180"/>
      <c r="F112" s="180"/>
      <c r="G112" s="180"/>
    </row>
    <row r="113" ht="15.75" customHeight="1">
      <c r="A113" s="1"/>
      <c r="B113" s="1"/>
      <c r="C113" s="1"/>
      <c r="D113" s="1"/>
      <c r="E113" s="180"/>
      <c r="F113" s="180"/>
      <c r="G113" s="180"/>
    </row>
    <row r="114" ht="15.75" customHeight="1">
      <c r="A114" s="1"/>
      <c r="B114" s="1"/>
      <c r="C114" s="1"/>
      <c r="D114" s="1"/>
      <c r="E114" s="180"/>
      <c r="F114" s="180"/>
      <c r="G114" s="180"/>
    </row>
    <row r="115" ht="15.75" customHeight="1">
      <c r="A115" s="1"/>
      <c r="B115" s="1"/>
      <c r="C115" s="1"/>
      <c r="D115" s="1"/>
      <c r="E115" s="180"/>
      <c r="F115" s="180"/>
      <c r="G115" s="180"/>
    </row>
    <row r="116" ht="15.75" customHeight="1">
      <c r="A116" s="1"/>
      <c r="B116" s="1"/>
      <c r="C116" s="1"/>
      <c r="D116" s="1"/>
      <c r="E116" s="180"/>
      <c r="F116" s="180"/>
      <c r="G116" s="180"/>
    </row>
    <row r="117" ht="15.75" customHeight="1">
      <c r="A117" s="1"/>
      <c r="B117" s="1"/>
      <c r="C117" s="1"/>
      <c r="D117" s="1"/>
      <c r="E117" s="180"/>
      <c r="F117" s="180"/>
      <c r="G117" s="180"/>
    </row>
    <row r="118" ht="15.75" customHeight="1">
      <c r="A118" s="1"/>
      <c r="B118" s="1"/>
      <c r="C118" s="1"/>
      <c r="D118" s="1"/>
      <c r="E118" s="180"/>
      <c r="F118" s="180"/>
      <c r="G118" s="180"/>
    </row>
    <row r="119" ht="15.75" customHeight="1">
      <c r="A119" s="1"/>
      <c r="B119" s="1"/>
      <c r="C119" s="1"/>
      <c r="D119" s="1"/>
      <c r="E119" s="180"/>
      <c r="F119" s="180"/>
      <c r="G119" s="180"/>
    </row>
    <row r="120" ht="15.75" customHeight="1">
      <c r="A120" s="1"/>
      <c r="B120" s="1"/>
      <c r="C120" s="1"/>
      <c r="D120" s="1"/>
      <c r="E120" s="180"/>
      <c r="F120" s="180"/>
      <c r="G120" s="180"/>
    </row>
    <row r="121" ht="15.75" customHeight="1">
      <c r="A121" s="1"/>
      <c r="B121" s="1"/>
      <c r="C121" s="1"/>
      <c r="D121" s="1"/>
      <c r="E121" s="180"/>
      <c r="F121" s="180"/>
      <c r="G121" s="180"/>
    </row>
    <row r="122" ht="15.75" customHeight="1">
      <c r="A122" s="1"/>
      <c r="B122" s="1"/>
      <c r="C122" s="1"/>
      <c r="D122" s="1"/>
      <c r="E122" s="180"/>
      <c r="F122" s="180"/>
      <c r="G122" s="180"/>
    </row>
    <row r="123" ht="15.75" customHeight="1">
      <c r="A123" s="1"/>
      <c r="B123" s="1"/>
      <c r="C123" s="1"/>
      <c r="D123" s="1"/>
      <c r="E123" s="180"/>
      <c r="F123" s="180"/>
      <c r="G123" s="180"/>
    </row>
    <row r="124" ht="15.75" customHeight="1">
      <c r="A124" s="1"/>
      <c r="B124" s="1"/>
      <c r="C124" s="1"/>
      <c r="D124" s="1"/>
      <c r="E124" s="180"/>
      <c r="F124" s="180"/>
      <c r="G124" s="180"/>
    </row>
    <row r="125" ht="15.75" customHeight="1">
      <c r="A125" s="1"/>
      <c r="B125" s="1"/>
      <c r="C125" s="1"/>
      <c r="D125" s="1"/>
      <c r="E125" s="180"/>
      <c r="F125" s="180"/>
      <c r="G125" s="180"/>
    </row>
    <row r="126" ht="15.75" customHeight="1">
      <c r="A126" s="1"/>
      <c r="B126" s="1"/>
      <c r="C126" s="1"/>
      <c r="D126" s="1"/>
      <c r="E126" s="180"/>
      <c r="F126" s="180"/>
      <c r="G126" s="180"/>
    </row>
    <row r="127" ht="15.75" customHeight="1">
      <c r="A127" s="1"/>
      <c r="B127" s="1"/>
      <c r="C127" s="1"/>
      <c r="D127" s="1"/>
      <c r="E127" s="180"/>
      <c r="F127" s="180"/>
      <c r="G127" s="180"/>
    </row>
    <row r="128" ht="15.75" customHeight="1">
      <c r="A128" s="1"/>
      <c r="B128" s="1"/>
      <c r="C128" s="1"/>
      <c r="D128" s="1"/>
      <c r="E128" s="180"/>
      <c r="F128" s="180"/>
      <c r="G128" s="180"/>
    </row>
    <row r="129" ht="15.75" customHeight="1">
      <c r="A129" s="1"/>
      <c r="B129" s="1"/>
      <c r="C129" s="1"/>
      <c r="D129" s="1"/>
      <c r="E129" s="180"/>
      <c r="F129" s="180"/>
      <c r="G129" s="180"/>
    </row>
    <row r="130" ht="15.75" customHeight="1">
      <c r="A130" s="1"/>
      <c r="B130" s="1"/>
      <c r="C130" s="1"/>
      <c r="D130" s="1"/>
      <c r="E130" s="180"/>
      <c r="F130" s="180"/>
      <c r="G130" s="180"/>
    </row>
    <row r="131" ht="15.75" customHeight="1">
      <c r="A131" s="1"/>
      <c r="B131" s="1"/>
      <c r="C131" s="1"/>
      <c r="D131" s="1"/>
      <c r="E131" s="180"/>
      <c r="F131" s="180"/>
      <c r="G131" s="180"/>
    </row>
    <row r="132" ht="15.75" customHeight="1">
      <c r="A132" s="1"/>
      <c r="B132" s="1"/>
      <c r="C132" s="1"/>
      <c r="D132" s="1"/>
      <c r="E132" s="180"/>
      <c r="F132" s="180"/>
      <c r="G132" s="180"/>
    </row>
    <row r="133" ht="15.75" customHeight="1">
      <c r="A133" s="1"/>
      <c r="B133" s="1"/>
      <c r="C133" s="1"/>
      <c r="D133" s="1"/>
      <c r="E133" s="180"/>
      <c r="F133" s="180"/>
      <c r="G133" s="180"/>
    </row>
    <row r="134" ht="15.75" customHeight="1">
      <c r="A134" s="1"/>
      <c r="B134" s="1"/>
      <c r="C134" s="1"/>
      <c r="D134" s="1"/>
      <c r="E134" s="180"/>
      <c r="F134" s="180"/>
      <c r="G134" s="180"/>
    </row>
    <row r="135" ht="15.75" customHeight="1">
      <c r="A135" s="1"/>
      <c r="B135" s="1"/>
      <c r="C135" s="1"/>
      <c r="D135" s="1"/>
      <c r="E135" s="180"/>
      <c r="F135" s="180"/>
      <c r="G135" s="180"/>
    </row>
    <row r="136" ht="15.75" customHeight="1">
      <c r="A136" s="1"/>
      <c r="B136" s="1"/>
      <c r="C136" s="1"/>
      <c r="D136" s="1"/>
      <c r="E136" s="180"/>
      <c r="F136" s="180"/>
      <c r="G136" s="180"/>
    </row>
    <row r="137" ht="15.75" customHeight="1">
      <c r="A137" s="1"/>
      <c r="B137" s="1"/>
      <c r="C137" s="1"/>
      <c r="D137" s="1"/>
      <c r="E137" s="180"/>
      <c r="F137" s="180"/>
      <c r="G137" s="180"/>
    </row>
    <row r="138" ht="15.75" customHeight="1">
      <c r="A138" s="1"/>
      <c r="B138" s="1"/>
      <c r="C138" s="1"/>
      <c r="D138" s="1"/>
      <c r="E138" s="180"/>
      <c r="F138" s="180"/>
      <c r="G138" s="180"/>
    </row>
    <row r="139" ht="15.75" customHeight="1">
      <c r="A139" s="1"/>
      <c r="B139" s="1"/>
      <c r="C139" s="1"/>
      <c r="D139" s="1"/>
      <c r="E139" s="180"/>
      <c r="F139" s="180"/>
      <c r="G139" s="180"/>
    </row>
    <row r="140" ht="15.75" customHeight="1">
      <c r="A140" s="1"/>
      <c r="B140" s="1"/>
      <c r="C140" s="1"/>
      <c r="D140" s="1"/>
      <c r="E140" s="180"/>
      <c r="F140" s="180"/>
      <c r="G140" s="180"/>
    </row>
    <row r="141" ht="15.75" customHeight="1">
      <c r="A141" s="1"/>
      <c r="B141" s="1"/>
      <c r="C141" s="1"/>
      <c r="D141" s="1"/>
      <c r="E141" s="180"/>
      <c r="F141" s="180"/>
      <c r="G141" s="180"/>
    </row>
    <row r="142" ht="15.75" customHeight="1">
      <c r="A142" s="1"/>
      <c r="B142" s="1"/>
      <c r="C142" s="1"/>
      <c r="D142" s="1"/>
      <c r="E142" s="180"/>
      <c r="F142" s="180"/>
      <c r="G142" s="180"/>
    </row>
    <row r="143" ht="15.75" customHeight="1">
      <c r="A143" s="1"/>
      <c r="B143" s="1"/>
      <c r="C143" s="1"/>
      <c r="D143" s="1"/>
      <c r="E143" s="180"/>
      <c r="F143" s="180"/>
      <c r="G143" s="180"/>
    </row>
    <row r="144" ht="15.75" customHeight="1">
      <c r="A144" s="1"/>
      <c r="B144" s="1"/>
      <c r="C144" s="1"/>
      <c r="D144" s="1"/>
      <c r="E144" s="180"/>
      <c r="F144" s="180"/>
      <c r="G144" s="180"/>
    </row>
    <row r="145" ht="15.75" customHeight="1">
      <c r="A145" s="1"/>
      <c r="B145" s="1"/>
      <c r="C145" s="1"/>
      <c r="D145" s="1"/>
      <c r="E145" s="180"/>
      <c r="F145" s="180"/>
      <c r="G145" s="180"/>
    </row>
    <row r="146" ht="15.75" customHeight="1">
      <c r="A146" s="1"/>
      <c r="B146" s="1"/>
      <c r="C146" s="1"/>
      <c r="D146" s="1"/>
      <c r="E146" s="180"/>
      <c r="F146" s="180"/>
      <c r="G146" s="180"/>
    </row>
    <row r="147" ht="15.75" customHeight="1">
      <c r="A147" s="1"/>
      <c r="B147" s="1"/>
      <c r="C147" s="1"/>
      <c r="D147" s="1"/>
      <c r="E147" s="180"/>
      <c r="F147" s="180"/>
      <c r="G147" s="180"/>
    </row>
    <row r="148" ht="15.75" customHeight="1">
      <c r="A148" s="1"/>
      <c r="B148" s="1"/>
      <c r="C148" s="1"/>
      <c r="D148" s="1"/>
      <c r="E148" s="180"/>
      <c r="F148" s="180"/>
      <c r="G148" s="180"/>
    </row>
    <row r="149" ht="15.75" customHeight="1">
      <c r="A149" s="1"/>
      <c r="B149" s="1"/>
      <c r="C149" s="1"/>
      <c r="D149" s="1"/>
      <c r="E149" s="180"/>
      <c r="F149" s="180"/>
      <c r="G149" s="180"/>
    </row>
    <row r="150" ht="15.75" customHeight="1">
      <c r="A150" s="1"/>
      <c r="B150" s="1"/>
      <c r="C150" s="1"/>
      <c r="D150" s="1"/>
      <c r="E150" s="180"/>
      <c r="F150" s="180"/>
      <c r="G150" s="180"/>
    </row>
    <row r="151" ht="15.75" customHeight="1">
      <c r="A151" s="1"/>
      <c r="B151" s="1"/>
      <c r="C151" s="1"/>
      <c r="D151" s="1"/>
      <c r="E151" s="180"/>
      <c r="F151" s="180"/>
      <c r="G151" s="180"/>
    </row>
    <row r="152" ht="15.75" customHeight="1">
      <c r="A152" s="1"/>
      <c r="B152" s="1"/>
      <c r="C152" s="1"/>
      <c r="D152" s="1"/>
      <c r="E152" s="180"/>
      <c r="F152" s="180"/>
      <c r="G152" s="180"/>
    </row>
    <row r="153" ht="15.75" customHeight="1">
      <c r="A153" s="1"/>
      <c r="B153" s="1"/>
      <c r="C153" s="1"/>
      <c r="D153" s="1"/>
      <c r="E153" s="180"/>
      <c r="F153" s="180"/>
      <c r="G153" s="180"/>
    </row>
    <row r="154" ht="15.75" customHeight="1">
      <c r="A154" s="1"/>
      <c r="B154" s="1"/>
      <c r="C154" s="1"/>
      <c r="D154" s="1"/>
      <c r="E154" s="180"/>
      <c r="F154" s="180"/>
      <c r="G154" s="180"/>
    </row>
    <row r="155" ht="15.75" customHeight="1">
      <c r="A155" s="1"/>
      <c r="B155" s="1"/>
      <c r="C155" s="1"/>
      <c r="D155" s="1"/>
      <c r="E155" s="180"/>
      <c r="F155" s="180"/>
      <c r="G155" s="180"/>
    </row>
    <row r="156" ht="15.75" customHeight="1">
      <c r="A156" s="1"/>
      <c r="B156" s="1"/>
      <c r="C156" s="1"/>
      <c r="D156" s="1"/>
      <c r="E156" s="180"/>
      <c r="F156" s="180"/>
      <c r="G156" s="180"/>
    </row>
    <row r="157" ht="15.75" customHeight="1">
      <c r="A157" s="1"/>
      <c r="B157" s="1"/>
      <c r="C157" s="1"/>
      <c r="D157" s="1"/>
      <c r="E157" s="180"/>
      <c r="F157" s="180"/>
      <c r="G157" s="180"/>
    </row>
    <row r="158" ht="15.75" customHeight="1">
      <c r="A158" s="1"/>
      <c r="B158" s="1"/>
      <c r="C158" s="1"/>
      <c r="D158" s="1"/>
      <c r="E158" s="180"/>
      <c r="F158" s="180"/>
      <c r="G158" s="180"/>
    </row>
    <row r="159" ht="15.75" customHeight="1">
      <c r="A159" s="1"/>
      <c r="B159" s="1"/>
      <c r="C159" s="1"/>
      <c r="D159" s="1"/>
      <c r="E159" s="180"/>
      <c r="F159" s="180"/>
      <c r="G159" s="180"/>
    </row>
    <row r="160" ht="15.75" customHeight="1">
      <c r="A160" s="1"/>
      <c r="B160" s="1"/>
      <c r="C160" s="1"/>
      <c r="D160" s="1"/>
      <c r="E160" s="180"/>
      <c r="F160" s="180"/>
      <c r="G160" s="180"/>
    </row>
    <row r="161" ht="15.75" customHeight="1">
      <c r="A161" s="1"/>
      <c r="B161" s="1"/>
      <c r="C161" s="1"/>
      <c r="D161" s="1"/>
      <c r="E161" s="180"/>
      <c r="F161" s="180"/>
      <c r="G161" s="180"/>
    </row>
    <row r="162" ht="15.75" customHeight="1">
      <c r="A162" s="1"/>
      <c r="B162" s="1"/>
      <c r="C162" s="1"/>
      <c r="D162" s="1"/>
      <c r="E162" s="180"/>
      <c r="F162" s="180"/>
      <c r="G162" s="180"/>
    </row>
    <row r="163" ht="15.75" customHeight="1">
      <c r="A163" s="1"/>
      <c r="B163" s="1"/>
      <c r="C163" s="1"/>
      <c r="D163" s="1"/>
      <c r="E163" s="180"/>
      <c r="F163" s="180"/>
      <c r="G163" s="180"/>
    </row>
    <row r="164" ht="15.75" customHeight="1">
      <c r="A164" s="1"/>
      <c r="B164" s="1"/>
      <c r="C164" s="1"/>
      <c r="D164" s="1"/>
      <c r="E164" s="180"/>
      <c r="F164" s="180"/>
      <c r="G164" s="180"/>
    </row>
    <row r="165" ht="15.75" customHeight="1">
      <c r="A165" s="1"/>
      <c r="B165" s="1"/>
      <c r="C165" s="1"/>
      <c r="D165" s="1"/>
      <c r="E165" s="180"/>
      <c r="F165" s="180"/>
      <c r="G165" s="180"/>
    </row>
    <row r="166" ht="15.75" customHeight="1">
      <c r="A166" s="1"/>
      <c r="B166" s="1"/>
      <c r="C166" s="1"/>
      <c r="D166" s="1"/>
      <c r="E166" s="180"/>
      <c r="F166" s="180"/>
      <c r="G166" s="180"/>
    </row>
    <row r="167" ht="15.75" customHeight="1">
      <c r="A167" s="1"/>
      <c r="B167" s="1"/>
      <c r="C167" s="1"/>
      <c r="D167" s="1"/>
      <c r="E167" s="180"/>
      <c r="F167" s="180"/>
      <c r="G167" s="180"/>
    </row>
    <row r="168" ht="15.75" customHeight="1">
      <c r="A168" s="1"/>
      <c r="B168" s="1"/>
      <c r="C168" s="1"/>
      <c r="D168" s="1"/>
      <c r="E168" s="180"/>
      <c r="F168" s="180"/>
      <c r="G168" s="180"/>
    </row>
    <row r="169" ht="15.75" customHeight="1">
      <c r="A169" s="1"/>
      <c r="B169" s="1"/>
      <c r="C169" s="1"/>
      <c r="D169" s="1"/>
      <c r="E169" s="180"/>
      <c r="F169" s="180"/>
      <c r="G169" s="180"/>
    </row>
    <row r="170" ht="15.75" customHeight="1">
      <c r="A170" s="1"/>
      <c r="B170" s="1"/>
      <c r="C170" s="1"/>
      <c r="D170" s="1"/>
      <c r="E170" s="180"/>
      <c r="F170" s="180"/>
      <c r="G170" s="180"/>
    </row>
    <row r="171" ht="15.75" customHeight="1">
      <c r="A171" s="1"/>
      <c r="B171" s="1"/>
      <c r="C171" s="1"/>
      <c r="D171" s="1"/>
      <c r="E171" s="180"/>
      <c r="F171" s="180"/>
      <c r="G171" s="180"/>
    </row>
    <row r="172" ht="15.75" customHeight="1">
      <c r="A172" s="1"/>
      <c r="B172" s="1"/>
      <c r="C172" s="1"/>
      <c r="D172" s="1"/>
      <c r="E172" s="180"/>
      <c r="F172" s="180"/>
      <c r="G172" s="180"/>
    </row>
    <row r="173" ht="15.75" customHeight="1">
      <c r="A173" s="1"/>
      <c r="B173" s="1"/>
      <c r="C173" s="1"/>
      <c r="D173" s="1"/>
      <c r="E173" s="180"/>
      <c r="F173" s="180"/>
      <c r="G173" s="180"/>
    </row>
    <row r="174" ht="15.75" customHeight="1">
      <c r="A174" s="1"/>
      <c r="B174" s="1"/>
      <c r="C174" s="1"/>
      <c r="D174" s="1"/>
      <c r="E174" s="180"/>
      <c r="F174" s="180"/>
      <c r="G174" s="180"/>
    </row>
    <row r="175" ht="15.75" customHeight="1">
      <c r="A175" s="1"/>
      <c r="B175" s="1"/>
      <c r="C175" s="1"/>
      <c r="D175" s="1"/>
      <c r="E175" s="180"/>
      <c r="F175" s="180"/>
      <c r="G175" s="180"/>
    </row>
    <row r="176" ht="15.75" customHeight="1">
      <c r="A176" s="1"/>
      <c r="B176" s="1"/>
      <c r="C176" s="1"/>
      <c r="D176" s="1"/>
      <c r="E176" s="180"/>
      <c r="F176" s="180"/>
      <c r="G176" s="180"/>
    </row>
    <row r="177" ht="15.75" customHeight="1">
      <c r="A177" s="1"/>
      <c r="B177" s="1"/>
      <c r="C177" s="1"/>
      <c r="D177" s="1"/>
      <c r="E177" s="180"/>
      <c r="F177" s="180"/>
      <c r="G177" s="180"/>
    </row>
    <row r="178" ht="15.75" customHeight="1">
      <c r="A178" s="1"/>
      <c r="B178" s="1"/>
      <c r="C178" s="1"/>
      <c r="D178" s="1"/>
      <c r="E178" s="180"/>
      <c r="F178" s="180"/>
      <c r="G178" s="180"/>
    </row>
    <row r="179" ht="15.75" customHeight="1">
      <c r="A179" s="1"/>
      <c r="B179" s="1"/>
      <c r="C179" s="1"/>
      <c r="D179" s="1"/>
      <c r="E179" s="180"/>
      <c r="F179" s="180"/>
      <c r="G179" s="180"/>
    </row>
    <row r="180" ht="15.75" customHeight="1">
      <c r="A180" s="1"/>
      <c r="B180" s="1"/>
      <c r="C180" s="1"/>
      <c r="D180" s="1"/>
      <c r="E180" s="180"/>
      <c r="F180" s="180"/>
      <c r="G180" s="180"/>
    </row>
    <row r="181" ht="15.75" customHeight="1">
      <c r="A181" s="1"/>
      <c r="B181" s="1"/>
      <c r="C181" s="1"/>
      <c r="D181" s="1"/>
      <c r="E181" s="180"/>
      <c r="F181" s="180"/>
      <c r="G181" s="180"/>
    </row>
    <row r="182" ht="15.75" customHeight="1">
      <c r="A182" s="1"/>
      <c r="B182" s="1"/>
      <c r="C182" s="1"/>
      <c r="D182" s="1"/>
      <c r="E182" s="180"/>
      <c r="F182" s="180"/>
      <c r="G182" s="180"/>
    </row>
    <row r="183" ht="15.75" customHeight="1">
      <c r="A183" s="1"/>
      <c r="B183" s="1"/>
      <c r="C183" s="1"/>
      <c r="D183" s="1"/>
      <c r="E183" s="180"/>
      <c r="F183" s="180"/>
      <c r="G183" s="180"/>
    </row>
    <row r="184" ht="15.75" customHeight="1">
      <c r="A184" s="1"/>
      <c r="B184" s="1"/>
      <c r="C184" s="1"/>
      <c r="D184" s="1"/>
      <c r="E184" s="180"/>
      <c r="F184" s="180"/>
      <c r="G184" s="180"/>
    </row>
    <row r="185" ht="15.75" customHeight="1">
      <c r="A185" s="1"/>
      <c r="B185" s="1"/>
      <c r="C185" s="1"/>
      <c r="D185" s="1"/>
      <c r="E185" s="180"/>
      <c r="F185" s="180"/>
      <c r="G185" s="180"/>
    </row>
    <row r="186" ht="15.75" customHeight="1">
      <c r="A186" s="1"/>
      <c r="B186" s="1"/>
      <c r="C186" s="1"/>
      <c r="D186" s="1"/>
      <c r="E186" s="180"/>
      <c r="F186" s="180"/>
      <c r="G186" s="180"/>
    </row>
    <row r="187" ht="15.75" customHeight="1">
      <c r="A187" s="1"/>
      <c r="B187" s="1"/>
      <c r="C187" s="1"/>
      <c r="D187" s="1"/>
      <c r="E187" s="180"/>
      <c r="F187" s="180"/>
      <c r="G187" s="180"/>
    </row>
    <row r="188" ht="15.75" customHeight="1">
      <c r="A188" s="1"/>
      <c r="B188" s="1"/>
      <c r="C188" s="1"/>
      <c r="D188" s="1"/>
      <c r="E188" s="180"/>
      <c r="F188" s="180"/>
      <c r="G188" s="180"/>
    </row>
    <row r="189" ht="15.75" customHeight="1">
      <c r="A189" s="1"/>
      <c r="B189" s="1"/>
      <c r="C189" s="1"/>
      <c r="D189" s="1"/>
      <c r="E189" s="180"/>
      <c r="F189" s="180"/>
      <c r="G189" s="180"/>
    </row>
    <row r="190" ht="15.75" customHeight="1">
      <c r="A190" s="1"/>
      <c r="B190" s="1"/>
      <c r="C190" s="1"/>
      <c r="D190" s="1"/>
      <c r="E190" s="180"/>
      <c r="F190" s="180"/>
      <c r="G190" s="180"/>
    </row>
    <row r="191" ht="15.75" customHeight="1">
      <c r="A191" s="1"/>
      <c r="B191" s="1"/>
      <c r="C191" s="1"/>
      <c r="D191" s="1"/>
      <c r="E191" s="180"/>
      <c r="F191" s="180"/>
      <c r="G191" s="180"/>
    </row>
    <row r="192" ht="15.75" customHeight="1">
      <c r="A192" s="1"/>
      <c r="B192" s="1"/>
      <c r="C192" s="1"/>
      <c r="D192" s="1"/>
      <c r="E192" s="180"/>
      <c r="F192" s="180"/>
      <c r="G192" s="180"/>
    </row>
    <row r="193" ht="15.75" customHeight="1">
      <c r="A193" s="1"/>
      <c r="B193" s="1"/>
      <c r="C193" s="1"/>
      <c r="D193" s="1"/>
      <c r="E193" s="180"/>
      <c r="F193" s="180"/>
      <c r="G193" s="180"/>
    </row>
    <row r="194" ht="15.75" customHeight="1">
      <c r="A194" s="1"/>
      <c r="B194" s="1"/>
      <c r="C194" s="1"/>
      <c r="D194" s="1"/>
      <c r="E194" s="180"/>
      <c r="F194" s="180"/>
      <c r="G194" s="180"/>
    </row>
    <row r="195" ht="15.75" customHeight="1">
      <c r="A195" s="1"/>
      <c r="B195" s="1"/>
      <c r="C195" s="1"/>
      <c r="D195" s="1"/>
      <c r="E195" s="180"/>
      <c r="F195" s="180"/>
      <c r="G195" s="180"/>
    </row>
    <row r="196" ht="15.75" customHeight="1">
      <c r="A196" s="1"/>
      <c r="B196" s="1"/>
      <c r="C196" s="1"/>
      <c r="D196" s="1"/>
      <c r="E196" s="180"/>
      <c r="F196" s="180"/>
      <c r="G196" s="180"/>
    </row>
    <row r="197" ht="15.75" customHeight="1">
      <c r="A197" s="1"/>
      <c r="B197" s="1"/>
      <c r="C197" s="1"/>
      <c r="D197" s="1"/>
      <c r="E197" s="180"/>
      <c r="F197" s="180"/>
      <c r="G197" s="180"/>
    </row>
    <row r="198" ht="15.75" customHeight="1">
      <c r="A198" s="1"/>
      <c r="B198" s="1"/>
      <c r="C198" s="1"/>
      <c r="D198" s="1"/>
      <c r="E198" s="180"/>
      <c r="F198" s="180"/>
      <c r="G198" s="180"/>
    </row>
    <row r="199" ht="15.75" customHeight="1">
      <c r="A199" s="1"/>
      <c r="B199" s="1"/>
      <c r="C199" s="1"/>
      <c r="D199" s="1"/>
      <c r="E199" s="180"/>
      <c r="F199" s="180"/>
      <c r="G199" s="180"/>
    </row>
    <row r="200" ht="15.75" customHeight="1">
      <c r="A200" s="1"/>
      <c r="B200" s="1"/>
      <c r="C200" s="1"/>
      <c r="D200" s="1"/>
      <c r="E200" s="180"/>
      <c r="F200" s="180"/>
      <c r="G200" s="180"/>
    </row>
    <row r="201" ht="15.75" customHeight="1">
      <c r="A201" s="1"/>
      <c r="B201" s="1"/>
      <c r="C201" s="1"/>
      <c r="D201" s="1"/>
      <c r="E201" s="180"/>
      <c r="F201" s="180"/>
      <c r="G201" s="180"/>
    </row>
    <row r="202" ht="15.75" customHeight="1">
      <c r="A202" s="1"/>
      <c r="B202" s="1"/>
      <c r="C202" s="1"/>
      <c r="D202" s="1"/>
      <c r="E202" s="180"/>
      <c r="F202" s="180"/>
      <c r="G202" s="180"/>
    </row>
    <row r="203" ht="15.75" customHeight="1">
      <c r="A203" s="1"/>
      <c r="B203" s="1"/>
      <c r="C203" s="1"/>
      <c r="D203" s="1"/>
      <c r="E203" s="180"/>
      <c r="F203" s="180"/>
      <c r="G203" s="180"/>
    </row>
    <row r="204" ht="15.75" customHeight="1">
      <c r="A204" s="1"/>
      <c r="B204" s="1"/>
      <c r="C204" s="1"/>
      <c r="D204" s="1"/>
      <c r="E204" s="180"/>
      <c r="F204" s="180"/>
      <c r="G204" s="180"/>
    </row>
    <row r="205" ht="15.75" customHeight="1">
      <c r="A205" s="1"/>
      <c r="B205" s="1"/>
      <c r="C205" s="1"/>
      <c r="D205" s="1"/>
      <c r="E205" s="180"/>
      <c r="F205" s="180"/>
      <c r="G205" s="180"/>
    </row>
    <row r="206" ht="15.75" customHeight="1">
      <c r="A206" s="1"/>
      <c r="B206" s="1"/>
      <c r="C206" s="1"/>
      <c r="D206" s="1"/>
      <c r="E206" s="180"/>
      <c r="F206" s="180"/>
      <c r="G206" s="180"/>
    </row>
    <row r="207" ht="15.75" customHeight="1">
      <c r="A207" s="1"/>
      <c r="B207" s="1"/>
      <c r="C207" s="1"/>
      <c r="D207" s="1"/>
      <c r="E207" s="180"/>
      <c r="F207" s="180"/>
      <c r="G207" s="180"/>
    </row>
    <row r="208" ht="15.75" customHeight="1">
      <c r="A208" s="1"/>
      <c r="B208" s="1"/>
      <c r="C208" s="1"/>
      <c r="D208" s="1"/>
      <c r="E208" s="180"/>
      <c r="F208" s="180"/>
      <c r="G208" s="180"/>
    </row>
    <row r="209" ht="15.75" customHeight="1">
      <c r="A209" s="1"/>
      <c r="B209" s="1"/>
      <c r="C209" s="1"/>
      <c r="D209" s="1"/>
      <c r="E209" s="180"/>
      <c r="F209" s="180"/>
      <c r="G209" s="180"/>
    </row>
    <row r="210" ht="15.75" customHeight="1">
      <c r="A210" s="1"/>
      <c r="B210" s="1"/>
      <c r="C210" s="1"/>
      <c r="D210" s="1"/>
      <c r="E210" s="180"/>
      <c r="F210" s="180"/>
      <c r="G210" s="180"/>
    </row>
    <row r="211" ht="15.75" customHeight="1">
      <c r="A211" s="1"/>
      <c r="B211" s="1"/>
      <c r="C211" s="1"/>
      <c r="D211" s="1"/>
      <c r="E211" s="180"/>
      <c r="F211" s="180"/>
      <c r="G211" s="180"/>
    </row>
    <row r="212" ht="15.75" customHeight="1">
      <c r="A212" s="1"/>
      <c r="B212" s="1"/>
      <c r="C212" s="1"/>
      <c r="D212" s="1"/>
      <c r="E212" s="180"/>
      <c r="F212" s="180"/>
      <c r="G212" s="180"/>
    </row>
    <row r="213" ht="15.75" customHeight="1">
      <c r="A213" s="1"/>
      <c r="B213" s="1"/>
      <c r="C213" s="1"/>
      <c r="D213" s="1"/>
      <c r="E213" s="180"/>
      <c r="F213" s="180"/>
      <c r="G213" s="180"/>
    </row>
    <row r="214" ht="15.75" customHeight="1">
      <c r="A214" s="1"/>
      <c r="B214" s="1"/>
      <c r="C214" s="1"/>
      <c r="D214" s="1"/>
      <c r="E214" s="180"/>
      <c r="F214" s="180"/>
      <c r="G214" s="180"/>
    </row>
    <row r="215" ht="15.75" customHeight="1">
      <c r="A215" s="1"/>
      <c r="B215" s="1"/>
      <c r="C215" s="1"/>
      <c r="D215" s="1"/>
      <c r="E215" s="180"/>
      <c r="F215" s="180"/>
      <c r="G215" s="180"/>
    </row>
    <row r="216" ht="15.75" customHeight="1">
      <c r="A216" s="1"/>
      <c r="B216" s="1"/>
      <c r="C216" s="1"/>
      <c r="D216" s="1"/>
      <c r="E216" s="180"/>
      <c r="F216" s="180"/>
      <c r="G216" s="180"/>
    </row>
    <row r="217" ht="15.75" customHeight="1">
      <c r="A217" s="1"/>
      <c r="B217" s="1"/>
      <c r="C217" s="1"/>
      <c r="D217" s="1"/>
      <c r="E217" s="180"/>
      <c r="F217" s="180"/>
      <c r="G217" s="180"/>
    </row>
    <row r="218" ht="15.75" customHeight="1">
      <c r="A218" s="1"/>
      <c r="B218" s="1"/>
      <c r="C218" s="1"/>
      <c r="D218" s="1"/>
      <c r="E218" s="180"/>
      <c r="F218" s="180"/>
      <c r="G218" s="180"/>
    </row>
    <row r="219" ht="15.75" customHeight="1">
      <c r="A219" s="1"/>
      <c r="B219" s="1"/>
      <c r="C219" s="1"/>
      <c r="D219" s="1"/>
      <c r="E219" s="180"/>
      <c r="F219" s="180"/>
      <c r="G219" s="180"/>
    </row>
    <row r="220" ht="15.75" customHeight="1">
      <c r="A220" s="1"/>
      <c r="B220" s="1"/>
      <c r="C220" s="1"/>
      <c r="D220" s="1"/>
      <c r="E220" s="180"/>
      <c r="F220" s="180"/>
      <c r="G220" s="180"/>
    </row>
    <row r="221" ht="15.75" customHeight="1">
      <c r="A221" s="1"/>
      <c r="B221" s="1"/>
      <c r="C221" s="1"/>
      <c r="D221" s="1"/>
      <c r="E221" s="180"/>
      <c r="F221" s="180"/>
      <c r="G221" s="180"/>
    </row>
    <row r="222" ht="15.75" customHeight="1">
      <c r="A222" s="1"/>
      <c r="B222" s="1"/>
      <c r="C222" s="1"/>
      <c r="D222" s="1"/>
      <c r="E222" s="180"/>
      <c r="F222" s="180"/>
      <c r="G222" s="180"/>
    </row>
    <row r="223" ht="15.75" customHeight="1">
      <c r="A223" s="1"/>
      <c r="B223" s="1"/>
      <c r="C223" s="1"/>
      <c r="D223" s="1"/>
      <c r="E223" s="180"/>
      <c r="F223" s="180"/>
      <c r="G223" s="180"/>
    </row>
    <row r="224" ht="15.75" customHeight="1">
      <c r="A224" s="1"/>
      <c r="B224" s="1"/>
      <c r="C224" s="1"/>
      <c r="D224" s="1"/>
      <c r="E224" s="180"/>
      <c r="F224" s="180"/>
      <c r="G224" s="180"/>
    </row>
    <row r="225" ht="15.75" customHeight="1">
      <c r="A225" s="1"/>
      <c r="B225" s="1"/>
      <c r="C225" s="1"/>
      <c r="D225" s="1"/>
      <c r="E225" s="180"/>
      <c r="F225" s="180"/>
      <c r="G225" s="180"/>
    </row>
    <row r="226" ht="15.75" customHeight="1">
      <c r="A226" s="1"/>
      <c r="B226" s="1"/>
      <c r="C226" s="1"/>
      <c r="D226" s="1"/>
      <c r="E226" s="180"/>
      <c r="F226" s="180"/>
      <c r="G226" s="180"/>
    </row>
    <row r="227" ht="15.75" customHeight="1">
      <c r="A227" s="1"/>
      <c r="B227" s="1"/>
      <c r="C227" s="1"/>
      <c r="D227" s="1"/>
      <c r="E227" s="180"/>
      <c r="F227" s="180"/>
      <c r="G227" s="180"/>
    </row>
    <row r="228" ht="15.75" customHeight="1">
      <c r="A228" s="1"/>
      <c r="B228" s="1"/>
      <c r="C228" s="1"/>
      <c r="D228" s="1"/>
      <c r="E228" s="180"/>
      <c r="F228" s="180"/>
      <c r="G228" s="180"/>
    </row>
    <row r="229" ht="15.75" customHeight="1">
      <c r="A229" s="1"/>
      <c r="B229" s="1"/>
      <c r="C229" s="1"/>
      <c r="D229" s="1"/>
      <c r="E229" s="180"/>
      <c r="F229" s="180"/>
      <c r="G229" s="180"/>
    </row>
    <row r="230" ht="15.75" customHeight="1">
      <c r="A230" s="1"/>
      <c r="B230" s="1"/>
      <c r="C230" s="1"/>
      <c r="D230" s="1"/>
      <c r="E230" s="180"/>
      <c r="F230" s="180"/>
      <c r="G230" s="180"/>
    </row>
    <row r="231" ht="15.75" customHeight="1">
      <c r="A231" s="1"/>
      <c r="B231" s="1"/>
      <c r="C231" s="1"/>
      <c r="D231" s="1"/>
      <c r="E231" s="180"/>
      <c r="F231" s="180"/>
      <c r="G231" s="180"/>
    </row>
    <row r="232" ht="15.75" customHeight="1">
      <c r="A232" s="1"/>
      <c r="B232" s="1"/>
      <c r="C232" s="1"/>
      <c r="D232" s="1"/>
      <c r="E232" s="180"/>
      <c r="F232" s="180"/>
      <c r="G232" s="180"/>
    </row>
    <row r="233" ht="15.75" customHeight="1">
      <c r="A233" s="1"/>
      <c r="B233" s="1"/>
      <c r="C233" s="1"/>
      <c r="D233" s="1"/>
      <c r="E233" s="180"/>
      <c r="F233" s="180"/>
      <c r="G233" s="180"/>
    </row>
    <row r="234" ht="15.75" customHeight="1">
      <c r="A234" s="1"/>
      <c r="B234" s="1"/>
      <c r="C234" s="1"/>
      <c r="D234" s="1"/>
      <c r="E234" s="180"/>
      <c r="F234" s="180"/>
      <c r="G234" s="180"/>
    </row>
    <row r="235" ht="15.75" customHeight="1">
      <c r="A235" s="1"/>
      <c r="B235" s="1"/>
      <c r="C235" s="1"/>
      <c r="D235" s="1"/>
      <c r="E235" s="180"/>
      <c r="F235" s="180"/>
      <c r="G235" s="180"/>
    </row>
    <row r="236" ht="15.75" customHeight="1">
      <c r="A236" s="1"/>
      <c r="B236" s="1"/>
      <c r="C236" s="1"/>
      <c r="D236" s="1"/>
      <c r="E236" s="180"/>
      <c r="F236" s="180"/>
      <c r="G236" s="180"/>
    </row>
    <row r="237" ht="15.75" customHeight="1">
      <c r="A237" s="1"/>
      <c r="B237" s="1"/>
      <c r="C237" s="1"/>
      <c r="D237" s="1"/>
      <c r="E237" s="180"/>
      <c r="F237" s="180"/>
      <c r="G237" s="180"/>
    </row>
    <row r="238" ht="15.75" customHeight="1">
      <c r="A238" s="1"/>
      <c r="B238" s="1"/>
      <c r="C238" s="1"/>
      <c r="D238" s="1"/>
      <c r="E238" s="180"/>
      <c r="F238" s="180"/>
      <c r="G238" s="180"/>
    </row>
    <row r="239" ht="15.75" customHeight="1">
      <c r="A239" s="1"/>
      <c r="B239" s="1"/>
      <c r="C239" s="1"/>
      <c r="D239" s="1"/>
      <c r="E239" s="180"/>
      <c r="F239" s="180"/>
      <c r="G239" s="180"/>
    </row>
    <row r="240" ht="15.75" customHeight="1">
      <c r="A240" s="1"/>
      <c r="B240" s="1"/>
      <c r="C240" s="1"/>
      <c r="D240" s="1"/>
      <c r="E240" s="180"/>
      <c r="F240" s="180"/>
      <c r="G240" s="180"/>
    </row>
    <row r="241" ht="15.75" customHeight="1">
      <c r="A241" s="1"/>
      <c r="B241" s="1"/>
      <c r="C241" s="1"/>
      <c r="D241" s="1"/>
      <c r="E241" s="180"/>
      <c r="F241" s="180"/>
      <c r="G241" s="180"/>
    </row>
    <row r="242" ht="15.75" customHeight="1">
      <c r="A242" s="1"/>
      <c r="B242" s="1"/>
      <c r="C242" s="1"/>
      <c r="D242" s="1"/>
      <c r="E242" s="180"/>
      <c r="F242" s="180"/>
      <c r="G242" s="180"/>
    </row>
    <row r="243" ht="15.75" customHeight="1">
      <c r="A243" s="1"/>
      <c r="B243" s="1"/>
      <c r="C243" s="1"/>
      <c r="D243" s="1"/>
      <c r="E243" s="180"/>
      <c r="F243" s="180"/>
      <c r="G243" s="180"/>
    </row>
    <row r="244" ht="15.75" customHeight="1">
      <c r="A244" s="1"/>
      <c r="B244" s="1"/>
      <c r="C244" s="1"/>
      <c r="D244" s="1"/>
      <c r="E244" s="180"/>
      <c r="F244" s="180"/>
      <c r="G244" s="180"/>
    </row>
    <row r="245" ht="15.75" customHeight="1">
      <c r="A245" s="1"/>
      <c r="B245" s="1"/>
      <c r="C245" s="1"/>
      <c r="D245" s="1"/>
      <c r="E245" s="180"/>
      <c r="F245" s="180"/>
      <c r="G245" s="180"/>
    </row>
    <row r="246" ht="15.75" customHeight="1">
      <c r="A246" s="1"/>
      <c r="B246" s="1"/>
      <c r="C246" s="1"/>
      <c r="D246" s="1"/>
      <c r="E246" s="180"/>
      <c r="F246" s="180"/>
      <c r="G246" s="180"/>
    </row>
    <row r="247" ht="15.75" customHeight="1">
      <c r="A247" s="1"/>
      <c r="B247" s="1"/>
      <c r="C247" s="1"/>
      <c r="D247" s="1"/>
      <c r="E247" s="180"/>
      <c r="F247" s="180"/>
      <c r="G247" s="180"/>
    </row>
    <row r="248" ht="15.75" customHeight="1">
      <c r="A248" s="1"/>
      <c r="B248" s="1"/>
      <c r="C248" s="1"/>
      <c r="D248" s="1"/>
      <c r="E248" s="180"/>
      <c r="F248" s="180"/>
      <c r="G248" s="180"/>
    </row>
    <row r="249" ht="15.75" customHeight="1">
      <c r="A249" s="1"/>
      <c r="B249" s="1"/>
      <c r="C249" s="1"/>
      <c r="D249" s="1"/>
      <c r="E249" s="180"/>
      <c r="F249" s="180"/>
      <c r="G249" s="180"/>
    </row>
    <row r="250" ht="15.75" customHeight="1">
      <c r="A250" s="1"/>
      <c r="B250" s="1"/>
      <c r="C250" s="1"/>
      <c r="D250" s="1"/>
      <c r="E250" s="180"/>
      <c r="F250" s="180"/>
      <c r="G250" s="180"/>
    </row>
    <row r="251" ht="15.75" customHeight="1">
      <c r="A251" s="1"/>
      <c r="B251" s="1"/>
      <c r="C251" s="1"/>
      <c r="D251" s="1"/>
      <c r="E251" s="180"/>
      <c r="F251" s="180"/>
      <c r="G251" s="180"/>
    </row>
    <row r="252" ht="15.75" customHeight="1">
      <c r="A252" s="1"/>
      <c r="B252" s="1"/>
      <c r="C252" s="1"/>
      <c r="D252" s="1"/>
      <c r="E252" s="180"/>
      <c r="F252" s="180"/>
      <c r="G252" s="180"/>
    </row>
    <row r="253" ht="15.75" customHeight="1">
      <c r="A253" s="1"/>
      <c r="B253" s="1"/>
      <c r="C253" s="1"/>
      <c r="D253" s="1"/>
      <c r="E253" s="180"/>
      <c r="F253" s="180"/>
      <c r="G253" s="180"/>
    </row>
    <row r="254" ht="15.75" customHeight="1">
      <c r="A254" s="1"/>
      <c r="B254" s="1"/>
      <c r="C254" s="1"/>
      <c r="D254" s="1"/>
      <c r="E254" s="180"/>
      <c r="F254" s="180"/>
      <c r="G254" s="180"/>
    </row>
    <row r="255" ht="15.75" customHeight="1">
      <c r="A255" s="1"/>
      <c r="B255" s="1"/>
      <c r="C255" s="1"/>
      <c r="D255" s="1"/>
      <c r="E255" s="180"/>
      <c r="F255" s="180"/>
      <c r="G255" s="180"/>
    </row>
    <row r="256" ht="15.75" customHeight="1">
      <c r="A256" s="1"/>
      <c r="B256" s="1"/>
      <c r="C256" s="1"/>
      <c r="D256" s="1"/>
      <c r="E256" s="180"/>
      <c r="F256" s="180"/>
      <c r="G256" s="180"/>
    </row>
    <row r="257" ht="15.75" customHeight="1">
      <c r="A257" s="1"/>
      <c r="B257" s="1"/>
      <c r="C257" s="1"/>
      <c r="D257" s="1"/>
      <c r="E257" s="180"/>
      <c r="F257" s="180"/>
      <c r="G257" s="180"/>
    </row>
    <row r="258" ht="15.75" customHeight="1">
      <c r="A258" s="1"/>
      <c r="B258" s="1"/>
      <c r="C258" s="1"/>
      <c r="D258" s="1"/>
      <c r="E258" s="180"/>
      <c r="F258" s="180"/>
      <c r="G258" s="180"/>
    </row>
    <row r="259" ht="15.75" customHeight="1">
      <c r="A259" s="1"/>
      <c r="B259" s="1"/>
      <c r="C259" s="1"/>
      <c r="D259" s="1"/>
      <c r="E259" s="180"/>
      <c r="F259" s="180"/>
      <c r="G259" s="180"/>
    </row>
    <row r="260" ht="15.75" customHeight="1">
      <c r="A260" s="1"/>
      <c r="B260" s="1"/>
      <c r="C260" s="1"/>
      <c r="D260" s="1"/>
      <c r="E260" s="180"/>
      <c r="F260" s="180"/>
      <c r="G260" s="180"/>
    </row>
    <row r="261" ht="15.75" customHeight="1">
      <c r="A261" s="1"/>
      <c r="B261" s="1"/>
      <c r="C261" s="1"/>
      <c r="D261" s="1"/>
      <c r="E261" s="180"/>
      <c r="F261" s="180"/>
      <c r="G261" s="180"/>
    </row>
    <row r="262" ht="15.75" customHeight="1">
      <c r="A262" s="1"/>
      <c r="B262" s="1"/>
      <c r="C262" s="1"/>
      <c r="D262" s="1"/>
      <c r="E262" s="180"/>
      <c r="F262" s="180"/>
      <c r="G262" s="180"/>
    </row>
    <row r="263" ht="15.75" customHeight="1">
      <c r="A263" s="1"/>
      <c r="B263" s="1"/>
      <c r="C263" s="1"/>
      <c r="D263" s="1"/>
      <c r="E263" s="180"/>
      <c r="F263" s="180"/>
      <c r="G263" s="180"/>
    </row>
    <row r="264" ht="15.75" customHeight="1">
      <c r="A264" s="1"/>
      <c r="B264" s="1"/>
      <c r="C264" s="1"/>
      <c r="D264" s="1"/>
      <c r="E264" s="180"/>
      <c r="F264" s="180"/>
      <c r="G264" s="180"/>
    </row>
    <row r="265" ht="15.75" customHeight="1">
      <c r="A265" s="1"/>
      <c r="B265" s="1"/>
      <c r="C265" s="1"/>
      <c r="D265" s="1"/>
      <c r="E265" s="180"/>
      <c r="F265" s="180"/>
      <c r="G265" s="180"/>
    </row>
    <row r="266" ht="15.75" customHeight="1">
      <c r="A266" s="1"/>
      <c r="B266" s="1"/>
      <c r="C266" s="1"/>
      <c r="D266" s="1"/>
      <c r="E266" s="180"/>
      <c r="F266" s="180"/>
      <c r="G266" s="180"/>
    </row>
    <row r="267" ht="15.75" customHeight="1">
      <c r="A267" s="1"/>
      <c r="B267" s="1"/>
      <c r="C267" s="1"/>
      <c r="D267" s="1"/>
      <c r="E267" s="180"/>
      <c r="F267" s="180"/>
      <c r="G267" s="180"/>
    </row>
    <row r="268" ht="15.75" customHeight="1">
      <c r="A268" s="1"/>
      <c r="B268" s="1"/>
      <c r="C268" s="1"/>
      <c r="D268" s="1"/>
      <c r="E268" s="180"/>
      <c r="F268" s="180"/>
      <c r="G268" s="180"/>
    </row>
    <row r="269" ht="15.75" customHeight="1">
      <c r="A269" s="1"/>
      <c r="B269" s="1"/>
      <c r="C269" s="1"/>
      <c r="D269" s="1"/>
      <c r="E269" s="180"/>
      <c r="F269" s="180"/>
      <c r="G269" s="180"/>
    </row>
    <row r="270" ht="15.75" customHeight="1">
      <c r="A270" s="1"/>
      <c r="B270" s="1"/>
      <c r="C270" s="1"/>
      <c r="D270" s="1"/>
      <c r="E270" s="180"/>
      <c r="F270" s="180"/>
      <c r="G270" s="180"/>
    </row>
    <row r="271" ht="15.75" customHeight="1">
      <c r="A271" s="1"/>
      <c r="B271" s="1"/>
      <c r="C271" s="1"/>
      <c r="D271" s="1"/>
      <c r="E271" s="180"/>
      <c r="F271" s="180"/>
      <c r="G271" s="180"/>
    </row>
    <row r="272" ht="15.75" customHeight="1">
      <c r="A272" s="1"/>
      <c r="B272" s="1"/>
      <c r="C272" s="1"/>
      <c r="D272" s="1"/>
      <c r="E272" s="180"/>
      <c r="F272" s="180"/>
      <c r="G272" s="180"/>
    </row>
    <row r="273" ht="15.75" customHeight="1">
      <c r="A273" s="1"/>
      <c r="B273" s="1"/>
      <c r="C273" s="1"/>
      <c r="D273" s="1"/>
      <c r="E273" s="180"/>
      <c r="F273" s="180"/>
      <c r="G273" s="180"/>
    </row>
    <row r="274" ht="15.75" customHeight="1">
      <c r="A274" s="1"/>
      <c r="B274" s="1"/>
      <c r="C274" s="1"/>
      <c r="D274" s="1"/>
      <c r="E274" s="180"/>
      <c r="F274" s="180"/>
      <c r="G274" s="180"/>
    </row>
    <row r="275" ht="15.75" customHeight="1">
      <c r="A275" s="1"/>
      <c r="B275" s="1"/>
      <c r="C275" s="1"/>
      <c r="D275" s="1"/>
      <c r="E275" s="180"/>
      <c r="F275" s="180"/>
      <c r="G275" s="180"/>
    </row>
    <row r="276" ht="15.75" customHeight="1">
      <c r="A276" s="1"/>
      <c r="B276" s="1"/>
      <c r="C276" s="1"/>
      <c r="D276" s="1"/>
      <c r="E276" s="180"/>
      <c r="F276" s="180"/>
      <c r="G276" s="180"/>
    </row>
    <row r="277" ht="15.75" customHeight="1">
      <c r="A277" s="1"/>
      <c r="B277" s="1"/>
      <c r="C277" s="1"/>
      <c r="D277" s="1"/>
      <c r="E277" s="180"/>
      <c r="F277" s="180"/>
      <c r="G277" s="180"/>
    </row>
    <row r="278" ht="15.75" customHeight="1">
      <c r="A278" s="1"/>
      <c r="B278" s="1"/>
      <c r="C278" s="1"/>
      <c r="D278" s="1"/>
      <c r="E278" s="180"/>
      <c r="F278" s="180"/>
      <c r="G278" s="180"/>
    </row>
    <row r="279" ht="15.75" customHeight="1">
      <c r="A279" s="1"/>
      <c r="B279" s="1"/>
      <c r="C279" s="1"/>
      <c r="D279" s="1"/>
      <c r="E279" s="180"/>
      <c r="F279" s="180"/>
      <c r="G279" s="180"/>
    </row>
    <row r="280" ht="15.75" customHeight="1">
      <c r="A280" s="1"/>
      <c r="B280" s="1"/>
      <c r="C280" s="1"/>
      <c r="D280" s="1"/>
      <c r="E280" s="180"/>
      <c r="F280" s="180"/>
      <c r="G280" s="180"/>
    </row>
    <row r="281" ht="15.75" customHeight="1">
      <c r="A281" s="1"/>
      <c r="B281" s="1"/>
      <c r="C281" s="1"/>
      <c r="D281" s="1"/>
      <c r="E281" s="180"/>
      <c r="F281" s="180"/>
      <c r="G281" s="180"/>
    </row>
    <row r="282" ht="15.75" customHeight="1">
      <c r="A282" s="1"/>
      <c r="B282" s="1"/>
      <c r="C282" s="1"/>
      <c r="D282" s="1"/>
      <c r="E282" s="180"/>
      <c r="F282" s="180"/>
      <c r="G282" s="180"/>
    </row>
    <row r="283" ht="15.75" customHeight="1">
      <c r="A283" s="1"/>
      <c r="B283" s="1"/>
      <c r="C283" s="1"/>
      <c r="D283" s="1"/>
      <c r="E283" s="180"/>
      <c r="F283" s="180"/>
      <c r="G283" s="180"/>
    </row>
    <row r="284" ht="15.75" customHeight="1">
      <c r="A284" s="1"/>
      <c r="B284" s="1"/>
      <c r="C284" s="1"/>
      <c r="D284" s="1"/>
      <c r="E284" s="180"/>
      <c r="F284" s="180"/>
      <c r="G284" s="180"/>
    </row>
    <row r="285" ht="15.75" customHeight="1">
      <c r="A285" s="1"/>
      <c r="B285" s="1"/>
      <c r="C285" s="1"/>
      <c r="D285" s="1"/>
      <c r="E285" s="180"/>
      <c r="F285" s="180"/>
      <c r="G285" s="180"/>
    </row>
    <row r="286" ht="15.75" customHeight="1">
      <c r="A286" s="1"/>
      <c r="B286" s="1"/>
      <c r="C286" s="1"/>
      <c r="D286" s="1"/>
      <c r="E286" s="180"/>
      <c r="F286" s="180"/>
      <c r="G286" s="180"/>
    </row>
    <row r="287" ht="15.75" customHeight="1">
      <c r="A287" s="1"/>
      <c r="B287" s="1"/>
      <c r="C287" s="1"/>
      <c r="D287" s="1"/>
      <c r="E287" s="180"/>
      <c r="F287" s="180"/>
      <c r="G287" s="180"/>
    </row>
    <row r="288" ht="15.75" customHeight="1">
      <c r="A288" s="1"/>
      <c r="B288" s="1"/>
      <c r="C288" s="1"/>
      <c r="D288" s="1"/>
      <c r="E288" s="180"/>
      <c r="F288" s="180"/>
      <c r="G288" s="180"/>
    </row>
    <row r="289" ht="15.75" customHeight="1">
      <c r="A289" s="1"/>
      <c r="B289" s="1"/>
      <c r="C289" s="1"/>
      <c r="D289" s="1"/>
      <c r="E289" s="180"/>
      <c r="F289" s="180"/>
      <c r="G289" s="180"/>
    </row>
    <row r="290" ht="15.75" customHeight="1">
      <c r="A290" s="1"/>
      <c r="B290" s="1"/>
      <c r="C290" s="1"/>
      <c r="D290" s="1"/>
      <c r="E290" s="180"/>
      <c r="F290" s="180"/>
      <c r="G290" s="180"/>
    </row>
    <row r="291" ht="15.75" customHeight="1">
      <c r="A291" s="1"/>
      <c r="B291" s="1"/>
      <c r="C291" s="1"/>
      <c r="D291" s="1"/>
      <c r="E291" s="180"/>
      <c r="F291" s="180"/>
      <c r="G291" s="180"/>
    </row>
    <row r="292" ht="15.75" customHeight="1">
      <c r="A292" s="1"/>
      <c r="B292" s="1"/>
      <c r="C292" s="1"/>
      <c r="D292" s="1"/>
      <c r="E292" s="180"/>
      <c r="F292" s="180"/>
      <c r="G292" s="180"/>
    </row>
    <row r="293" ht="15.75" customHeight="1">
      <c r="A293" s="1"/>
      <c r="B293" s="1"/>
      <c r="C293" s="1"/>
      <c r="D293" s="1"/>
      <c r="E293" s="180"/>
      <c r="F293" s="180"/>
      <c r="G293" s="180"/>
    </row>
    <row r="294" ht="15.75" customHeight="1">
      <c r="A294" s="1"/>
      <c r="B294" s="1"/>
      <c r="C294" s="1"/>
      <c r="D294" s="1"/>
      <c r="E294" s="180"/>
      <c r="F294" s="180"/>
      <c r="G294" s="180"/>
    </row>
    <row r="295" ht="15.75" customHeight="1">
      <c r="A295" s="1"/>
      <c r="B295" s="1"/>
      <c r="C295" s="1"/>
      <c r="D295" s="1"/>
      <c r="E295" s="180"/>
      <c r="F295" s="180"/>
      <c r="G295" s="180"/>
    </row>
    <row r="296" ht="15.75" customHeight="1">
      <c r="A296" s="1"/>
      <c r="B296" s="1"/>
      <c r="C296" s="1"/>
      <c r="D296" s="1"/>
      <c r="E296" s="180"/>
      <c r="F296" s="180"/>
      <c r="G296" s="180"/>
    </row>
    <row r="297" ht="15.75" customHeight="1">
      <c r="A297" s="1"/>
      <c r="B297" s="1"/>
      <c r="C297" s="1"/>
      <c r="D297" s="1"/>
      <c r="E297" s="180"/>
      <c r="F297" s="180"/>
      <c r="G297" s="180"/>
    </row>
    <row r="298" ht="15.75" customHeight="1">
      <c r="A298" s="1"/>
      <c r="B298" s="1"/>
      <c r="C298" s="1"/>
      <c r="D298" s="1"/>
      <c r="E298" s="180"/>
      <c r="F298" s="180"/>
      <c r="G298" s="180"/>
    </row>
    <row r="299" ht="15.75" customHeight="1">
      <c r="A299" s="1"/>
      <c r="B299" s="1"/>
      <c r="C299" s="1"/>
      <c r="D299" s="1"/>
      <c r="E299" s="180"/>
      <c r="F299" s="180"/>
      <c r="G299" s="180"/>
    </row>
    <row r="300" ht="15.75" customHeight="1">
      <c r="A300" s="1"/>
      <c r="B300" s="1"/>
      <c r="C300" s="1"/>
      <c r="D300" s="1"/>
      <c r="E300" s="180"/>
      <c r="F300" s="180"/>
      <c r="G300" s="180"/>
    </row>
    <row r="301" ht="15.75" customHeight="1">
      <c r="A301" s="1"/>
      <c r="B301" s="1"/>
      <c r="C301" s="1"/>
      <c r="D301" s="1"/>
      <c r="E301" s="180"/>
      <c r="F301" s="180"/>
      <c r="G301" s="180"/>
    </row>
    <row r="302" ht="15.75" customHeight="1">
      <c r="A302" s="1"/>
      <c r="B302" s="1"/>
      <c r="C302" s="1"/>
      <c r="D302" s="1"/>
      <c r="E302" s="180"/>
      <c r="F302" s="180"/>
      <c r="G302" s="180"/>
    </row>
    <row r="303" ht="15.75" customHeight="1">
      <c r="A303" s="1"/>
      <c r="B303" s="1"/>
      <c r="C303" s="1"/>
      <c r="D303" s="1"/>
      <c r="E303" s="180"/>
      <c r="F303" s="180"/>
      <c r="G303" s="180"/>
    </row>
    <row r="304" ht="15.75" customHeight="1">
      <c r="A304" s="1"/>
      <c r="B304" s="1"/>
      <c r="C304" s="1"/>
      <c r="D304" s="1"/>
      <c r="E304" s="180"/>
      <c r="F304" s="180"/>
      <c r="G304" s="180"/>
    </row>
    <row r="305" ht="15.75" customHeight="1">
      <c r="A305" s="1"/>
      <c r="B305" s="1"/>
      <c r="C305" s="1"/>
      <c r="D305" s="1"/>
      <c r="E305" s="180"/>
      <c r="F305" s="180"/>
      <c r="G305" s="180"/>
    </row>
    <row r="306" ht="15.75" customHeight="1">
      <c r="A306" s="1"/>
      <c r="B306" s="1"/>
      <c r="C306" s="1"/>
      <c r="D306" s="1"/>
      <c r="E306" s="180"/>
      <c r="F306" s="180"/>
      <c r="G306" s="180"/>
    </row>
    <row r="307" ht="15.75" customHeight="1">
      <c r="A307" s="1"/>
      <c r="B307" s="1"/>
      <c r="C307" s="1"/>
      <c r="D307" s="1"/>
      <c r="E307" s="180"/>
      <c r="F307" s="180"/>
      <c r="G307" s="180"/>
    </row>
    <row r="308" ht="15.75" customHeight="1">
      <c r="A308" s="1"/>
      <c r="B308" s="1"/>
      <c r="C308" s="1"/>
      <c r="D308" s="1"/>
      <c r="E308" s="180"/>
      <c r="F308" s="180"/>
      <c r="G308" s="180"/>
    </row>
    <row r="309" ht="15.75" customHeight="1">
      <c r="A309" s="1"/>
      <c r="B309" s="1"/>
      <c r="C309" s="1"/>
      <c r="D309" s="1"/>
      <c r="E309" s="180"/>
      <c r="F309" s="180"/>
      <c r="G309" s="180"/>
    </row>
    <row r="310" ht="15.75" customHeight="1">
      <c r="A310" s="1"/>
      <c r="B310" s="1"/>
      <c r="C310" s="1"/>
      <c r="D310" s="1"/>
      <c r="E310" s="180"/>
      <c r="F310" s="180"/>
      <c r="G310" s="180"/>
    </row>
    <row r="311" ht="15.75" customHeight="1">
      <c r="A311" s="1"/>
      <c r="B311" s="1"/>
      <c r="C311" s="1"/>
      <c r="D311" s="1"/>
      <c r="E311" s="180"/>
      <c r="F311" s="180"/>
      <c r="G311" s="180"/>
    </row>
    <row r="312" ht="15.75" customHeight="1">
      <c r="A312" s="1"/>
      <c r="B312" s="1"/>
      <c r="C312" s="1"/>
      <c r="D312" s="1"/>
      <c r="E312" s="180"/>
      <c r="F312" s="180"/>
      <c r="G312" s="180"/>
    </row>
    <row r="313" ht="15.75" customHeight="1">
      <c r="A313" s="1"/>
      <c r="B313" s="1"/>
      <c r="C313" s="1"/>
      <c r="D313" s="1"/>
      <c r="E313" s="180"/>
      <c r="F313" s="180"/>
      <c r="G313" s="180"/>
    </row>
    <row r="314" ht="15.75" customHeight="1">
      <c r="A314" s="1"/>
      <c r="B314" s="1"/>
      <c r="C314" s="1"/>
      <c r="D314" s="1"/>
      <c r="E314" s="180"/>
      <c r="F314" s="180"/>
      <c r="G314" s="180"/>
    </row>
    <row r="315" ht="15.75" customHeight="1">
      <c r="A315" s="1"/>
      <c r="B315" s="1"/>
      <c r="C315" s="1"/>
      <c r="D315" s="1"/>
      <c r="E315" s="180"/>
      <c r="F315" s="180"/>
      <c r="G315" s="180"/>
    </row>
    <row r="316" ht="15.75" customHeight="1">
      <c r="A316" s="1"/>
      <c r="B316" s="1"/>
      <c r="C316" s="1"/>
      <c r="D316" s="1"/>
      <c r="E316" s="180"/>
      <c r="F316" s="180"/>
      <c r="G316" s="180"/>
    </row>
    <row r="317" ht="15.75" customHeight="1">
      <c r="A317" s="1"/>
      <c r="B317" s="1"/>
      <c r="C317" s="1"/>
      <c r="D317" s="1"/>
      <c r="E317" s="180"/>
      <c r="F317" s="180"/>
      <c r="G317" s="180"/>
    </row>
    <row r="318" ht="15.75" customHeight="1">
      <c r="A318" s="1"/>
      <c r="B318" s="1"/>
      <c r="C318" s="1"/>
      <c r="D318" s="1"/>
      <c r="E318" s="180"/>
      <c r="F318" s="180"/>
      <c r="G318" s="180"/>
    </row>
    <row r="319" ht="15.75" customHeight="1">
      <c r="A319" s="1"/>
      <c r="B319" s="1"/>
      <c r="C319" s="1"/>
      <c r="D319" s="1"/>
      <c r="E319" s="180"/>
      <c r="F319" s="180"/>
      <c r="G319" s="180"/>
    </row>
    <row r="320" ht="15.75" customHeight="1">
      <c r="A320" s="1"/>
      <c r="B320" s="1"/>
      <c r="C320" s="1"/>
      <c r="D320" s="1"/>
      <c r="E320" s="180"/>
      <c r="F320" s="180"/>
      <c r="G320" s="180"/>
    </row>
    <row r="321" ht="15.75" customHeight="1">
      <c r="A321" s="1"/>
      <c r="B321" s="1"/>
      <c r="C321" s="1"/>
      <c r="D321" s="1"/>
      <c r="E321" s="180"/>
      <c r="F321" s="180"/>
      <c r="G321" s="180"/>
    </row>
    <row r="322" ht="15.75" customHeight="1">
      <c r="A322" s="1"/>
      <c r="B322" s="1"/>
      <c r="C322" s="1"/>
      <c r="D322" s="1"/>
      <c r="E322" s="180"/>
      <c r="F322" s="180"/>
      <c r="G322" s="180"/>
    </row>
    <row r="323" ht="15.75" customHeight="1">
      <c r="A323" s="1"/>
      <c r="B323" s="1"/>
      <c r="C323" s="1"/>
      <c r="D323" s="1"/>
      <c r="E323" s="180"/>
      <c r="F323" s="180"/>
      <c r="G323" s="180"/>
    </row>
    <row r="324" ht="15.75" customHeight="1">
      <c r="A324" s="1"/>
      <c r="B324" s="1"/>
      <c r="C324" s="1"/>
      <c r="D324" s="1"/>
      <c r="E324" s="180"/>
      <c r="F324" s="180"/>
      <c r="G324" s="180"/>
    </row>
    <row r="325" ht="15.75" customHeight="1">
      <c r="A325" s="1"/>
      <c r="B325" s="1"/>
      <c r="C325" s="1"/>
      <c r="D325" s="1"/>
      <c r="E325" s="180"/>
      <c r="F325" s="180"/>
      <c r="G325" s="180"/>
    </row>
    <row r="326" ht="15.75" customHeight="1">
      <c r="A326" s="1"/>
      <c r="B326" s="1"/>
      <c r="C326" s="1"/>
      <c r="D326" s="1"/>
      <c r="E326" s="180"/>
      <c r="F326" s="180"/>
      <c r="G326" s="180"/>
    </row>
    <row r="327" ht="15.75" customHeight="1">
      <c r="A327" s="1"/>
      <c r="B327" s="1"/>
      <c r="C327" s="1"/>
      <c r="D327" s="1"/>
      <c r="E327" s="180"/>
      <c r="F327" s="180"/>
      <c r="G327" s="180"/>
    </row>
    <row r="328" ht="15.75" customHeight="1">
      <c r="A328" s="1"/>
      <c r="B328" s="1"/>
      <c r="C328" s="1"/>
      <c r="D328" s="1"/>
      <c r="E328" s="180"/>
      <c r="F328" s="180"/>
      <c r="G328" s="180"/>
    </row>
    <row r="329" ht="15.75" customHeight="1">
      <c r="A329" s="1"/>
      <c r="B329" s="1"/>
      <c r="C329" s="1"/>
      <c r="D329" s="1"/>
      <c r="E329" s="180"/>
      <c r="F329" s="180"/>
      <c r="G329" s="180"/>
    </row>
    <row r="330" ht="15.75" customHeight="1">
      <c r="A330" s="1"/>
      <c r="B330" s="1"/>
      <c r="C330" s="1"/>
      <c r="D330" s="1"/>
      <c r="E330" s="180"/>
      <c r="F330" s="180"/>
      <c r="G330" s="180"/>
    </row>
    <row r="331" ht="15.75" customHeight="1">
      <c r="A331" s="1"/>
      <c r="B331" s="1"/>
      <c r="C331" s="1"/>
      <c r="D331" s="1"/>
      <c r="E331" s="180"/>
      <c r="F331" s="180"/>
      <c r="G331" s="180"/>
    </row>
    <row r="332" ht="15.75" customHeight="1">
      <c r="A332" s="1"/>
      <c r="B332" s="1"/>
      <c r="C332" s="1"/>
      <c r="D332" s="1"/>
      <c r="E332" s="180"/>
      <c r="F332" s="180"/>
      <c r="G332" s="180"/>
    </row>
    <row r="333" ht="15.75" customHeight="1">
      <c r="A333" s="1"/>
      <c r="B333" s="1"/>
      <c r="C333" s="1"/>
      <c r="D333" s="1"/>
      <c r="E333" s="180"/>
      <c r="F333" s="180"/>
      <c r="G333" s="180"/>
    </row>
    <row r="334" ht="15.75" customHeight="1">
      <c r="A334" s="1"/>
      <c r="B334" s="1"/>
      <c r="C334" s="1"/>
      <c r="D334" s="1"/>
      <c r="E334" s="180"/>
      <c r="F334" s="180"/>
      <c r="G334" s="180"/>
    </row>
    <row r="335" ht="15.75" customHeight="1">
      <c r="A335" s="1"/>
      <c r="B335" s="1"/>
      <c r="C335" s="1"/>
      <c r="D335" s="1"/>
      <c r="E335" s="180"/>
      <c r="F335" s="180"/>
      <c r="G335" s="180"/>
    </row>
    <row r="336" ht="15.75" customHeight="1">
      <c r="A336" s="1"/>
      <c r="B336" s="1"/>
      <c r="C336" s="1"/>
      <c r="D336" s="1"/>
      <c r="E336" s="180"/>
      <c r="F336" s="180"/>
      <c r="G336" s="180"/>
    </row>
    <row r="337" ht="15.75" customHeight="1">
      <c r="A337" s="1"/>
      <c r="B337" s="1"/>
      <c r="C337" s="1"/>
      <c r="D337" s="1"/>
      <c r="E337" s="180"/>
      <c r="F337" s="180"/>
      <c r="G337" s="180"/>
    </row>
    <row r="338" ht="15.75" customHeight="1">
      <c r="A338" s="1"/>
      <c r="B338" s="1"/>
      <c r="C338" s="1"/>
      <c r="D338" s="1"/>
      <c r="E338" s="180"/>
      <c r="F338" s="180"/>
      <c r="G338" s="180"/>
    </row>
    <row r="339" ht="15.75" customHeight="1">
      <c r="A339" s="1"/>
      <c r="B339" s="1"/>
      <c r="C339" s="1"/>
      <c r="D339" s="1"/>
      <c r="E339" s="180"/>
      <c r="F339" s="180"/>
      <c r="G339" s="180"/>
    </row>
    <row r="340" ht="15.75" customHeight="1">
      <c r="A340" s="1"/>
      <c r="B340" s="1"/>
      <c r="C340" s="1"/>
      <c r="D340" s="1"/>
      <c r="E340" s="180"/>
      <c r="F340" s="180"/>
      <c r="G340" s="180"/>
    </row>
    <row r="341" ht="15.75" customHeight="1">
      <c r="A341" s="1"/>
      <c r="B341" s="1"/>
      <c r="C341" s="1"/>
      <c r="D341" s="1"/>
      <c r="E341" s="180"/>
      <c r="F341" s="180"/>
      <c r="G341" s="180"/>
    </row>
    <row r="342" ht="15.75" customHeight="1">
      <c r="A342" s="1"/>
      <c r="B342" s="1"/>
      <c r="C342" s="1"/>
      <c r="D342" s="1"/>
      <c r="E342" s="180"/>
      <c r="F342" s="180"/>
      <c r="G342" s="180"/>
    </row>
    <row r="343" ht="15.75" customHeight="1">
      <c r="A343" s="1"/>
      <c r="B343" s="1"/>
      <c r="C343" s="1"/>
      <c r="D343" s="1"/>
      <c r="E343" s="180"/>
      <c r="F343" s="180"/>
      <c r="G343" s="180"/>
    </row>
    <row r="344" ht="15.75" customHeight="1">
      <c r="A344" s="1"/>
      <c r="B344" s="1"/>
      <c r="C344" s="1"/>
      <c r="D344" s="1"/>
      <c r="E344" s="180"/>
      <c r="F344" s="180"/>
      <c r="G344" s="180"/>
    </row>
    <row r="345" ht="15.75" customHeight="1">
      <c r="A345" s="1"/>
      <c r="B345" s="1"/>
      <c r="C345" s="1"/>
      <c r="D345" s="1"/>
      <c r="E345" s="180"/>
      <c r="F345" s="180"/>
      <c r="G345" s="180"/>
    </row>
    <row r="346" ht="15.75" customHeight="1">
      <c r="A346" s="1"/>
      <c r="B346" s="1"/>
      <c r="C346" s="1"/>
      <c r="D346" s="1"/>
      <c r="E346" s="180"/>
      <c r="F346" s="180"/>
      <c r="G346" s="180"/>
    </row>
    <row r="347" ht="15.75" customHeight="1">
      <c r="A347" s="1"/>
      <c r="B347" s="1"/>
      <c r="C347" s="1"/>
      <c r="D347" s="1"/>
      <c r="E347" s="180"/>
      <c r="F347" s="180"/>
      <c r="G347" s="180"/>
    </row>
    <row r="348" ht="15.75" customHeight="1">
      <c r="A348" s="1"/>
      <c r="B348" s="1"/>
      <c r="C348" s="1"/>
      <c r="D348" s="1"/>
      <c r="E348" s="180"/>
      <c r="F348" s="180"/>
      <c r="G348" s="180"/>
    </row>
    <row r="349" ht="15.75" customHeight="1">
      <c r="A349" s="1"/>
      <c r="B349" s="1"/>
      <c r="C349" s="1"/>
      <c r="D349" s="1"/>
      <c r="E349" s="180"/>
      <c r="F349" s="180"/>
      <c r="G349" s="180"/>
    </row>
    <row r="350" ht="15.75" customHeight="1">
      <c r="A350" s="1"/>
      <c r="B350" s="1"/>
      <c r="C350" s="1"/>
      <c r="D350" s="1"/>
      <c r="E350" s="180"/>
      <c r="F350" s="180"/>
      <c r="G350" s="180"/>
    </row>
    <row r="351" ht="15.75" customHeight="1">
      <c r="A351" s="1"/>
      <c r="B351" s="1"/>
      <c r="C351" s="1"/>
      <c r="D351" s="1"/>
      <c r="E351" s="180"/>
      <c r="F351" s="180"/>
      <c r="G351" s="180"/>
    </row>
    <row r="352" ht="15.75" customHeight="1">
      <c r="A352" s="1"/>
      <c r="B352" s="1"/>
      <c r="C352" s="1"/>
      <c r="D352" s="1"/>
      <c r="E352" s="180"/>
      <c r="F352" s="180"/>
      <c r="G352" s="180"/>
    </row>
    <row r="353" ht="15.75" customHeight="1">
      <c r="A353" s="1"/>
      <c r="B353" s="1"/>
      <c r="C353" s="1"/>
      <c r="D353" s="1"/>
      <c r="E353" s="180"/>
      <c r="F353" s="180"/>
      <c r="G353" s="180"/>
    </row>
    <row r="354" ht="15.75" customHeight="1">
      <c r="A354" s="1"/>
      <c r="B354" s="1"/>
      <c r="C354" s="1"/>
      <c r="D354" s="1"/>
      <c r="E354" s="180"/>
      <c r="F354" s="180"/>
      <c r="G354" s="180"/>
    </row>
    <row r="355" ht="15.75" customHeight="1">
      <c r="A355" s="1"/>
      <c r="B355" s="1"/>
      <c r="C355" s="1"/>
      <c r="D355" s="1"/>
      <c r="E355" s="180"/>
      <c r="F355" s="180"/>
      <c r="G355" s="180"/>
    </row>
    <row r="356" ht="15.75" customHeight="1">
      <c r="A356" s="1"/>
      <c r="B356" s="1"/>
      <c r="C356" s="1"/>
      <c r="D356" s="1"/>
      <c r="E356" s="180"/>
      <c r="F356" s="180"/>
      <c r="G356" s="180"/>
    </row>
    <row r="357" ht="15.75" customHeight="1">
      <c r="A357" s="1"/>
      <c r="B357" s="1"/>
      <c r="C357" s="1"/>
      <c r="D357" s="1"/>
      <c r="E357" s="180"/>
      <c r="F357" s="180"/>
      <c r="G357" s="180"/>
    </row>
    <row r="358" ht="15.75" customHeight="1">
      <c r="A358" s="1"/>
      <c r="B358" s="1"/>
      <c r="C358" s="1"/>
      <c r="D358" s="1"/>
      <c r="E358" s="180"/>
      <c r="F358" s="180"/>
      <c r="G358" s="180"/>
    </row>
    <row r="359" ht="15.75" customHeight="1">
      <c r="A359" s="1"/>
      <c r="B359" s="1"/>
      <c r="C359" s="1"/>
      <c r="D359" s="1"/>
      <c r="E359" s="180"/>
      <c r="F359" s="180"/>
      <c r="G359" s="180"/>
    </row>
    <row r="360" ht="15.75" customHeight="1">
      <c r="A360" s="1"/>
      <c r="B360" s="1"/>
      <c r="C360" s="1"/>
      <c r="D360" s="1"/>
      <c r="E360" s="180"/>
      <c r="F360" s="180"/>
      <c r="G360" s="180"/>
    </row>
    <row r="361" ht="15.75" customHeight="1">
      <c r="A361" s="1"/>
      <c r="B361" s="1"/>
      <c r="C361" s="1"/>
      <c r="D361" s="1"/>
      <c r="E361" s="180"/>
      <c r="F361" s="180"/>
      <c r="G361" s="180"/>
    </row>
    <row r="362" ht="15.75" customHeight="1">
      <c r="A362" s="1"/>
      <c r="B362" s="1"/>
      <c r="C362" s="1"/>
      <c r="D362" s="1"/>
      <c r="E362" s="180"/>
      <c r="F362" s="180"/>
      <c r="G362" s="180"/>
    </row>
    <row r="363" ht="15.75" customHeight="1">
      <c r="A363" s="1"/>
      <c r="B363" s="1"/>
      <c r="C363" s="1"/>
      <c r="D363" s="1"/>
      <c r="E363" s="180"/>
      <c r="F363" s="180"/>
      <c r="G363" s="180"/>
    </row>
    <row r="364" ht="15.75" customHeight="1">
      <c r="A364" s="1"/>
      <c r="B364" s="1"/>
      <c r="C364" s="1"/>
      <c r="D364" s="1"/>
      <c r="E364" s="180"/>
      <c r="F364" s="180"/>
      <c r="G364" s="180"/>
    </row>
    <row r="365" ht="15.75" customHeight="1">
      <c r="A365" s="1"/>
      <c r="B365" s="1"/>
      <c r="C365" s="1"/>
      <c r="D365" s="1"/>
      <c r="E365" s="180"/>
      <c r="F365" s="180"/>
      <c r="G365" s="180"/>
    </row>
    <row r="366" ht="15.75" customHeight="1">
      <c r="A366" s="1"/>
      <c r="B366" s="1"/>
      <c r="C366" s="1"/>
      <c r="D366" s="1"/>
      <c r="E366" s="180"/>
      <c r="F366" s="180"/>
      <c r="G366" s="180"/>
    </row>
    <row r="367" ht="15.75" customHeight="1">
      <c r="A367" s="1"/>
      <c r="B367" s="1"/>
      <c r="C367" s="1"/>
      <c r="D367" s="1"/>
      <c r="E367" s="180"/>
      <c r="F367" s="180"/>
      <c r="G367" s="180"/>
    </row>
    <row r="368" ht="15.75" customHeight="1">
      <c r="A368" s="1"/>
      <c r="B368" s="1"/>
      <c r="C368" s="1"/>
      <c r="D368" s="1"/>
      <c r="E368" s="180"/>
      <c r="F368" s="180"/>
      <c r="G368" s="180"/>
    </row>
    <row r="369" ht="15.75" customHeight="1">
      <c r="A369" s="1"/>
      <c r="B369" s="1"/>
      <c r="C369" s="1"/>
      <c r="D369" s="1"/>
      <c r="E369" s="180"/>
      <c r="F369" s="180"/>
      <c r="G369" s="180"/>
    </row>
    <row r="370" ht="15.75" customHeight="1">
      <c r="A370" s="1"/>
      <c r="B370" s="1"/>
      <c r="C370" s="1"/>
      <c r="D370" s="1"/>
      <c r="E370" s="180"/>
      <c r="F370" s="180"/>
      <c r="G370" s="180"/>
    </row>
    <row r="371" ht="15.75" customHeight="1">
      <c r="A371" s="1"/>
      <c r="B371" s="1"/>
      <c r="C371" s="1"/>
      <c r="D371" s="1"/>
      <c r="E371" s="180"/>
      <c r="F371" s="180"/>
      <c r="G371" s="180"/>
    </row>
    <row r="372" ht="15.75" customHeight="1">
      <c r="A372" s="1"/>
      <c r="B372" s="1"/>
      <c r="C372" s="1"/>
      <c r="D372" s="1"/>
      <c r="E372" s="180"/>
      <c r="F372" s="180"/>
      <c r="G372" s="180"/>
    </row>
    <row r="373" ht="15.75" customHeight="1">
      <c r="A373" s="1"/>
      <c r="B373" s="1"/>
      <c r="C373" s="1"/>
      <c r="D373" s="1"/>
      <c r="E373" s="180"/>
      <c r="F373" s="180"/>
      <c r="G373" s="180"/>
    </row>
    <row r="374" ht="15.75" customHeight="1">
      <c r="A374" s="1"/>
      <c r="B374" s="1"/>
      <c r="C374" s="1"/>
      <c r="D374" s="1"/>
      <c r="E374" s="180"/>
      <c r="F374" s="180"/>
      <c r="G374" s="180"/>
    </row>
    <row r="375" ht="15.75" customHeight="1">
      <c r="A375" s="1"/>
      <c r="B375" s="1"/>
      <c r="C375" s="1"/>
      <c r="D375" s="1"/>
      <c r="E375" s="180"/>
      <c r="F375" s="180"/>
      <c r="G375" s="180"/>
    </row>
    <row r="376" ht="15.75" customHeight="1">
      <c r="A376" s="1"/>
      <c r="B376" s="1"/>
      <c r="C376" s="1"/>
      <c r="D376" s="1"/>
      <c r="E376" s="180"/>
      <c r="F376" s="180"/>
      <c r="G376" s="180"/>
    </row>
    <row r="377" ht="15.75" customHeight="1">
      <c r="A377" s="1"/>
      <c r="B377" s="1"/>
      <c r="C377" s="1"/>
      <c r="D377" s="1"/>
      <c r="E377" s="180"/>
      <c r="F377" s="180"/>
      <c r="G377" s="180"/>
    </row>
    <row r="378" ht="15.75" customHeight="1">
      <c r="A378" s="1"/>
      <c r="B378" s="1"/>
      <c r="C378" s="1"/>
      <c r="D378" s="1"/>
      <c r="E378" s="180"/>
      <c r="F378" s="180"/>
      <c r="G378" s="180"/>
    </row>
    <row r="379" ht="15.75" customHeight="1">
      <c r="A379" s="1"/>
      <c r="B379" s="1"/>
      <c r="C379" s="1"/>
      <c r="D379" s="1"/>
      <c r="E379" s="180"/>
      <c r="F379" s="180"/>
      <c r="G379" s="180"/>
    </row>
    <row r="380" ht="15.75" customHeight="1">
      <c r="A380" s="1"/>
      <c r="B380" s="1"/>
      <c r="C380" s="1"/>
      <c r="D380" s="1"/>
      <c r="E380" s="180"/>
      <c r="F380" s="180"/>
      <c r="G380" s="180"/>
    </row>
    <row r="381" ht="15.75" customHeight="1">
      <c r="A381" s="1"/>
      <c r="B381" s="1"/>
      <c r="C381" s="1"/>
      <c r="D381" s="1"/>
      <c r="E381" s="180"/>
      <c r="F381" s="180"/>
      <c r="G381" s="180"/>
    </row>
    <row r="382" ht="15.75" customHeight="1">
      <c r="A382" s="1"/>
      <c r="B382" s="1"/>
      <c r="C382" s="1"/>
      <c r="D382" s="1"/>
      <c r="E382" s="180"/>
      <c r="F382" s="180"/>
      <c r="G382" s="180"/>
    </row>
    <row r="383" ht="15.75" customHeight="1">
      <c r="A383" s="1"/>
      <c r="B383" s="1"/>
      <c r="C383" s="1"/>
      <c r="D383" s="1"/>
      <c r="E383" s="180"/>
      <c r="F383" s="180"/>
      <c r="G383" s="180"/>
    </row>
    <row r="384" ht="15.75" customHeight="1">
      <c r="A384" s="1"/>
      <c r="B384" s="1"/>
      <c r="C384" s="1"/>
      <c r="D384" s="1"/>
      <c r="E384" s="180"/>
      <c r="F384" s="180"/>
      <c r="G384" s="180"/>
    </row>
    <row r="385" ht="15.75" customHeight="1">
      <c r="A385" s="1"/>
      <c r="B385" s="1"/>
      <c r="C385" s="1"/>
      <c r="D385" s="1"/>
      <c r="E385" s="180"/>
      <c r="F385" s="180"/>
      <c r="G385" s="180"/>
    </row>
    <row r="386" ht="15.75" customHeight="1">
      <c r="A386" s="1"/>
      <c r="B386" s="1"/>
      <c r="C386" s="1"/>
      <c r="D386" s="1"/>
      <c r="E386" s="180"/>
      <c r="F386" s="180"/>
      <c r="G386" s="180"/>
    </row>
    <row r="387" ht="15.75" customHeight="1">
      <c r="A387" s="1"/>
      <c r="B387" s="1"/>
      <c r="C387" s="1"/>
      <c r="D387" s="1"/>
      <c r="E387" s="180"/>
      <c r="F387" s="180"/>
      <c r="G387" s="180"/>
    </row>
    <row r="388" ht="15.75" customHeight="1">
      <c r="A388" s="1"/>
      <c r="B388" s="1"/>
      <c r="C388" s="1"/>
      <c r="D388" s="1"/>
      <c r="E388" s="180"/>
      <c r="F388" s="180"/>
      <c r="G388" s="180"/>
    </row>
    <row r="389" ht="15.75" customHeight="1">
      <c r="A389" s="1"/>
      <c r="B389" s="1"/>
      <c r="C389" s="1"/>
      <c r="D389" s="1"/>
      <c r="E389" s="180"/>
      <c r="F389" s="180"/>
      <c r="G389" s="180"/>
    </row>
    <row r="390" ht="15.75" customHeight="1">
      <c r="A390" s="1"/>
      <c r="B390" s="1"/>
      <c r="C390" s="1"/>
      <c r="D390" s="1"/>
      <c r="E390" s="180"/>
      <c r="F390" s="180"/>
      <c r="G390" s="180"/>
    </row>
    <row r="391" ht="15.75" customHeight="1">
      <c r="A391" s="1"/>
      <c r="B391" s="1"/>
      <c r="C391" s="1"/>
      <c r="D391" s="1"/>
      <c r="E391" s="180"/>
      <c r="F391" s="180"/>
      <c r="G391" s="180"/>
    </row>
    <row r="392" ht="15.75" customHeight="1">
      <c r="A392" s="1"/>
      <c r="B392" s="1"/>
      <c r="C392" s="1"/>
      <c r="D392" s="1"/>
      <c r="E392" s="180"/>
      <c r="F392" s="180"/>
      <c r="G392" s="180"/>
    </row>
    <row r="393" ht="15.75" customHeight="1">
      <c r="A393" s="1"/>
      <c r="B393" s="1"/>
      <c r="C393" s="1"/>
      <c r="D393" s="1"/>
      <c r="E393" s="180"/>
      <c r="F393" s="180"/>
      <c r="G393" s="180"/>
    </row>
    <row r="394" ht="15.75" customHeight="1">
      <c r="A394" s="1"/>
      <c r="B394" s="1"/>
      <c r="C394" s="1"/>
      <c r="D394" s="1"/>
      <c r="E394" s="180"/>
      <c r="F394" s="180"/>
      <c r="G394" s="180"/>
    </row>
    <row r="395" ht="15.75" customHeight="1">
      <c r="A395" s="1"/>
      <c r="B395" s="1"/>
      <c r="C395" s="1"/>
      <c r="D395" s="1"/>
      <c r="E395" s="180"/>
      <c r="F395" s="180"/>
      <c r="G395" s="180"/>
    </row>
    <row r="396" ht="15.75" customHeight="1">
      <c r="A396" s="1"/>
      <c r="B396" s="1"/>
      <c r="C396" s="1"/>
      <c r="D396" s="1"/>
      <c r="E396" s="180"/>
      <c r="F396" s="180"/>
      <c r="G396" s="180"/>
    </row>
    <row r="397" ht="15.75" customHeight="1">
      <c r="A397" s="1"/>
      <c r="B397" s="1"/>
      <c r="C397" s="1"/>
      <c r="D397" s="1"/>
      <c r="E397" s="180"/>
      <c r="F397" s="180"/>
      <c r="G397" s="180"/>
    </row>
    <row r="398" ht="15.75" customHeight="1">
      <c r="A398" s="1"/>
      <c r="B398" s="1"/>
      <c r="C398" s="1"/>
      <c r="D398" s="1"/>
      <c r="E398" s="180"/>
      <c r="F398" s="180"/>
      <c r="G398" s="180"/>
    </row>
    <row r="399" ht="15.75" customHeight="1">
      <c r="A399" s="1"/>
      <c r="B399" s="1"/>
      <c r="C399" s="1"/>
      <c r="D399" s="1"/>
      <c r="E399" s="180"/>
      <c r="F399" s="180"/>
      <c r="G399" s="180"/>
    </row>
    <row r="400" ht="15.75" customHeight="1">
      <c r="A400" s="1"/>
      <c r="B400" s="1"/>
      <c r="C400" s="1"/>
      <c r="D400" s="1"/>
      <c r="E400" s="180"/>
      <c r="F400" s="180"/>
      <c r="G400" s="180"/>
    </row>
    <row r="401" ht="15.75" customHeight="1">
      <c r="A401" s="1"/>
      <c r="B401" s="1"/>
      <c r="C401" s="1"/>
      <c r="D401" s="1"/>
      <c r="E401" s="180"/>
      <c r="F401" s="180"/>
      <c r="G401" s="180"/>
    </row>
    <row r="402" ht="15.75" customHeight="1">
      <c r="A402" s="1"/>
      <c r="B402" s="1"/>
      <c r="C402" s="1"/>
      <c r="D402" s="1"/>
      <c r="E402" s="180"/>
      <c r="F402" s="180"/>
      <c r="G402" s="180"/>
    </row>
    <row r="403" ht="15.75" customHeight="1">
      <c r="A403" s="1"/>
      <c r="B403" s="1"/>
      <c r="C403" s="1"/>
      <c r="D403" s="1"/>
      <c r="E403" s="180"/>
      <c r="F403" s="180"/>
      <c r="G403" s="180"/>
    </row>
    <row r="404" ht="15.75" customHeight="1">
      <c r="A404" s="1"/>
      <c r="B404" s="1"/>
      <c r="C404" s="1"/>
      <c r="D404" s="1"/>
      <c r="E404" s="180"/>
      <c r="F404" s="180"/>
      <c r="G404" s="180"/>
    </row>
    <row r="405" ht="15.75" customHeight="1">
      <c r="A405" s="1"/>
      <c r="B405" s="1"/>
      <c r="C405" s="1"/>
      <c r="D405" s="1"/>
      <c r="E405" s="180"/>
      <c r="F405" s="180"/>
      <c r="G405" s="180"/>
    </row>
    <row r="406" ht="15.75" customHeight="1">
      <c r="A406" s="1"/>
      <c r="B406" s="1"/>
      <c r="C406" s="1"/>
      <c r="D406" s="1"/>
      <c r="E406" s="180"/>
      <c r="F406" s="180"/>
      <c r="G406" s="180"/>
    </row>
    <row r="407" ht="15.75" customHeight="1">
      <c r="A407" s="1"/>
      <c r="B407" s="1"/>
      <c r="C407" s="1"/>
      <c r="D407" s="1"/>
      <c r="E407" s="180"/>
      <c r="F407" s="180"/>
      <c r="G407" s="180"/>
    </row>
    <row r="408" ht="15.75" customHeight="1">
      <c r="A408" s="1"/>
      <c r="B408" s="1"/>
      <c r="C408" s="1"/>
      <c r="D408" s="1"/>
      <c r="E408" s="180"/>
      <c r="F408" s="180"/>
      <c r="G408" s="180"/>
    </row>
    <row r="409" ht="15.75" customHeight="1">
      <c r="A409" s="1"/>
      <c r="B409" s="1"/>
      <c r="C409" s="1"/>
      <c r="D409" s="1"/>
      <c r="E409" s="180"/>
      <c r="F409" s="180"/>
      <c r="G409" s="180"/>
    </row>
    <row r="410" ht="15.75" customHeight="1">
      <c r="A410" s="1"/>
      <c r="B410" s="1"/>
      <c r="C410" s="1"/>
      <c r="D410" s="1"/>
      <c r="E410" s="180"/>
      <c r="F410" s="180"/>
      <c r="G410" s="180"/>
    </row>
    <row r="411" ht="15.75" customHeight="1">
      <c r="A411" s="1"/>
      <c r="B411" s="1"/>
      <c r="C411" s="1"/>
      <c r="D411" s="1"/>
      <c r="E411" s="180"/>
      <c r="F411" s="180"/>
      <c r="G411" s="180"/>
    </row>
    <row r="412" ht="15.75" customHeight="1">
      <c r="A412" s="1"/>
      <c r="B412" s="1"/>
      <c r="C412" s="1"/>
      <c r="D412" s="1"/>
      <c r="E412" s="180"/>
      <c r="F412" s="180"/>
      <c r="G412" s="180"/>
    </row>
    <row r="413" ht="15.75" customHeight="1">
      <c r="A413" s="1"/>
      <c r="B413" s="1"/>
      <c r="C413" s="1"/>
      <c r="D413" s="1"/>
      <c r="E413" s="180"/>
      <c r="F413" s="180"/>
      <c r="G413" s="180"/>
    </row>
    <row r="414" ht="15.75" customHeight="1">
      <c r="A414" s="1"/>
      <c r="B414" s="1"/>
      <c r="C414" s="1"/>
      <c r="D414" s="1"/>
      <c r="E414" s="180"/>
      <c r="F414" s="180"/>
      <c r="G414" s="180"/>
    </row>
    <row r="415" ht="15.75" customHeight="1">
      <c r="A415" s="1"/>
      <c r="B415" s="1"/>
      <c r="C415" s="1"/>
      <c r="D415" s="1"/>
      <c r="E415" s="180"/>
      <c r="F415" s="180"/>
      <c r="G415" s="180"/>
    </row>
    <row r="416" ht="15.75" customHeight="1">
      <c r="A416" s="1"/>
      <c r="B416" s="1"/>
      <c r="C416" s="1"/>
      <c r="D416" s="1"/>
      <c r="E416" s="180"/>
      <c r="F416" s="180"/>
      <c r="G416" s="180"/>
    </row>
    <row r="417" ht="15.75" customHeight="1">
      <c r="A417" s="1"/>
      <c r="B417" s="1"/>
      <c r="C417" s="1"/>
      <c r="D417" s="1"/>
      <c r="E417" s="180"/>
      <c r="F417" s="180"/>
      <c r="G417" s="180"/>
    </row>
    <row r="418" ht="15.75" customHeight="1">
      <c r="A418" s="1"/>
      <c r="B418" s="1"/>
      <c r="C418" s="1"/>
      <c r="D418" s="1"/>
      <c r="E418" s="180"/>
      <c r="F418" s="180"/>
      <c r="G418" s="180"/>
    </row>
    <row r="419" ht="15.75" customHeight="1">
      <c r="A419" s="1"/>
      <c r="B419" s="1"/>
      <c r="C419" s="1"/>
      <c r="D419" s="1"/>
      <c r="E419" s="180"/>
      <c r="F419" s="180"/>
      <c r="G419" s="180"/>
    </row>
    <row r="420" ht="15.75" customHeight="1">
      <c r="A420" s="1"/>
      <c r="B420" s="1"/>
      <c r="C420" s="1"/>
      <c r="D420" s="1"/>
      <c r="E420" s="180"/>
      <c r="F420" s="180"/>
      <c r="G420" s="180"/>
    </row>
    <row r="421" ht="15.75" customHeight="1">
      <c r="A421" s="1"/>
      <c r="B421" s="1"/>
      <c r="C421" s="1"/>
      <c r="D421" s="1"/>
      <c r="E421" s="180"/>
      <c r="F421" s="180"/>
      <c r="G421" s="180"/>
    </row>
    <row r="422" ht="15.75" customHeight="1">
      <c r="A422" s="1"/>
      <c r="B422" s="1"/>
      <c r="C422" s="1"/>
      <c r="D422" s="1"/>
      <c r="E422" s="180"/>
      <c r="F422" s="180"/>
      <c r="G422" s="180"/>
    </row>
    <row r="423" ht="15.75" customHeight="1">
      <c r="A423" s="1"/>
      <c r="B423" s="1"/>
      <c r="C423" s="1"/>
      <c r="D423" s="1"/>
      <c r="E423" s="180"/>
      <c r="F423" s="180"/>
      <c r="G423" s="180"/>
    </row>
    <row r="424" ht="15.75" customHeight="1">
      <c r="A424" s="1"/>
      <c r="B424" s="1"/>
      <c r="C424" s="1"/>
      <c r="D424" s="1"/>
      <c r="E424" s="180"/>
      <c r="F424" s="180"/>
      <c r="G424" s="180"/>
    </row>
    <row r="425" ht="15.75" customHeight="1">
      <c r="A425" s="1"/>
      <c r="B425" s="1"/>
      <c r="C425" s="1"/>
      <c r="D425" s="1"/>
      <c r="E425" s="180"/>
      <c r="F425" s="180"/>
      <c r="G425" s="180"/>
    </row>
    <row r="426" ht="15.75" customHeight="1">
      <c r="A426" s="1"/>
      <c r="B426" s="1"/>
      <c r="C426" s="1"/>
      <c r="D426" s="1"/>
      <c r="E426" s="180"/>
      <c r="F426" s="180"/>
      <c r="G426" s="180"/>
    </row>
    <row r="427" ht="15.75" customHeight="1">
      <c r="A427" s="1"/>
      <c r="B427" s="1"/>
      <c r="C427" s="1"/>
      <c r="D427" s="1"/>
      <c r="E427" s="180"/>
      <c r="F427" s="180"/>
      <c r="G427" s="180"/>
    </row>
    <row r="428" ht="15.75" customHeight="1">
      <c r="A428" s="1"/>
      <c r="B428" s="1"/>
      <c r="C428" s="1"/>
      <c r="D428" s="1"/>
      <c r="E428" s="180"/>
      <c r="F428" s="180"/>
      <c r="G428" s="180"/>
    </row>
    <row r="429" ht="15.75" customHeight="1">
      <c r="A429" s="1"/>
      <c r="B429" s="1"/>
      <c r="C429" s="1"/>
      <c r="D429" s="1"/>
      <c r="E429" s="180"/>
      <c r="F429" s="180"/>
      <c r="G429" s="180"/>
    </row>
    <row r="430" ht="15.75" customHeight="1">
      <c r="A430" s="1"/>
      <c r="B430" s="1"/>
      <c r="C430" s="1"/>
      <c r="D430" s="1"/>
      <c r="E430" s="180"/>
      <c r="F430" s="180"/>
      <c r="G430" s="180"/>
    </row>
    <row r="431" ht="15.75" customHeight="1">
      <c r="A431" s="1"/>
      <c r="B431" s="1"/>
      <c r="C431" s="1"/>
      <c r="D431" s="1"/>
      <c r="E431" s="180"/>
      <c r="F431" s="180"/>
      <c r="G431" s="180"/>
    </row>
    <row r="432" ht="15.75" customHeight="1">
      <c r="A432" s="1"/>
      <c r="B432" s="1"/>
      <c r="C432" s="1"/>
      <c r="D432" s="1"/>
      <c r="E432" s="180"/>
      <c r="F432" s="180"/>
      <c r="G432" s="180"/>
    </row>
    <row r="433" ht="15.75" customHeight="1">
      <c r="A433" s="1"/>
      <c r="B433" s="1"/>
      <c r="C433" s="1"/>
      <c r="D433" s="1"/>
      <c r="E433" s="180"/>
      <c r="F433" s="180"/>
      <c r="G433" s="180"/>
    </row>
    <row r="434" ht="15.75" customHeight="1">
      <c r="A434" s="1"/>
      <c r="B434" s="1"/>
      <c r="C434" s="1"/>
      <c r="D434" s="1"/>
      <c r="E434" s="180"/>
      <c r="F434" s="180"/>
      <c r="G434" s="180"/>
    </row>
    <row r="435" ht="15.75" customHeight="1">
      <c r="A435" s="1"/>
      <c r="B435" s="1"/>
      <c r="C435" s="1"/>
      <c r="D435" s="1"/>
      <c r="E435" s="180"/>
      <c r="F435" s="180"/>
      <c r="G435" s="180"/>
    </row>
    <row r="436" ht="15.75" customHeight="1">
      <c r="A436" s="1"/>
      <c r="B436" s="1"/>
      <c r="C436" s="1"/>
      <c r="D436" s="1"/>
      <c r="E436" s="180"/>
      <c r="F436" s="180"/>
      <c r="G436" s="180"/>
    </row>
    <row r="437" ht="15.75" customHeight="1">
      <c r="A437" s="1"/>
      <c r="B437" s="1"/>
      <c r="C437" s="1"/>
      <c r="D437" s="1"/>
      <c r="E437" s="180"/>
      <c r="F437" s="180"/>
      <c r="G437" s="180"/>
    </row>
    <row r="438" ht="15.75" customHeight="1">
      <c r="A438" s="1"/>
      <c r="B438" s="1"/>
      <c r="C438" s="1"/>
      <c r="D438" s="1"/>
      <c r="E438" s="180"/>
      <c r="F438" s="180"/>
      <c r="G438" s="180"/>
    </row>
    <row r="439" ht="15.75" customHeight="1">
      <c r="A439" s="1"/>
      <c r="B439" s="1"/>
      <c r="C439" s="1"/>
      <c r="D439" s="1"/>
      <c r="E439" s="180"/>
      <c r="F439" s="180"/>
      <c r="G439" s="180"/>
    </row>
    <row r="440" ht="15.75" customHeight="1">
      <c r="A440" s="1"/>
      <c r="B440" s="1"/>
      <c r="C440" s="1"/>
      <c r="D440" s="1"/>
      <c r="E440" s="180"/>
      <c r="F440" s="180"/>
      <c r="G440" s="180"/>
    </row>
    <row r="441" ht="15.75" customHeight="1">
      <c r="A441" s="1"/>
      <c r="B441" s="1"/>
      <c r="C441" s="1"/>
      <c r="D441" s="1"/>
      <c r="E441" s="180"/>
      <c r="F441" s="180"/>
      <c r="G441" s="180"/>
    </row>
    <row r="442" ht="15.75" customHeight="1">
      <c r="A442" s="1"/>
      <c r="B442" s="1"/>
      <c r="C442" s="1"/>
      <c r="D442" s="1"/>
      <c r="E442" s="180"/>
      <c r="F442" s="180"/>
      <c r="G442" s="180"/>
    </row>
    <row r="443" ht="15.75" customHeight="1">
      <c r="A443" s="1"/>
      <c r="B443" s="1"/>
      <c r="C443" s="1"/>
      <c r="D443" s="1"/>
      <c r="E443" s="180"/>
      <c r="F443" s="180"/>
      <c r="G443" s="180"/>
    </row>
    <row r="444" ht="15.75" customHeight="1">
      <c r="A444" s="1"/>
      <c r="B444" s="1"/>
      <c r="C444" s="1"/>
      <c r="D444" s="1"/>
      <c r="E444" s="180"/>
      <c r="F444" s="180"/>
      <c r="G444" s="180"/>
    </row>
    <row r="445" ht="15.75" customHeight="1">
      <c r="A445" s="1"/>
      <c r="B445" s="1"/>
      <c r="C445" s="1"/>
      <c r="D445" s="1"/>
      <c r="E445" s="180"/>
      <c r="F445" s="180"/>
      <c r="G445" s="180"/>
    </row>
    <row r="446" ht="15.75" customHeight="1">
      <c r="A446" s="1"/>
      <c r="B446" s="1"/>
      <c r="C446" s="1"/>
      <c r="D446" s="1"/>
      <c r="E446" s="180"/>
      <c r="F446" s="180"/>
      <c r="G446" s="180"/>
    </row>
    <row r="447" ht="15.75" customHeight="1">
      <c r="A447" s="1"/>
      <c r="B447" s="1"/>
      <c r="C447" s="1"/>
      <c r="D447" s="1"/>
      <c r="E447" s="180"/>
      <c r="F447" s="180"/>
      <c r="G447" s="180"/>
    </row>
    <row r="448" ht="15.75" customHeight="1">
      <c r="A448" s="1"/>
      <c r="B448" s="1"/>
      <c r="C448" s="1"/>
      <c r="D448" s="1"/>
      <c r="E448" s="180"/>
      <c r="F448" s="180"/>
      <c r="G448" s="180"/>
    </row>
    <row r="449" ht="15.75" customHeight="1">
      <c r="A449" s="1"/>
      <c r="B449" s="1"/>
      <c r="C449" s="1"/>
      <c r="D449" s="1"/>
      <c r="E449" s="180"/>
      <c r="F449" s="180"/>
      <c r="G449" s="180"/>
    </row>
    <row r="450" ht="15.75" customHeight="1">
      <c r="A450" s="1"/>
      <c r="B450" s="1"/>
      <c r="C450" s="1"/>
      <c r="D450" s="1"/>
      <c r="E450" s="180"/>
      <c r="F450" s="180"/>
      <c r="G450" s="180"/>
    </row>
    <row r="451" ht="15.75" customHeight="1">
      <c r="A451" s="1"/>
      <c r="B451" s="1"/>
      <c r="C451" s="1"/>
      <c r="D451" s="1"/>
      <c r="E451" s="180"/>
      <c r="F451" s="180"/>
      <c r="G451" s="180"/>
    </row>
    <row r="452" ht="15.75" customHeight="1">
      <c r="A452" s="1"/>
      <c r="B452" s="1"/>
      <c r="C452" s="1"/>
      <c r="D452" s="1"/>
      <c r="E452" s="180"/>
      <c r="F452" s="180"/>
      <c r="G452" s="180"/>
    </row>
    <row r="453" ht="15.75" customHeight="1">
      <c r="A453" s="1"/>
      <c r="B453" s="1"/>
      <c r="C453" s="1"/>
      <c r="D453" s="1"/>
      <c r="E453" s="180"/>
      <c r="F453" s="180"/>
      <c r="G453" s="180"/>
    </row>
    <row r="454" ht="15.75" customHeight="1">
      <c r="A454" s="1"/>
      <c r="B454" s="1"/>
      <c r="C454" s="1"/>
      <c r="D454" s="1"/>
      <c r="E454" s="180"/>
      <c r="F454" s="180"/>
      <c r="G454" s="180"/>
    </row>
    <row r="455" ht="15.75" customHeight="1">
      <c r="A455" s="1"/>
      <c r="B455" s="1"/>
      <c r="C455" s="1"/>
      <c r="D455" s="1"/>
      <c r="E455" s="180"/>
      <c r="F455" s="180"/>
      <c r="G455" s="180"/>
    </row>
    <row r="456" ht="15.75" customHeight="1">
      <c r="A456" s="1"/>
      <c r="B456" s="1"/>
      <c r="C456" s="1"/>
      <c r="D456" s="1"/>
      <c r="E456" s="180"/>
      <c r="F456" s="180"/>
      <c r="G456" s="180"/>
    </row>
    <row r="457" ht="15.75" customHeight="1">
      <c r="A457" s="1"/>
      <c r="B457" s="1"/>
      <c r="C457" s="1"/>
      <c r="D457" s="1"/>
      <c r="E457" s="180"/>
      <c r="F457" s="180"/>
      <c r="G457" s="180"/>
    </row>
    <row r="458" ht="15.75" customHeight="1">
      <c r="A458" s="1"/>
      <c r="B458" s="1"/>
      <c r="C458" s="1"/>
      <c r="D458" s="1"/>
      <c r="E458" s="180"/>
      <c r="F458" s="180"/>
      <c r="G458" s="180"/>
    </row>
    <row r="459" ht="15.75" customHeight="1">
      <c r="A459" s="1"/>
      <c r="B459" s="1"/>
      <c r="C459" s="1"/>
      <c r="D459" s="1"/>
      <c r="E459" s="180"/>
      <c r="F459" s="180"/>
      <c r="G459" s="180"/>
    </row>
    <row r="460" ht="15.75" customHeight="1">
      <c r="A460" s="1"/>
      <c r="B460" s="1"/>
      <c r="C460" s="1"/>
      <c r="D460" s="1"/>
      <c r="E460" s="180"/>
      <c r="F460" s="180"/>
      <c r="G460" s="180"/>
    </row>
    <row r="461" ht="15.75" customHeight="1">
      <c r="A461" s="1"/>
      <c r="B461" s="1"/>
      <c r="C461" s="1"/>
      <c r="D461" s="1"/>
      <c r="E461" s="180"/>
      <c r="F461" s="180"/>
      <c r="G461" s="180"/>
    </row>
    <row r="462" ht="15.75" customHeight="1">
      <c r="A462" s="1"/>
      <c r="B462" s="1"/>
      <c r="C462" s="1"/>
      <c r="D462" s="1"/>
      <c r="E462" s="180"/>
      <c r="F462" s="180"/>
      <c r="G462" s="180"/>
    </row>
    <row r="463" ht="15.75" customHeight="1">
      <c r="A463" s="1"/>
      <c r="B463" s="1"/>
      <c r="C463" s="1"/>
      <c r="D463" s="1"/>
      <c r="E463" s="180"/>
      <c r="F463" s="180"/>
      <c r="G463" s="180"/>
    </row>
    <row r="464" ht="15.75" customHeight="1">
      <c r="A464" s="1"/>
      <c r="B464" s="1"/>
      <c r="C464" s="1"/>
      <c r="D464" s="1"/>
      <c r="E464" s="180"/>
      <c r="F464" s="180"/>
      <c r="G464" s="180"/>
    </row>
    <row r="465" ht="15.75" customHeight="1">
      <c r="A465" s="1"/>
      <c r="B465" s="1"/>
      <c r="C465" s="1"/>
      <c r="D465" s="1"/>
      <c r="E465" s="180"/>
      <c r="F465" s="180"/>
      <c r="G465" s="180"/>
    </row>
    <row r="466" ht="15.75" customHeight="1">
      <c r="A466" s="1"/>
      <c r="B466" s="1"/>
      <c r="C466" s="1"/>
      <c r="D466" s="1"/>
      <c r="E466" s="180"/>
      <c r="F466" s="180"/>
      <c r="G466" s="180"/>
    </row>
    <row r="467" ht="15.75" customHeight="1">
      <c r="A467" s="1"/>
      <c r="B467" s="1"/>
      <c r="C467" s="1"/>
      <c r="D467" s="1"/>
      <c r="E467" s="180"/>
      <c r="F467" s="180"/>
      <c r="G467" s="180"/>
    </row>
    <row r="468" ht="15.75" customHeight="1">
      <c r="A468" s="1"/>
      <c r="B468" s="1"/>
      <c r="C468" s="1"/>
      <c r="D468" s="1"/>
      <c r="E468" s="180"/>
      <c r="F468" s="180"/>
      <c r="G468" s="180"/>
    </row>
    <row r="469" ht="15.75" customHeight="1">
      <c r="A469" s="1"/>
      <c r="B469" s="1"/>
      <c r="C469" s="1"/>
      <c r="D469" s="1"/>
      <c r="E469" s="180"/>
      <c r="F469" s="180"/>
      <c r="G469" s="180"/>
    </row>
    <row r="470" ht="15.75" customHeight="1">
      <c r="A470" s="1"/>
      <c r="B470" s="1"/>
      <c r="C470" s="1"/>
      <c r="D470" s="1"/>
      <c r="E470" s="180"/>
      <c r="F470" s="180"/>
      <c r="G470" s="180"/>
    </row>
    <row r="471" ht="15.75" customHeight="1">
      <c r="A471" s="1"/>
      <c r="B471" s="1"/>
      <c r="C471" s="1"/>
      <c r="D471" s="1"/>
      <c r="E471" s="180"/>
      <c r="F471" s="180"/>
      <c r="G471" s="180"/>
    </row>
    <row r="472" ht="15.75" customHeight="1">
      <c r="A472" s="1"/>
      <c r="B472" s="1"/>
      <c r="C472" s="1"/>
      <c r="D472" s="1"/>
      <c r="E472" s="180"/>
      <c r="F472" s="180"/>
      <c r="G472" s="180"/>
    </row>
    <row r="473" ht="15.75" customHeight="1">
      <c r="A473" s="1"/>
      <c r="B473" s="1"/>
      <c r="C473" s="1"/>
      <c r="D473" s="1"/>
      <c r="E473" s="180"/>
      <c r="F473" s="180"/>
      <c r="G473" s="180"/>
    </row>
    <row r="474" ht="15.75" customHeight="1">
      <c r="A474" s="1"/>
      <c r="B474" s="1"/>
      <c r="C474" s="1"/>
      <c r="D474" s="1"/>
      <c r="E474" s="180"/>
      <c r="F474" s="180"/>
      <c r="G474" s="180"/>
    </row>
    <row r="475" ht="15.75" customHeight="1">
      <c r="A475" s="1"/>
      <c r="B475" s="1"/>
      <c r="C475" s="1"/>
      <c r="D475" s="1"/>
      <c r="E475" s="180"/>
      <c r="F475" s="180"/>
      <c r="G475" s="180"/>
    </row>
    <row r="476" ht="15.75" customHeight="1">
      <c r="A476" s="1"/>
      <c r="B476" s="1"/>
      <c r="C476" s="1"/>
      <c r="D476" s="1"/>
      <c r="E476" s="180"/>
      <c r="F476" s="180"/>
      <c r="G476" s="180"/>
    </row>
    <row r="477" ht="15.75" customHeight="1">
      <c r="A477" s="1"/>
      <c r="B477" s="1"/>
      <c r="C477" s="1"/>
      <c r="D477" s="1"/>
      <c r="E477" s="180"/>
      <c r="F477" s="180"/>
      <c r="G477" s="180"/>
    </row>
    <row r="478" ht="15.75" customHeight="1">
      <c r="A478" s="1"/>
      <c r="B478" s="1"/>
      <c r="C478" s="1"/>
      <c r="D478" s="1"/>
      <c r="E478" s="180"/>
      <c r="F478" s="180"/>
      <c r="G478" s="180"/>
    </row>
    <row r="479" ht="15.75" customHeight="1">
      <c r="A479" s="1"/>
      <c r="B479" s="1"/>
      <c r="C479" s="1"/>
      <c r="D479" s="1"/>
      <c r="E479" s="180"/>
      <c r="F479" s="180"/>
      <c r="G479" s="180"/>
    </row>
    <row r="480" ht="15.75" customHeight="1">
      <c r="A480" s="1"/>
      <c r="B480" s="1"/>
      <c r="C480" s="1"/>
      <c r="D480" s="1"/>
      <c r="E480" s="180"/>
      <c r="F480" s="180"/>
      <c r="G480" s="180"/>
    </row>
    <row r="481" ht="15.75" customHeight="1">
      <c r="A481" s="1"/>
      <c r="B481" s="1"/>
      <c r="C481" s="1"/>
      <c r="D481" s="1"/>
      <c r="E481" s="180"/>
      <c r="F481" s="180"/>
      <c r="G481" s="180"/>
    </row>
    <row r="482" ht="15.75" customHeight="1">
      <c r="A482" s="1"/>
      <c r="B482" s="1"/>
      <c r="C482" s="1"/>
      <c r="D482" s="1"/>
      <c r="E482" s="180"/>
      <c r="F482" s="180"/>
      <c r="G482" s="180"/>
    </row>
    <row r="483" ht="15.75" customHeight="1">
      <c r="A483" s="1"/>
      <c r="B483" s="1"/>
      <c r="C483" s="1"/>
      <c r="D483" s="1"/>
      <c r="E483" s="180"/>
      <c r="F483" s="180"/>
      <c r="G483" s="180"/>
    </row>
    <row r="484" ht="15.75" customHeight="1">
      <c r="A484" s="1"/>
      <c r="B484" s="1"/>
      <c r="C484" s="1"/>
      <c r="D484" s="1"/>
      <c r="E484" s="180"/>
      <c r="F484" s="180"/>
      <c r="G484" s="180"/>
    </row>
    <row r="485" ht="15.75" customHeight="1">
      <c r="A485" s="1"/>
      <c r="B485" s="1"/>
      <c r="C485" s="1"/>
      <c r="D485" s="1"/>
      <c r="E485" s="180"/>
      <c r="F485" s="180"/>
      <c r="G485" s="180"/>
    </row>
    <row r="486" ht="15.75" customHeight="1">
      <c r="A486" s="1"/>
      <c r="B486" s="1"/>
      <c r="C486" s="1"/>
      <c r="D486" s="1"/>
      <c r="E486" s="180"/>
      <c r="F486" s="180"/>
      <c r="G486" s="180"/>
    </row>
    <row r="487" ht="15.75" customHeight="1">
      <c r="A487" s="1"/>
      <c r="B487" s="1"/>
      <c r="C487" s="1"/>
      <c r="D487" s="1"/>
      <c r="E487" s="180"/>
      <c r="F487" s="180"/>
      <c r="G487" s="180"/>
    </row>
    <row r="488" ht="15.75" customHeight="1">
      <c r="A488" s="1"/>
      <c r="B488" s="1"/>
      <c r="C488" s="1"/>
      <c r="D488" s="1"/>
      <c r="E488" s="180"/>
      <c r="F488" s="180"/>
      <c r="G488" s="180"/>
    </row>
    <row r="489" ht="15.75" customHeight="1">
      <c r="A489" s="1"/>
      <c r="B489" s="1"/>
      <c r="C489" s="1"/>
      <c r="D489" s="1"/>
      <c r="E489" s="180"/>
      <c r="F489" s="180"/>
      <c r="G489" s="180"/>
    </row>
    <row r="490" ht="15.75" customHeight="1">
      <c r="A490" s="1"/>
      <c r="B490" s="1"/>
      <c r="C490" s="1"/>
      <c r="D490" s="1"/>
      <c r="E490" s="180"/>
      <c r="F490" s="180"/>
      <c r="G490" s="180"/>
    </row>
    <row r="491" ht="15.75" customHeight="1">
      <c r="A491" s="1"/>
      <c r="B491" s="1"/>
      <c r="C491" s="1"/>
      <c r="D491" s="1"/>
      <c r="E491" s="180"/>
      <c r="F491" s="180"/>
      <c r="G491" s="180"/>
    </row>
    <row r="492" ht="15.75" customHeight="1">
      <c r="A492" s="1"/>
      <c r="B492" s="1"/>
      <c r="C492" s="1"/>
      <c r="D492" s="1"/>
      <c r="E492" s="180"/>
      <c r="F492" s="180"/>
      <c r="G492" s="180"/>
    </row>
    <row r="493" ht="15.75" customHeight="1">
      <c r="A493" s="1"/>
      <c r="B493" s="1"/>
      <c r="C493" s="1"/>
      <c r="D493" s="1"/>
      <c r="E493" s="180"/>
      <c r="F493" s="180"/>
      <c r="G493" s="180"/>
    </row>
    <row r="494" ht="15.75" customHeight="1">
      <c r="A494" s="1"/>
      <c r="B494" s="1"/>
      <c r="C494" s="1"/>
      <c r="D494" s="1"/>
      <c r="E494" s="180"/>
      <c r="F494" s="180"/>
      <c r="G494" s="180"/>
    </row>
    <row r="495" ht="15.75" customHeight="1">
      <c r="A495" s="1"/>
      <c r="B495" s="1"/>
      <c r="C495" s="1"/>
      <c r="D495" s="1"/>
      <c r="E495" s="180"/>
      <c r="F495" s="180"/>
      <c r="G495" s="180"/>
    </row>
    <row r="496" ht="15.75" customHeight="1">
      <c r="A496" s="1"/>
      <c r="B496" s="1"/>
      <c r="C496" s="1"/>
      <c r="D496" s="1"/>
      <c r="E496" s="180"/>
      <c r="F496" s="180"/>
      <c r="G496" s="180"/>
    </row>
    <row r="497" ht="15.75" customHeight="1">
      <c r="A497" s="1"/>
      <c r="B497" s="1"/>
      <c r="C497" s="1"/>
      <c r="D497" s="1"/>
      <c r="E497" s="180"/>
      <c r="F497" s="180"/>
      <c r="G497" s="180"/>
    </row>
    <row r="498" ht="15.75" customHeight="1">
      <c r="A498" s="1"/>
      <c r="B498" s="1"/>
      <c r="C498" s="1"/>
      <c r="D498" s="1"/>
      <c r="E498" s="180"/>
      <c r="F498" s="180"/>
      <c r="G498" s="180"/>
    </row>
    <row r="499" ht="15.75" customHeight="1">
      <c r="A499" s="1"/>
      <c r="B499" s="1"/>
      <c r="C499" s="1"/>
      <c r="D499" s="1"/>
      <c r="E499" s="180"/>
      <c r="F499" s="180"/>
      <c r="G499" s="180"/>
    </row>
    <row r="500" ht="15.75" customHeight="1">
      <c r="A500" s="1"/>
      <c r="B500" s="1"/>
      <c r="C500" s="1"/>
      <c r="D500" s="1"/>
      <c r="E500" s="180"/>
      <c r="F500" s="180"/>
      <c r="G500" s="180"/>
    </row>
    <row r="501" ht="15.75" customHeight="1">
      <c r="A501" s="1"/>
      <c r="B501" s="1"/>
      <c r="C501" s="1"/>
      <c r="D501" s="1"/>
      <c r="E501" s="180"/>
      <c r="F501" s="180"/>
      <c r="G501" s="180"/>
    </row>
    <row r="502" ht="15.75" customHeight="1">
      <c r="A502" s="1"/>
      <c r="B502" s="1"/>
      <c r="C502" s="1"/>
      <c r="D502" s="1"/>
      <c r="E502" s="180"/>
      <c r="F502" s="180"/>
      <c r="G502" s="180"/>
    </row>
    <row r="503" ht="15.75" customHeight="1">
      <c r="A503" s="1"/>
      <c r="B503" s="1"/>
      <c r="C503" s="1"/>
      <c r="D503" s="1"/>
      <c r="E503" s="180"/>
      <c r="F503" s="180"/>
      <c r="G503" s="180"/>
    </row>
    <row r="504" ht="15.75" customHeight="1">
      <c r="A504" s="1"/>
      <c r="B504" s="1"/>
      <c r="C504" s="1"/>
      <c r="D504" s="1"/>
      <c r="E504" s="180"/>
      <c r="F504" s="180"/>
      <c r="G504" s="180"/>
    </row>
    <row r="505" ht="15.75" customHeight="1">
      <c r="A505" s="1"/>
      <c r="B505" s="1"/>
      <c r="C505" s="1"/>
      <c r="D505" s="1"/>
      <c r="E505" s="180"/>
      <c r="F505" s="180"/>
      <c r="G505" s="180"/>
    </row>
    <row r="506" ht="15.75" customHeight="1">
      <c r="A506" s="1"/>
      <c r="B506" s="1"/>
      <c r="C506" s="1"/>
      <c r="D506" s="1"/>
      <c r="E506" s="180"/>
      <c r="F506" s="180"/>
      <c r="G506" s="180"/>
    </row>
    <row r="507" ht="15.75" customHeight="1">
      <c r="A507" s="1"/>
      <c r="B507" s="1"/>
      <c r="C507" s="1"/>
      <c r="D507" s="1"/>
      <c r="E507" s="180"/>
      <c r="F507" s="180"/>
      <c r="G507" s="180"/>
    </row>
    <row r="508" ht="15.75" customHeight="1">
      <c r="A508" s="1"/>
      <c r="B508" s="1"/>
      <c r="C508" s="1"/>
      <c r="D508" s="1"/>
      <c r="E508" s="180"/>
      <c r="F508" s="180"/>
      <c r="G508" s="180"/>
    </row>
    <row r="509" ht="15.75" customHeight="1">
      <c r="A509" s="1"/>
      <c r="B509" s="1"/>
      <c r="C509" s="1"/>
      <c r="D509" s="1"/>
      <c r="E509" s="180"/>
      <c r="F509" s="180"/>
      <c r="G509" s="180"/>
    </row>
    <row r="510" ht="15.75" customHeight="1">
      <c r="A510" s="1"/>
      <c r="B510" s="1"/>
      <c r="C510" s="1"/>
      <c r="D510" s="1"/>
      <c r="E510" s="180"/>
      <c r="F510" s="180"/>
      <c r="G510" s="180"/>
    </row>
    <row r="511" ht="15.75" customHeight="1">
      <c r="A511" s="1"/>
      <c r="B511" s="1"/>
      <c r="C511" s="1"/>
      <c r="D511" s="1"/>
      <c r="E511" s="180"/>
      <c r="F511" s="180"/>
      <c r="G511" s="180"/>
    </row>
    <row r="512" ht="15.75" customHeight="1">
      <c r="A512" s="1"/>
      <c r="B512" s="1"/>
      <c r="C512" s="1"/>
      <c r="D512" s="1"/>
      <c r="E512" s="180"/>
      <c r="F512" s="180"/>
      <c r="G512" s="180"/>
    </row>
    <row r="513" ht="15.75" customHeight="1">
      <c r="A513" s="1"/>
      <c r="B513" s="1"/>
      <c r="C513" s="1"/>
      <c r="D513" s="1"/>
      <c r="E513" s="180"/>
      <c r="F513" s="180"/>
      <c r="G513" s="180"/>
    </row>
    <row r="514" ht="15.75" customHeight="1">
      <c r="A514" s="1"/>
      <c r="B514" s="1"/>
      <c r="C514" s="1"/>
      <c r="D514" s="1"/>
      <c r="E514" s="180"/>
      <c r="F514" s="180"/>
      <c r="G514" s="180"/>
    </row>
    <row r="515" ht="15.75" customHeight="1">
      <c r="A515" s="1"/>
      <c r="B515" s="1"/>
      <c r="C515" s="1"/>
      <c r="D515" s="1"/>
      <c r="E515" s="180"/>
      <c r="F515" s="180"/>
      <c r="G515" s="180"/>
    </row>
    <row r="516" ht="15.75" customHeight="1">
      <c r="A516" s="1"/>
      <c r="B516" s="1"/>
      <c r="C516" s="1"/>
      <c r="D516" s="1"/>
      <c r="E516" s="180"/>
      <c r="F516" s="180"/>
      <c r="G516" s="180"/>
    </row>
    <row r="517" ht="15.75" customHeight="1">
      <c r="A517" s="1"/>
      <c r="B517" s="1"/>
      <c r="C517" s="1"/>
      <c r="D517" s="1"/>
      <c r="E517" s="180"/>
      <c r="F517" s="180"/>
      <c r="G517" s="180"/>
    </row>
    <row r="518" ht="15.75" customHeight="1">
      <c r="A518" s="1"/>
      <c r="B518" s="1"/>
      <c r="C518" s="1"/>
      <c r="D518" s="1"/>
      <c r="E518" s="180"/>
      <c r="F518" s="180"/>
      <c r="G518" s="180"/>
    </row>
    <row r="519" ht="15.75" customHeight="1">
      <c r="A519" s="1"/>
      <c r="B519" s="1"/>
      <c r="C519" s="1"/>
      <c r="D519" s="1"/>
      <c r="E519" s="180"/>
      <c r="F519" s="180"/>
      <c r="G519" s="180"/>
    </row>
    <row r="520" ht="15.75" customHeight="1">
      <c r="A520" s="1"/>
      <c r="B520" s="1"/>
      <c r="C520" s="1"/>
      <c r="D520" s="1"/>
      <c r="E520" s="180"/>
      <c r="F520" s="180"/>
      <c r="G520" s="180"/>
    </row>
    <row r="521" ht="15.75" customHeight="1">
      <c r="A521" s="1"/>
      <c r="B521" s="1"/>
      <c r="C521" s="1"/>
      <c r="D521" s="1"/>
      <c r="E521" s="180"/>
      <c r="F521" s="180"/>
      <c r="G521" s="180"/>
    </row>
    <row r="522" ht="15.75" customHeight="1">
      <c r="A522" s="1"/>
      <c r="B522" s="1"/>
      <c r="C522" s="1"/>
      <c r="D522" s="1"/>
      <c r="E522" s="180"/>
      <c r="F522" s="180"/>
      <c r="G522" s="180"/>
    </row>
    <row r="523" ht="15.75" customHeight="1">
      <c r="A523" s="1"/>
      <c r="B523" s="1"/>
      <c r="C523" s="1"/>
      <c r="D523" s="1"/>
      <c r="E523" s="180"/>
      <c r="F523" s="180"/>
      <c r="G523" s="180"/>
    </row>
    <row r="524" ht="15.75" customHeight="1">
      <c r="A524" s="1"/>
      <c r="B524" s="1"/>
      <c r="C524" s="1"/>
      <c r="D524" s="1"/>
      <c r="E524" s="180"/>
      <c r="F524" s="180"/>
      <c r="G524" s="180"/>
    </row>
    <row r="525" ht="15.75" customHeight="1">
      <c r="A525" s="1"/>
      <c r="B525" s="1"/>
      <c r="C525" s="1"/>
      <c r="D525" s="1"/>
      <c r="E525" s="180"/>
      <c r="F525" s="180"/>
      <c r="G525" s="180"/>
    </row>
    <row r="526" ht="15.75" customHeight="1">
      <c r="A526" s="1"/>
      <c r="B526" s="1"/>
      <c r="C526" s="1"/>
      <c r="D526" s="1"/>
      <c r="E526" s="180"/>
      <c r="F526" s="180"/>
      <c r="G526" s="180"/>
    </row>
    <row r="527" ht="15.75" customHeight="1">
      <c r="A527" s="1"/>
      <c r="B527" s="1"/>
      <c r="C527" s="1"/>
      <c r="D527" s="1"/>
      <c r="E527" s="180"/>
      <c r="F527" s="180"/>
      <c r="G527" s="180"/>
    </row>
    <row r="528" ht="15.75" customHeight="1">
      <c r="A528" s="1"/>
      <c r="B528" s="1"/>
      <c r="C528" s="1"/>
      <c r="D528" s="1"/>
      <c r="E528" s="180"/>
      <c r="F528" s="180"/>
      <c r="G528" s="180"/>
    </row>
    <row r="529" ht="15.75" customHeight="1">
      <c r="A529" s="1"/>
      <c r="B529" s="1"/>
      <c r="C529" s="1"/>
      <c r="D529" s="1"/>
      <c r="E529" s="180"/>
      <c r="F529" s="180"/>
      <c r="G529" s="180"/>
    </row>
    <row r="530" ht="15.75" customHeight="1">
      <c r="A530" s="1"/>
      <c r="B530" s="1"/>
      <c r="C530" s="1"/>
      <c r="D530" s="1"/>
      <c r="E530" s="180"/>
      <c r="F530" s="180"/>
      <c r="G530" s="180"/>
    </row>
    <row r="531" ht="15.75" customHeight="1">
      <c r="A531" s="1"/>
      <c r="B531" s="1"/>
      <c r="C531" s="1"/>
      <c r="D531" s="1"/>
      <c r="E531" s="180"/>
      <c r="F531" s="180"/>
      <c r="G531" s="180"/>
    </row>
    <row r="532" ht="15.75" customHeight="1">
      <c r="A532" s="1"/>
      <c r="B532" s="1"/>
      <c r="C532" s="1"/>
      <c r="D532" s="1"/>
      <c r="E532" s="180"/>
      <c r="F532" s="180"/>
      <c r="G532" s="180"/>
    </row>
    <row r="533" ht="15.75" customHeight="1">
      <c r="A533" s="1"/>
      <c r="B533" s="1"/>
      <c r="C533" s="1"/>
      <c r="D533" s="1"/>
      <c r="E533" s="180"/>
      <c r="F533" s="180"/>
      <c r="G533" s="180"/>
    </row>
    <row r="534" ht="15.75" customHeight="1">
      <c r="A534" s="1"/>
      <c r="B534" s="1"/>
      <c r="C534" s="1"/>
      <c r="D534" s="1"/>
      <c r="E534" s="180"/>
      <c r="F534" s="180"/>
      <c r="G534" s="180"/>
    </row>
    <row r="535" ht="15.75" customHeight="1">
      <c r="A535" s="1"/>
      <c r="B535" s="1"/>
      <c r="C535" s="1"/>
      <c r="D535" s="1"/>
      <c r="E535" s="180"/>
      <c r="F535" s="180"/>
      <c r="G535" s="180"/>
    </row>
    <row r="536" ht="15.75" customHeight="1">
      <c r="A536" s="1"/>
      <c r="B536" s="1"/>
      <c r="C536" s="1"/>
      <c r="D536" s="1"/>
      <c r="E536" s="180"/>
      <c r="F536" s="180"/>
      <c r="G536" s="180"/>
    </row>
    <row r="537" ht="15.75" customHeight="1">
      <c r="A537" s="1"/>
      <c r="B537" s="1"/>
      <c r="C537" s="1"/>
      <c r="D537" s="1"/>
      <c r="E537" s="180"/>
      <c r="F537" s="180"/>
      <c r="G537" s="180"/>
    </row>
    <row r="538" ht="15.75" customHeight="1">
      <c r="A538" s="1"/>
      <c r="B538" s="1"/>
      <c r="C538" s="1"/>
      <c r="D538" s="1"/>
      <c r="E538" s="180"/>
      <c r="F538" s="180"/>
      <c r="G538" s="180"/>
    </row>
    <row r="539" ht="15.75" customHeight="1">
      <c r="A539" s="1"/>
      <c r="B539" s="1"/>
      <c r="C539" s="1"/>
      <c r="D539" s="1"/>
      <c r="E539" s="180"/>
      <c r="F539" s="180"/>
      <c r="G539" s="180"/>
    </row>
    <row r="540" ht="15.75" customHeight="1">
      <c r="A540" s="1"/>
      <c r="B540" s="1"/>
      <c r="C540" s="1"/>
      <c r="D540" s="1"/>
      <c r="E540" s="180"/>
      <c r="F540" s="180"/>
      <c r="G540" s="180"/>
    </row>
    <row r="541" ht="15.75" customHeight="1">
      <c r="A541" s="1"/>
      <c r="B541" s="1"/>
      <c r="C541" s="1"/>
      <c r="D541" s="1"/>
      <c r="E541" s="180"/>
      <c r="F541" s="180"/>
      <c r="G541" s="180"/>
    </row>
    <row r="542" ht="15.75" customHeight="1">
      <c r="A542" s="1"/>
      <c r="B542" s="1"/>
      <c r="C542" s="1"/>
      <c r="D542" s="1"/>
      <c r="E542" s="180"/>
      <c r="F542" s="180"/>
      <c r="G542" s="180"/>
    </row>
    <row r="543" ht="15.75" customHeight="1">
      <c r="A543" s="1"/>
      <c r="B543" s="1"/>
      <c r="C543" s="1"/>
      <c r="D543" s="1"/>
      <c r="E543" s="180"/>
      <c r="F543" s="180"/>
      <c r="G543" s="180"/>
    </row>
    <row r="544" ht="15.75" customHeight="1">
      <c r="A544" s="1"/>
      <c r="B544" s="1"/>
      <c r="C544" s="1"/>
      <c r="D544" s="1"/>
      <c r="E544" s="180"/>
      <c r="F544" s="180"/>
      <c r="G544" s="180"/>
    </row>
    <row r="545" ht="15.75" customHeight="1">
      <c r="A545" s="1"/>
      <c r="B545" s="1"/>
      <c r="C545" s="1"/>
      <c r="D545" s="1"/>
      <c r="E545" s="180"/>
      <c r="F545" s="180"/>
      <c r="G545" s="180"/>
    </row>
    <row r="546" ht="15.75" customHeight="1">
      <c r="A546" s="1"/>
      <c r="B546" s="1"/>
      <c r="C546" s="1"/>
      <c r="D546" s="1"/>
      <c r="E546" s="180"/>
      <c r="F546" s="180"/>
      <c r="G546" s="180"/>
    </row>
    <row r="547" ht="15.75" customHeight="1">
      <c r="A547" s="1"/>
      <c r="B547" s="1"/>
      <c r="C547" s="1"/>
      <c r="D547" s="1"/>
      <c r="E547" s="180"/>
      <c r="F547" s="180"/>
      <c r="G547" s="180"/>
    </row>
    <row r="548" ht="15.75" customHeight="1">
      <c r="A548" s="1"/>
      <c r="B548" s="1"/>
      <c r="C548" s="1"/>
      <c r="D548" s="1"/>
      <c r="E548" s="180"/>
      <c r="F548" s="180"/>
      <c r="G548" s="180"/>
    </row>
    <row r="549" ht="15.75" customHeight="1">
      <c r="A549" s="1"/>
      <c r="B549" s="1"/>
      <c r="C549" s="1"/>
      <c r="D549" s="1"/>
      <c r="E549" s="180"/>
      <c r="F549" s="180"/>
      <c r="G549" s="180"/>
    </row>
    <row r="550" ht="15.75" customHeight="1">
      <c r="A550" s="1"/>
      <c r="B550" s="1"/>
      <c r="C550" s="1"/>
      <c r="D550" s="1"/>
      <c r="E550" s="180"/>
      <c r="F550" s="180"/>
      <c r="G550" s="180"/>
    </row>
    <row r="551" ht="15.75" customHeight="1">
      <c r="A551" s="1"/>
      <c r="B551" s="1"/>
      <c r="C551" s="1"/>
      <c r="D551" s="1"/>
      <c r="E551" s="180"/>
      <c r="F551" s="180"/>
      <c r="G551" s="180"/>
    </row>
    <row r="552" ht="15.75" customHeight="1">
      <c r="A552" s="1"/>
      <c r="B552" s="1"/>
      <c r="C552" s="1"/>
      <c r="D552" s="1"/>
      <c r="E552" s="180"/>
      <c r="F552" s="180"/>
      <c r="G552" s="180"/>
    </row>
    <row r="553" ht="15.75" customHeight="1">
      <c r="A553" s="1"/>
      <c r="B553" s="1"/>
      <c r="C553" s="1"/>
      <c r="D553" s="1"/>
      <c r="E553" s="180"/>
      <c r="F553" s="180"/>
      <c r="G553" s="180"/>
    </row>
    <row r="554" ht="15.75" customHeight="1">
      <c r="A554" s="1"/>
      <c r="B554" s="1"/>
      <c r="C554" s="1"/>
      <c r="D554" s="1"/>
      <c r="E554" s="180"/>
      <c r="F554" s="180"/>
      <c r="G554" s="180"/>
    </row>
    <row r="555" ht="15.75" customHeight="1">
      <c r="A555" s="1"/>
      <c r="B555" s="1"/>
      <c r="C555" s="1"/>
      <c r="D555" s="1"/>
      <c r="E555" s="180"/>
      <c r="F555" s="180"/>
      <c r="G555" s="180"/>
    </row>
    <row r="556" ht="15.75" customHeight="1">
      <c r="A556" s="1"/>
      <c r="B556" s="1"/>
      <c r="C556" s="1"/>
      <c r="D556" s="1"/>
      <c r="E556" s="180"/>
      <c r="F556" s="180"/>
      <c r="G556" s="180"/>
    </row>
    <row r="557" ht="15.75" customHeight="1">
      <c r="A557" s="1"/>
      <c r="B557" s="1"/>
      <c r="C557" s="1"/>
      <c r="D557" s="1"/>
      <c r="E557" s="180"/>
      <c r="F557" s="180"/>
      <c r="G557" s="180"/>
    </row>
    <row r="558" ht="15.75" customHeight="1">
      <c r="A558" s="1"/>
      <c r="B558" s="1"/>
      <c r="C558" s="1"/>
      <c r="D558" s="1"/>
      <c r="E558" s="180"/>
      <c r="F558" s="180"/>
      <c r="G558" s="180"/>
    </row>
    <row r="559" ht="15.75" customHeight="1">
      <c r="A559" s="1"/>
      <c r="B559" s="1"/>
      <c r="C559" s="1"/>
      <c r="D559" s="1"/>
      <c r="E559" s="180"/>
      <c r="F559" s="180"/>
      <c r="G559" s="180"/>
    </row>
    <row r="560" ht="15.75" customHeight="1">
      <c r="A560" s="1"/>
      <c r="B560" s="1"/>
      <c r="C560" s="1"/>
      <c r="D560" s="1"/>
      <c r="E560" s="180"/>
      <c r="F560" s="180"/>
      <c r="G560" s="180"/>
    </row>
    <row r="561" ht="15.75" customHeight="1">
      <c r="A561" s="1"/>
      <c r="B561" s="1"/>
      <c r="C561" s="1"/>
      <c r="D561" s="1"/>
      <c r="E561" s="180"/>
      <c r="F561" s="180"/>
      <c r="G561" s="180"/>
    </row>
    <row r="562" ht="15.75" customHeight="1">
      <c r="A562" s="1"/>
      <c r="B562" s="1"/>
      <c r="C562" s="1"/>
      <c r="D562" s="1"/>
      <c r="E562" s="180"/>
      <c r="F562" s="180"/>
      <c r="G562" s="180"/>
    </row>
    <row r="563" ht="15.75" customHeight="1">
      <c r="A563" s="1"/>
      <c r="B563" s="1"/>
      <c r="C563" s="1"/>
      <c r="D563" s="1"/>
      <c r="E563" s="180"/>
      <c r="F563" s="180"/>
      <c r="G563" s="180"/>
    </row>
    <row r="564" ht="15.75" customHeight="1">
      <c r="A564" s="1"/>
      <c r="B564" s="1"/>
      <c r="C564" s="1"/>
      <c r="D564" s="1"/>
      <c r="E564" s="180"/>
      <c r="F564" s="180"/>
      <c r="G564" s="180"/>
    </row>
    <row r="565" ht="15.75" customHeight="1">
      <c r="A565" s="1"/>
      <c r="B565" s="1"/>
      <c r="C565" s="1"/>
      <c r="D565" s="1"/>
      <c r="E565" s="180"/>
      <c r="F565" s="180"/>
      <c r="G565" s="180"/>
    </row>
    <row r="566" ht="15.75" customHeight="1">
      <c r="A566" s="1"/>
      <c r="B566" s="1"/>
      <c r="C566" s="1"/>
      <c r="D566" s="1"/>
      <c r="E566" s="180"/>
      <c r="F566" s="180"/>
      <c r="G566" s="180"/>
    </row>
    <row r="567" ht="15.75" customHeight="1">
      <c r="A567" s="1"/>
      <c r="B567" s="1"/>
      <c r="C567" s="1"/>
      <c r="D567" s="1"/>
      <c r="E567" s="180"/>
      <c r="F567" s="180"/>
      <c r="G567" s="180"/>
    </row>
    <row r="568" ht="15.75" customHeight="1">
      <c r="A568" s="1"/>
      <c r="B568" s="1"/>
      <c r="C568" s="1"/>
      <c r="D568" s="1"/>
      <c r="E568" s="180"/>
      <c r="F568" s="180"/>
      <c r="G568" s="180"/>
    </row>
    <row r="569" ht="15.75" customHeight="1">
      <c r="A569" s="1"/>
      <c r="B569" s="1"/>
      <c r="C569" s="1"/>
      <c r="D569" s="1"/>
      <c r="E569" s="180"/>
      <c r="F569" s="180"/>
      <c r="G569" s="180"/>
    </row>
    <row r="570" ht="15.75" customHeight="1">
      <c r="A570" s="1"/>
      <c r="B570" s="1"/>
      <c r="C570" s="1"/>
      <c r="D570" s="1"/>
      <c r="E570" s="180"/>
      <c r="F570" s="180"/>
      <c r="G570" s="180"/>
    </row>
    <row r="571" ht="15.75" customHeight="1">
      <c r="A571" s="1"/>
      <c r="B571" s="1"/>
      <c r="C571" s="1"/>
      <c r="D571" s="1"/>
      <c r="E571" s="180"/>
      <c r="F571" s="180"/>
      <c r="G571" s="180"/>
    </row>
    <row r="572" ht="15.75" customHeight="1">
      <c r="A572" s="1"/>
      <c r="B572" s="1"/>
      <c r="C572" s="1"/>
      <c r="D572" s="1"/>
      <c r="E572" s="180"/>
      <c r="F572" s="180"/>
      <c r="G572" s="180"/>
    </row>
    <row r="573" ht="15.75" customHeight="1">
      <c r="A573" s="1"/>
      <c r="B573" s="1"/>
      <c r="C573" s="1"/>
      <c r="D573" s="1"/>
      <c r="E573" s="180"/>
      <c r="F573" s="180"/>
      <c r="G573" s="180"/>
    </row>
    <row r="574" ht="15.75" customHeight="1">
      <c r="A574" s="1"/>
      <c r="B574" s="1"/>
      <c r="C574" s="1"/>
      <c r="D574" s="1"/>
      <c r="E574" s="180"/>
      <c r="F574" s="180"/>
      <c r="G574" s="180"/>
    </row>
    <row r="575" ht="15.75" customHeight="1">
      <c r="A575" s="1"/>
      <c r="B575" s="1"/>
      <c r="C575" s="1"/>
      <c r="D575" s="1"/>
      <c r="E575" s="180"/>
      <c r="F575" s="180"/>
      <c r="G575" s="180"/>
    </row>
    <row r="576" ht="15.75" customHeight="1">
      <c r="A576" s="1"/>
      <c r="B576" s="1"/>
      <c r="C576" s="1"/>
      <c r="D576" s="1"/>
      <c r="E576" s="180"/>
      <c r="F576" s="180"/>
      <c r="G576" s="180"/>
    </row>
    <row r="577" ht="15.75" customHeight="1">
      <c r="A577" s="1"/>
      <c r="B577" s="1"/>
      <c r="C577" s="1"/>
      <c r="D577" s="1"/>
      <c r="E577" s="180"/>
      <c r="F577" s="180"/>
      <c r="G577" s="180"/>
    </row>
    <row r="578" ht="15.75" customHeight="1">
      <c r="A578" s="1"/>
      <c r="B578" s="1"/>
      <c r="C578" s="1"/>
      <c r="D578" s="1"/>
      <c r="E578" s="180"/>
      <c r="F578" s="180"/>
      <c r="G578" s="180"/>
    </row>
    <row r="579" ht="15.75" customHeight="1">
      <c r="A579" s="1"/>
      <c r="B579" s="1"/>
      <c r="C579" s="1"/>
      <c r="D579" s="1"/>
      <c r="E579" s="180"/>
      <c r="F579" s="180"/>
      <c r="G579" s="180"/>
    </row>
    <row r="580" ht="15.75" customHeight="1">
      <c r="A580" s="1"/>
      <c r="B580" s="1"/>
      <c r="C580" s="1"/>
      <c r="D580" s="1"/>
      <c r="E580" s="180"/>
      <c r="F580" s="180"/>
      <c r="G580" s="180"/>
    </row>
    <row r="581" ht="15.75" customHeight="1">
      <c r="A581" s="1"/>
      <c r="B581" s="1"/>
      <c r="C581" s="1"/>
      <c r="D581" s="1"/>
      <c r="E581" s="180"/>
      <c r="F581" s="180"/>
      <c r="G581" s="180"/>
    </row>
    <row r="582" ht="15.75" customHeight="1">
      <c r="A582" s="1"/>
      <c r="B582" s="1"/>
      <c r="C582" s="1"/>
      <c r="D582" s="1"/>
      <c r="E582" s="180"/>
      <c r="F582" s="180"/>
      <c r="G582" s="180"/>
    </row>
    <row r="583" ht="15.75" customHeight="1">
      <c r="A583" s="1"/>
      <c r="B583" s="1"/>
      <c r="C583" s="1"/>
      <c r="D583" s="1"/>
      <c r="E583" s="180"/>
      <c r="F583" s="180"/>
      <c r="G583" s="180"/>
    </row>
    <row r="584" ht="15.75" customHeight="1">
      <c r="A584" s="1"/>
      <c r="B584" s="1"/>
      <c r="C584" s="1"/>
      <c r="D584" s="1"/>
      <c r="E584" s="180"/>
      <c r="F584" s="180"/>
      <c r="G584" s="180"/>
    </row>
    <row r="585" ht="15.75" customHeight="1">
      <c r="A585" s="1"/>
      <c r="B585" s="1"/>
      <c r="C585" s="1"/>
      <c r="D585" s="1"/>
      <c r="E585" s="180"/>
      <c r="F585" s="180"/>
      <c r="G585" s="180"/>
    </row>
    <row r="586" ht="15.75" customHeight="1">
      <c r="A586" s="1"/>
      <c r="B586" s="1"/>
      <c r="C586" s="1"/>
      <c r="D586" s="1"/>
      <c r="E586" s="180"/>
      <c r="F586" s="180"/>
      <c r="G586" s="180"/>
    </row>
    <row r="587" ht="15.75" customHeight="1">
      <c r="A587" s="1"/>
      <c r="B587" s="1"/>
      <c r="C587" s="1"/>
      <c r="D587" s="1"/>
      <c r="E587" s="180"/>
      <c r="F587" s="180"/>
      <c r="G587" s="180"/>
    </row>
    <row r="588" ht="15.75" customHeight="1">
      <c r="A588" s="1"/>
      <c r="B588" s="1"/>
      <c r="C588" s="1"/>
      <c r="D588" s="1"/>
      <c r="E588" s="180"/>
      <c r="F588" s="180"/>
      <c r="G588" s="180"/>
    </row>
    <row r="589" ht="15.75" customHeight="1">
      <c r="A589" s="1"/>
      <c r="B589" s="1"/>
      <c r="C589" s="1"/>
      <c r="D589" s="1"/>
      <c r="E589" s="180"/>
      <c r="F589" s="180"/>
      <c r="G589" s="180"/>
    </row>
    <row r="590" ht="15.75" customHeight="1">
      <c r="A590" s="1"/>
      <c r="B590" s="1"/>
      <c r="C590" s="1"/>
      <c r="D590" s="1"/>
      <c r="E590" s="180"/>
      <c r="F590" s="180"/>
      <c r="G590" s="180"/>
    </row>
    <row r="591" ht="15.75" customHeight="1">
      <c r="A591" s="1"/>
      <c r="B591" s="1"/>
      <c r="C591" s="1"/>
      <c r="D591" s="1"/>
      <c r="E591" s="180"/>
      <c r="F591" s="180"/>
      <c r="G591" s="180"/>
    </row>
    <row r="592" ht="15.75" customHeight="1">
      <c r="A592" s="1"/>
      <c r="B592" s="1"/>
      <c r="C592" s="1"/>
      <c r="D592" s="1"/>
      <c r="E592" s="180"/>
      <c r="F592" s="180"/>
      <c r="G592" s="180"/>
    </row>
    <row r="593" ht="15.75" customHeight="1">
      <c r="A593" s="1"/>
      <c r="B593" s="1"/>
      <c r="C593" s="1"/>
      <c r="D593" s="1"/>
      <c r="E593" s="180"/>
      <c r="F593" s="180"/>
      <c r="G593" s="180"/>
    </row>
    <row r="594" ht="15.75" customHeight="1">
      <c r="A594" s="1"/>
      <c r="B594" s="1"/>
      <c r="C594" s="1"/>
      <c r="D594" s="1"/>
      <c r="E594" s="180"/>
      <c r="F594" s="180"/>
      <c r="G594" s="180"/>
    </row>
    <row r="595" ht="15.75" customHeight="1">
      <c r="A595" s="1"/>
      <c r="B595" s="1"/>
      <c r="C595" s="1"/>
      <c r="D595" s="1"/>
      <c r="E595" s="180"/>
      <c r="F595" s="180"/>
      <c r="G595" s="180"/>
    </row>
    <row r="596" ht="15.75" customHeight="1">
      <c r="A596" s="1"/>
      <c r="B596" s="1"/>
      <c r="C596" s="1"/>
      <c r="D596" s="1"/>
      <c r="E596" s="180"/>
      <c r="F596" s="180"/>
      <c r="G596" s="180"/>
    </row>
    <row r="597" ht="15.75" customHeight="1">
      <c r="A597" s="1"/>
      <c r="B597" s="1"/>
      <c r="C597" s="1"/>
      <c r="D597" s="1"/>
      <c r="E597" s="180"/>
      <c r="F597" s="180"/>
      <c r="G597" s="180"/>
    </row>
    <row r="598" ht="15.75" customHeight="1">
      <c r="A598" s="1"/>
      <c r="B598" s="1"/>
      <c r="C598" s="1"/>
      <c r="D598" s="1"/>
      <c r="E598" s="180"/>
      <c r="F598" s="180"/>
      <c r="G598" s="180"/>
    </row>
    <row r="599" ht="15.75" customHeight="1">
      <c r="A599" s="1"/>
      <c r="B599" s="1"/>
      <c r="C599" s="1"/>
      <c r="D599" s="1"/>
      <c r="E599" s="180"/>
      <c r="F599" s="180"/>
      <c r="G599" s="180"/>
    </row>
    <row r="600" ht="15.75" customHeight="1">
      <c r="A600" s="1"/>
      <c r="B600" s="1"/>
      <c r="C600" s="1"/>
      <c r="D600" s="1"/>
      <c r="E600" s="180"/>
      <c r="F600" s="180"/>
      <c r="G600" s="180"/>
    </row>
    <row r="601" ht="15.75" customHeight="1">
      <c r="A601" s="1"/>
      <c r="B601" s="1"/>
      <c r="C601" s="1"/>
      <c r="D601" s="1"/>
      <c r="E601" s="180"/>
      <c r="F601" s="180"/>
      <c r="G601" s="180"/>
    </row>
    <row r="602" ht="15.75" customHeight="1">
      <c r="A602" s="1"/>
      <c r="B602" s="1"/>
      <c r="C602" s="1"/>
      <c r="D602" s="1"/>
      <c r="E602" s="180"/>
      <c r="F602" s="180"/>
      <c r="G602" s="180"/>
    </row>
    <row r="603" ht="15.75" customHeight="1">
      <c r="A603" s="1"/>
      <c r="B603" s="1"/>
      <c r="C603" s="1"/>
      <c r="D603" s="1"/>
      <c r="E603" s="180"/>
      <c r="F603" s="180"/>
      <c r="G603" s="180"/>
    </row>
    <row r="604" ht="15.75" customHeight="1">
      <c r="A604" s="1"/>
      <c r="B604" s="1"/>
      <c r="C604" s="1"/>
      <c r="D604" s="1"/>
      <c r="E604" s="180"/>
      <c r="F604" s="180"/>
      <c r="G604" s="180"/>
    </row>
    <row r="605" ht="15.75" customHeight="1">
      <c r="A605" s="1"/>
      <c r="B605" s="1"/>
      <c r="C605" s="1"/>
      <c r="D605" s="1"/>
      <c r="E605" s="180"/>
      <c r="F605" s="180"/>
      <c r="G605" s="180"/>
    </row>
    <row r="606" ht="15.75" customHeight="1">
      <c r="A606" s="1"/>
      <c r="B606" s="1"/>
      <c r="C606" s="1"/>
      <c r="D606" s="1"/>
      <c r="E606" s="180"/>
      <c r="F606" s="180"/>
      <c r="G606" s="180"/>
    </row>
    <row r="607" ht="15.75" customHeight="1">
      <c r="A607" s="1"/>
      <c r="B607" s="1"/>
      <c r="C607" s="1"/>
      <c r="D607" s="1"/>
      <c r="E607" s="180"/>
      <c r="F607" s="180"/>
      <c r="G607" s="180"/>
    </row>
    <row r="608" ht="15.75" customHeight="1">
      <c r="A608" s="1"/>
      <c r="B608" s="1"/>
      <c r="C608" s="1"/>
      <c r="D608" s="1"/>
      <c r="E608" s="180"/>
      <c r="F608" s="180"/>
      <c r="G608" s="180"/>
    </row>
    <row r="609" ht="15.75" customHeight="1">
      <c r="A609" s="1"/>
      <c r="B609" s="1"/>
      <c r="C609" s="1"/>
      <c r="D609" s="1"/>
      <c r="E609" s="180"/>
      <c r="F609" s="180"/>
      <c r="G609" s="180"/>
    </row>
    <row r="610" ht="15.75" customHeight="1">
      <c r="A610" s="1"/>
      <c r="B610" s="1"/>
      <c r="C610" s="1"/>
      <c r="D610" s="1"/>
      <c r="E610" s="180"/>
      <c r="F610" s="180"/>
      <c r="G610" s="180"/>
    </row>
    <row r="611" ht="15.75" customHeight="1">
      <c r="A611" s="1"/>
      <c r="B611" s="1"/>
      <c r="C611" s="1"/>
      <c r="D611" s="1"/>
      <c r="E611" s="180"/>
      <c r="F611" s="180"/>
      <c r="G611" s="180"/>
    </row>
    <row r="612" ht="15.75" customHeight="1">
      <c r="A612" s="1"/>
      <c r="B612" s="1"/>
      <c r="C612" s="1"/>
      <c r="D612" s="1"/>
      <c r="E612" s="180"/>
      <c r="F612" s="180"/>
      <c r="G612" s="180"/>
    </row>
    <row r="613" ht="15.75" customHeight="1">
      <c r="A613" s="1"/>
      <c r="B613" s="1"/>
      <c r="C613" s="1"/>
      <c r="D613" s="1"/>
      <c r="E613" s="180"/>
      <c r="F613" s="180"/>
      <c r="G613" s="180"/>
    </row>
    <row r="614" ht="15.75" customHeight="1">
      <c r="A614" s="1"/>
      <c r="B614" s="1"/>
      <c r="C614" s="1"/>
      <c r="D614" s="1"/>
      <c r="E614" s="180"/>
      <c r="F614" s="180"/>
      <c r="G614" s="180"/>
    </row>
    <row r="615" ht="15.75" customHeight="1">
      <c r="A615" s="1"/>
      <c r="B615" s="1"/>
      <c r="C615" s="1"/>
      <c r="D615" s="1"/>
      <c r="E615" s="180"/>
      <c r="F615" s="180"/>
      <c r="G615" s="180"/>
    </row>
    <row r="616" ht="15.75" customHeight="1">
      <c r="A616" s="1"/>
      <c r="B616" s="1"/>
      <c r="C616" s="1"/>
      <c r="D616" s="1"/>
      <c r="E616" s="180"/>
      <c r="F616" s="180"/>
      <c r="G616" s="180"/>
    </row>
    <row r="617" ht="15.75" customHeight="1">
      <c r="A617" s="1"/>
      <c r="B617" s="1"/>
      <c r="C617" s="1"/>
      <c r="D617" s="1"/>
      <c r="E617" s="180"/>
      <c r="F617" s="180"/>
      <c r="G617" s="180"/>
    </row>
    <row r="618" ht="15.75" customHeight="1">
      <c r="A618" s="1"/>
      <c r="B618" s="1"/>
      <c r="C618" s="1"/>
      <c r="D618" s="1"/>
      <c r="E618" s="180"/>
      <c r="F618" s="180"/>
      <c r="G618" s="180"/>
    </row>
    <row r="619" ht="15.75" customHeight="1">
      <c r="A619" s="1"/>
      <c r="B619" s="1"/>
      <c r="C619" s="1"/>
      <c r="D619" s="1"/>
      <c r="E619" s="180"/>
      <c r="F619" s="180"/>
      <c r="G619" s="180"/>
    </row>
    <row r="620" ht="15.75" customHeight="1">
      <c r="A620" s="1"/>
      <c r="B620" s="1"/>
      <c r="C620" s="1"/>
      <c r="D620" s="1"/>
      <c r="E620" s="180"/>
      <c r="F620" s="180"/>
      <c r="G620" s="180"/>
    </row>
    <row r="621" ht="15.75" customHeight="1">
      <c r="A621" s="1"/>
      <c r="B621" s="1"/>
      <c r="C621" s="1"/>
      <c r="D621" s="1"/>
      <c r="E621" s="180"/>
      <c r="F621" s="180"/>
      <c r="G621" s="180"/>
    </row>
    <row r="622" ht="15.75" customHeight="1">
      <c r="A622" s="1"/>
      <c r="B622" s="1"/>
      <c r="C622" s="1"/>
      <c r="D622" s="1"/>
      <c r="E622" s="180"/>
      <c r="F622" s="180"/>
      <c r="G622" s="180"/>
    </row>
    <row r="623" ht="15.75" customHeight="1">
      <c r="A623" s="1"/>
      <c r="B623" s="1"/>
      <c r="C623" s="1"/>
      <c r="D623" s="1"/>
      <c r="E623" s="180"/>
      <c r="F623" s="180"/>
      <c r="G623" s="180"/>
    </row>
    <row r="624" ht="15.75" customHeight="1">
      <c r="A624" s="1"/>
      <c r="B624" s="1"/>
      <c r="C624" s="1"/>
      <c r="D624" s="1"/>
      <c r="E624" s="180"/>
      <c r="F624" s="180"/>
      <c r="G624" s="180"/>
    </row>
    <row r="625" ht="15.75" customHeight="1">
      <c r="A625" s="1"/>
      <c r="B625" s="1"/>
      <c r="C625" s="1"/>
      <c r="D625" s="1"/>
      <c r="E625" s="180"/>
      <c r="F625" s="180"/>
      <c r="G625" s="180"/>
    </row>
    <row r="626" ht="15.75" customHeight="1">
      <c r="A626" s="1"/>
      <c r="B626" s="1"/>
      <c r="C626" s="1"/>
      <c r="D626" s="1"/>
      <c r="E626" s="180"/>
      <c r="F626" s="180"/>
      <c r="G626" s="180"/>
    </row>
    <row r="627" ht="15.75" customHeight="1">
      <c r="A627" s="1"/>
      <c r="B627" s="1"/>
      <c r="C627" s="1"/>
      <c r="D627" s="1"/>
      <c r="E627" s="180"/>
      <c r="F627" s="180"/>
      <c r="G627" s="180"/>
    </row>
    <row r="628" ht="15.75" customHeight="1">
      <c r="A628" s="1"/>
      <c r="B628" s="1"/>
      <c r="C628" s="1"/>
      <c r="D628" s="1"/>
      <c r="E628" s="180"/>
      <c r="F628" s="180"/>
      <c r="G628" s="180"/>
    </row>
    <row r="629" ht="15.75" customHeight="1">
      <c r="A629" s="1"/>
      <c r="B629" s="1"/>
      <c r="C629" s="1"/>
      <c r="D629" s="1"/>
      <c r="E629" s="180"/>
      <c r="F629" s="180"/>
      <c r="G629" s="180"/>
    </row>
    <row r="630" ht="15.75" customHeight="1">
      <c r="A630" s="1"/>
      <c r="B630" s="1"/>
      <c r="C630" s="1"/>
      <c r="D630" s="1"/>
      <c r="E630" s="180"/>
      <c r="F630" s="180"/>
      <c r="G630" s="180"/>
    </row>
    <row r="631" ht="15.75" customHeight="1">
      <c r="A631" s="1"/>
      <c r="B631" s="1"/>
      <c r="C631" s="1"/>
      <c r="D631" s="1"/>
      <c r="E631" s="180"/>
      <c r="F631" s="180"/>
      <c r="G631" s="180"/>
    </row>
    <row r="632" ht="15.75" customHeight="1">
      <c r="A632" s="1"/>
      <c r="B632" s="1"/>
      <c r="C632" s="1"/>
      <c r="D632" s="1"/>
      <c r="E632" s="180"/>
      <c r="F632" s="180"/>
      <c r="G632" s="180"/>
    </row>
    <row r="633" ht="15.75" customHeight="1">
      <c r="A633" s="1"/>
      <c r="B633" s="1"/>
      <c r="C633" s="1"/>
      <c r="D633" s="1"/>
      <c r="E633" s="180"/>
      <c r="F633" s="180"/>
      <c r="G633" s="180"/>
    </row>
    <row r="634" ht="15.75" customHeight="1">
      <c r="A634" s="1"/>
      <c r="B634" s="1"/>
      <c r="C634" s="1"/>
      <c r="D634" s="1"/>
      <c r="E634" s="180"/>
      <c r="F634" s="180"/>
      <c r="G634" s="180"/>
    </row>
    <row r="635" ht="15.75" customHeight="1">
      <c r="A635" s="1"/>
      <c r="B635" s="1"/>
      <c r="C635" s="1"/>
      <c r="D635" s="1"/>
      <c r="E635" s="180"/>
      <c r="F635" s="180"/>
      <c r="G635" s="180"/>
    </row>
    <row r="636" ht="15.75" customHeight="1">
      <c r="A636" s="1"/>
      <c r="B636" s="1"/>
      <c r="C636" s="1"/>
      <c r="D636" s="1"/>
      <c r="E636" s="180"/>
      <c r="F636" s="180"/>
      <c r="G636" s="180"/>
    </row>
    <row r="637" ht="15.75" customHeight="1">
      <c r="A637" s="1"/>
      <c r="B637" s="1"/>
      <c r="C637" s="1"/>
      <c r="D637" s="1"/>
      <c r="E637" s="180"/>
      <c r="F637" s="180"/>
      <c r="G637" s="180"/>
    </row>
    <row r="638" ht="15.75" customHeight="1">
      <c r="A638" s="1"/>
      <c r="B638" s="1"/>
      <c r="C638" s="1"/>
      <c r="D638" s="1"/>
      <c r="E638" s="180"/>
      <c r="F638" s="180"/>
      <c r="G638" s="180"/>
    </row>
    <row r="639" ht="15.75" customHeight="1">
      <c r="A639" s="1"/>
      <c r="B639" s="1"/>
      <c r="C639" s="1"/>
      <c r="D639" s="1"/>
      <c r="E639" s="180"/>
      <c r="F639" s="180"/>
      <c r="G639" s="180"/>
    </row>
    <row r="640" ht="15.75" customHeight="1">
      <c r="A640" s="1"/>
      <c r="B640" s="1"/>
      <c r="C640" s="1"/>
      <c r="D640" s="1"/>
      <c r="E640" s="180"/>
      <c r="F640" s="180"/>
      <c r="G640" s="180"/>
    </row>
    <row r="641" ht="15.75" customHeight="1">
      <c r="A641" s="1"/>
      <c r="B641" s="1"/>
      <c r="C641" s="1"/>
      <c r="D641" s="1"/>
      <c r="E641" s="180"/>
      <c r="F641" s="180"/>
      <c r="G641" s="180"/>
    </row>
    <row r="642" ht="15.75" customHeight="1">
      <c r="A642" s="1"/>
      <c r="B642" s="1"/>
      <c r="C642" s="1"/>
      <c r="D642" s="1"/>
      <c r="E642" s="180"/>
      <c r="F642" s="180"/>
      <c r="G642" s="180"/>
    </row>
    <row r="643" ht="15.75" customHeight="1">
      <c r="A643" s="1"/>
      <c r="B643" s="1"/>
      <c r="C643" s="1"/>
      <c r="D643" s="1"/>
      <c r="E643" s="180"/>
      <c r="F643" s="180"/>
      <c r="G643" s="180"/>
    </row>
    <row r="644" ht="15.75" customHeight="1">
      <c r="A644" s="1"/>
      <c r="B644" s="1"/>
      <c r="C644" s="1"/>
      <c r="D644" s="1"/>
      <c r="E644" s="180"/>
      <c r="F644" s="180"/>
      <c r="G644" s="180"/>
    </row>
    <row r="645" ht="15.75" customHeight="1">
      <c r="A645" s="1"/>
      <c r="B645" s="1"/>
      <c r="C645" s="1"/>
      <c r="D645" s="1"/>
      <c r="E645" s="180"/>
      <c r="F645" s="180"/>
      <c r="G645" s="180"/>
    </row>
    <row r="646" ht="15.75" customHeight="1">
      <c r="A646" s="1"/>
      <c r="B646" s="1"/>
      <c r="C646" s="1"/>
      <c r="D646" s="1"/>
      <c r="E646" s="180"/>
      <c r="F646" s="180"/>
      <c r="G646" s="180"/>
    </row>
    <row r="647" ht="15.75" customHeight="1">
      <c r="A647" s="1"/>
      <c r="B647" s="1"/>
      <c r="C647" s="1"/>
      <c r="D647" s="1"/>
      <c r="E647" s="180"/>
      <c r="F647" s="180"/>
      <c r="G647" s="180"/>
    </row>
    <row r="648" ht="15.75" customHeight="1">
      <c r="A648" s="1"/>
      <c r="B648" s="1"/>
      <c r="C648" s="1"/>
      <c r="D648" s="1"/>
      <c r="E648" s="180"/>
      <c r="F648" s="180"/>
      <c r="G648" s="180"/>
    </row>
    <row r="649" ht="15.75" customHeight="1">
      <c r="A649" s="1"/>
      <c r="B649" s="1"/>
      <c r="C649" s="1"/>
      <c r="D649" s="1"/>
      <c r="E649" s="180"/>
      <c r="F649" s="180"/>
      <c r="G649" s="180"/>
    </row>
    <row r="650" ht="15.75" customHeight="1">
      <c r="A650" s="1"/>
      <c r="B650" s="1"/>
      <c r="C650" s="1"/>
      <c r="D650" s="1"/>
      <c r="E650" s="180"/>
      <c r="F650" s="180"/>
      <c r="G650" s="180"/>
    </row>
    <row r="651" ht="15.75" customHeight="1">
      <c r="A651" s="1"/>
      <c r="B651" s="1"/>
      <c r="C651" s="1"/>
      <c r="D651" s="1"/>
      <c r="E651" s="180"/>
      <c r="F651" s="180"/>
      <c r="G651" s="180"/>
    </row>
    <row r="652" ht="15.75" customHeight="1">
      <c r="A652" s="1"/>
      <c r="B652" s="1"/>
      <c r="C652" s="1"/>
      <c r="D652" s="1"/>
      <c r="E652" s="180"/>
      <c r="F652" s="180"/>
      <c r="G652" s="180"/>
    </row>
    <row r="653" ht="15.75" customHeight="1">
      <c r="A653" s="1"/>
      <c r="B653" s="1"/>
      <c r="C653" s="1"/>
      <c r="D653" s="1"/>
      <c r="E653" s="180"/>
      <c r="F653" s="180"/>
      <c r="G653" s="180"/>
    </row>
    <row r="654" ht="15.75" customHeight="1">
      <c r="A654" s="1"/>
      <c r="B654" s="1"/>
      <c r="C654" s="1"/>
      <c r="D654" s="1"/>
      <c r="E654" s="180"/>
      <c r="F654" s="180"/>
      <c r="G654" s="180"/>
    </row>
    <row r="655" ht="15.75" customHeight="1">
      <c r="A655" s="1"/>
      <c r="B655" s="1"/>
      <c r="C655" s="1"/>
      <c r="D655" s="1"/>
      <c r="E655" s="180"/>
      <c r="F655" s="180"/>
      <c r="G655" s="180"/>
    </row>
    <row r="656" ht="15.75" customHeight="1">
      <c r="A656" s="1"/>
      <c r="B656" s="1"/>
      <c r="C656" s="1"/>
      <c r="D656" s="1"/>
      <c r="E656" s="180"/>
      <c r="F656" s="180"/>
      <c r="G656" s="180"/>
    </row>
    <row r="657" ht="15.75" customHeight="1">
      <c r="A657" s="1"/>
      <c r="B657" s="1"/>
      <c r="C657" s="1"/>
      <c r="D657" s="1"/>
      <c r="E657" s="180"/>
      <c r="F657" s="180"/>
      <c r="G657" s="180"/>
    </row>
    <row r="658" ht="15.75" customHeight="1">
      <c r="A658" s="1"/>
      <c r="B658" s="1"/>
      <c r="C658" s="1"/>
      <c r="D658" s="1"/>
      <c r="E658" s="180"/>
      <c r="F658" s="180"/>
      <c r="G658" s="180"/>
    </row>
    <row r="659" ht="15.75" customHeight="1">
      <c r="A659" s="1"/>
      <c r="B659" s="1"/>
      <c r="C659" s="1"/>
      <c r="D659" s="1"/>
      <c r="E659" s="180"/>
      <c r="F659" s="180"/>
      <c r="G659" s="180"/>
    </row>
    <row r="660" ht="15.75" customHeight="1">
      <c r="A660" s="1"/>
      <c r="B660" s="1"/>
      <c r="C660" s="1"/>
      <c r="D660" s="1"/>
      <c r="E660" s="180"/>
      <c r="F660" s="180"/>
      <c r="G660" s="180"/>
    </row>
    <row r="661" ht="15.75" customHeight="1">
      <c r="A661" s="1"/>
      <c r="B661" s="1"/>
      <c r="C661" s="1"/>
      <c r="D661" s="1"/>
      <c r="E661" s="180"/>
      <c r="F661" s="180"/>
      <c r="G661" s="180"/>
    </row>
    <row r="662" ht="15.75" customHeight="1">
      <c r="A662" s="1"/>
      <c r="B662" s="1"/>
      <c r="C662" s="1"/>
      <c r="D662" s="1"/>
      <c r="E662" s="180"/>
      <c r="F662" s="180"/>
      <c r="G662" s="180"/>
    </row>
    <row r="663" ht="15.75" customHeight="1">
      <c r="A663" s="1"/>
      <c r="B663" s="1"/>
      <c r="C663" s="1"/>
      <c r="D663" s="1"/>
      <c r="E663" s="180"/>
      <c r="F663" s="180"/>
      <c r="G663" s="180"/>
    </row>
    <row r="664" ht="15.75" customHeight="1">
      <c r="A664" s="1"/>
      <c r="B664" s="1"/>
      <c r="C664" s="1"/>
      <c r="D664" s="1"/>
      <c r="E664" s="180"/>
      <c r="F664" s="180"/>
      <c r="G664" s="180"/>
    </row>
    <row r="665" ht="15.75" customHeight="1">
      <c r="A665" s="1"/>
      <c r="B665" s="1"/>
      <c r="C665" s="1"/>
      <c r="D665" s="1"/>
      <c r="E665" s="180"/>
      <c r="F665" s="180"/>
      <c r="G665" s="180"/>
    </row>
    <row r="666" ht="15.75" customHeight="1">
      <c r="A666" s="1"/>
      <c r="B666" s="1"/>
      <c r="C666" s="1"/>
      <c r="D666" s="1"/>
      <c r="E666" s="180"/>
      <c r="F666" s="180"/>
      <c r="G666" s="180"/>
    </row>
    <row r="667" ht="15.75" customHeight="1">
      <c r="A667" s="1"/>
      <c r="B667" s="1"/>
      <c r="C667" s="1"/>
      <c r="D667" s="1"/>
      <c r="E667" s="180"/>
      <c r="F667" s="180"/>
      <c r="G667" s="180"/>
    </row>
    <row r="668" ht="15.75" customHeight="1">
      <c r="A668" s="1"/>
      <c r="B668" s="1"/>
      <c r="C668" s="1"/>
      <c r="D668" s="1"/>
      <c r="E668" s="180"/>
      <c r="F668" s="180"/>
      <c r="G668" s="180"/>
    </row>
    <row r="669" ht="15.75" customHeight="1">
      <c r="A669" s="1"/>
      <c r="B669" s="1"/>
      <c r="C669" s="1"/>
      <c r="D669" s="1"/>
      <c r="E669" s="180"/>
      <c r="F669" s="180"/>
      <c r="G669" s="180"/>
    </row>
    <row r="670" ht="15.75" customHeight="1">
      <c r="A670" s="1"/>
      <c r="B670" s="1"/>
      <c r="C670" s="1"/>
      <c r="D670" s="1"/>
      <c r="E670" s="180"/>
      <c r="F670" s="180"/>
      <c r="G670" s="180"/>
    </row>
    <row r="671" ht="15.75" customHeight="1">
      <c r="A671" s="1"/>
      <c r="B671" s="1"/>
      <c r="C671" s="1"/>
      <c r="D671" s="1"/>
      <c r="E671" s="180"/>
      <c r="F671" s="180"/>
      <c r="G671" s="180"/>
    </row>
    <row r="672" ht="15.75" customHeight="1">
      <c r="A672" s="1"/>
      <c r="B672" s="1"/>
      <c r="C672" s="1"/>
      <c r="D672" s="1"/>
      <c r="E672" s="180"/>
      <c r="F672" s="180"/>
      <c r="G672" s="180"/>
    </row>
    <row r="673" ht="15.75" customHeight="1">
      <c r="A673" s="1"/>
      <c r="B673" s="1"/>
      <c r="C673" s="1"/>
      <c r="D673" s="1"/>
      <c r="E673" s="180"/>
      <c r="F673" s="180"/>
      <c r="G673" s="180"/>
    </row>
    <row r="674" ht="15.75" customHeight="1">
      <c r="A674" s="1"/>
      <c r="B674" s="1"/>
      <c r="C674" s="1"/>
      <c r="D674" s="1"/>
      <c r="E674" s="180"/>
      <c r="F674" s="180"/>
      <c r="G674" s="180"/>
    </row>
    <row r="675" ht="15.75" customHeight="1">
      <c r="A675" s="1"/>
      <c r="B675" s="1"/>
      <c r="C675" s="1"/>
      <c r="D675" s="1"/>
      <c r="E675" s="180"/>
      <c r="F675" s="180"/>
      <c r="G675" s="180"/>
    </row>
    <row r="676" ht="15.75" customHeight="1">
      <c r="A676" s="1"/>
      <c r="B676" s="1"/>
      <c r="C676" s="1"/>
      <c r="D676" s="1"/>
      <c r="E676" s="180"/>
      <c r="F676" s="180"/>
      <c r="G676" s="180"/>
    </row>
    <row r="677" ht="15.75" customHeight="1">
      <c r="A677" s="1"/>
      <c r="B677" s="1"/>
      <c r="C677" s="1"/>
      <c r="D677" s="1"/>
      <c r="E677" s="180"/>
      <c r="F677" s="180"/>
      <c r="G677" s="180"/>
    </row>
    <row r="678" ht="15.75" customHeight="1">
      <c r="A678" s="1"/>
      <c r="B678" s="1"/>
      <c r="C678" s="1"/>
      <c r="D678" s="1"/>
      <c r="E678" s="180"/>
      <c r="F678" s="180"/>
      <c r="G678" s="180"/>
    </row>
    <row r="679" ht="15.75" customHeight="1">
      <c r="A679" s="1"/>
      <c r="B679" s="1"/>
      <c r="C679" s="1"/>
      <c r="D679" s="1"/>
      <c r="E679" s="180"/>
      <c r="F679" s="180"/>
      <c r="G679" s="180"/>
    </row>
    <row r="680" ht="15.75" customHeight="1">
      <c r="A680" s="1"/>
      <c r="B680" s="1"/>
      <c r="C680" s="1"/>
      <c r="D680" s="1"/>
      <c r="E680" s="180"/>
      <c r="F680" s="180"/>
      <c r="G680" s="180"/>
    </row>
    <row r="681" ht="15.75" customHeight="1">
      <c r="A681" s="1"/>
      <c r="B681" s="1"/>
      <c r="C681" s="1"/>
      <c r="D681" s="1"/>
      <c r="E681" s="180"/>
      <c r="F681" s="180"/>
      <c r="G681" s="180"/>
    </row>
    <row r="682" ht="15.75" customHeight="1">
      <c r="A682" s="1"/>
      <c r="B682" s="1"/>
      <c r="C682" s="1"/>
      <c r="D682" s="1"/>
      <c r="E682" s="180"/>
      <c r="F682" s="180"/>
      <c r="G682" s="180"/>
    </row>
    <row r="683" ht="15.75" customHeight="1">
      <c r="A683" s="1"/>
      <c r="B683" s="1"/>
      <c r="C683" s="1"/>
      <c r="D683" s="1"/>
      <c r="E683" s="180"/>
      <c r="F683" s="180"/>
      <c r="G683" s="180"/>
    </row>
    <row r="684" ht="15.75" customHeight="1">
      <c r="A684" s="1"/>
      <c r="B684" s="1"/>
      <c r="C684" s="1"/>
      <c r="D684" s="1"/>
      <c r="E684" s="180"/>
      <c r="F684" s="180"/>
      <c r="G684" s="180"/>
    </row>
    <row r="685" ht="15.75" customHeight="1">
      <c r="A685" s="1"/>
      <c r="B685" s="1"/>
      <c r="C685" s="1"/>
      <c r="D685" s="1"/>
      <c r="E685" s="180"/>
      <c r="F685" s="180"/>
      <c r="G685" s="180"/>
    </row>
    <row r="686" ht="15.75" customHeight="1">
      <c r="A686" s="1"/>
      <c r="B686" s="1"/>
      <c r="C686" s="1"/>
      <c r="D686" s="1"/>
      <c r="E686" s="180"/>
      <c r="F686" s="180"/>
      <c r="G686" s="180"/>
    </row>
    <row r="687" ht="15.75" customHeight="1">
      <c r="A687" s="1"/>
      <c r="B687" s="1"/>
      <c r="C687" s="1"/>
      <c r="D687" s="1"/>
      <c r="E687" s="180"/>
      <c r="F687" s="180"/>
      <c r="G687" s="180"/>
    </row>
    <row r="688" ht="15.75" customHeight="1">
      <c r="A688" s="1"/>
      <c r="B688" s="1"/>
      <c r="C688" s="1"/>
      <c r="D688" s="1"/>
      <c r="E688" s="180"/>
      <c r="F688" s="180"/>
      <c r="G688" s="180"/>
    </row>
    <row r="689" ht="15.75" customHeight="1">
      <c r="A689" s="1"/>
      <c r="B689" s="1"/>
      <c r="C689" s="1"/>
      <c r="D689" s="1"/>
      <c r="E689" s="180"/>
      <c r="F689" s="180"/>
      <c r="G689" s="180"/>
    </row>
    <row r="690" ht="15.75" customHeight="1">
      <c r="A690" s="1"/>
      <c r="B690" s="1"/>
      <c r="C690" s="1"/>
      <c r="D690" s="1"/>
      <c r="E690" s="180"/>
      <c r="F690" s="180"/>
      <c r="G690" s="180"/>
    </row>
    <row r="691" ht="15.75" customHeight="1">
      <c r="A691" s="1"/>
      <c r="B691" s="1"/>
      <c r="C691" s="1"/>
      <c r="D691" s="1"/>
      <c r="E691" s="180"/>
      <c r="F691" s="180"/>
      <c r="G691" s="180"/>
    </row>
    <row r="692" ht="15.75" customHeight="1">
      <c r="A692" s="1"/>
      <c r="B692" s="1"/>
      <c r="C692" s="1"/>
      <c r="D692" s="1"/>
      <c r="E692" s="180"/>
      <c r="F692" s="180"/>
      <c r="G692" s="180"/>
    </row>
    <row r="693" ht="15.75" customHeight="1">
      <c r="A693" s="1"/>
      <c r="B693" s="1"/>
      <c r="C693" s="1"/>
      <c r="D693" s="1"/>
      <c r="E693" s="180"/>
      <c r="F693" s="180"/>
      <c r="G693" s="180"/>
    </row>
    <row r="694" ht="15.75" customHeight="1">
      <c r="A694" s="1"/>
      <c r="B694" s="1"/>
      <c r="C694" s="1"/>
      <c r="D694" s="1"/>
      <c r="E694" s="180"/>
      <c r="F694" s="180"/>
      <c r="G694" s="180"/>
    </row>
    <row r="695" ht="15.75" customHeight="1">
      <c r="A695" s="1"/>
      <c r="B695" s="1"/>
      <c r="C695" s="1"/>
      <c r="D695" s="1"/>
      <c r="E695" s="180"/>
      <c r="F695" s="180"/>
      <c r="G695" s="180"/>
    </row>
    <row r="696" ht="15.75" customHeight="1">
      <c r="A696" s="1"/>
      <c r="B696" s="1"/>
      <c r="C696" s="1"/>
      <c r="D696" s="1"/>
      <c r="E696" s="180"/>
      <c r="F696" s="180"/>
      <c r="G696" s="180"/>
    </row>
    <row r="697" ht="15.75" customHeight="1">
      <c r="A697" s="1"/>
      <c r="B697" s="1"/>
      <c r="C697" s="1"/>
      <c r="D697" s="1"/>
      <c r="E697" s="180"/>
      <c r="F697" s="180"/>
      <c r="G697" s="180"/>
    </row>
    <row r="698" ht="15.75" customHeight="1">
      <c r="A698" s="1"/>
      <c r="B698" s="1"/>
      <c r="C698" s="1"/>
      <c r="D698" s="1"/>
      <c r="E698" s="180"/>
      <c r="F698" s="180"/>
      <c r="G698" s="180"/>
    </row>
    <row r="699" ht="15.75" customHeight="1">
      <c r="A699" s="1"/>
      <c r="B699" s="1"/>
      <c r="C699" s="1"/>
      <c r="D699" s="1"/>
      <c r="E699" s="180"/>
      <c r="F699" s="180"/>
      <c r="G699" s="180"/>
    </row>
    <row r="700" ht="15.75" customHeight="1">
      <c r="A700" s="1"/>
      <c r="B700" s="1"/>
      <c r="C700" s="1"/>
      <c r="D700" s="1"/>
      <c r="E700" s="180"/>
      <c r="F700" s="180"/>
      <c r="G700" s="180"/>
    </row>
    <row r="701" ht="15.75" customHeight="1">
      <c r="A701" s="1"/>
      <c r="B701" s="1"/>
      <c r="C701" s="1"/>
      <c r="D701" s="1"/>
      <c r="E701" s="180"/>
      <c r="F701" s="180"/>
      <c r="G701" s="180"/>
    </row>
    <row r="702" ht="15.75" customHeight="1">
      <c r="A702" s="1"/>
      <c r="B702" s="1"/>
      <c r="C702" s="1"/>
      <c r="D702" s="1"/>
      <c r="E702" s="180"/>
      <c r="F702" s="180"/>
      <c r="G702" s="180"/>
    </row>
    <row r="703" ht="15.75" customHeight="1">
      <c r="A703" s="1"/>
      <c r="B703" s="1"/>
      <c r="C703" s="1"/>
      <c r="D703" s="1"/>
      <c r="E703" s="180"/>
      <c r="F703" s="180"/>
      <c r="G703" s="180"/>
    </row>
    <row r="704" ht="15.75" customHeight="1">
      <c r="A704" s="1"/>
      <c r="B704" s="1"/>
      <c r="C704" s="1"/>
      <c r="D704" s="1"/>
      <c r="E704" s="180"/>
      <c r="F704" s="180"/>
      <c r="G704" s="180"/>
    </row>
    <row r="705" ht="15.75" customHeight="1">
      <c r="A705" s="1"/>
      <c r="B705" s="1"/>
      <c r="C705" s="1"/>
      <c r="D705" s="1"/>
      <c r="E705" s="180"/>
      <c r="F705" s="180"/>
      <c r="G705" s="180"/>
    </row>
    <row r="706" ht="15.75" customHeight="1">
      <c r="A706" s="1"/>
      <c r="B706" s="1"/>
      <c r="C706" s="1"/>
      <c r="D706" s="1"/>
      <c r="E706" s="180"/>
      <c r="F706" s="180"/>
      <c r="G706" s="180"/>
    </row>
    <row r="707" ht="15.75" customHeight="1">
      <c r="A707" s="1"/>
      <c r="B707" s="1"/>
      <c r="C707" s="1"/>
      <c r="D707" s="1"/>
      <c r="E707" s="180"/>
      <c r="F707" s="180"/>
      <c r="G707" s="180"/>
    </row>
    <row r="708" ht="15.75" customHeight="1">
      <c r="A708" s="1"/>
      <c r="B708" s="1"/>
      <c r="C708" s="1"/>
      <c r="D708" s="1"/>
      <c r="E708" s="180"/>
      <c r="F708" s="180"/>
      <c r="G708" s="180"/>
    </row>
    <row r="709" ht="15.75" customHeight="1">
      <c r="A709" s="1"/>
      <c r="B709" s="1"/>
      <c r="C709" s="1"/>
      <c r="D709" s="1"/>
      <c r="E709" s="180"/>
      <c r="F709" s="180"/>
      <c r="G709" s="180"/>
    </row>
    <row r="710" ht="15.75" customHeight="1">
      <c r="A710" s="1"/>
      <c r="B710" s="1"/>
      <c r="C710" s="1"/>
      <c r="D710" s="1"/>
      <c r="E710" s="180"/>
      <c r="F710" s="180"/>
      <c r="G710" s="180"/>
    </row>
    <row r="711" ht="15.75" customHeight="1">
      <c r="A711" s="1"/>
      <c r="B711" s="1"/>
      <c r="C711" s="1"/>
      <c r="D711" s="1"/>
      <c r="E711" s="180"/>
      <c r="F711" s="180"/>
      <c r="G711" s="180"/>
    </row>
    <row r="712" ht="15.75" customHeight="1">
      <c r="A712" s="1"/>
      <c r="B712" s="1"/>
      <c r="C712" s="1"/>
      <c r="D712" s="1"/>
      <c r="E712" s="180"/>
      <c r="F712" s="180"/>
      <c r="G712" s="180"/>
    </row>
    <row r="713" ht="15.75" customHeight="1">
      <c r="A713" s="1"/>
      <c r="B713" s="1"/>
      <c r="C713" s="1"/>
      <c r="D713" s="1"/>
      <c r="E713" s="180"/>
      <c r="F713" s="180"/>
      <c r="G713" s="180"/>
    </row>
    <row r="714" ht="15.75" customHeight="1">
      <c r="A714" s="1"/>
      <c r="B714" s="1"/>
      <c r="C714" s="1"/>
      <c r="D714" s="1"/>
      <c r="E714" s="180"/>
      <c r="F714" s="180"/>
      <c r="G714" s="180"/>
    </row>
    <row r="715" ht="15.75" customHeight="1">
      <c r="A715" s="1"/>
      <c r="B715" s="1"/>
      <c r="C715" s="1"/>
      <c r="D715" s="1"/>
      <c r="E715" s="180"/>
      <c r="F715" s="180"/>
      <c r="G715" s="180"/>
    </row>
    <row r="716" ht="15.75" customHeight="1">
      <c r="A716" s="1"/>
      <c r="B716" s="1"/>
      <c r="C716" s="1"/>
      <c r="D716" s="1"/>
      <c r="E716" s="180"/>
      <c r="F716" s="180"/>
      <c r="G716" s="180"/>
    </row>
    <row r="717" ht="15.75" customHeight="1">
      <c r="A717" s="1"/>
      <c r="B717" s="1"/>
      <c r="C717" s="1"/>
      <c r="D717" s="1"/>
      <c r="E717" s="180"/>
      <c r="F717" s="180"/>
      <c r="G717" s="180"/>
    </row>
    <row r="718" ht="15.75" customHeight="1">
      <c r="A718" s="1"/>
      <c r="B718" s="1"/>
      <c r="C718" s="1"/>
      <c r="D718" s="1"/>
      <c r="E718" s="180"/>
      <c r="F718" s="180"/>
      <c r="G718" s="180"/>
    </row>
    <row r="719" ht="15.75" customHeight="1">
      <c r="A719" s="1"/>
      <c r="B719" s="1"/>
      <c r="C719" s="1"/>
      <c r="D719" s="1"/>
      <c r="E719" s="180"/>
      <c r="F719" s="180"/>
      <c r="G719" s="180"/>
    </row>
    <row r="720" ht="15.75" customHeight="1">
      <c r="A720" s="1"/>
      <c r="B720" s="1"/>
      <c r="C720" s="1"/>
      <c r="D720" s="1"/>
      <c r="E720" s="180"/>
      <c r="F720" s="180"/>
      <c r="G720" s="180"/>
    </row>
    <row r="721" ht="15.75" customHeight="1">
      <c r="A721" s="1"/>
      <c r="B721" s="1"/>
      <c r="C721" s="1"/>
      <c r="D721" s="1"/>
      <c r="E721" s="180"/>
      <c r="F721" s="180"/>
      <c r="G721" s="180"/>
    </row>
    <row r="722" ht="15.75" customHeight="1">
      <c r="A722" s="1"/>
      <c r="B722" s="1"/>
      <c r="C722" s="1"/>
      <c r="D722" s="1"/>
      <c r="E722" s="180"/>
      <c r="F722" s="180"/>
      <c r="G722" s="180"/>
    </row>
    <row r="723" ht="15.75" customHeight="1">
      <c r="A723" s="1"/>
      <c r="B723" s="1"/>
      <c r="C723" s="1"/>
      <c r="D723" s="1"/>
      <c r="E723" s="180"/>
      <c r="F723" s="180"/>
      <c r="G723" s="180"/>
    </row>
    <row r="724" ht="15.75" customHeight="1">
      <c r="A724" s="1"/>
      <c r="B724" s="1"/>
      <c r="C724" s="1"/>
      <c r="D724" s="1"/>
      <c r="E724" s="180"/>
      <c r="F724" s="180"/>
      <c r="G724" s="180"/>
    </row>
    <row r="725" ht="15.75" customHeight="1">
      <c r="A725" s="1"/>
      <c r="B725" s="1"/>
      <c r="C725" s="1"/>
      <c r="D725" s="1"/>
      <c r="E725" s="180"/>
      <c r="F725" s="180"/>
      <c r="G725" s="180"/>
    </row>
    <row r="726" ht="15.75" customHeight="1">
      <c r="A726" s="1"/>
      <c r="B726" s="1"/>
      <c r="C726" s="1"/>
      <c r="D726" s="1"/>
      <c r="E726" s="180"/>
      <c r="F726" s="180"/>
      <c r="G726" s="180"/>
    </row>
    <row r="727" ht="15.75" customHeight="1">
      <c r="A727" s="1"/>
      <c r="B727" s="1"/>
      <c r="C727" s="1"/>
      <c r="D727" s="1"/>
      <c r="E727" s="180"/>
      <c r="F727" s="180"/>
      <c r="G727" s="180"/>
    </row>
    <row r="728" ht="15.75" customHeight="1">
      <c r="A728" s="1"/>
      <c r="B728" s="1"/>
      <c r="C728" s="1"/>
      <c r="D728" s="1"/>
      <c r="E728" s="180"/>
      <c r="F728" s="180"/>
      <c r="G728" s="180"/>
    </row>
    <row r="729" ht="15.75" customHeight="1">
      <c r="A729" s="1"/>
      <c r="B729" s="1"/>
      <c r="C729" s="1"/>
      <c r="D729" s="1"/>
      <c r="E729" s="180"/>
      <c r="F729" s="180"/>
      <c r="G729" s="180"/>
    </row>
    <row r="730" ht="15.75" customHeight="1">
      <c r="A730" s="1"/>
      <c r="B730" s="1"/>
      <c r="C730" s="1"/>
      <c r="D730" s="1"/>
      <c r="E730" s="180"/>
      <c r="F730" s="180"/>
      <c r="G730" s="180"/>
    </row>
    <row r="731" ht="15.75" customHeight="1">
      <c r="A731" s="1"/>
      <c r="B731" s="1"/>
      <c r="C731" s="1"/>
      <c r="D731" s="1"/>
      <c r="E731" s="180"/>
      <c r="F731" s="180"/>
      <c r="G731" s="180"/>
    </row>
    <row r="732" ht="15.75" customHeight="1">
      <c r="A732" s="1"/>
      <c r="B732" s="1"/>
      <c r="C732" s="1"/>
      <c r="D732" s="1"/>
      <c r="E732" s="180"/>
      <c r="F732" s="180"/>
      <c r="G732" s="180"/>
    </row>
    <row r="733" ht="15.75" customHeight="1">
      <c r="A733" s="1"/>
      <c r="B733" s="1"/>
      <c r="C733" s="1"/>
      <c r="D733" s="1"/>
      <c r="E733" s="180"/>
      <c r="F733" s="180"/>
      <c r="G733" s="180"/>
    </row>
    <row r="734" ht="15.75" customHeight="1">
      <c r="A734" s="1"/>
      <c r="B734" s="1"/>
      <c r="C734" s="1"/>
      <c r="D734" s="1"/>
      <c r="E734" s="180"/>
      <c r="F734" s="180"/>
      <c r="G734" s="180"/>
    </row>
    <row r="735" ht="15.75" customHeight="1">
      <c r="A735" s="1"/>
      <c r="B735" s="1"/>
      <c r="C735" s="1"/>
      <c r="D735" s="1"/>
      <c r="E735" s="180"/>
      <c r="F735" s="180"/>
      <c r="G735" s="180"/>
    </row>
    <row r="736" ht="15.75" customHeight="1">
      <c r="A736" s="1"/>
      <c r="B736" s="1"/>
      <c r="C736" s="1"/>
      <c r="D736" s="1"/>
      <c r="E736" s="180"/>
      <c r="F736" s="180"/>
      <c r="G736" s="180"/>
    </row>
    <row r="737" ht="15.75" customHeight="1">
      <c r="A737" s="1"/>
      <c r="B737" s="1"/>
      <c r="C737" s="1"/>
      <c r="D737" s="1"/>
      <c r="E737" s="180"/>
      <c r="F737" s="180"/>
      <c r="G737" s="180"/>
    </row>
    <row r="738" ht="15.75" customHeight="1">
      <c r="A738" s="1"/>
      <c r="B738" s="1"/>
      <c r="C738" s="1"/>
      <c r="D738" s="1"/>
      <c r="E738" s="180"/>
      <c r="F738" s="180"/>
      <c r="G738" s="180"/>
    </row>
    <row r="739" ht="15.75" customHeight="1">
      <c r="A739" s="1"/>
      <c r="B739" s="1"/>
      <c r="C739" s="1"/>
      <c r="D739" s="1"/>
      <c r="E739" s="180"/>
      <c r="F739" s="180"/>
      <c r="G739" s="180"/>
    </row>
    <row r="740" ht="15.75" customHeight="1">
      <c r="A740" s="1"/>
      <c r="B740" s="1"/>
      <c r="C740" s="1"/>
      <c r="D740" s="1"/>
      <c r="E740" s="180"/>
      <c r="F740" s="180"/>
      <c r="G740" s="180"/>
    </row>
    <row r="741" ht="15.75" customHeight="1">
      <c r="A741" s="1"/>
      <c r="B741" s="1"/>
      <c r="C741" s="1"/>
      <c r="D741" s="1"/>
      <c r="E741" s="180"/>
      <c r="F741" s="180"/>
      <c r="G741" s="180"/>
    </row>
    <row r="742" ht="15.75" customHeight="1">
      <c r="A742" s="1"/>
      <c r="B742" s="1"/>
      <c r="C742" s="1"/>
      <c r="D742" s="1"/>
      <c r="E742" s="180"/>
      <c r="F742" s="180"/>
      <c r="G742" s="180"/>
    </row>
    <row r="743" ht="15.75" customHeight="1">
      <c r="A743" s="1"/>
      <c r="B743" s="1"/>
      <c r="C743" s="1"/>
      <c r="D743" s="1"/>
      <c r="E743" s="180"/>
      <c r="F743" s="180"/>
      <c r="G743" s="180"/>
    </row>
    <row r="744" ht="15.75" customHeight="1">
      <c r="A744" s="1"/>
      <c r="B744" s="1"/>
      <c r="C744" s="1"/>
      <c r="D744" s="1"/>
      <c r="E744" s="180"/>
      <c r="F744" s="180"/>
      <c r="G744" s="180"/>
    </row>
    <row r="745" ht="15.75" customHeight="1">
      <c r="A745" s="1"/>
      <c r="B745" s="1"/>
      <c r="C745" s="1"/>
      <c r="D745" s="1"/>
      <c r="E745" s="180"/>
      <c r="F745" s="180"/>
      <c r="G745" s="180"/>
    </row>
    <row r="746" ht="15.75" customHeight="1">
      <c r="A746" s="1"/>
      <c r="B746" s="1"/>
      <c r="C746" s="1"/>
      <c r="D746" s="1"/>
      <c r="E746" s="180"/>
      <c r="F746" s="180"/>
      <c r="G746" s="180"/>
    </row>
    <row r="747" ht="15.75" customHeight="1">
      <c r="A747" s="1"/>
      <c r="B747" s="1"/>
      <c r="C747" s="1"/>
      <c r="D747" s="1"/>
      <c r="E747" s="180"/>
      <c r="F747" s="180"/>
      <c r="G747" s="180"/>
    </row>
    <row r="748" ht="15.75" customHeight="1">
      <c r="A748" s="1"/>
      <c r="B748" s="1"/>
      <c r="C748" s="1"/>
      <c r="D748" s="1"/>
      <c r="E748" s="180"/>
      <c r="F748" s="180"/>
      <c r="G748" s="180"/>
    </row>
    <row r="749" ht="15.75" customHeight="1">
      <c r="A749" s="1"/>
      <c r="B749" s="1"/>
      <c r="C749" s="1"/>
      <c r="D749" s="1"/>
      <c r="E749" s="180"/>
      <c r="F749" s="180"/>
      <c r="G749" s="180"/>
    </row>
    <row r="750" ht="15.75" customHeight="1">
      <c r="A750" s="1"/>
      <c r="B750" s="1"/>
      <c r="C750" s="1"/>
      <c r="D750" s="1"/>
      <c r="E750" s="180"/>
      <c r="F750" s="180"/>
      <c r="G750" s="180"/>
    </row>
    <row r="751" ht="15.75" customHeight="1">
      <c r="A751" s="1"/>
      <c r="B751" s="1"/>
      <c r="C751" s="1"/>
      <c r="D751" s="1"/>
      <c r="E751" s="180"/>
      <c r="F751" s="180"/>
      <c r="G751" s="180"/>
    </row>
    <row r="752" ht="15.75" customHeight="1">
      <c r="A752" s="1"/>
      <c r="B752" s="1"/>
      <c r="C752" s="1"/>
      <c r="D752" s="1"/>
      <c r="E752" s="180"/>
      <c r="F752" s="180"/>
      <c r="G752" s="180"/>
    </row>
    <row r="753" ht="15.75" customHeight="1">
      <c r="A753" s="1"/>
      <c r="B753" s="1"/>
      <c r="C753" s="1"/>
      <c r="D753" s="1"/>
      <c r="E753" s="180"/>
      <c r="F753" s="180"/>
      <c r="G753" s="180"/>
    </row>
    <row r="754" ht="15.75" customHeight="1">
      <c r="A754" s="1"/>
      <c r="B754" s="1"/>
      <c r="C754" s="1"/>
      <c r="D754" s="1"/>
      <c r="E754" s="180"/>
      <c r="F754" s="180"/>
      <c r="G754" s="180"/>
    </row>
    <row r="755" ht="15.75" customHeight="1">
      <c r="A755" s="1"/>
      <c r="B755" s="1"/>
      <c r="C755" s="1"/>
      <c r="D755" s="1"/>
      <c r="E755" s="180"/>
      <c r="F755" s="180"/>
      <c r="G755" s="180"/>
    </row>
    <row r="756" ht="15.75" customHeight="1">
      <c r="A756" s="1"/>
      <c r="B756" s="1"/>
      <c r="C756" s="1"/>
      <c r="D756" s="1"/>
      <c r="E756" s="180"/>
      <c r="F756" s="180"/>
      <c r="G756" s="180"/>
    </row>
    <row r="757" ht="15.75" customHeight="1">
      <c r="A757" s="1"/>
      <c r="B757" s="1"/>
      <c r="C757" s="1"/>
      <c r="D757" s="1"/>
      <c r="E757" s="180"/>
      <c r="F757" s="180"/>
      <c r="G757" s="180"/>
    </row>
    <row r="758" ht="15.75" customHeight="1">
      <c r="A758" s="1"/>
      <c r="B758" s="1"/>
      <c r="C758" s="1"/>
      <c r="D758" s="1"/>
      <c r="E758" s="180"/>
      <c r="F758" s="180"/>
      <c r="G758" s="180"/>
    </row>
    <row r="759" ht="15.75" customHeight="1">
      <c r="A759" s="1"/>
      <c r="B759" s="1"/>
      <c r="C759" s="1"/>
      <c r="D759" s="1"/>
      <c r="E759" s="180"/>
      <c r="F759" s="180"/>
      <c r="G759" s="180"/>
    </row>
    <row r="760" ht="15.75" customHeight="1">
      <c r="A760" s="1"/>
      <c r="B760" s="1"/>
      <c r="C760" s="1"/>
      <c r="D760" s="1"/>
      <c r="E760" s="180"/>
      <c r="F760" s="180"/>
      <c r="G760" s="180"/>
    </row>
    <row r="761" ht="15.75" customHeight="1">
      <c r="A761" s="1"/>
      <c r="B761" s="1"/>
      <c r="C761" s="1"/>
      <c r="D761" s="1"/>
      <c r="E761" s="180"/>
      <c r="F761" s="180"/>
      <c r="G761" s="180"/>
    </row>
    <row r="762" ht="15.75" customHeight="1">
      <c r="A762" s="1"/>
      <c r="B762" s="1"/>
      <c r="C762" s="1"/>
      <c r="D762" s="1"/>
      <c r="E762" s="180"/>
      <c r="F762" s="180"/>
      <c r="G762" s="180"/>
    </row>
    <row r="763" ht="15.75" customHeight="1">
      <c r="A763" s="1"/>
      <c r="B763" s="1"/>
      <c r="C763" s="1"/>
      <c r="D763" s="1"/>
      <c r="E763" s="180"/>
      <c r="F763" s="180"/>
      <c r="G763" s="180"/>
    </row>
    <row r="764" ht="15.75" customHeight="1">
      <c r="A764" s="1"/>
      <c r="B764" s="1"/>
      <c r="C764" s="1"/>
      <c r="D764" s="1"/>
      <c r="E764" s="180"/>
      <c r="F764" s="180"/>
      <c r="G764" s="180"/>
    </row>
    <row r="765" ht="15.75" customHeight="1">
      <c r="A765" s="1"/>
      <c r="B765" s="1"/>
      <c r="C765" s="1"/>
      <c r="D765" s="1"/>
      <c r="E765" s="180"/>
      <c r="F765" s="180"/>
      <c r="G765" s="180"/>
    </row>
    <row r="766" ht="15.75" customHeight="1">
      <c r="A766" s="1"/>
      <c r="B766" s="1"/>
      <c r="C766" s="1"/>
      <c r="D766" s="1"/>
      <c r="E766" s="180"/>
      <c r="F766" s="180"/>
      <c r="G766" s="180"/>
    </row>
    <row r="767" ht="15.75" customHeight="1">
      <c r="A767" s="1"/>
      <c r="B767" s="1"/>
      <c r="C767" s="1"/>
      <c r="D767" s="1"/>
      <c r="E767" s="180"/>
      <c r="F767" s="180"/>
      <c r="G767" s="180"/>
    </row>
    <row r="768" ht="15.75" customHeight="1">
      <c r="A768" s="1"/>
      <c r="B768" s="1"/>
      <c r="C768" s="1"/>
      <c r="D768" s="1"/>
      <c r="E768" s="180"/>
      <c r="F768" s="180"/>
      <c r="G768" s="180"/>
    </row>
    <row r="769" ht="15.75" customHeight="1">
      <c r="A769" s="1"/>
      <c r="B769" s="1"/>
      <c r="C769" s="1"/>
      <c r="D769" s="1"/>
      <c r="E769" s="180"/>
      <c r="F769" s="180"/>
      <c r="G769" s="180"/>
    </row>
    <row r="770" ht="15.75" customHeight="1">
      <c r="A770" s="1"/>
      <c r="B770" s="1"/>
      <c r="C770" s="1"/>
      <c r="D770" s="1"/>
      <c r="E770" s="180"/>
      <c r="F770" s="180"/>
      <c r="G770" s="180"/>
    </row>
    <row r="771" ht="15.75" customHeight="1">
      <c r="A771" s="1"/>
      <c r="B771" s="1"/>
      <c r="C771" s="1"/>
      <c r="D771" s="1"/>
      <c r="E771" s="180"/>
      <c r="F771" s="180"/>
      <c r="G771" s="180"/>
    </row>
    <row r="772" ht="15.75" customHeight="1">
      <c r="A772" s="1"/>
      <c r="B772" s="1"/>
      <c r="C772" s="1"/>
      <c r="D772" s="1"/>
      <c r="E772" s="180"/>
      <c r="F772" s="180"/>
      <c r="G772" s="180"/>
    </row>
    <row r="773" ht="15.75" customHeight="1">
      <c r="A773" s="1"/>
      <c r="B773" s="1"/>
      <c r="C773" s="1"/>
      <c r="D773" s="1"/>
      <c r="E773" s="180"/>
      <c r="F773" s="180"/>
      <c r="G773" s="180"/>
    </row>
    <row r="774" ht="15.75" customHeight="1">
      <c r="A774" s="1"/>
      <c r="B774" s="1"/>
      <c r="C774" s="1"/>
      <c r="D774" s="1"/>
      <c r="E774" s="180"/>
      <c r="F774" s="180"/>
      <c r="G774" s="180"/>
    </row>
    <row r="775" ht="15.75" customHeight="1">
      <c r="A775" s="1"/>
      <c r="B775" s="1"/>
      <c r="C775" s="1"/>
      <c r="D775" s="1"/>
      <c r="E775" s="180"/>
      <c r="F775" s="180"/>
      <c r="G775" s="180"/>
    </row>
    <row r="776" ht="15.75" customHeight="1">
      <c r="A776" s="1"/>
      <c r="B776" s="1"/>
      <c r="C776" s="1"/>
      <c r="D776" s="1"/>
      <c r="E776" s="180"/>
      <c r="F776" s="180"/>
      <c r="G776" s="180"/>
    </row>
    <row r="777" ht="15.75" customHeight="1">
      <c r="A777" s="1"/>
      <c r="B777" s="1"/>
      <c r="C777" s="1"/>
      <c r="D777" s="1"/>
      <c r="E777" s="180"/>
      <c r="F777" s="180"/>
      <c r="G777" s="180"/>
    </row>
    <row r="778" ht="15.75" customHeight="1">
      <c r="A778" s="1"/>
      <c r="B778" s="1"/>
      <c r="C778" s="1"/>
      <c r="D778" s="1"/>
      <c r="E778" s="180"/>
      <c r="F778" s="180"/>
      <c r="G778" s="180"/>
    </row>
    <row r="779" ht="15.75" customHeight="1">
      <c r="A779" s="1"/>
      <c r="B779" s="1"/>
      <c r="C779" s="1"/>
      <c r="D779" s="1"/>
      <c r="E779" s="180"/>
      <c r="F779" s="180"/>
      <c r="G779" s="180"/>
    </row>
    <row r="780" ht="15.75" customHeight="1">
      <c r="A780" s="1"/>
      <c r="B780" s="1"/>
      <c r="C780" s="1"/>
      <c r="D780" s="1"/>
      <c r="E780" s="180"/>
      <c r="F780" s="180"/>
      <c r="G780" s="180"/>
    </row>
    <row r="781" ht="15.75" customHeight="1">
      <c r="A781" s="1"/>
      <c r="B781" s="1"/>
      <c r="C781" s="1"/>
      <c r="D781" s="1"/>
      <c r="E781" s="180"/>
      <c r="F781" s="180"/>
      <c r="G781" s="180"/>
    </row>
    <row r="782" ht="15.75" customHeight="1">
      <c r="A782" s="1"/>
      <c r="B782" s="1"/>
      <c r="C782" s="1"/>
      <c r="D782" s="1"/>
      <c r="E782" s="180"/>
      <c r="F782" s="180"/>
      <c r="G782" s="180"/>
    </row>
    <row r="783" ht="15.75" customHeight="1">
      <c r="A783" s="1"/>
      <c r="B783" s="1"/>
      <c r="C783" s="1"/>
      <c r="D783" s="1"/>
      <c r="E783" s="180"/>
      <c r="F783" s="180"/>
      <c r="G783" s="180"/>
    </row>
    <row r="784" ht="15.75" customHeight="1">
      <c r="A784" s="1"/>
      <c r="B784" s="1"/>
      <c r="C784" s="1"/>
      <c r="D784" s="1"/>
      <c r="E784" s="180"/>
      <c r="F784" s="180"/>
      <c r="G784" s="180"/>
    </row>
    <row r="785" ht="15.75" customHeight="1">
      <c r="A785" s="1"/>
      <c r="B785" s="1"/>
      <c r="C785" s="1"/>
      <c r="D785" s="1"/>
      <c r="E785" s="180"/>
      <c r="F785" s="180"/>
      <c r="G785" s="180"/>
    </row>
    <row r="786" ht="15.75" customHeight="1">
      <c r="A786" s="1"/>
      <c r="B786" s="1"/>
      <c r="C786" s="1"/>
      <c r="D786" s="1"/>
      <c r="E786" s="180"/>
      <c r="F786" s="180"/>
      <c r="G786" s="180"/>
    </row>
    <row r="787" ht="15.75" customHeight="1">
      <c r="A787" s="1"/>
      <c r="B787" s="1"/>
      <c r="C787" s="1"/>
      <c r="D787" s="1"/>
      <c r="E787" s="180"/>
      <c r="F787" s="180"/>
      <c r="G787" s="180"/>
    </row>
    <row r="788" ht="15.75" customHeight="1">
      <c r="A788" s="1"/>
      <c r="B788" s="1"/>
      <c r="C788" s="1"/>
      <c r="D788" s="1"/>
      <c r="E788" s="180"/>
      <c r="F788" s="180"/>
      <c r="G788" s="180"/>
    </row>
    <row r="789" ht="15.75" customHeight="1">
      <c r="A789" s="1"/>
      <c r="B789" s="1"/>
      <c r="C789" s="1"/>
      <c r="D789" s="1"/>
      <c r="E789" s="180"/>
      <c r="F789" s="180"/>
      <c r="G789" s="180"/>
    </row>
    <row r="790" ht="15.75" customHeight="1">
      <c r="A790" s="1"/>
      <c r="B790" s="1"/>
      <c r="C790" s="1"/>
      <c r="D790" s="1"/>
      <c r="E790" s="180"/>
      <c r="F790" s="180"/>
      <c r="G790" s="180"/>
    </row>
    <row r="791" ht="15.75" customHeight="1">
      <c r="A791" s="1"/>
      <c r="B791" s="1"/>
      <c r="C791" s="1"/>
      <c r="D791" s="1"/>
      <c r="E791" s="180"/>
      <c r="F791" s="180"/>
      <c r="G791" s="180"/>
    </row>
    <row r="792" ht="15.75" customHeight="1">
      <c r="A792" s="1"/>
      <c r="B792" s="1"/>
      <c r="C792" s="1"/>
      <c r="D792" s="1"/>
      <c r="E792" s="180"/>
      <c r="F792" s="180"/>
      <c r="G792" s="180"/>
    </row>
    <row r="793" ht="15.75" customHeight="1">
      <c r="A793" s="1"/>
      <c r="B793" s="1"/>
      <c r="C793" s="1"/>
      <c r="D793" s="1"/>
      <c r="E793" s="180"/>
      <c r="F793" s="180"/>
      <c r="G793" s="180"/>
    </row>
    <row r="794" ht="15.75" customHeight="1">
      <c r="A794" s="1"/>
      <c r="B794" s="1"/>
      <c r="C794" s="1"/>
      <c r="D794" s="1"/>
      <c r="E794" s="180"/>
      <c r="F794" s="180"/>
      <c r="G794" s="180"/>
    </row>
    <row r="795" ht="15.75" customHeight="1">
      <c r="A795" s="1"/>
      <c r="B795" s="1"/>
      <c r="C795" s="1"/>
      <c r="D795" s="1"/>
      <c r="E795" s="180"/>
      <c r="F795" s="180"/>
      <c r="G795" s="180"/>
    </row>
    <row r="796" ht="15.75" customHeight="1">
      <c r="A796" s="1"/>
      <c r="B796" s="1"/>
      <c r="C796" s="1"/>
      <c r="D796" s="1"/>
      <c r="E796" s="180"/>
      <c r="F796" s="180"/>
      <c r="G796" s="180"/>
    </row>
    <row r="797" ht="15.75" customHeight="1">
      <c r="A797" s="1"/>
      <c r="B797" s="1"/>
      <c r="C797" s="1"/>
      <c r="D797" s="1"/>
      <c r="E797" s="180"/>
      <c r="F797" s="180"/>
      <c r="G797" s="180"/>
    </row>
    <row r="798" ht="15.75" customHeight="1">
      <c r="A798" s="1"/>
      <c r="B798" s="1"/>
      <c r="C798" s="1"/>
      <c r="D798" s="1"/>
      <c r="E798" s="180"/>
      <c r="F798" s="180"/>
      <c r="G798" s="180"/>
    </row>
    <row r="799" ht="15.75" customHeight="1">
      <c r="A799" s="1"/>
      <c r="B799" s="1"/>
      <c r="C799" s="1"/>
      <c r="D799" s="1"/>
      <c r="E799" s="180"/>
      <c r="F799" s="180"/>
      <c r="G799" s="180"/>
    </row>
    <row r="800" ht="15.75" customHeight="1">
      <c r="A800" s="1"/>
      <c r="B800" s="1"/>
      <c r="C800" s="1"/>
      <c r="D800" s="1"/>
      <c r="E800" s="180"/>
      <c r="F800" s="180"/>
      <c r="G800" s="180"/>
    </row>
    <row r="801" ht="15.75" customHeight="1">
      <c r="A801" s="1"/>
      <c r="B801" s="1"/>
      <c r="C801" s="1"/>
      <c r="D801" s="1"/>
      <c r="E801" s="180"/>
      <c r="F801" s="180"/>
      <c r="G801" s="180"/>
    </row>
    <row r="802" ht="15.75" customHeight="1">
      <c r="A802" s="1"/>
      <c r="B802" s="1"/>
      <c r="C802" s="1"/>
      <c r="D802" s="1"/>
      <c r="E802" s="180"/>
      <c r="F802" s="180"/>
      <c r="G802" s="180"/>
    </row>
    <row r="803" ht="15.75" customHeight="1">
      <c r="A803" s="1"/>
      <c r="B803" s="1"/>
      <c r="C803" s="1"/>
      <c r="D803" s="1"/>
      <c r="E803" s="180"/>
      <c r="F803" s="180"/>
      <c r="G803" s="180"/>
    </row>
    <row r="804" ht="15.75" customHeight="1">
      <c r="A804" s="1"/>
      <c r="B804" s="1"/>
      <c r="C804" s="1"/>
      <c r="D804" s="1"/>
      <c r="E804" s="180"/>
      <c r="F804" s="180"/>
      <c r="G804" s="180"/>
    </row>
    <row r="805" ht="15.75" customHeight="1">
      <c r="A805" s="1"/>
      <c r="B805" s="1"/>
      <c r="C805" s="1"/>
      <c r="D805" s="1"/>
      <c r="E805" s="180"/>
      <c r="F805" s="180"/>
      <c r="G805" s="180"/>
    </row>
    <row r="806" ht="15.75" customHeight="1">
      <c r="A806" s="1"/>
      <c r="B806" s="1"/>
      <c r="C806" s="1"/>
      <c r="D806" s="1"/>
      <c r="E806" s="180"/>
      <c r="F806" s="180"/>
      <c r="G806" s="180"/>
    </row>
    <row r="807" ht="15.75" customHeight="1">
      <c r="A807" s="1"/>
      <c r="B807" s="1"/>
      <c r="C807" s="1"/>
      <c r="D807" s="1"/>
      <c r="E807" s="180"/>
      <c r="F807" s="180"/>
      <c r="G807" s="180"/>
    </row>
    <row r="808" ht="15.75" customHeight="1">
      <c r="A808" s="1"/>
      <c r="B808" s="1"/>
      <c r="C808" s="1"/>
      <c r="D808" s="1"/>
      <c r="E808" s="180"/>
      <c r="F808" s="180"/>
      <c r="G808" s="180"/>
    </row>
    <row r="809" ht="15.75" customHeight="1">
      <c r="A809" s="1"/>
      <c r="B809" s="1"/>
      <c r="C809" s="1"/>
      <c r="D809" s="1"/>
      <c r="E809" s="180"/>
      <c r="F809" s="180"/>
      <c r="G809" s="180"/>
    </row>
    <row r="810" ht="15.75" customHeight="1">
      <c r="A810" s="1"/>
      <c r="B810" s="1"/>
      <c r="C810" s="1"/>
      <c r="D810" s="1"/>
      <c r="E810" s="180"/>
      <c r="F810" s="180"/>
      <c r="G810" s="180"/>
    </row>
    <row r="811" ht="15.75" customHeight="1">
      <c r="A811" s="1"/>
      <c r="B811" s="1"/>
      <c r="C811" s="1"/>
      <c r="D811" s="1"/>
      <c r="E811" s="180"/>
      <c r="F811" s="180"/>
      <c r="G811" s="180"/>
    </row>
    <row r="812" ht="15.75" customHeight="1">
      <c r="A812" s="1"/>
      <c r="B812" s="1"/>
      <c r="C812" s="1"/>
      <c r="D812" s="1"/>
      <c r="E812" s="180"/>
      <c r="F812" s="180"/>
      <c r="G812" s="180"/>
    </row>
    <row r="813" ht="15.75" customHeight="1">
      <c r="A813" s="1"/>
      <c r="B813" s="1"/>
      <c r="C813" s="1"/>
      <c r="D813" s="1"/>
      <c r="E813" s="180"/>
      <c r="F813" s="180"/>
      <c r="G813" s="180"/>
    </row>
    <row r="814" ht="15.75" customHeight="1">
      <c r="A814" s="1"/>
      <c r="B814" s="1"/>
      <c r="C814" s="1"/>
      <c r="D814" s="1"/>
      <c r="E814" s="180"/>
      <c r="F814" s="180"/>
      <c r="G814" s="180"/>
    </row>
    <row r="815" ht="15.75" customHeight="1">
      <c r="A815" s="1"/>
      <c r="B815" s="1"/>
      <c r="C815" s="1"/>
      <c r="D815" s="1"/>
      <c r="E815" s="180"/>
      <c r="F815" s="180"/>
      <c r="G815" s="180"/>
    </row>
    <row r="816" ht="15.75" customHeight="1">
      <c r="A816" s="1"/>
      <c r="B816" s="1"/>
      <c r="C816" s="1"/>
      <c r="D816" s="1"/>
      <c r="E816" s="180"/>
      <c r="F816" s="180"/>
      <c r="G816" s="180"/>
    </row>
    <row r="817" ht="15.75" customHeight="1">
      <c r="A817" s="1"/>
      <c r="B817" s="1"/>
      <c r="C817" s="1"/>
      <c r="D817" s="1"/>
      <c r="E817" s="180"/>
      <c r="F817" s="180"/>
      <c r="G817" s="180"/>
    </row>
    <row r="818" ht="15.75" customHeight="1">
      <c r="A818" s="1"/>
      <c r="B818" s="1"/>
      <c r="C818" s="1"/>
      <c r="D818" s="1"/>
      <c r="E818" s="180"/>
      <c r="F818" s="180"/>
      <c r="G818" s="180"/>
    </row>
    <row r="819" ht="15.75" customHeight="1">
      <c r="A819" s="1"/>
      <c r="B819" s="1"/>
      <c r="C819" s="1"/>
      <c r="D819" s="1"/>
      <c r="E819" s="180"/>
      <c r="F819" s="180"/>
      <c r="G819" s="180"/>
    </row>
    <row r="820" ht="15.75" customHeight="1">
      <c r="A820" s="1"/>
      <c r="B820" s="1"/>
      <c r="C820" s="1"/>
      <c r="D820" s="1"/>
      <c r="E820" s="180"/>
      <c r="F820" s="180"/>
      <c r="G820" s="180"/>
    </row>
    <row r="821" ht="15.75" customHeight="1">
      <c r="A821" s="1"/>
      <c r="B821" s="1"/>
      <c r="C821" s="1"/>
      <c r="D821" s="1"/>
      <c r="E821" s="180"/>
      <c r="F821" s="180"/>
      <c r="G821" s="180"/>
    </row>
    <row r="822" ht="15.75" customHeight="1">
      <c r="A822" s="1"/>
      <c r="B822" s="1"/>
      <c r="C822" s="1"/>
      <c r="D822" s="1"/>
      <c r="E822" s="180"/>
      <c r="F822" s="180"/>
      <c r="G822" s="180"/>
    </row>
    <row r="823" ht="15.75" customHeight="1">
      <c r="A823" s="1"/>
      <c r="B823" s="1"/>
      <c r="C823" s="1"/>
      <c r="D823" s="1"/>
      <c r="E823" s="180"/>
      <c r="F823" s="180"/>
      <c r="G823" s="180"/>
    </row>
    <row r="824" ht="15.75" customHeight="1">
      <c r="A824" s="1"/>
      <c r="B824" s="1"/>
      <c r="C824" s="1"/>
      <c r="D824" s="1"/>
      <c r="E824" s="180"/>
      <c r="F824" s="180"/>
      <c r="G824" s="180"/>
    </row>
    <row r="825" ht="15.75" customHeight="1">
      <c r="A825" s="1"/>
      <c r="B825" s="1"/>
      <c r="C825" s="1"/>
      <c r="D825" s="1"/>
      <c r="E825" s="180"/>
      <c r="F825" s="180"/>
      <c r="G825" s="180"/>
    </row>
    <row r="826" ht="15.75" customHeight="1">
      <c r="A826" s="1"/>
      <c r="B826" s="1"/>
      <c r="C826" s="1"/>
      <c r="D826" s="1"/>
      <c r="E826" s="180"/>
      <c r="F826" s="180"/>
      <c r="G826" s="180"/>
    </row>
    <row r="827" ht="15.75" customHeight="1">
      <c r="A827" s="1"/>
      <c r="B827" s="1"/>
      <c r="C827" s="1"/>
      <c r="D827" s="1"/>
      <c r="E827" s="180"/>
      <c r="F827" s="180"/>
      <c r="G827" s="180"/>
    </row>
    <row r="828" ht="15.75" customHeight="1">
      <c r="A828" s="1"/>
      <c r="B828" s="1"/>
      <c r="C828" s="1"/>
      <c r="D828" s="1"/>
      <c r="E828" s="180"/>
      <c r="F828" s="180"/>
      <c r="G828" s="180"/>
    </row>
    <row r="829" ht="15.75" customHeight="1">
      <c r="A829" s="1"/>
      <c r="B829" s="1"/>
      <c r="C829" s="1"/>
      <c r="D829" s="1"/>
      <c r="E829" s="180"/>
      <c r="F829" s="180"/>
      <c r="G829" s="180"/>
    </row>
    <row r="830" ht="15.75" customHeight="1">
      <c r="A830" s="1"/>
      <c r="B830" s="1"/>
      <c r="C830" s="1"/>
      <c r="D830" s="1"/>
      <c r="E830" s="180"/>
      <c r="F830" s="180"/>
      <c r="G830" s="180"/>
    </row>
    <row r="831" ht="15.75" customHeight="1">
      <c r="A831" s="1"/>
      <c r="B831" s="1"/>
      <c r="C831" s="1"/>
      <c r="D831" s="1"/>
      <c r="E831" s="180"/>
      <c r="F831" s="180"/>
      <c r="G831" s="180"/>
    </row>
    <row r="832" ht="15.75" customHeight="1">
      <c r="A832" s="1"/>
      <c r="B832" s="1"/>
      <c r="C832" s="1"/>
      <c r="D832" s="1"/>
      <c r="E832" s="180"/>
      <c r="F832" s="180"/>
      <c r="G832" s="180"/>
    </row>
    <row r="833" ht="15.75" customHeight="1">
      <c r="A833" s="1"/>
      <c r="B833" s="1"/>
      <c r="C833" s="1"/>
      <c r="D833" s="1"/>
      <c r="E833" s="180"/>
      <c r="F833" s="180"/>
      <c r="G833" s="180"/>
    </row>
    <row r="834" ht="15.75" customHeight="1">
      <c r="A834" s="1"/>
      <c r="B834" s="1"/>
      <c r="C834" s="1"/>
      <c r="D834" s="1"/>
      <c r="E834" s="180"/>
      <c r="F834" s="180"/>
      <c r="G834" s="180"/>
    </row>
    <row r="835" ht="15.75" customHeight="1">
      <c r="A835" s="1"/>
      <c r="B835" s="1"/>
      <c r="C835" s="1"/>
      <c r="D835" s="1"/>
      <c r="E835" s="180"/>
      <c r="F835" s="180"/>
      <c r="G835" s="180"/>
    </row>
    <row r="836" ht="15.75" customHeight="1">
      <c r="A836" s="1"/>
      <c r="B836" s="1"/>
      <c r="C836" s="1"/>
      <c r="D836" s="1"/>
      <c r="E836" s="180"/>
      <c r="F836" s="180"/>
      <c r="G836" s="180"/>
    </row>
    <row r="837" ht="15.75" customHeight="1">
      <c r="A837" s="1"/>
      <c r="B837" s="1"/>
      <c r="C837" s="1"/>
      <c r="D837" s="1"/>
      <c r="E837" s="180"/>
      <c r="F837" s="180"/>
      <c r="G837" s="180"/>
    </row>
    <row r="838" ht="15.75" customHeight="1">
      <c r="A838" s="1"/>
      <c r="B838" s="1"/>
      <c r="C838" s="1"/>
      <c r="D838" s="1"/>
      <c r="E838" s="180"/>
      <c r="F838" s="180"/>
      <c r="G838" s="180"/>
    </row>
    <row r="839" ht="15.75" customHeight="1">
      <c r="A839" s="1"/>
      <c r="B839" s="1"/>
      <c r="C839" s="1"/>
      <c r="D839" s="1"/>
      <c r="E839" s="180"/>
      <c r="F839" s="180"/>
      <c r="G839" s="180"/>
    </row>
    <row r="840" ht="15.75" customHeight="1">
      <c r="A840" s="1"/>
      <c r="B840" s="1"/>
      <c r="C840" s="1"/>
      <c r="D840" s="1"/>
      <c r="E840" s="180"/>
      <c r="F840" s="180"/>
      <c r="G840" s="180"/>
    </row>
    <row r="841" ht="15.75" customHeight="1">
      <c r="A841" s="1"/>
      <c r="B841" s="1"/>
      <c r="C841" s="1"/>
      <c r="D841" s="1"/>
      <c r="E841" s="180"/>
      <c r="F841" s="180"/>
      <c r="G841" s="180"/>
    </row>
    <row r="842" ht="15.75" customHeight="1">
      <c r="A842" s="1"/>
      <c r="B842" s="1"/>
      <c r="C842" s="1"/>
      <c r="D842" s="1"/>
      <c r="E842" s="180"/>
      <c r="F842" s="180"/>
      <c r="G842" s="180"/>
    </row>
    <row r="843" ht="15.75" customHeight="1">
      <c r="A843" s="1"/>
      <c r="B843" s="1"/>
      <c r="C843" s="1"/>
      <c r="D843" s="1"/>
      <c r="E843" s="180"/>
      <c r="F843" s="180"/>
      <c r="G843" s="180"/>
    </row>
    <row r="844" ht="15.75" customHeight="1">
      <c r="A844" s="1"/>
      <c r="B844" s="1"/>
      <c r="C844" s="1"/>
      <c r="D844" s="1"/>
      <c r="E844" s="180"/>
      <c r="F844" s="180"/>
      <c r="G844" s="180"/>
    </row>
    <row r="845" ht="15.75" customHeight="1">
      <c r="A845" s="1"/>
      <c r="B845" s="1"/>
      <c r="C845" s="1"/>
      <c r="D845" s="1"/>
      <c r="E845" s="180"/>
      <c r="F845" s="180"/>
      <c r="G845" s="180"/>
    </row>
    <row r="846" ht="15.75" customHeight="1">
      <c r="A846" s="1"/>
      <c r="B846" s="1"/>
      <c r="C846" s="1"/>
      <c r="D846" s="1"/>
      <c r="E846" s="180"/>
      <c r="F846" s="180"/>
      <c r="G846" s="180"/>
    </row>
    <row r="847" ht="15.75" customHeight="1">
      <c r="A847" s="1"/>
      <c r="B847" s="1"/>
      <c r="C847" s="1"/>
      <c r="D847" s="1"/>
      <c r="E847" s="180"/>
      <c r="F847" s="180"/>
      <c r="G847" s="180"/>
    </row>
    <row r="848" ht="15.75" customHeight="1">
      <c r="A848" s="1"/>
      <c r="B848" s="1"/>
      <c r="C848" s="1"/>
      <c r="D848" s="1"/>
      <c r="E848" s="180"/>
      <c r="F848" s="180"/>
      <c r="G848" s="180"/>
    </row>
    <row r="849" ht="15.75" customHeight="1">
      <c r="A849" s="1"/>
      <c r="B849" s="1"/>
      <c r="C849" s="1"/>
      <c r="D849" s="1"/>
      <c r="E849" s="180"/>
      <c r="F849" s="180"/>
      <c r="G849" s="180"/>
    </row>
    <row r="850" ht="15.75" customHeight="1">
      <c r="A850" s="1"/>
      <c r="B850" s="1"/>
      <c r="C850" s="1"/>
      <c r="D850" s="1"/>
      <c r="E850" s="180"/>
      <c r="F850" s="180"/>
      <c r="G850" s="180"/>
    </row>
    <row r="851" ht="15.75" customHeight="1">
      <c r="A851" s="1"/>
      <c r="B851" s="1"/>
      <c r="C851" s="1"/>
      <c r="D851" s="1"/>
      <c r="E851" s="180"/>
      <c r="F851" s="180"/>
      <c r="G851" s="180"/>
    </row>
    <row r="852" ht="15.75" customHeight="1">
      <c r="A852" s="1"/>
      <c r="B852" s="1"/>
      <c r="C852" s="1"/>
      <c r="D852" s="1"/>
      <c r="E852" s="180"/>
      <c r="F852" s="180"/>
      <c r="G852" s="180"/>
    </row>
    <row r="853" ht="15.75" customHeight="1">
      <c r="A853" s="1"/>
      <c r="B853" s="1"/>
      <c r="C853" s="1"/>
      <c r="D853" s="1"/>
      <c r="E853" s="180"/>
      <c r="F853" s="180"/>
      <c r="G853" s="180"/>
    </row>
    <row r="854" ht="15.75" customHeight="1">
      <c r="A854" s="1"/>
      <c r="B854" s="1"/>
      <c r="C854" s="1"/>
      <c r="D854" s="1"/>
      <c r="E854" s="180"/>
      <c r="F854" s="180"/>
      <c r="G854" s="180"/>
    </row>
    <row r="855" ht="15.75" customHeight="1">
      <c r="A855" s="1"/>
      <c r="B855" s="1"/>
      <c r="C855" s="1"/>
      <c r="D855" s="1"/>
      <c r="E855" s="180"/>
      <c r="F855" s="180"/>
      <c r="G855" s="180"/>
    </row>
    <row r="856" ht="15.75" customHeight="1">
      <c r="A856" s="1"/>
      <c r="B856" s="1"/>
      <c r="C856" s="1"/>
      <c r="D856" s="1"/>
      <c r="E856" s="180"/>
      <c r="F856" s="180"/>
      <c r="G856" s="180"/>
    </row>
    <row r="857" ht="15.75" customHeight="1">
      <c r="A857" s="1"/>
      <c r="B857" s="1"/>
      <c r="C857" s="1"/>
      <c r="D857" s="1"/>
      <c r="E857" s="180"/>
      <c r="F857" s="180"/>
      <c r="G857" s="180"/>
    </row>
    <row r="858" ht="15.75" customHeight="1">
      <c r="A858" s="1"/>
      <c r="B858" s="1"/>
      <c r="C858" s="1"/>
      <c r="D858" s="1"/>
      <c r="E858" s="180"/>
      <c r="F858" s="180"/>
      <c r="G858" s="180"/>
    </row>
    <row r="859" ht="15.75" customHeight="1">
      <c r="A859" s="1"/>
      <c r="B859" s="1"/>
      <c r="C859" s="1"/>
      <c r="D859" s="1"/>
      <c r="E859" s="180"/>
      <c r="F859" s="180"/>
      <c r="G859" s="180"/>
    </row>
    <row r="860" ht="15.75" customHeight="1">
      <c r="A860" s="1"/>
      <c r="B860" s="1"/>
      <c r="C860" s="1"/>
      <c r="D860" s="1"/>
      <c r="E860" s="180"/>
      <c r="F860" s="180"/>
      <c r="G860" s="180"/>
    </row>
    <row r="861" ht="15.75" customHeight="1">
      <c r="A861" s="1"/>
      <c r="B861" s="1"/>
      <c r="C861" s="1"/>
      <c r="D861" s="1"/>
      <c r="E861" s="180"/>
      <c r="F861" s="180"/>
      <c r="G861" s="180"/>
    </row>
    <row r="862" ht="15.75" customHeight="1">
      <c r="A862" s="1"/>
      <c r="B862" s="1"/>
      <c r="C862" s="1"/>
      <c r="D862" s="1"/>
      <c r="E862" s="180"/>
      <c r="F862" s="180"/>
      <c r="G862" s="180"/>
    </row>
    <row r="863" ht="15.75" customHeight="1">
      <c r="A863" s="1"/>
      <c r="B863" s="1"/>
      <c r="C863" s="1"/>
      <c r="D863" s="1"/>
      <c r="E863" s="180"/>
      <c r="F863" s="180"/>
      <c r="G863" s="180"/>
    </row>
    <row r="864" ht="15.75" customHeight="1">
      <c r="A864" s="1"/>
      <c r="B864" s="1"/>
      <c r="C864" s="1"/>
      <c r="D864" s="1"/>
      <c r="E864" s="180"/>
      <c r="F864" s="180"/>
      <c r="G864" s="180"/>
    </row>
    <row r="865" ht="15.75" customHeight="1">
      <c r="A865" s="1"/>
      <c r="B865" s="1"/>
      <c r="C865" s="1"/>
      <c r="D865" s="1"/>
      <c r="E865" s="180"/>
      <c r="F865" s="180"/>
      <c r="G865" s="180"/>
    </row>
    <row r="866" ht="15.75" customHeight="1">
      <c r="A866" s="1"/>
      <c r="B866" s="1"/>
      <c r="C866" s="1"/>
      <c r="D866" s="1"/>
      <c r="E866" s="180"/>
      <c r="F866" s="180"/>
      <c r="G866" s="180"/>
    </row>
    <row r="867" ht="15.75" customHeight="1">
      <c r="A867" s="1"/>
      <c r="B867" s="1"/>
      <c r="C867" s="1"/>
      <c r="D867" s="1"/>
      <c r="E867" s="180"/>
      <c r="F867" s="180"/>
      <c r="G867" s="180"/>
    </row>
    <row r="868" ht="15.75" customHeight="1">
      <c r="A868" s="1"/>
      <c r="B868" s="1"/>
      <c r="C868" s="1"/>
      <c r="D868" s="1"/>
      <c r="E868" s="180"/>
      <c r="F868" s="180"/>
      <c r="G868" s="180"/>
    </row>
    <row r="869" ht="15.75" customHeight="1">
      <c r="A869" s="1"/>
      <c r="B869" s="1"/>
      <c r="C869" s="1"/>
      <c r="D869" s="1"/>
      <c r="E869" s="180"/>
      <c r="F869" s="180"/>
      <c r="G869" s="180"/>
    </row>
    <row r="870" ht="15.75" customHeight="1">
      <c r="A870" s="1"/>
      <c r="B870" s="1"/>
      <c r="C870" s="1"/>
      <c r="D870" s="1"/>
      <c r="E870" s="180"/>
      <c r="F870" s="180"/>
      <c r="G870" s="180"/>
    </row>
    <row r="871" ht="15.75" customHeight="1">
      <c r="A871" s="1"/>
      <c r="B871" s="1"/>
      <c r="C871" s="1"/>
      <c r="D871" s="1"/>
      <c r="E871" s="180"/>
      <c r="F871" s="180"/>
      <c r="G871" s="180"/>
    </row>
    <row r="872" ht="15.75" customHeight="1">
      <c r="A872" s="1"/>
      <c r="B872" s="1"/>
      <c r="C872" s="1"/>
      <c r="D872" s="1"/>
      <c r="E872" s="180"/>
      <c r="F872" s="180"/>
      <c r="G872" s="180"/>
    </row>
    <row r="873" ht="15.75" customHeight="1">
      <c r="A873" s="1"/>
      <c r="B873" s="1"/>
      <c r="C873" s="1"/>
      <c r="D873" s="1"/>
      <c r="E873" s="180"/>
      <c r="F873" s="180"/>
      <c r="G873" s="180"/>
    </row>
    <row r="874" ht="15.75" customHeight="1">
      <c r="A874" s="1"/>
      <c r="B874" s="1"/>
      <c r="C874" s="1"/>
      <c r="D874" s="1"/>
      <c r="E874" s="180"/>
      <c r="F874" s="180"/>
      <c r="G874" s="180"/>
    </row>
    <row r="875" ht="15.75" customHeight="1">
      <c r="A875" s="1"/>
      <c r="B875" s="1"/>
      <c r="C875" s="1"/>
      <c r="D875" s="1"/>
      <c r="E875" s="180"/>
      <c r="F875" s="180"/>
      <c r="G875" s="180"/>
    </row>
    <row r="876" ht="15.75" customHeight="1">
      <c r="A876" s="1"/>
      <c r="B876" s="1"/>
      <c r="C876" s="1"/>
      <c r="D876" s="1"/>
      <c r="E876" s="180"/>
      <c r="F876" s="180"/>
      <c r="G876" s="180"/>
    </row>
    <row r="877" ht="15.75" customHeight="1">
      <c r="A877" s="1"/>
      <c r="B877" s="1"/>
      <c r="C877" s="1"/>
      <c r="D877" s="1"/>
      <c r="E877" s="180"/>
      <c r="F877" s="180"/>
      <c r="G877" s="180"/>
    </row>
    <row r="878" ht="15.75" customHeight="1">
      <c r="A878" s="1"/>
      <c r="B878" s="1"/>
      <c r="C878" s="1"/>
      <c r="D878" s="1"/>
      <c r="E878" s="180"/>
      <c r="F878" s="180"/>
      <c r="G878" s="180"/>
    </row>
    <row r="879" ht="15.75" customHeight="1">
      <c r="A879" s="1"/>
      <c r="B879" s="1"/>
      <c r="C879" s="1"/>
      <c r="D879" s="1"/>
      <c r="E879" s="180"/>
      <c r="F879" s="180"/>
      <c r="G879" s="180"/>
    </row>
    <row r="880" ht="15.75" customHeight="1">
      <c r="A880" s="1"/>
      <c r="B880" s="1"/>
      <c r="C880" s="1"/>
      <c r="D880" s="1"/>
      <c r="E880" s="180"/>
      <c r="F880" s="180"/>
      <c r="G880" s="180"/>
    </row>
    <row r="881" ht="15.75" customHeight="1">
      <c r="A881" s="1"/>
      <c r="B881" s="1"/>
      <c r="C881" s="1"/>
      <c r="D881" s="1"/>
      <c r="E881" s="180"/>
      <c r="F881" s="180"/>
      <c r="G881" s="180"/>
    </row>
    <row r="882" ht="15.75" customHeight="1">
      <c r="A882" s="1"/>
      <c r="B882" s="1"/>
      <c r="C882" s="1"/>
      <c r="D882" s="1"/>
      <c r="E882" s="180"/>
      <c r="F882" s="180"/>
      <c r="G882" s="180"/>
    </row>
    <row r="883" ht="15.75" customHeight="1">
      <c r="A883" s="1"/>
      <c r="B883" s="1"/>
      <c r="C883" s="1"/>
      <c r="D883" s="1"/>
      <c r="E883" s="180"/>
      <c r="F883" s="180"/>
      <c r="G883" s="180"/>
    </row>
    <row r="884" ht="15.75" customHeight="1">
      <c r="A884" s="1"/>
      <c r="B884" s="1"/>
      <c r="C884" s="1"/>
      <c r="D884" s="1"/>
      <c r="E884" s="180"/>
      <c r="F884" s="180"/>
      <c r="G884" s="180"/>
    </row>
    <row r="885" ht="15.75" customHeight="1">
      <c r="A885" s="1"/>
      <c r="B885" s="1"/>
      <c r="C885" s="1"/>
      <c r="D885" s="1"/>
      <c r="E885" s="180"/>
      <c r="F885" s="180"/>
      <c r="G885" s="180"/>
    </row>
    <row r="886" ht="15.75" customHeight="1">
      <c r="A886" s="1"/>
      <c r="B886" s="1"/>
      <c r="C886" s="1"/>
      <c r="D886" s="1"/>
      <c r="E886" s="180"/>
      <c r="F886" s="180"/>
      <c r="G886" s="180"/>
    </row>
    <row r="887" ht="15.75" customHeight="1">
      <c r="A887" s="1"/>
      <c r="B887" s="1"/>
      <c r="C887" s="1"/>
      <c r="D887" s="1"/>
      <c r="E887" s="180"/>
      <c r="F887" s="180"/>
      <c r="G887" s="180"/>
    </row>
    <row r="888" ht="15.75" customHeight="1">
      <c r="A888" s="1"/>
      <c r="B888" s="1"/>
      <c r="C888" s="1"/>
      <c r="D888" s="1"/>
      <c r="E888" s="180"/>
      <c r="F888" s="180"/>
      <c r="G888" s="180"/>
    </row>
    <row r="889" ht="15.75" customHeight="1">
      <c r="A889" s="1"/>
      <c r="B889" s="1"/>
      <c r="C889" s="1"/>
      <c r="D889" s="1"/>
      <c r="E889" s="180"/>
      <c r="F889" s="180"/>
      <c r="G889" s="180"/>
    </row>
    <row r="890" ht="15.75" customHeight="1">
      <c r="A890" s="1"/>
      <c r="B890" s="1"/>
      <c r="C890" s="1"/>
      <c r="D890" s="1"/>
      <c r="E890" s="180"/>
      <c r="F890" s="180"/>
      <c r="G890" s="180"/>
    </row>
    <row r="891" ht="15.75" customHeight="1">
      <c r="A891" s="1"/>
      <c r="B891" s="1"/>
      <c r="C891" s="1"/>
      <c r="D891" s="1"/>
      <c r="E891" s="180"/>
      <c r="F891" s="180"/>
      <c r="G891" s="180"/>
    </row>
    <row r="892" ht="15.75" customHeight="1">
      <c r="A892" s="1"/>
      <c r="B892" s="1"/>
      <c r="C892" s="1"/>
      <c r="D892" s="1"/>
      <c r="E892" s="180"/>
      <c r="F892" s="180"/>
      <c r="G892" s="180"/>
    </row>
    <row r="893" ht="15.75" customHeight="1">
      <c r="A893" s="1"/>
      <c r="B893" s="1"/>
      <c r="C893" s="1"/>
      <c r="D893" s="1"/>
      <c r="E893" s="180"/>
      <c r="F893" s="180"/>
      <c r="G893" s="180"/>
    </row>
    <row r="894" ht="15.75" customHeight="1">
      <c r="A894" s="1"/>
      <c r="B894" s="1"/>
      <c r="C894" s="1"/>
      <c r="D894" s="1"/>
      <c r="E894" s="180"/>
      <c r="F894" s="180"/>
      <c r="G894" s="180"/>
    </row>
    <row r="895" ht="15.75" customHeight="1">
      <c r="A895" s="1"/>
      <c r="B895" s="1"/>
      <c r="C895" s="1"/>
      <c r="D895" s="1"/>
      <c r="E895" s="180"/>
      <c r="F895" s="180"/>
      <c r="G895" s="180"/>
    </row>
    <row r="896" ht="15.75" customHeight="1">
      <c r="A896" s="1"/>
      <c r="B896" s="1"/>
      <c r="C896" s="1"/>
      <c r="D896" s="1"/>
      <c r="E896" s="180"/>
      <c r="F896" s="180"/>
      <c r="G896" s="180"/>
    </row>
    <row r="897" ht="15.75" customHeight="1">
      <c r="A897" s="1"/>
      <c r="B897" s="1"/>
      <c r="C897" s="1"/>
      <c r="D897" s="1"/>
      <c r="E897" s="180"/>
      <c r="F897" s="180"/>
      <c r="G897" s="180"/>
    </row>
    <row r="898" ht="15.75" customHeight="1">
      <c r="A898" s="1"/>
      <c r="B898" s="1"/>
      <c r="C898" s="1"/>
      <c r="D898" s="1"/>
      <c r="E898" s="180"/>
      <c r="F898" s="180"/>
      <c r="G898" s="180"/>
    </row>
    <row r="899" ht="15.75" customHeight="1">
      <c r="A899" s="1"/>
      <c r="B899" s="1"/>
      <c r="C899" s="1"/>
      <c r="D899" s="1"/>
      <c r="E899" s="180"/>
      <c r="F899" s="180"/>
      <c r="G899" s="180"/>
    </row>
    <row r="900" ht="15.75" customHeight="1">
      <c r="A900" s="1"/>
      <c r="B900" s="1"/>
      <c r="C900" s="1"/>
      <c r="D900" s="1"/>
      <c r="E900" s="180"/>
      <c r="F900" s="180"/>
      <c r="G900" s="180"/>
    </row>
    <row r="901" ht="15.75" customHeight="1">
      <c r="A901" s="1"/>
      <c r="B901" s="1"/>
      <c r="C901" s="1"/>
      <c r="D901" s="1"/>
      <c r="E901" s="180"/>
      <c r="F901" s="180"/>
      <c r="G901" s="180"/>
    </row>
    <row r="902" ht="15.75" customHeight="1">
      <c r="A902" s="1"/>
      <c r="B902" s="1"/>
      <c r="C902" s="1"/>
      <c r="D902" s="1"/>
      <c r="E902" s="180"/>
      <c r="F902" s="180"/>
      <c r="G902" s="180"/>
    </row>
    <row r="903" ht="15.75" customHeight="1">
      <c r="A903" s="1"/>
      <c r="B903" s="1"/>
      <c r="C903" s="1"/>
      <c r="D903" s="1"/>
      <c r="E903" s="180"/>
      <c r="F903" s="180"/>
      <c r="G903" s="180"/>
    </row>
    <row r="904" ht="15.75" customHeight="1">
      <c r="A904" s="1"/>
      <c r="B904" s="1"/>
      <c r="C904" s="1"/>
      <c r="D904" s="1"/>
      <c r="E904" s="180"/>
      <c r="F904" s="180"/>
      <c r="G904" s="180"/>
    </row>
    <row r="905" ht="15.75" customHeight="1">
      <c r="A905" s="1"/>
      <c r="B905" s="1"/>
      <c r="C905" s="1"/>
      <c r="D905" s="1"/>
      <c r="E905" s="180"/>
      <c r="F905" s="180"/>
      <c r="G905" s="180"/>
    </row>
    <row r="906" ht="15.75" customHeight="1">
      <c r="A906" s="1"/>
      <c r="B906" s="1"/>
      <c r="C906" s="1"/>
      <c r="D906" s="1"/>
      <c r="E906" s="180"/>
      <c r="F906" s="180"/>
      <c r="G906" s="180"/>
    </row>
    <row r="907" ht="15.75" customHeight="1">
      <c r="A907" s="1"/>
      <c r="B907" s="1"/>
      <c r="C907" s="1"/>
      <c r="D907" s="1"/>
      <c r="E907" s="180"/>
      <c r="F907" s="180"/>
      <c r="G907" s="180"/>
    </row>
    <row r="908" ht="15.75" customHeight="1">
      <c r="A908" s="1"/>
      <c r="B908" s="1"/>
      <c r="C908" s="1"/>
      <c r="D908" s="1"/>
      <c r="E908" s="180"/>
      <c r="F908" s="180"/>
      <c r="G908" s="180"/>
    </row>
    <row r="909" ht="15.75" customHeight="1">
      <c r="A909" s="1"/>
      <c r="B909" s="1"/>
      <c r="C909" s="1"/>
      <c r="D909" s="1"/>
      <c r="E909" s="180"/>
      <c r="F909" s="180"/>
      <c r="G909" s="180"/>
    </row>
    <row r="910" ht="15.75" customHeight="1">
      <c r="A910" s="1"/>
      <c r="B910" s="1"/>
      <c r="C910" s="1"/>
      <c r="D910" s="1"/>
      <c r="E910" s="180"/>
      <c r="F910" s="180"/>
      <c r="G910" s="180"/>
    </row>
    <row r="911" ht="15.75" customHeight="1">
      <c r="A911" s="1"/>
      <c r="B911" s="1"/>
      <c r="C911" s="1"/>
      <c r="D911" s="1"/>
      <c r="E911" s="180"/>
      <c r="F911" s="180"/>
      <c r="G911" s="180"/>
    </row>
    <row r="912" ht="15.75" customHeight="1">
      <c r="A912" s="1"/>
      <c r="B912" s="1"/>
      <c r="C912" s="1"/>
      <c r="D912" s="1"/>
      <c r="E912" s="180"/>
      <c r="F912" s="180"/>
      <c r="G912" s="180"/>
    </row>
    <row r="913" ht="15.75" customHeight="1">
      <c r="A913" s="1"/>
      <c r="B913" s="1"/>
      <c r="C913" s="1"/>
      <c r="D913" s="1"/>
      <c r="E913" s="180"/>
      <c r="F913" s="180"/>
      <c r="G913" s="180"/>
    </row>
    <row r="914" ht="15.75" customHeight="1">
      <c r="A914" s="1"/>
      <c r="B914" s="1"/>
      <c r="C914" s="1"/>
      <c r="D914" s="1"/>
      <c r="E914" s="180"/>
      <c r="F914" s="180"/>
      <c r="G914" s="180"/>
    </row>
    <row r="915" ht="15.75" customHeight="1">
      <c r="A915" s="1"/>
      <c r="B915" s="1"/>
      <c r="C915" s="1"/>
      <c r="D915" s="1"/>
      <c r="E915" s="180"/>
      <c r="F915" s="180"/>
      <c r="G915" s="180"/>
    </row>
    <row r="916" ht="15.75" customHeight="1">
      <c r="A916" s="1"/>
      <c r="B916" s="1"/>
      <c r="C916" s="1"/>
      <c r="D916" s="1"/>
      <c r="E916" s="180"/>
      <c r="F916" s="180"/>
      <c r="G916" s="180"/>
    </row>
    <row r="917" ht="15.75" customHeight="1">
      <c r="A917" s="1"/>
      <c r="B917" s="1"/>
      <c r="C917" s="1"/>
      <c r="D917" s="1"/>
      <c r="E917" s="180"/>
      <c r="F917" s="180"/>
      <c r="G917" s="180"/>
    </row>
    <row r="918" ht="15.75" customHeight="1">
      <c r="A918" s="1"/>
      <c r="B918" s="1"/>
      <c r="C918" s="1"/>
      <c r="D918" s="1"/>
      <c r="E918" s="180"/>
      <c r="F918" s="180"/>
      <c r="G918" s="180"/>
    </row>
    <row r="919" ht="15.75" customHeight="1">
      <c r="A919" s="1"/>
      <c r="B919" s="1"/>
      <c r="C919" s="1"/>
      <c r="D919" s="1"/>
      <c r="E919" s="180"/>
      <c r="F919" s="180"/>
      <c r="G919" s="180"/>
    </row>
    <row r="920" ht="15.75" customHeight="1">
      <c r="A920" s="1"/>
      <c r="B920" s="1"/>
      <c r="C920" s="1"/>
      <c r="D920" s="1"/>
      <c r="E920" s="180"/>
      <c r="F920" s="180"/>
      <c r="G920" s="180"/>
    </row>
    <row r="921" ht="15.75" customHeight="1">
      <c r="A921" s="1"/>
      <c r="B921" s="1"/>
      <c r="C921" s="1"/>
      <c r="D921" s="1"/>
      <c r="E921" s="180"/>
      <c r="F921" s="180"/>
      <c r="G921" s="180"/>
    </row>
    <row r="922" ht="15.75" customHeight="1">
      <c r="A922" s="1"/>
      <c r="B922" s="1"/>
      <c r="C922" s="1"/>
      <c r="D922" s="1"/>
      <c r="E922" s="180"/>
      <c r="F922" s="180"/>
      <c r="G922" s="180"/>
    </row>
    <row r="923" ht="15.75" customHeight="1">
      <c r="A923" s="1"/>
      <c r="B923" s="1"/>
      <c r="C923" s="1"/>
      <c r="D923" s="1"/>
      <c r="E923" s="180"/>
      <c r="F923" s="180"/>
      <c r="G923" s="180"/>
    </row>
    <row r="924" ht="15.75" customHeight="1">
      <c r="A924" s="1"/>
      <c r="B924" s="1"/>
      <c r="C924" s="1"/>
      <c r="D924" s="1"/>
      <c r="E924" s="180"/>
      <c r="F924" s="180"/>
      <c r="G924" s="180"/>
    </row>
    <row r="925" ht="15.75" customHeight="1">
      <c r="A925" s="1"/>
      <c r="B925" s="1"/>
      <c r="C925" s="1"/>
      <c r="D925" s="1"/>
      <c r="E925" s="180"/>
      <c r="F925" s="180"/>
      <c r="G925" s="180"/>
    </row>
    <row r="926" ht="15.75" customHeight="1">
      <c r="A926" s="1"/>
      <c r="B926" s="1"/>
      <c r="C926" s="1"/>
      <c r="D926" s="1"/>
      <c r="E926" s="180"/>
      <c r="F926" s="180"/>
      <c r="G926" s="180"/>
    </row>
    <row r="927" ht="15.75" customHeight="1">
      <c r="A927" s="1"/>
      <c r="B927" s="1"/>
      <c r="C927" s="1"/>
      <c r="D927" s="1"/>
      <c r="E927" s="180"/>
      <c r="F927" s="180"/>
      <c r="G927" s="180"/>
    </row>
    <row r="928" ht="15.75" customHeight="1">
      <c r="A928" s="1"/>
      <c r="B928" s="1"/>
      <c r="C928" s="1"/>
      <c r="D928" s="1"/>
      <c r="E928" s="180"/>
      <c r="F928" s="180"/>
      <c r="G928" s="180"/>
    </row>
    <row r="929" ht="15.75" customHeight="1">
      <c r="A929" s="1"/>
      <c r="B929" s="1"/>
      <c r="C929" s="1"/>
      <c r="D929" s="1"/>
      <c r="E929" s="180"/>
      <c r="F929" s="180"/>
      <c r="G929" s="180"/>
    </row>
    <row r="930" ht="15.75" customHeight="1">
      <c r="A930" s="1"/>
      <c r="B930" s="1"/>
      <c r="C930" s="1"/>
      <c r="D930" s="1"/>
      <c r="E930" s="180"/>
      <c r="F930" s="180"/>
      <c r="G930" s="180"/>
    </row>
    <row r="931" ht="15.75" customHeight="1">
      <c r="A931" s="1"/>
      <c r="B931" s="1"/>
      <c r="C931" s="1"/>
      <c r="D931" s="1"/>
      <c r="E931" s="180"/>
      <c r="F931" s="180"/>
      <c r="G931" s="180"/>
    </row>
    <row r="932" ht="15.75" customHeight="1">
      <c r="A932" s="1"/>
      <c r="B932" s="1"/>
      <c r="C932" s="1"/>
      <c r="D932" s="1"/>
      <c r="E932" s="180"/>
      <c r="F932" s="180"/>
      <c r="G932" s="180"/>
    </row>
    <row r="933" ht="15.75" customHeight="1">
      <c r="A933" s="1"/>
      <c r="B933" s="1"/>
      <c r="C933" s="1"/>
      <c r="D933" s="1"/>
      <c r="E933" s="180"/>
      <c r="F933" s="180"/>
      <c r="G933" s="180"/>
    </row>
    <row r="934" ht="15.75" customHeight="1">
      <c r="A934" s="1"/>
      <c r="B934" s="1"/>
      <c r="C934" s="1"/>
      <c r="D934" s="1"/>
      <c r="E934" s="180"/>
      <c r="F934" s="180"/>
      <c r="G934" s="180"/>
    </row>
    <row r="935" ht="15.75" customHeight="1">
      <c r="A935" s="1"/>
      <c r="B935" s="1"/>
      <c r="C935" s="1"/>
      <c r="D935" s="1"/>
      <c r="E935" s="180"/>
      <c r="F935" s="180"/>
      <c r="G935" s="180"/>
    </row>
    <row r="936" ht="15.75" customHeight="1">
      <c r="A936" s="1"/>
      <c r="B936" s="1"/>
      <c r="C936" s="1"/>
      <c r="D936" s="1"/>
      <c r="E936" s="180"/>
      <c r="F936" s="180"/>
      <c r="G936" s="180"/>
    </row>
    <row r="937" ht="15.75" customHeight="1">
      <c r="A937" s="1"/>
      <c r="B937" s="1"/>
      <c r="C937" s="1"/>
      <c r="D937" s="1"/>
      <c r="E937" s="180"/>
      <c r="F937" s="180"/>
      <c r="G937" s="180"/>
    </row>
    <row r="938" ht="15.75" customHeight="1">
      <c r="A938" s="1"/>
      <c r="B938" s="1"/>
      <c r="C938" s="1"/>
      <c r="D938" s="1"/>
      <c r="E938" s="180"/>
      <c r="F938" s="180"/>
      <c r="G938" s="180"/>
    </row>
    <row r="939" ht="15.75" customHeight="1">
      <c r="A939" s="1"/>
      <c r="B939" s="1"/>
      <c r="C939" s="1"/>
      <c r="D939" s="1"/>
      <c r="E939" s="180"/>
      <c r="F939" s="180"/>
      <c r="G939" s="180"/>
    </row>
    <row r="940" ht="15.75" customHeight="1">
      <c r="A940" s="1"/>
      <c r="B940" s="1"/>
      <c r="C940" s="1"/>
      <c r="D940" s="1"/>
      <c r="E940" s="180"/>
      <c r="F940" s="180"/>
      <c r="G940" s="180"/>
    </row>
    <row r="941" ht="15.75" customHeight="1">
      <c r="A941" s="1"/>
      <c r="B941" s="1"/>
      <c r="C941" s="1"/>
      <c r="D941" s="1"/>
      <c r="E941" s="180"/>
      <c r="F941" s="180"/>
      <c r="G941" s="180"/>
    </row>
    <row r="942" ht="15.75" customHeight="1">
      <c r="A942" s="1"/>
      <c r="B942" s="1"/>
      <c r="C942" s="1"/>
      <c r="D942" s="1"/>
      <c r="E942" s="180"/>
      <c r="F942" s="180"/>
      <c r="G942" s="180"/>
    </row>
    <row r="943" ht="15.75" customHeight="1">
      <c r="A943" s="1"/>
      <c r="B943" s="1"/>
      <c r="C943" s="1"/>
      <c r="D943" s="1"/>
      <c r="E943" s="180"/>
      <c r="F943" s="180"/>
      <c r="G943" s="180"/>
    </row>
    <row r="944" ht="15.75" customHeight="1">
      <c r="A944" s="1"/>
      <c r="B944" s="1"/>
      <c r="C944" s="1"/>
      <c r="D944" s="1"/>
      <c r="E944" s="180"/>
      <c r="F944" s="180"/>
      <c r="G944" s="180"/>
    </row>
    <row r="945" ht="15.75" customHeight="1">
      <c r="A945" s="1"/>
      <c r="B945" s="1"/>
      <c r="C945" s="1"/>
      <c r="D945" s="1"/>
      <c r="E945" s="180"/>
      <c r="F945" s="180"/>
      <c r="G945" s="180"/>
    </row>
    <row r="946" ht="15.75" customHeight="1">
      <c r="A946" s="1"/>
      <c r="B946" s="1"/>
      <c r="C946" s="1"/>
      <c r="D946" s="1"/>
      <c r="E946" s="180"/>
      <c r="F946" s="180"/>
      <c r="G946" s="180"/>
    </row>
    <row r="947" ht="15.75" customHeight="1">
      <c r="A947" s="1"/>
      <c r="B947" s="1"/>
      <c r="C947" s="1"/>
      <c r="D947" s="1"/>
      <c r="E947" s="180"/>
      <c r="F947" s="180"/>
      <c r="G947" s="180"/>
    </row>
    <row r="948" ht="15.75" customHeight="1">
      <c r="A948" s="1"/>
      <c r="B948" s="1"/>
      <c r="C948" s="1"/>
      <c r="D948" s="1"/>
      <c r="E948" s="180"/>
      <c r="F948" s="180"/>
      <c r="G948" s="180"/>
    </row>
    <row r="949" ht="15.75" customHeight="1">
      <c r="A949" s="1"/>
      <c r="B949" s="1"/>
      <c r="C949" s="1"/>
      <c r="D949" s="1"/>
      <c r="E949" s="180"/>
      <c r="F949" s="180"/>
      <c r="G949" s="180"/>
    </row>
    <row r="950" ht="15.75" customHeight="1">
      <c r="A950" s="1"/>
      <c r="B950" s="1"/>
      <c r="C950" s="1"/>
      <c r="D950" s="1"/>
      <c r="E950" s="180"/>
      <c r="F950" s="180"/>
      <c r="G950" s="180"/>
    </row>
    <row r="951" ht="15.75" customHeight="1">
      <c r="A951" s="1"/>
      <c r="B951" s="1"/>
      <c r="C951" s="1"/>
      <c r="D951" s="1"/>
      <c r="E951" s="180"/>
      <c r="F951" s="180"/>
      <c r="G951" s="180"/>
    </row>
    <row r="952" ht="15.75" customHeight="1">
      <c r="A952" s="1"/>
      <c r="B952" s="1"/>
      <c r="C952" s="1"/>
      <c r="D952" s="1"/>
      <c r="E952" s="180"/>
      <c r="F952" s="180"/>
      <c r="G952" s="180"/>
    </row>
    <row r="953" ht="15.75" customHeight="1">
      <c r="A953" s="1"/>
      <c r="B953" s="1"/>
      <c r="C953" s="1"/>
      <c r="D953" s="1"/>
      <c r="E953" s="180"/>
      <c r="F953" s="180"/>
      <c r="G953" s="180"/>
    </row>
    <row r="954" ht="15.75" customHeight="1">
      <c r="A954" s="1"/>
      <c r="B954" s="1"/>
      <c r="C954" s="1"/>
      <c r="D954" s="1"/>
      <c r="E954" s="180"/>
      <c r="F954" s="180"/>
      <c r="G954" s="180"/>
    </row>
    <row r="955" ht="15.75" customHeight="1">
      <c r="A955" s="1"/>
      <c r="B955" s="1"/>
      <c r="C955" s="1"/>
      <c r="D955" s="1"/>
      <c r="E955" s="180"/>
      <c r="F955" s="180"/>
      <c r="G955" s="180"/>
    </row>
    <row r="956" ht="15.75" customHeight="1">
      <c r="A956" s="1"/>
      <c r="B956" s="1"/>
      <c r="C956" s="1"/>
      <c r="D956" s="1"/>
      <c r="E956" s="180"/>
      <c r="F956" s="180"/>
      <c r="G956" s="180"/>
    </row>
    <row r="957" ht="15.75" customHeight="1">
      <c r="A957" s="1"/>
      <c r="B957" s="1"/>
      <c r="C957" s="1"/>
      <c r="D957" s="1"/>
      <c r="E957" s="180"/>
      <c r="F957" s="180"/>
      <c r="G957" s="180"/>
    </row>
    <row r="958" ht="15.75" customHeight="1">
      <c r="A958" s="1"/>
      <c r="B958" s="1"/>
      <c r="C958" s="1"/>
      <c r="D958" s="1"/>
      <c r="E958" s="180"/>
      <c r="F958" s="180"/>
      <c r="G958" s="180"/>
    </row>
    <row r="959" ht="15.75" customHeight="1">
      <c r="A959" s="1"/>
      <c r="B959" s="1"/>
      <c r="C959" s="1"/>
      <c r="D959" s="1"/>
      <c r="E959" s="180"/>
      <c r="F959" s="180"/>
      <c r="G959" s="180"/>
    </row>
    <row r="960" ht="15.75" customHeight="1">
      <c r="A960" s="1"/>
      <c r="B960" s="1"/>
      <c r="C960" s="1"/>
      <c r="D960" s="1"/>
      <c r="E960" s="180"/>
      <c r="F960" s="180"/>
      <c r="G960" s="180"/>
    </row>
    <row r="961" ht="15.75" customHeight="1">
      <c r="A961" s="1"/>
      <c r="B961" s="1"/>
      <c r="C961" s="1"/>
      <c r="D961" s="1"/>
      <c r="E961" s="180"/>
      <c r="F961" s="180"/>
      <c r="G961" s="180"/>
    </row>
    <row r="962" ht="15.75" customHeight="1">
      <c r="A962" s="1"/>
      <c r="B962" s="1"/>
      <c r="C962" s="1"/>
      <c r="D962" s="1"/>
      <c r="E962" s="180"/>
      <c r="F962" s="180"/>
      <c r="G962" s="180"/>
    </row>
    <row r="963" ht="15.75" customHeight="1">
      <c r="A963" s="1"/>
      <c r="B963" s="1"/>
      <c r="C963" s="1"/>
      <c r="D963" s="1"/>
      <c r="E963" s="180"/>
      <c r="F963" s="180"/>
      <c r="G963" s="180"/>
    </row>
    <row r="964" ht="15.75" customHeight="1">
      <c r="A964" s="1"/>
      <c r="B964" s="1"/>
      <c r="C964" s="1"/>
      <c r="D964" s="1"/>
      <c r="E964" s="180"/>
      <c r="F964" s="180"/>
      <c r="G964" s="180"/>
    </row>
    <row r="965" ht="15.75" customHeight="1">
      <c r="A965" s="1"/>
      <c r="B965" s="1"/>
      <c r="C965" s="1"/>
      <c r="D965" s="1"/>
      <c r="E965" s="180"/>
      <c r="F965" s="180"/>
      <c r="G965" s="180"/>
    </row>
    <row r="966" ht="15.75" customHeight="1">
      <c r="A966" s="1"/>
      <c r="B966" s="1"/>
      <c r="C966" s="1"/>
      <c r="D966" s="1"/>
      <c r="E966" s="180"/>
      <c r="F966" s="180"/>
      <c r="G966" s="180"/>
    </row>
    <row r="967" ht="15.75" customHeight="1">
      <c r="A967" s="1"/>
      <c r="B967" s="1"/>
      <c r="C967" s="1"/>
      <c r="D967" s="1"/>
      <c r="E967" s="180"/>
      <c r="F967" s="180"/>
      <c r="G967" s="180"/>
    </row>
    <row r="968" ht="15.75" customHeight="1">
      <c r="A968" s="1"/>
      <c r="B968" s="1"/>
      <c r="C968" s="1"/>
      <c r="D968" s="1"/>
      <c r="E968" s="180"/>
      <c r="F968" s="180"/>
      <c r="G968" s="180"/>
    </row>
    <row r="969" ht="15.75" customHeight="1">
      <c r="A969" s="1"/>
      <c r="B969" s="1"/>
      <c r="C969" s="1"/>
      <c r="D969" s="1"/>
      <c r="E969" s="180"/>
      <c r="F969" s="180"/>
      <c r="G969" s="180"/>
    </row>
    <row r="970" ht="15.75" customHeight="1">
      <c r="A970" s="1"/>
      <c r="B970" s="1"/>
      <c r="C970" s="1"/>
      <c r="D970" s="1"/>
      <c r="E970" s="180"/>
      <c r="F970" s="180"/>
      <c r="G970" s="180"/>
    </row>
    <row r="971" ht="15.75" customHeight="1">
      <c r="A971" s="1"/>
      <c r="B971" s="1"/>
      <c r="C971" s="1"/>
      <c r="D971" s="1"/>
      <c r="E971" s="180"/>
      <c r="F971" s="180"/>
      <c r="G971" s="180"/>
    </row>
    <row r="972" ht="15.75" customHeight="1">
      <c r="A972" s="1"/>
      <c r="B972" s="1"/>
      <c r="C972" s="1"/>
      <c r="D972" s="1"/>
      <c r="E972" s="180"/>
      <c r="F972" s="180"/>
      <c r="G972" s="180"/>
    </row>
    <row r="973" ht="15.75" customHeight="1">
      <c r="A973" s="1"/>
      <c r="B973" s="1"/>
      <c r="C973" s="1"/>
      <c r="D973" s="1"/>
      <c r="E973" s="180"/>
      <c r="F973" s="180"/>
      <c r="G973" s="180"/>
    </row>
    <row r="974" ht="15.75" customHeight="1">
      <c r="A974" s="1"/>
      <c r="B974" s="1"/>
      <c r="C974" s="1"/>
      <c r="D974" s="1"/>
      <c r="E974" s="180"/>
      <c r="F974" s="180"/>
      <c r="G974" s="180"/>
    </row>
    <row r="975" ht="15.75" customHeight="1">
      <c r="A975" s="1"/>
      <c r="B975" s="1"/>
      <c r="C975" s="1"/>
      <c r="D975" s="1"/>
      <c r="E975" s="180"/>
      <c r="F975" s="180"/>
      <c r="G975" s="180"/>
    </row>
    <row r="976" ht="15.75" customHeight="1">
      <c r="A976" s="1"/>
      <c r="B976" s="1"/>
      <c r="C976" s="1"/>
      <c r="D976" s="1"/>
      <c r="E976" s="180"/>
      <c r="F976" s="180"/>
      <c r="G976" s="180"/>
    </row>
    <row r="977" ht="15.75" customHeight="1">
      <c r="A977" s="1"/>
      <c r="B977" s="1"/>
      <c r="C977" s="1"/>
      <c r="D977" s="1"/>
      <c r="E977" s="180"/>
      <c r="F977" s="180"/>
      <c r="G977" s="180"/>
    </row>
    <row r="978" ht="15.75" customHeight="1">
      <c r="A978" s="1"/>
      <c r="B978" s="1"/>
      <c r="C978" s="1"/>
      <c r="D978" s="1"/>
      <c r="E978" s="180"/>
      <c r="F978" s="180"/>
      <c r="G978" s="180"/>
    </row>
    <row r="979" ht="15.75" customHeight="1">
      <c r="A979" s="1"/>
      <c r="B979" s="1"/>
      <c r="C979" s="1"/>
      <c r="D979" s="1"/>
      <c r="E979" s="180"/>
      <c r="F979" s="180"/>
      <c r="G979" s="180"/>
    </row>
    <row r="980" ht="15.75" customHeight="1">
      <c r="A980" s="1"/>
      <c r="B980" s="1"/>
      <c r="C980" s="1"/>
      <c r="D980" s="1"/>
      <c r="E980" s="180"/>
      <c r="F980" s="180"/>
      <c r="G980" s="180"/>
    </row>
    <row r="981" ht="15.75" customHeight="1">
      <c r="A981" s="1"/>
      <c r="B981" s="1"/>
      <c r="C981" s="1"/>
      <c r="D981" s="1"/>
      <c r="E981" s="180"/>
      <c r="F981" s="180"/>
      <c r="G981" s="180"/>
    </row>
    <row r="982" ht="15.75" customHeight="1">
      <c r="A982" s="1"/>
      <c r="B982" s="1"/>
      <c r="C982" s="1"/>
      <c r="D982" s="1"/>
      <c r="E982" s="180"/>
      <c r="F982" s="180"/>
      <c r="G982" s="180"/>
    </row>
    <row r="983" ht="15.75" customHeight="1">
      <c r="A983" s="1"/>
      <c r="B983" s="1"/>
      <c r="C983" s="1"/>
      <c r="D983" s="1"/>
      <c r="E983" s="180"/>
      <c r="F983" s="180"/>
      <c r="G983" s="180"/>
    </row>
    <row r="984" ht="15.75" customHeight="1">
      <c r="A984" s="1"/>
      <c r="B984" s="1"/>
      <c r="C984" s="1"/>
      <c r="D984" s="1"/>
      <c r="E984" s="180"/>
      <c r="F984" s="180"/>
      <c r="G984" s="180"/>
    </row>
    <row r="985" ht="15.75" customHeight="1">
      <c r="A985" s="1"/>
      <c r="B985" s="1"/>
      <c r="C985" s="1"/>
      <c r="D985" s="1"/>
      <c r="E985" s="180"/>
      <c r="F985" s="180"/>
      <c r="G985" s="180"/>
    </row>
    <row r="986" ht="15.75" customHeight="1">
      <c r="A986" s="1"/>
      <c r="B986" s="1"/>
      <c r="C986" s="1"/>
      <c r="D986" s="1"/>
      <c r="E986" s="180"/>
      <c r="F986" s="180"/>
      <c r="G986" s="180"/>
    </row>
    <row r="987" ht="15.75" customHeight="1">
      <c r="A987" s="1"/>
      <c r="B987" s="1"/>
      <c r="C987" s="1"/>
      <c r="D987" s="1"/>
      <c r="E987" s="180"/>
      <c r="F987" s="180"/>
      <c r="G987" s="180"/>
    </row>
    <row r="988" ht="15.75" customHeight="1">
      <c r="A988" s="1"/>
      <c r="B988" s="1"/>
      <c r="C988" s="1"/>
      <c r="D988" s="1"/>
      <c r="E988" s="180"/>
      <c r="F988" s="180"/>
      <c r="G988" s="180"/>
    </row>
    <row r="989" ht="15.75" customHeight="1">
      <c r="A989" s="1"/>
      <c r="B989" s="1"/>
      <c r="C989" s="1"/>
      <c r="D989" s="1"/>
      <c r="E989" s="180"/>
      <c r="F989" s="180"/>
      <c r="G989" s="180"/>
    </row>
    <row r="990" ht="15.75" customHeight="1">
      <c r="A990" s="1"/>
      <c r="B990" s="1"/>
      <c r="C990" s="1"/>
      <c r="D990" s="1"/>
      <c r="E990" s="180"/>
      <c r="F990" s="180"/>
      <c r="G990" s="180"/>
    </row>
    <row r="991" ht="15.75" customHeight="1">
      <c r="A991" s="1"/>
      <c r="B991" s="1"/>
      <c r="C991" s="1"/>
      <c r="D991" s="1"/>
      <c r="E991" s="180"/>
      <c r="F991" s="180"/>
      <c r="G991" s="180"/>
    </row>
    <row r="992" ht="15.75" customHeight="1">
      <c r="A992" s="1"/>
      <c r="B992" s="1"/>
      <c r="C992" s="1"/>
      <c r="D992" s="1"/>
      <c r="E992" s="180"/>
      <c r="F992" s="180"/>
      <c r="G992" s="180"/>
    </row>
    <row r="993" ht="15.75" customHeight="1">
      <c r="A993" s="1"/>
      <c r="B993" s="1"/>
      <c r="C993" s="1"/>
      <c r="D993" s="1"/>
      <c r="E993" s="180"/>
      <c r="F993" s="180"/>
      <c r="G993" s="180"/>
    </row>
    <row r="994" ht="15.75" customHeight="1">
      <c r="A994" s="1"/>
      <c r="B994" s="1"/>
      <c r="C994" s="1"/>
      <c r="D994" s="1"/>
      <c r="E994" s="180"/>
      <c r="F994" s="180"/>
      <c r="G994" s="180"/>
    </row>
    <row r="995" ht="15.75" customHeight="1">
      <c r="A995" s="1"/>
      <c r="B995" s="1"/>
      <c r="C995" s="1"/>
      <c r="D995" s="1"/>
      <c r="E995" s="180"/>
      <c r="F995" s="180"/>
      <c r="G995" s="180"/>
    </row>
    <row r="996" ht="15.75" customHeight="1">
      <c r="A996" s="1"/>
      <c r="B996" s="1"/>
      <c r="C996" s="1"/>
      <c r="D996" s="1"/>
      <c r="E996" s="180"/>
      <c r="F996" s="180"/>
      <c r="G996" s="180"/>
    </row>
    <row r="997" ht="15.75" customHeight="1">
      <c r="A997" s="1"/>
      <c r="B997" s="1"/>
      <c r="C997" s="1"/>
      <c r="D997" s="1"/>
      <c r="E997" s="180"/>
      <c r="F997" s="180"/>
      <c r="G997" s="180"/>
    </row>
    <row r="998" ht="15.75" customHeight="1">
      <c r="A998" s="1"/>
      <c r="B998" s="1"/>
      <c r="C998" s="1"/>
      <c r="D998" s="1"/>
      <c r="E998" s="180"/>
      <c r="F998" s="180"/>
      <c r="G998" s="180"/>
    </row>
    <row r="999" ht="15.75" customHeight="1">
      <c r="A999" s="1"/>
      <c r="B999" s="1"/>
      <c r="C999" s="1"/>
      <c r="D999" s="1"/>
      <c r="E999" s="180"/>
      <c r="F999" s="180"/>
      <c r="G999" s="180"/>
    </row>
    <row r="1000" ht="15.75" customHeight="1">
      <c r="A1000" s="1"/>
      <c r="B1000" s="1"/>
      <c r="C1000" s="1"/>
      <c r="D1000" s="1"/>
      <c r="E1000" s="180"/>
      <c r="F1000" s="180"/>
      <c r="G1000" s="180"/>
    </row>
  </sheetData>
  <mergeCells count="1">
    <mergeCell ref="A1:D2"/>
  </mergeCell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14"/>
    <col customWidth="1" min="5" max="5" width="10.86"/>
    <col customWidth="1" min="6" max="6" width="12.86"/>
    <col customWidth="1" min="7" max="7" width="10.86"/>
    <col customWidth="1" min="8" max="8" width="11.14"/>
    <col customWidth="1" min="9" max="10" width="10.86"/>
    <col customWidth="1" min="11" max="20" width="11.14"/>
    <col customWidth="1" min="21" max="26" width="10.71"/>
  </cols>
  <sheetData>
    <row r="1" ht="15.75" customHeight="1">
      <c r="A1" s="327" t="s">
        <v>323</v>
      </c>
      <c r="B1" s="66"/>
      <c r="C1" s="66"/>
      <c r="D1" s="66"/>
      <c r="E1" s="66"/>
      <c r="F1" s="66"/>
      <c r="G1" s="66"/>
      <c r="H1" s="66"/>
      <c r="I1" s="66"/>
      <c r="J1" s="66"/>
      <c r="K1" s="66"/>
      <c r="L1" s="67"/>
      <c r="M1" s="1"/>
      <c r="N1" s="1"/>
      <c r="O1" s="1"/>
      <c r="P1" s="1"/>
      <c r="Q1" s="1"/>
      <c r="R1" s="1"/>
      <c r="S1" s="1"/>
      <c r="T1" s="1"/>
    </row>
    <row r="2" ht="21.0" customHeight="1">
      <c r="A2" s="328"/>
      <c r="B2" s="329"/>
      <c r="C2" s="329"/>
      <c r="D2" s="329"/>
      <c r="E2" s="329"/>
      <c r="F2" s="329"/>
      <c r="G2" s="329"/>
      <c r="H2" s="329"/>
      <c r="I2" s="329"/>
      <c r="J2" s="329"/>
      <c r="K2" s="329"/>
      <c r="L2" s="330"/>
      <c r="M2" s="1"/>
      <c r="N2" s="1"/>
      <c r="O2" s="1"/>
      <c r="P2" s="1"/>
      <c r="Q2" s="1"/>
      <c r="R2" s="1"/>
      <c r="S2" s="1"/>
      <c r="T2" s="1"/>
    </row>
    <row r="3" ht="15.75" customHeight="1">
      <c r="A3" s="1"/>
      <c r="B3" s="1"/>
      <c r="C3" s="1"/>
      <c r="D3" s="1"/>
      <c r="E3" s="1"/>
      <c r="F3" s="1"/>
      <c r="G3" s="1"/>
      <c r="H3" s="1"/>
      <c r="I3" s="1"/>
      <c r="J3" s="1"/>
      <c r="K3" s="1"/>
      <c r="L3" s="1"/>
      <c r="M3" s="1"/>
      <c r="N3" s="1"/>
      <c r="O3" s="1"/>
      <c r="P3" s="1"/>
      <c r="Q3" s="1"/>
      <c r="R3" s="1"/>
      <c r="S3" s="1"/>
      <c r="T3" s="1"/>
    </row>
    <row r="4" ht="15.75" customHeight="1">
      <c r="A4" s="4" t="s">
        <v>324</v>
      </c>
      <c r="B4" s="1"/>
      <c r="C4" s="1"/>
      <c r="D4" s="1"/>
      <c r="E4" s="1"/>
      <c r="F4" s="1"/>
      <c r="G4" s="1"/>
      <c r="H4" s="1"/>
      <c r="I4" s="1"/>
      <c r="J4" s="1"/>
      <c r="K4" s="1"/>
      <c r="L4" s="1"/>
      <c r="M4" s="1"/>
      <c r="N4" s="1"/>
      <c r="O4" s="1"/>
      <c r="P4" s="1"/>
      <c r="Q4" s="1"/>
      <c r="R4" s="1"/>
      <c r="S4" s="1"/>
      <c r="T4" s="1"/>
    </row>
    <row r="5" ht="15.75" customHeight="1">
      <c r="A5" s="4" t="s">
        <v>325</v>
      </c>
      <c r="B5" s="1"/>
      <c r="C5" s="1"/>
      <c r="D5" s="1"/>
      <c r="E5" s="1"/>
      <c r="F5" s="1"/>
      <c r="G5" s="1"/>
      <c r="H5" s="1"/>
      <c r="I5" s="1"/>
      <c r="J5" s="1"/>
      <c r="K5" s="1"/>
      <c r="L5" s="1"/>
      <c r="M5" s="1"/>
      <c r="N5" s="1"/>
      <c r="O5" s="1"/>
      <c r="P5" s="1"/>
      <c r="Q5" s="1"/>
      <c r="R5" s="1"/>
      <c r="S5" s="1"/>
      <c r="T5" s="1"/>
    </row>
    <row r="6" ht="15.75" customHeight="1">
      <c r="A6" s="85" t="s">
        <v>326</v>
      </c>
      <c r="B6" s="83"/>
      <c r="C6" s="83"/>
      <c r="D6" s="83"/>
      <c r="E6" s="83"/>
      <c r="F6" s="83"/>
      <c r="G6" s="83"/>
      <c r="H6" s="83"/>
      <c r="I6" s="83"/>
      <c r="J6" s="83"/>
      <c r="K6" s="83"/>
      <c r="L6" s="83"/>
      <c r="M6" s="83"/>
      <c r="N6" s="83"/>
      <c r="O6" s="83"/>
      <c r="P6" s="83"/>
      <c r="Q6" s="83"/>
      <c r="R6" s="83"/>
      <c r="S6" s="83"/>
      <c r="T6" s="83"/>
      <c r="U6" s="331"/>
      <c r="V6" s="331"/>
      <c r="W6" s="331"/>
      <c r="X6" s="331"/>
      <c r="Y6" s="331"/>
      <c r="Z6" s="331"/>
    </row>
    <row r="7" ht="15.75" customHeight="1">
      <c r="A7" s="1" t="s">
        <v>327</v>
      </c>
      <c r="B7" s="1"/>
      <c r="C7" s="332">
        <f>'Cost of capital worksheet'!B36</f>
        <v>1</v>
      </c>
      <c r="D7" s="1"/>
      <c r="E7" s="1"/>
      <c r="F7" s="1"/>
      <c r="G7" s="1"/>
      <c r="H7" s="1"/>
      <c r="I7" s="1"/>
      <c r="J7" s="1"/>
      <c r="K7" s="1"/>
      <c r="L7" s="1"/>
      <c r="M7" s="1"/>
      <c r="N7" s="1"/>
      <c r="O7" s="1"/>
      <c r="P7" s="1"/>
      <c r="Q7" s="1"/>
      <c r="R7" s="1"/>
      <c r="S7" s="1"/>
      <c r="T7" s="1"/>
      <c r="U7" s="333"/>
      <c r="V7" s="333"/>
      <c r="W7" s="333"/>
      <c r="X7" s="333"/>
      <c r="Y7" s="333"/>
      <c r="Z7" s="333"/>
    </row>
    <row r="8" ht="15.75" customHeight="1">
      <c r="A8" s="1" t="s">
        <v>328</v>
      </c>
      <c r="B8" s="1"/>
      <c r="C8" s="1"/>
      <c r="D8" s="1"/>
      <c r="E8" s="1"/>
      <c r="F8" s="312">
        <f>IF('Input sheet'!B17="Yes",'Input sheet'!B12+'Operating lease converter'!F32,'Input sheet'!B12)</f>
        <v>63700</v>
      </c>
      <c r="G8" s="1" t="s">
        <v>329</v>
      </c>
      <c r="H8" s="1"/>
      <c r="I8" s="1"/>
      <c r="J8" s="1"/>
      <c r="K8" s="1"/>
      <c r="L8" s="1"/>
      <c r="M8" s="1"/>
      <c r="N8" s="1"/>
      <c r="O8" s="1"/>
      <c r="P8" s="1"/>
      <c r="Q8" s="1"/>
      <c r="R8" s="1"/>
      <c r="S8" s="1"/>
      <c r="T8" s="1"/>
      <c r="U8" s="333"/>
      <c r="V8" s="333"/>
      <c r="W8" s="333"/>
      <c r="X8" s="333"/>
      <c r="Y8" s="333"/>
      <c r="Z8" s="333"/>
    </row>
    <row r="9" ht="15.75" customHeight="1">
      <c r="A9" s="1" t="s">
        <v>330</v>
      </c>
      <c r="B9" s="1"/>
      <c r="C9" s="1"/>
      <c r="D9" s="1"/>
      <c r="E9" s="1"/>
      <c r="F9" s="312">
        <f>IF('Input sheet'!B17="Yes",'Cost of capital worksheet'!B31+'Operating lease converter'!C28*'Operating lease converter'!C15,'Cost of capital worksheet'!B31)</f>
        <v>700</v>
      </c>
      <c r="G9" s="1" t="s">
        <v>331</v>
      </c>
      <c r="H9" s="1"/>
      <c r="I9" s="1"/>
      <c r="J9" s="1"/>
      <c r="K9" s="1"/>
      <c r="L9" s="1"/>
      <c r="M9" s="1"/>
      <c r="N9" s="1"/>
      <c r="O9" s="1"/>
      <c r="P9" s="1"/>
      <c r="Q9" s="1"/>
      <c r="R9" s="1"/>
      <c r="S9" s="1"/>
      <c r="T9" s="1"/>
      <c r="U9" s="333"/>
      <c r="V9" s="333"/>
      <c r="W9" s="333"/>
      <c r="X9" s="333"/>
      <c r="Y9" s="333"/>
      <c r="Z9" s="333"/>
    </row>
    <row r="10" ht="15.75" customHeight="1">
      <c r="A10" s="1" t="s">
        <v>332</v>
      </c>
      <c r="B10" s="1"/>
      <c r="C10" s="1"/>
      <c r="D10" s="1"/>
      <c r="E10" s="1"/>
      <c r="F10" s="334">
        <f>'Input sheet'!B34</f>
        <v>0.0457</v>
      </c>
      <c r="G10" s="1"/>
      <c r="H10" s="1"/>
      <c r="I10" s="1"/>
      <c r="J10" s="1"/>
      <c r="K10" s="1"/>
      <c r="L10" s="1"/>
      <c r="M10" s="1"/>
      <c r="N10" s="1"/>
      <c r="O10" s="1"/>
      <c r="P10" s="1"/>
      <c r="Q10" s="1"/>
      <c r="R10" s="1"/>
      <c r="S10" s="1"/>
      <c r="T10" s="1"/>
      <c r="U10" s="333"/>
      <c r="V10" s="333"/>
      <c r="W10" s="333"/>
      <c r="X10" s="333"/>
      <c r="Y10" s="333"/>
      <c r="Z10" s="333"/>
    </row>
    <row r="11" ht="15.75" customHeight="1">
      <c r="A11" s="4" t="s">
        <v>333</v>
      </c>
      <c r="B11" s="1"/>
      <c r="C11" s="1"/>
      <c r="D11" s="1"/>
      <c r="E11" s="1"/>
      <c r="F11" s="1"/>
      <c r="G11" s="1"/>
      <c r="H11" s="1"/>
      <c r="I11" s="1"/>
      <c r="J11" s="1"/>
      <c r="K11" s="1"/>
      <c r="L11" s="1"/>
      <c r="M11" s="1"/>
      <c r="N11" s="1"/>
      <c r="O11" s="1"/>
      <c r="P11" s="1"/>
      <c r="Q11" s="1"/>
      <c r="R11" s="1"/>
      <c r="S11" s="1"/>
      <c r="T11" s="1"/>
      <c r="U11" s="333"/>
      <c r="V11" s="333"/>
      <c r="W11" s="333"/>
      <c r="X11" s="333"/>
      <c r="Y11" s="333"/>
      <c r="Z11" s="333"/>
    </row>
    <row r="12" ht="15.75" customHeight="1">
      <c r="A12" s="1" t="s">
        <v>334</v>
      </c>
      <c r="B12" s="1"/>
      <c r="C12" s="1"/>
      <c r="D12" s="335">
        <f>IF(F9=0,1000000,IF(F8&lt;0,-100000,F8/F9))</f>
        <v>91</v>
      </c>
      <c r="E12" s="1"/>
      <c r="F12" s="1"/>
      <c r="G12" s="1"/>
      <c r="H12" s="1"/>
      <c r="I12" s="1"/>
      <c r="J12" s="1"/>
      <c r="K12" s="1"/>
      <c r="L12" s="1"/>
      <c r="M12" s="1"/>
      <c r="N12" s="1"/>
      <c r="O12" s="1"/>
      <c r="P12" s="1"/>
      <c r="Q12" s="1"/>
      <c r="R12" s="1"/>
      <c r="S12" s="1"/>
      <c r="T12" s="1"/>
      <c r="U12" s="333"/>
      <c r="V12" s="333"/>
      <c r="W12" s="333"/>
      <c r="X12" s="333"/>
      <c r="Y12" s="333"/>
      <c r="Z12" s="333"/>
    </row>
    <row r="13" ht="15.75" customHeight="1">
      <c r="A13" s="1" t="s">
        <v>335</v>
      </c>
      <c r="B13" s="1"/>
      <c r="C13" s="1"/>
      <c r="D13" s="336" t="str">
        <f>IF(C7=1,VLOOKUP(D12,A22:D36,3),(IF(C7=2,VLOOKUP(D12,A41:D55,3),VLOOKUP(D12,F22:I36,3))))</f>
        <v>Aaa/AAA</v>
      </c>
      <c r="E13" s="1"/>
      <c r="F13" s="83" t="s">
        <v>336</v>
      </c>
      <c r="G13" s="1"/>
      <c r="H13" s="1"/>
      <c r="I13" s="1"/>
      <c r="J13" s="1"/>
      <c r="K13" s="1"/>
      <c r="L13" s="1"/>
      <c r="M13" s="1"/>
      <c r="N13" s="1"/>
      <c r="O13" s="1"/>
      <c r="P13" s="1"/>
      <c r="Q13" s="1"/>
      <c r="R13" s="1"/>
      <c r="S13" s="1"/>
      <c r="T13" s="1"/>
      <c r="U13" s="333"/>
      <c r="V13" s="333"/>
      <c r="W13" s="333"/>
      <c r="X13" s="333"/>
      <c r="Y13" s="333"/>
      <c r="Z13" s="333"/>
    </row>
    <row r="14" ht="15.75" customHeight="1">
      <c r="A14" s="1" t="s">
        <v>337</v>
      </c>
      <c r="B14" s="1"/>
      <c r="C14" s="1"/>
      <c r="D14" s="337">
        <f>IF(C7=1,VLOOKUP(D12,A22:D36,4),(IF(C7=2,VLOOKUP(D12,A41:D55,4),VLOOKUP(D12,F22:I36,4))))</f>
        <v>0.0059</v>
      </c>
      <c r="E14" s="1"/>
      <c r="F14" s="83" t="s">
        <v>338</v>
      </c>
      <c r="G14" s="1"/>
      <c r="H14" s="1"/>
      <c r="I14" s="1"/>
      <c r="J14" s="1"/>
      <c r="K14" s="1"/>
      <c r="L14" s="1"/>
      <c r="M14" s="1"/>
      <c r="N14" s="1"/>
      <c r="O14" s="1"/>
      <c r="P14" s="1"/>
      <c r="Q14" s="1"/>
      <c r="R14" s="1"/>
      <c r="S14" s="1"/>
      <c r="T14" s="1"/>
      <c r="U14" s="333"/>
      <c r="V14" s="333"/>
      <c r="W14" s="333"/>
      <c r="X14" s="333"/>
      <c r="Y14" s="333"/>
      <c r="Z14" s="333"/>
    </row>
    <row r="15" ht="15.75" customHeight="1">
      <c r="A15" s="1" t="s">
        <v>339</v>
      </c>
      <c r="B15" s="1"/>
      <c r="C15" s="1"/>
      <c r="D15" s="337">
        <f>VLOOKUP('Input sheet'!B7,'Country equity risk premiums'!A5:C195,3)</f>
        <v>0.02394435387</v>
      </c>
      <c r="E15" s="1"/>
      <c r="F15" s="83"/>
      <c r="G15" s="1"/>
      <c r="H15" s="1"/>
      <c r="I15" s="1"/>
      <c r="J15" s="1"/>
      <c r="K15" s="1"/>
      <c r="L15" s="1"/>
      <c r="M15" s="1"/>
      <c r="N15" s="1"/>
      <c r="O15" s="1"/>
      <c r="P15" s="1"/>
      <c r="Q15" s="1"/>
      <c r="R15" s="1"/>
      <c r="S15" s="1"/>
      <c r="T15" s="1"/>
      <c r="U15" s="333"/>
      <c r="V15" s="333"/>
      <c r="W15" s="333"/>
      <c r="X15" s="333"/>
      <c r="Y15" s="333"/>
      <c r="Z15" s="333"/>
    </row>
    <row r="16" ht="15.75" customHeight="1">
      <c r="A16" s="1" t="s">
        <v>340</v>
      </c>
      <c r="B16" s="1"/>
      <c r="C16" s="1"/>
      <c r="D16" s="337">
        <f>F10+D14+D15</f>
        <v>0.07554435387</v>
      </c>
      <c r="E16" s="1"/>
      <c r="F16" s="1"/>
      <c r="G16" s="1"/>
      <c r="H16" s="1"/>
      <c r="I16" s="1"/>
      <c r="J16" s="1"/>
      <c r="K16" s="1"/>
      <c r="L16" s="1"/>
      <c r="M16" s="1"/>
      <c r="N16" s="1"/>
      <c r="O16" s="1"/>
      <c r="P16" s="1"/>
      <c r="Q16" s="1"/>
      <c r="R16" s="1"/>
      <c r="S16" s="1"/>
      <c r="T16" s="1"/>
      <c r="U16" s="296"/>
      <c r="V16" s="296"/>
      <c r="W16" s="296"/>
      <c r="X16" s="296"/>
      <c r="Y16" s="296"/>
      <c r="Z16" s="296"/>
    </row>
    <row r="17" ht="15.75" customHeight="1">
      <c r="A17" s="1"/>
      <c r="B17" s="1"/>
      <c r="C17" s="1"/>
      <c r="D17" s="338"/>
      <c r="E17" s="1"/>
      <c r="F17" s="1"/>
      <c r="G17" s="1"/>
      <c r="H17" s="1"/>
      <c r="I17" s="1"/>
      <c r="J17" s="1"/>
      <c r="K17" s="1"/>
      <c r="L17" s="1"/>
      <c r="M17" s="1"/>
      <c r="N17" s="1"/>
      <c r="O17" s="1"/>
      <c r="P17" s="1"/>
      <c r="Q17" s="1"/>
      <c r="R17" s="1"/>
      <c r="S17" s="1"/>
      <c r="T17" s="1"/>
      <c r="U17" s="296"/>
      <c r="V17" s="296"/>
      <c r="W17" s="296"/>
      <c r="X17" s="296"/>
      <c r="Y17" s="296"/>
      <c r="Z17" s="296"/>
    </row>
    <row r="18" ht="15.75" customHeight="1">
      <c r="A18" s="83" t="s">
        <v>341</v>
      </c>
      <c r="B18" s="83"/>
      <c r="C18" s="83"/>
      <c r="D18" s="339"/>
      <c r="E18" s="83"/>
      <c r="F18" s="83"/>
      <c r="G18" s="83"/>
      <c r="H18" s="83"/>
      <c r="I18" s="83"/>
      <c r="J18" s="83"/>
      <c r="K18" s="83"/>
      <c r="L18" s="83"/>
      <c r="M18" s="83"/>
      <c r="N18" s="83"/>
      <c r="O18" s="83"/>
      <c r="P18" s="83"/>
      <c r="Q18" s="83"/>
      <c r="R18" s="83"/>
      <c r="S18" s="83"/>
      <c r="T18" s="83"/>
      <c r="U18" s="340"/>
      <c r="V18" s="340"/>
      <c r="W18" s="340"/>
      <c r="X18" s="340"/>
      <c r="Y18" s="340"/>
      <c r="Z18" s="340"/>
    </row>
    <row r="19" ht="15.75" customHeight="1">
      <c r="A19" s="4" t="s">
        <v>342</v>
      </c>
      <c r="B19" s="1"/>
      <c r="C19" s="1"/>
      <c r="D19" s="1"/>
      <c r="E19" s="1"/>
      <c r="F19" s="1"/>
      <c r="G19" s="1"/>
      <c r="H19" s="1"/>
      <c r="I19" s="1"/>
      <c r="J19" s="341" t="s">
        <v>343</v>
      </c>
      <c r="K19" s="190"/>
      <c r="L19" s="190"/>
      <c r="M19" s="190"/>
      <c r="N19" s="190"/>
      <c r="O19" s="190"/>
      <c r="P19" s="190"/>
      <c r="Q19" s="190"/>
      <c r="R19" s="190"/>
      <c r="S19" s="190"/>
      <c r="T19" s="222"/>
      <c r="U19" s="333"/>
      <c r="V19" s="333"/>
      <c r="W19" s="333"/>
      <c r="X19" s="333"/>
      <c r="Y19" s="333"/>
      <c r="Z19" s="333"/>
    </row>
    <row r="20" ht="15.75" customHeight="1">
      <c r="A20" s="33" t="s">
        <v>344</v>
      </c>
      <c r="B20" s="121"/>
      <c r="C20" s="32"/>
      <c r="D20" s="32"/>
      <c r="E20" s="1"/>
      <c r="F20" s="1"/>
      <c r="G20" s="1"/>
      <c r="H20" s="1"/>
      <c r="I20" s="1"/>
      <c r="J20" s="342" t="s">
        <v>345</v>
      </c>
      <c r="K20" s="343">
        <v>1.0</v>
      </c>
      <c r="L20" s="343">
        <v>2.0</v>
      </c>
      <c r="M20" s="343">
        <v>3.0</v>
      </c>
      <c r="N20" s="343">
        <v>4.0</v>
      </c>
      <c r="O20" s="343">
        <v>5.0</v>
      </c>
      <c r="P20" s="343">
        <v>6.0</v>
      </c>
      <c r="Q20" s="343">
        <v>7.0</v>
      </c>
      <c r="R20" s="343">
        <v>8.0</v>
      </c>
      <c r="S20" s="343">
        <v>9.0</v>
      </c>
      <c r="T20" s="343">
        <v>10.0</v>
      </c>
      <c r="U20" s="333"/>
      <c r="V20" s="333"/>
      <c r="W20" s="333"/>
      <c r="X20" s="333"/>
      <c r="Y20" s="333"/>
      <c r="Z20" s="333"/>
    </row>
    <row r="21" ht="15.75" customHeight="1">
      <c r="A21" s="12" t="s">
        <v>346</v>
      </c>
      <c r="B21" s="12" t="s">
        <v>347</v>
      </c>
      <c r="C21" s="12" t="s">
        <v>348</v>
      </c>
      <c r="D21" s="12" t="s">
        <v>349</v>
      </c>
      <c r="E21" s="1"/>
      <c r="F21" s="1"/>
      <c r="G21" s="1"/>
      <c r="H21" s="1"/>
      <c r="I21" s="1"/>
      <c r="J21" s="344" t="s">
        <v>350</v>
      </c>
      <c r="K21" s="345">
        <v>0.0</v>
      </c>
      <c r="L21" s="345">
        <v>3.0E-4</v>
      </c>
      <c r="M21" s="345">
        <v>0.0013</v>
      </c>
      <c r="N21" s="345">
        <v>0.0024</v>
      </c>
      <c r="O21" s="345">
        <v>0.0034999999999999996</v>
      </c>
      <c r="P21" s="345">
        <v>0.0045000000000000005</v>
      </c>
      <c r="Q21" s="345">
        <v>0.0051</v>
      </c>
      <c r="R21" s="345">
        <v>0.0059</v>
      </c>
      <c r="S21" s="345">
        <v>0.0064</v>
      </c>
      <c r="T21" s="345">
        <v>0.006999999999999999</v>
      </c>
      <c r="U21" s="333"/>
      <c r="V21" s="333"/>
      <c r="W21" s="333"/>
      <c r="X21" s="333"/>
      <c r="Y21" s="333"/>
      <c r="Z21" s="333"/>
    </row>
    <row r="22" ht="15.75" customHeight="1">
      <c r="A22" s="346">
        <v>-100000.0</v>
      </c>
      <c r="B22" s="346">
        <v>0.199999</v>
      </c>
      <c r="C22" s="346" t="s">
        <v>351</v>
      </c>
      <c r="D22" s="347">
        <v>0.2</v>
      </c>
      <c r="E22" s="1"/>
      <c r="F22" s="1"/>
      <c r="G22" s="1"/>
      <c r="H22" s="1"/>
      <c r="I22" s="1"/>
      <c r="J22" s="344" t="s">
        <v>352</v>
      </c>
      <c r="K22" s="345">
        <v>2.0E-4</v>
      </c>
      <c r="L22" s="345">
        <v>6.0E-4</v>
      </c>
      <c r="M22" s="345">
        <v>0.0012</v>
      </c>
      <c r="N22" s="345">
        <v>0.0021</v>
      </c>
      <c r="O22" s="345">
        <v>0.0031</v>
      </c>
      <c r="P22" s="345">
        <v>0.0042</v>
      </c>
      <c r="Q22" s="345">
        <v>0.005</v>
      </c>
      <c r="R22" s="345">
        <v>0.0058</v>
      </c>
      <c r="S22" s="345">
        <v>0.006500000000000001</v>
      </c>
      <c r="T22" s="345">
        <v>0.0072</v>
      </c>
      <c r="U22" s="333"/>
      <c r="V22" s="333"/>
      <c r="W22" s="333"/>
      <c r="X22" s="333"/>
      <c r="Y22" s="333"/>
      <c r="Z22" s="333"/>
    </row>
    <row r="23" ht="15.75" customHeight="1">
      <c r="A23" s="346">
        <v>0.2</v>
      </c>
      <c r="B23" s="346">
        <v>0.649999</v>
      </c>
      <c r="C23" s="346" t="s">
        <v>353</v>
      </c>
      <c r="D23" s="347">
        <v>0.17</v>
      </c>
      <c r="E23" s="1"/>
      <c r="F23" s="346"/>
      <c r="G23" s="1"/>
      <c r="H23" s="1"/>
      <c r="I23" s="1"/>
      <c r="J23" s="344" t="s">
        <v>354</v>
      </c>
      <c r="K23" s="345">
        <v>5.0E-4</v>
      </c>
      <c r="L23" s="345">
        <v>0.0014000000000000002</v>
      </c>
      <c r="M23" s="345">
        <v>0.0023</v>
      </c>
      <c r="N23" s="345">
        <v>0.0034999999999999996</v>
      </c>
      <c r="O23" s="345">
        <v>0.004699999999999999</v>
      </c>
      <c r="P23" s="345">
        <v>0.0062</v>
      </c>
      <c r="Q23" s="345">
        <v>0.0079</v>
      </c>
      <c r="R23" s="345">
        <v>0.009300000000000001</v>
      </c>
      <c r="S23" s="345">
        <v>0.0108</v>
      </c>
      <c r="T23" s="345">
        <v>0.0124</v>
      </c>
      <c r="U23" s="333"/>
      <c r="V23" s="333"/>
      <c r="W23" s="333"/>
      <c r="X23" s="333"/>
      <c r="Y23" s="333"/>
      <c r="Z23" s="333"/>
    </row>
    <row r="24" ht="15.75" customHeight="1">
      <c r="A24" s="346">
        <v>0.65</v>
      </c>
      <c r="B24" s="346">
        <v>0.799999</v>
      </c>
      <c r="C24" s="346" t="s">
        <v>355</v>
      </c>
      <c r="D24" s="347">
        <v>0.1178</v>
      </c>
      <c r="E24" s="1"/>
      <c r="F24" s="1"/>
      <c r="G24" s="1"/>
      <c r="H24" s="1"/>
      <c r="I24" s="1"/>
      <c r="J24" s="344" t="s">
        <v>356</v>
      </c>
      <c r="K24" s="345">
        <v>0.0016</v>
      </c>
      <c r="L24" s="345">
        <v>0.0045000000000000005</v>
      </c>
      <c r="M24" s="345">
        <v>0.0078000000000000005</v>
      </c>
      <c r="N24" s="345">
        <v>0.011699999999999999</v>
      </c>
      <c r="O24" s="345">
        <v>0.0158</v>
      </c>
      <c r="P24" s="345">
        <v>0.019799999999999998</v>
      </c>
      <c r="Q24" s="345">
        <v>0.0233</v>
      </c>
      <c r="R24" s="345">
        <v>0.026699999999999998</v>
      </c>
      <c r="S24" s="345">
        <v>0.03</v>
      </c>
      <c r="T24" s="345">
        <v>0.0332</v>
      </c>
      <c r="U24" s="333"/>
      <c r="V24" s="333"/>
      <c r="W24" s="333"/>
      <c r="X24" s="333"/>
      <c r="Y24" s="333"/>
      <c r="Z24" s="333"/>
    </row>
    <row r="25" ht="15.75" customHeight="1">
      <c r="A25" s="346">
        <v>0.8</v>
      </c>
      <c r="B25" s="346">
        <v>1.249999</v>
      </c>
      <c r="C25" s="346" t="s">
        <v>357</v>
      </c>
      <c r="D25" s="347">
        <v>0.0851</v>
      </c>
      <c r="E25" s="1"/>
      <c r="F25" s="1"/>
      <c r="G25" s="1"/>
      <c r="H25" s="1"/>
      <c r="I25" s="1"/>
      <c r="J25" s="344" t="s">
        <v>358</v>
      </c>
      <c r="K25" s="345">
        <v>0.0060999999999999995</v>
      </c>
      <c r="L25" s="345">
        <v>0.0192</v>
      </c>
      <c r="M25" s="345">
        <v>0.0348</v>
      </c>
      <c r="N25" s="345">
        <v>0.050499999999999996</v>
      </c>
      <c r="O25" s="345">
        <v>0.0652</v>
      </c>
      <c r="P25" s="345">
        <v>0.0785</v>
      </c>
      <c r="Q25" s="345">
        <v>0.0901</v>
      </c>
      <c r="R25" s="345">
        <v>0.10039999999999999</v>
      </c>
      <c r="S25" s="345">
        <v>0.1097</v>
      </c>
      <c r="T25" s="345">
        <v>0.11779999999999999</v>
      </c>
      <c r="U25" s="333"/>
      <c r="V25" s="333"/>
      <c r="W25" s="333"/>
      <c r="X25" s="333"/>
      <c r="Y25" s="333"/>
      <c r="Z25" s="333"/>
    </row>
    <row r="26" ht="15.75" customHeight="1">
      <c r="A26" s="346">
        <v>1.25</v>
      </c>
      <c r="B26" s="346">
        <v>1.499999</v>
      </c>
      <c r="C26" s="346" t="s">
        <v>359</v>
      </c>
      <c r="D26" s="347">
        <v>0.0524</v>
      </c>
      <c r="E26" s="1"/>
      <c r="F26" s="1"/>
      <c r="G26" s="1"/>
      <c r="H26" s="1"/>
      <c r="I26" s="1"/>
      <c r="J26" s="344" t="s">
        <v>360</v>
      </c>
      <c r="K26" s="345">
        <v>0.0333</v>
      </c>
      <c r="L26" s="345">
        <v>0.0771</v>
      </c>
      <c r="M26" s="345">
        <v>0.1155</v>
      </c>
      <c r="N26" s="345">
        <v>0.1458</v>
      </c>
      <c r="O26" s="345">
        <v>0.1693</v>
      </c>
      <c r="P26" s="345">
        <v>0.1883</v>
      </c>
      <c r="Q26" s="345">
        <v>0.2036</v>
      </c>
      <c r="R26" s="345">
        <v>0.21600000000000003</v>
      </c>
      <c r="S26" s="345">
        <v>0.22699999999999998</v>
      </c>
      <c r="T26" s="345">
        <v>0.23739999999999997</v>
      </c>
      <c r="U26" s="333"/>
      <c r="V26" s="333"/>
      <c r="W26" s="333"/>
      <c r="X26" s="333"/>
      <c r="Y26" s="333"/>
      <c r="Z26" s="333"/>
    </row>
    <row r="27" ht="15.75" customHeight="1">
      <c r="A27" s="346">
        <v>1.5</v>
      </c>
      <c r="B27" s="346">
        <v>1.749999</v>
      </c>
      <c r="C27" s="346" t="s">
        <v>361</v>
      </c>
      <c r="D27" s="347">
        <v>0.0361</v>
      </c>
      <c r="E27" s="1"/>
      <c r="F27" s="1"/>
      <c r="G27" s="1"/>
      <c r="H27" s="1"/>
      <c r="I27" s="1"/>
      <c r="J27" s="344" t="s">
        <v>362</v>
      </c>
      <c r="K27" s="345">
        <v>0.2708</v>
      </c>
      <c r="L27" s="345">
        <v>0.3664</v>
      </c>
      <c r="M27" s="345">
        <v>0.41409999999999997</v>
      </c>
      <c r="N27" s="345">
        <v>0.441</v>
      </c>
      <c r="O27" s="345">
        <v>0.4619</v>
      </c>
      <c r="P27" s="345">
        <v>0.47090000000000004</v>
      </c>
      <c r="Q27" s="345">
        <v>0.4826</v>
      </c>
      <c r="R27" s="345">
        <v>0.4905</v>
      </c>
      <c r="S27" s="345">
        <v>0.4976</v>
      </c>
      <c r="T27" s="345">
        <v>0.5038</v>
      </c>
      <c r="U27" s="333"/>
      <c r="V27" s="333"/>
      <c r="W27" s="333"/>
      <c r="X27" s="333"/>
      <c r="Y27" s="333"/>
      <c r="Z27" s="333"/>
    </row>
    <row r="28" ht="15.75" customHeight="1">
      <c r="A28" s="346">
        <v>1.75</v>
      </c>
      <c r="B28" s="346">
        <v>1.999999</v>
      </c>
      <c r="C28" s="346" t="s">
        <v>363</v>
      </c>
      <c r="D28" s="347">
        <v>0.0314</v>
      </c>
      <c r="E28" s="1"/>
      <c r="F28" s="1"/>
      <c r="G28" s="1"/>
      <c r="H28" s="1"/>
      <c r="I28" s="1"/>
      <c r="J28" s="1"/>
      <c r="K28" s="1"/>
      <c r="L28" s="1"/>
      <c r="M28" s="1"/>
      <c r="N28" s="1"/>
      <c r="O28" s="1"/>
      <c r="P28" s="1"/>
      <c r="Q28" s="1"/>
      <c r="R28" s="1"/>
      <c r="S28" s="1"/>
      <c r="T28" s="1"/>
      <c r="U28" s="333"/>
      <c r="V28" s="333"/>
      <c r="W28" s="333"/>
      <c r="X28" s="333"/>
      <c r="Y28" s="333"/>
      <c r="Z28" s="333"/>
    </row>
    <row r="29" ht="15.75" customHeight="1">
      <c r="A29" s="346">
        <v>2.0</v>
      </c>
      <c r="B29" s="346">
        <v>2.2499999</v>
      </c>
      <c r="C29" s="346" t="s">
        <v>364</v>
      </c>
      <c r="D29" s="347">
        <v>0.0221</v>
      </c>
      <c r="E29" s="1"/>
      <c r="F29" s="1"/>
      <c r="G29" s="1"/>
      <c r="H29" s="1"/>
      <c r="I29" s="1"/>
      <c r="J29" s="1"/>
      <c r="K29" s="1"/>
      <c r="L29" s="1"/>
      <c r="M29" s="1"/>
      <c r="N29" s="1"/>
      <c r="O29" s="1"/>
      <c r="P29" s="1"/>
      <c r="Q29" s="1"/>
      <c r="R29" s="1"/>
      <c r="S29" s="1"/>
      <c r="T29" s="1"/>
      <c r="U29" s="333"/>
      <c r="V29" s="333"/>
      <c r="W29" s="333"/>
      <c r="X29" s="333"/>
      <c r="Y29" s="333"/>
      <c r="Z29" s="333"/>
    </row>
    <row r="30" ht="15.75" customHeight="1">
      <c r="A30" s="346">
        <v>2.25</v>
      </c>
      <c r="B30" s="346">
        <v>2.49999</v>
      </c>
      <c r="C30" s="346" t="s">
        <v>365</v>
      </c>
      <c r="D30" s="347">
        <v>0.0174</v>
      </c>
      <c r="E30" s="1"/>
      <c r="F30" s="1"/>
      <c r="G30" s="1"/>
      <c r="H30" s="1"/>
      <c r="I30" s="1"/>
      <c r="J30" s="1"/>
      <c r="K30" s="1"/>
      <c r="L30" s="1"/>
      <c r="M30" s="1"/>
      <c r="N30" s="1"/>
      <c r="O30" s="1"/>
      <c r="P30" s="1"/>
      <c r="Q30" s="1"/>
      <c r="R30" s="1"/>
      <c r="S30" s="1"/>
      <c r="T30" s="1"/>
      <c r="U30" s="333"/>
      <c r="V30" s="333"/>
      <c r="W30" s="333"/>
      <c r="X30" s="333"/>
      <c r="Y30" s="333"/>
      <c r="Z30" s="333"/>
    </row>
    <row r="31" ht="15.75" customHeight="1">
      <c r="A31" s="346">
        <v>2.5</v>
      </c>
      <c r="B31" s="346">
        <v>2.999999</v>
      </c>
      <c r="C31" s="346" t="s">
        <v>366</v>
      </c>
      <c r="D31" s="347">
        <v>0.0147</v>
      </c>
      <c r="E31" s="1"/>
      <c r="F31" s="1"/>
      <c r="G31" s="1"/>
      <c r="H31" s="1"/>
      <c r="I31" s="1"/>
      <c r="J31" s="1"/>
      <c r="K31" s="1"/>
      <c r="L31" s="1"/>
      <c r="M31" s="1"/>
      <c r="N31" s="1"/>
      <c r="O31" s="1"/>
      <c r="P31" s="1"/>
      <c r="Q31" s="1"/>
      <c r="R31" s="1"/>
      <c r="S31" s="1"/>
      <c r="T31" s="1"/>
      <c r="U31" s="333"/>
      <c r="V31" s="333"/>
      <c r="W31" s="333"/>
      <c r="X31" s="333"/>
      <c r="Y31" s="333"/>
      <c r="Z31" s="333"/>
    </row>
    <row r="32" ht="15.75" customHeight="1">
      <c r="A32" s="346">
        <v>3.0</v>
      </c>
      <c r="B32" s="346">
        <v>4.249999</v>
      </c>
      <c r="C32" s="346" t="s">
        <v>367</v>
      </c>
      <c r="D32" s="347">
        <v>0.0121</v>
      </c>
      <c r="E32" s="1"/>
      <c r="F32" s="1"/>
      <c r="G32" s="1"/>
      <c r="H32" s="1"/>
      <c r="I32" s="1"/>
      <c r="J32" s="1"/>
      <c r="K32" s="1"/>
      <c r="L32" s="1"/>
      <c r="M32" s="1"/>
      <c r="N32" s="1"/>
      <c r="O32" s="1"/>
      <c r="P32" s="1"/>
      <c r="Q32" s="1"/>
      <c r="R32" s="1"/>
      <c r="S32" s="1"/>
      <c r="T32" s="1"/>
      <c r="U32" s="333"/>
      <c r="V32" s="333"/>
      <c r="W32" s="333"/>
      <c r="X32" s="333"/>
      <c r="Y32" s="333"/>
      <c r="Z32" s="333"/>
    </row>
    <row r="33" ht="15.75" customHeight="1">
      <c r="A33" s="346">
        <v>4.25</v>
      </c>
      <c r="B33" s="346">
        <v>5.499999</v>
      </c>
      <c r="C33" s="346" t="s">
        <v>368</v>
      </c>
      <c r="D33" s="347">
        <v>0.0107</v>
      </c>
      <c r="E33" s="1"/>
      <c r="F33" s="1"/>
      <c r="G33" s="1"/>
      <c r="H33" s="1"/>
      <c r="I33" s="1"/>
      <c r="J33" s="1"/>
      <c r="K33" s="1"/>
      <c r="L33" s="1"/>
      <c r="M33" s="1"/>
      <c r="N33" s="1"/>
      <c r="O33" s="1"/>
      <c r="P33" s="1"/>
      <c r="Q33" s="1"/>
      <c r="R33" s="1"/>
      <c r="S33" s="1"/>
      <c r="T33" s="1"/>
      <c r="U33" s="333"/>
      <c r="V33" s="333"/>
      <c r="W33" s="333"/>
      <c r="X33" s="333"/>
      <c r="Y33" s="333"/>
      <c r="Z33" s="333"/>
    </row>
    <row r="34" ht="15.75" customHeight="1">
      <c r="A34" s="346">
        <v>5.5</v>
      </c>
      <c r="B34" s="346">
        <v>6.499999</v>
      </c>
      <c r="C34" s="346" t="s">
        <v>369</v>
      </c>
      <c r="D34" s="347">
        <v>0.0092</v>
      </c>
      <c r="E34" s="1"/>
      <c r="F34" s="1"/>
      <c r="G34" s="1"/>
      <c r="H34" s="1"/>
      <c r="I34" s="1"/>
      <c r="J34" s="1"/>
      <c r="K34" s="1"/>
      <c r="L34" s="1"/>
      <c r="M34" s="1"/>
      <c r="N34" s="1"/>
      <c r="O34" s="1"/>
      <c r="P34" s="1"/>
      <c r="Q34" s="1"/>
      <c r="R34" s="1"/>
      <c r="S34" s="1"/>
      <c r="T34" s="1"/>
      <c r="U34" s="333"/>
      <c r="V34" s="333"/>
      <c r="W34" s="333"/>
      <c r="X34" s="333"/>
      <c r="Y34" s="333"/>
      <c r="Z34" s="333"/>
    </row>
    <row r="35" ht="15.75" customHeight="1">
      <c r="A35" s="346">
        <v>6.5</v>
      </c>
      <c r="B35" s="346">
        <v>8.499999</v>
      </c>
      <c r="C35" s="346" t="s">
        <v>370</v>
      </c>
      <c r="D35" s="347">
        <v>0.007</v>
      </c>
      <c r="E35" s="1"/>
      <c r="F35" s="1"/>
      <c r="G35" s="1"/>
      <c r="H35" s="1"/>
      <c r="I35" s="1"/>
      <c r="J35" s="1"/>
      <c r="K35" s="1"/>
      <c r="L35" s="1"/>
      <c r="M35" s="1"/>
      <c r="N35" s="1"/>
      <c r="O35" s="1"/>
      <c r="P35" s="1"/>
      <c r="Q35" s="1"/>
      <c r="R35" s="1"/>
      <c r="S35" s="1"/>
      <c r="T35" s="1"/>
      <c r="U35" s="333"/>
      <c r="V35" s="333"/>
      <c r="W35" s="333"/>
      <c r="X35" s="333"/>
      <c r="Y35" s="333"/>
      <c r="Z35" s="333"/>
    </row>
    <row r="36" ht="15.75" customHeight="1">
      <c r="A36" s="53">
        <v>8.5</v>
      </c>
      <c r="B36" s="346">
        <v>100000.0</v>
      </c>
      <c r="C36" s="346" t="s">
        <v>371</v>
      </c>
      <c r="D36" s="347">
        <v>0.0059</v>
      </c>
      <c r="E36" s="1"/>
      <c r="F36" s="1"/>
      <c r="G36" s="1"/>
      <c r="H36" s="1"/>
      <c r="I36" s="1"/>
      <c r="J36" s="1"/>
      <c r="K36" s="1"/>
      <c r="L36" s="1"/>
      <c r="M36" s="1"/>
      <c r="N36" s="1"/>
      <c r="O36" s="1"/>
      <c r="P36" s="1"/>
      <c r="Q36" s="1"/>
      <c r="R36" s="1"/>
      <c r="S36" s="1"/>
      <c r="T36" s="1"/>
      <c r="U36" s="333"/>
      <c r="V36" s="333"/>
      <c r="W36" s="333"/>
      <c r="X36" s="333"/>
      <c r="Y36" s="333"/>
      <c r="Z36" s="333"/>
    </row>
    <row r="37" ht="15.75" customHeight="1">
      <c r="A37" s="1"/>
      <c r="B37" s="1"/>
      <c r="C37" s="1"/>
      <c r="D37" s="1"/>
      <c r="E37" s="1"/>
      <c r="F37" s="1"/>
      <c r="G37" s="1"/>
      <c r="H37" s="1"/>
      <c r="I37" s="1"/>
      <c r="J37" s="1"/>
      <c r="K37" s="1"/>
      <c r="L37" s="1"/>
      <c r="M37" s="1"/>
      <c r="N37" s="1"/>
      <c r="O37" s="1"/>
      <c r="P37" s="1"/>
      <c r="Q37" s="1"/>
      <c r="R37" s="1"/>
      <c r="S37" s="1"/>
      <c r="T37" s="1"/>
      <c r="U37" s="333"/>
      <c r="V37" s="333"/>
      <c r="W37" s="333"/>
      <c r="X37" s="333"/>
      <c r="Y37" s="333"/>
      <c r="Z37" s="333"/>
    </row>
    <row r="38" ht="15.75" customHeight="1">
      <c r="A38" s="4" t="s">
        <v>372</v>
      </c>
      <c r="B38" s="1"/>
      <c r="C38" s="1"/>
      <c r="D38" s="1"/>
      <c r="E38" s="1"/>
      <c r="F38" s="1"/>
      <c r="G38" s="1"/>
      <c r="H38" s="1"/>
      <c r="I38" s="1"/>
      <c r="J38" s="1"/>
      <c r="K38" s="1"/>
      <c r="L38" s="1"/>
      <c r="M38" s="1"/>
      <c r="N38" s="1"/>
      <c r="O38" s="1"/>
      <c r="P38" s="1"/>
      <c r="Q38" s="1"/>
      <c r="R38" s="1"/>
      <c r="S38" s="1"/>
      <c r="T38" s="1"/>
      <c r="U38" s="333"/>
      <c r="V38" s="333"/>
      <c r="W38" s="333"/>
      <c r="X38" s="333"/>
      <c r="Y38" s="333"/>
      <c r="Z38" s="333"/>
    </row>
    <row r="39" ht="15.75" customHeight="1">
      <c r="A39" s="33" t="s">
        <v>344</v>
      </c>
      <c r="B39" s="121"/>
      <c r="C39" s="346"/>
      <c r="D39" s="346"/>
      <c r="E39" s="1"/>
      <c r="F39" s="1"/>
      <c r="G39" s="1"/>
      <c r="H39" s="1"/>
      <c r="I39" s="1"/>
      <c r="J39" s="1"/>
      <c r="K39" s="1"/>
      <c r="L39" s="1"/>
      <c r="M39" s="1"/>
      <c r="N39" s="1"/>
      <c r="O39" s="1"/>
      <c r="P39" s="1"/>
      <c r="Q39" s="1"/>
      <c r="R39" s="1"/>
      <c r="S39" s="1"/>
      <c r="T39" s="1"/>
      <c r="U39" s="333"/>
      <c r="V39" s="333"/>
      <c r="W39" s="333"/>
      <c r="X39" s="333"/>
      <c r="Y39" s="333"/>
      <c r="Z39" s="333"/>
    </row>
    <row r="40" ht="15.75" customHeight="1">
      <c r="A40" s="346" t="s">
        <v>373</v>
      </c>
      <c r="B40" s="346" t="s">
        <v>347</v>
      </c>
      <c r="C40" s="346" t="s">
        <v>348</v>
      </c>
      <c r="D40" s="346" t="s">
        <v>349</v>
      </c>
      <c r="E40" s="1"/>
      <c r="F40" s="1"/>
      <c r="G40" s="1"/>
      <c r="H40" s="1"/>
      <c r="I40" s="1"/>
      <c r="J40" s="1"/>
      <c r="K40" s="1"/>
      <c r="L40" s="1"/>
      <c r="M40" s="1"/>
      <c r="N40" s="1"/>
      <c r="O40" s="1"/>
      <c r="P40" s="1"/>
      <c r="Q40" s="1"/>
      <c r="R40" s="1"/>
      <c r="S40" s="1"/>
      <c r="T40" s="1"/>
      <c r="U40" s="333"/>
      <c r="V40" s="333"/>
      <c r="W40" s="333"/>
      <c r="X40" s="333"/>
      <c r="Y40" s="333"/>
      <c r="Z40" s="333"/>
    </row>
    <row r="41" ht="15.75" customHeight="1">
      <c r="A41" s="346">
        <v>-100000.0</v>
      </c>
      <c r="B41" s="346">
        <v>0.499999</v>
      </c>
      <c r="C41" s="346" t="s">
        <v>351</v>
      </c>
      <c r="D41" s="347">
        <v>0.2</v>
      </c>
      <c r="E41" s="1"/>
      <c r="F41" s="1"/>
      <c r="G41" s="12" t="s">
        <v>348</v>
      </c>
      <c r="H41" s="12" t="s">
        <v>349</v>
      </c>
      <c r="I41" s="1"/>
      <c r="J41" s="1"/>
      <c r="K41" s="1"/>
      <c r="L41" s="1"/>
      <c r="M41" s="1"/>
      <c r="N41" s="1"/>
      <c r="O41" s="1"/>
      <c r="P41" s="1"/>
      <c r="Q41" s="1"/>
      <c r="R41" s="1"/>
      <c r="S41" s="1"/>
      <c r="T41" s="1"/>
      <c r="U41" s="333"/>
      <c r="V41" s="333"/>
      <c r="W41" s="333"/>
      <c r="X41" s="333"/>
      <c r="Y41" s="333"/>
      <c r="Z41" s="333"/>
    </row>
    <row r="42" ht="15.75" customHeight="1">
      <c r="A42" s="346">
        <v>0.5</v>
      </c>
      <c r="B42" s="346">
        <v>0.799999</v>
      </c>
      <c r="C42" s="346" t="s">
        <v>353</v>
      </c>
      <c r="D42" s="347">
        <v>0.17</v>
      </c>
      <c r="E42" s="1"/>
      <c r="F42" s="1"/>
      <c r="G42" s="346" t="s">
        <v>369</v>
      </c>
      <c r="H42" s="347">
        <v>0.0092</v>
      </c>
      <c r="I42" s="1"/>
      <c r="J42" s="1"/>
      <c r="K42" s="1"/>
      <c r="L42" s="1"/>
      <c r="M42" s="1"/>
      <c r="N42" s="1"/>
      <c r="O42" s="1"/>
      <c r="P42" s="1"/>
      <c r="Q42" s="1"/>
      <c r="R42" s="1"/>
      <c r="S42" s="1"/>
      <c r="T42" s="1"/>
      <c r="U42" s="333"/>
      <c r="V42" s="333"/>
      <c r="W42" s="333"/>
      <c r="X42" s="333"/>
      <c r="Y42" s="333"/>
      <c r="Z42" s="333"/>
    </row>
    <row r="43" ht="15.75" customHeight="1">
      <c r="A43" s="346">
        <v>0.8</v>
      </c>
      <c r="B43" s="346">
        <v>1.249999</v>
      </c>
      <c r="C43" s="346" t="s">
        <v>355</v>
      </c>
      <c r="D43" s="347">
        <v>0.1178</v>
      </c>
      <c r="E43" s="1"/>
      <c r="F43" s="1"/>
      <c r="G43" s="346" t="s">
        <v>368</v>
      </c>
      <c r="H43" s="347">
        <v>0.0107</v>
      </c>
      <c r="I43" s="1"/>
      <c r="J43" s="1"/>
      <c r="K43" s="1"/>
      <c r="L43" s="1"/>
      <c r="M43" s="1"/>
      <c r="N43" s="1"/>
      <c r="O43" s="1"/>
      <c r="P43" s="1"/>
      <c r="Q43" s="1"/>
      <c r="R43" s="1"/>
      <c r="S43" s="1"/>
      <c r="T43" s="1"/>
      <c r="U43" s="333"/>
      <c r="V43" s="333"/>
      <c r="W43" s="333"/>
      <c r="X43" s="333"/>
      <c r="Y43" s="333"/>
      <c r="Z43" s="333"/>
    </row>
    <row r="44" ht="15.75" customHeight="1">
      <c r="A44" s="346">
        <v>1.25</v>
      </c>
      <c r="B44" s="346">
        <v>1.499999</v>
      </c>
      <c r="C44" s="346" t="s">
        <v>357</v>
      </c>
      <c r="D44" s="347">
        <v>0.0851</v>
      </c>
      <c r="E44" s="1"/>
      <c r="F44" s="1"/>
      <c r="G44" s="346" t="s">
        <v>367</v>
      </c>
      <c r="H44" s="347">
        <v>0.0121</v>
      </c>
      <c r="I44" s="1"/>
      <c r="J44" s="1"/>
      <c r="K44" s="1"/>
      <c r="L44" s="1"/>
      <c r="M44" s="1"/>
      <c r="N44" s="1"/>
      <c r="O44" s="1"/>
      <c r="P44" s="1"/>
      <c r="Q44" s="1"/>
      <c r="R44" s="1"/>
      <c r="S44" s="1"/>
      <c r="T44" s="1"/>
      <c r="U44" s="333"/>
      <c r="V44" s="333"/>
      <c r="W44" s="333"/>
      <c r="X44" s="333"/>
      <c r="Y44" s="333"/>
      <c r="Z44" s="333"/>
    </row>
    <row r="45" ht="15.75" customHeight="1">
      <c r="A45" s="346">
        <v>1.5</v>
      </c>
      <c r="B45" s="346">
        <v>1.999999</v>
      </c>
      <c r="C45" s="346" t="s">
        <v>359</v>
      </c>
      <c r="D45" s="347">
        <v>0.0524</v>
      </c>
      <c r="E45" s="1"/>
      <c r="F45" s="1"/>
      <c r="G45" s="346" t="s">
        <v>370</v>
      </c>
      <c r="H45" s="347">
        <v>0.007</v>
      </c>
      <c r="I45" s="1"/>
      <c r="J45" s="1"/>
      <c r="K45" s="1"/>
      <c r="L45" s="1"/>
      <c r="M45" s="1"/>
      <c r="N45" s="1"/>
      <c r="O45" s="1"/>
      <c r="P45" s="1"/>
      <c r="Q45" s="1"/>
      <c r="R45" s="1"/>
      <c r="S45" s="1"/>
      <c r="T45" s="1"/>
      <c r="U45" s="333"/>
      <c r="V45" s="333"/>
      <c r="W45" s="333"/>
      <c r="X45" s="333"/>
      <c r="Y45" s="333"/>
      <c r="Z45" s="333"/>
    </row>
    <row r="46" ht="15.75" customHeight="1">
      <c r="A46" s="346">
        <v>2.0</v>
      </c>
      <c r="B46" s="346">
        <v>2.499999</v>
      </c>
      <c r="C46" s="346" t="s">
        <v>361</v>
      </c>
      <c r="D46" s="347">
        <v>0.0361</v>
      </c>
      <c r="E46" s="1"/>
      <c r="F46" s="1"/>
      <c r="G46" s="346" t="s">
        <v>371</v>
      </c>
      <c r="H46" s="347">
        <v>0.0059</v>
      </c>
      <c r="I46" s="1"/>
      <c r="J46" s="1"/>
      <c r="K46" s="1"/>
      <c r="L46" s="1"/>
      <c r="M46" s="1"/>
      <c r="N46" s="1"/>
      <c r="O46" s="1"/>
      <c r="P46" s="1"/>
      <c r="Q46" s="1"/>
      <c r="R46" s="1"/>
      <c r="S46" s="1"/>
      <c r="T46" s="1"/>
      <c r="U46" s="333"/>
      <c r="V46" s="333"/>
      <c r="W46" s="333"/>
      <c r="X46" s="333"/>
      <c r="Y46" s="333"/>
      <c r="Z46" s="333"/>
    </row>
    <row r="47" ht="15.75" customHeight="1">
      <c r="A47" s="346">
        <v>2.5</v>
      </c>
      <c r="B47" s="346">
        <v>2.999999</v>
      </c>
      <c r="C47" s="346" t="s">
        <v>363</v>
      </c>
      <c r="D47" s="347">
        <v>0.0314</v>
      </c>
      <c r="E47" s="1"/>
      <c r="F47" s="1"/>
      <c r="G47" s="346" t="s">
        <v>363</v>
      </c>
      <c r="H47" s="347">
        <v>0.0314</v>
      </c>
      <c r="I47" s="1"/>
      <c r="J47" s="1"/>
      <c r="K47" s="1"/>
      <c r="L47" s="1"/>
      <c r="M47" s="1"/>
      <c r="N47" s="1"/>
      <c r="O47" s="1"/>
      <c r="P47" s="1"/>
      <c r="Q47" s="1"/>
      <c r="R47" s="1"/>
      <c r="S47" s="1"/>
      <c r="T47" s="1"/>
      <c r="U47" s="333"/>
      <c r="V47" s="333"/>
      <c r="W47" s="333"/>
      <c r="X47" s="333"/>
      <c r="Y47" s="333"/>
      <c r="Z47" s="333"/>
    </row>
    <row r="48" ht="15.75" customHeight="1">
      <c r="A48" s="346">
        <v>3.0</v>
      </c>
      <c r="B48" s="346">
        <v>3.499999</v>
      </c>
      <c r="C48" s="346" t="s">
        <v>364</v>
      </c>
      <c r="D48" s="347">
        <v>0.0221</v>
      </c>
      <c r="E48" s="1"/>
      <c r="F48" s="1"/>
      <c r="G48" s="346" t="s">
        <v>361</v>
      </c>
      <c r="H48" s="347">
        <v>0.0361</v>
      </c>
      <c r="I48" s="1"/>
      <c r="J48" s="1"/>
      <c r="K48" s="1"/>
      <c r="L48" s="1"/>
      <c r="M48" s="1"/>
      <c r="N48" s="1"/>
      <c r="O48" s="1"/>
      <c r="P48" s="1"/>
      <c r="Q48" s="1"/>
      <c r="R48" s="1"/>
      <c r="S48" s="1"/>
      <c r="T48" s="1"/>
      <c r="U48" s="333"/>
      <c r="V48" s="333"/>
      <c r="W48" s="333"/>
      <c r="X48" s="333"/>
      <c r="Y48" s="333"/>
      <c r="Z48" s="333"/>
    </row>
    <row r="49" ht="15.75" customHeight="1">
      <c r="A49" s="346">
        <v>3.5</v>
      </c>
      <c r="B49" s="346">
        <v>3.9999999</v>
      </c>
      <c r="C49" s="346" t="s">
        <v>365</v>
      </c>
      <c r="D49" s="347">
        <v>0.0174</v>
      </c>
      <c r="E49" s="1"/>
      <c r="F49" s="1"/>
      <c r="G49" s="346" t="s">
        <v>359</v>
      </c>
      <c r="H49" s="347">
        <v>0.0524</v>
      </c>
      <c r="I49" s="1"/>
      <c r="J49" s="1"/>
      <c r="K49" s="1"/>
      <c r="L49" s="1"/>
      <c r="M49" s="1"/>
      <c r="N49" s="1"/>
      <c r="O49" s="1"/>
      <c r="P49" s="1"/>
      <c r="Q49" s="1"/>
      <c r="R49" s="1"/>
      <c r="S49" s="1"/>
      <c r="T49" s="1"/>
      <c r="U49" s="333"/>
      <c r="V49" s="333"/>
      <c r="W49" s="333"/>
      <c r="X49" s="333"/>
      <c r="Y49" s="333"/>
      <c r="Z49" s="333"/>
    </row>
    <row r="50" ht="15.75" customHeight="1">
      <c r="A50" s="346">
        <v>4.0</v>
      </c>
      <c r="B50" s="346">
        <v>4.499999</v>
      </c>
      <c r="C50" s="346" t="s">
        <v>366</v>
      </c>
      <c r="D50" s="347">
        <v>0.0147</v>
      </c>
      <c r="E50" s="1"/>
      <c r="F50" s="1"/>
      <c r="G50" s="346" t="s">
        <v>365</v>
      </c>
      <c r="H50" s="347">
        <v>0.0174</v>
      </c>
      <c r="I50" s="1"/>
      <c r="J50" s="1"/>
      <c r="K50" s="1"/>
      <c r="L50" s="1"/>
      <c r="M50" s="1"/>
      <c r="N50" s="1"/>
      <c r="O50" s="1"/>
      <c r="P50" s="1"/>
      <c r="Q50" s="1"/>
      <c r="R50" s="1"/>
      <c r="S50" s="1"/>
      <c r="T50" s="1"/>
      <c r="U50" s="333"/>
      <c r="V50" s="333"/>
      <c r="W50" s="333"/>
      <c r="X50" s="333"/>
      <c r="Y50" s="333"/>
      <c r="Z50" s="333"/>
    </row>
    <row r="51" ht="15.75" customHeight="1">
      <c r="A51" s="346">
        <v>4.5</v>
      </c>
      <c r="B51" s="346">
        <v>5.999999</v>
      </c>
      <c r="C51" s="346" t="s">
        <v>367</v>
      </c>
      <c r="D51" s="347">
        <v>0.0121</v>
      </c>
      <c r="E51" s="1"/>
      <c r="F51" s="1"/>
      <c r="G51" s="346" t="s">
        <v>364</v>
      </c>
      <c r="H51" s="347">
        <v>0.0221</v>
      </c>
      <c r="I51" s="1"/>
      <c r="J51" s="1"/>
      <c r="K51" s="1"/>
      <c r="L51" s="1"/>
      <c r="M51" s="1"/>
      <c r="N51" s="1"/>
      <c r="O51" s="1"/>
      <c r="P51" s="1"/>
      <c r="Q51" s="1"/>
      <c r="R51" s="1"/>
      <c r="S51" s="1"/>
      <c r="T51" s="1"/>
      <c r="U51" s="333"/>
      <c r="V51" s="333"/>
      <c r="W51" s="333"/>
      <c r="X51" s="333"/>
      <c r="Y51" s="333"/>
      <c r="Z51" s="333"/>
    </row>
    <row r="52" ht="15.75" customHeight="1">
      <c r="A52" s="346">
        <v>6.0</v>
      </c>
      <c r="B52" s="346">
        <v>7.499999</v>
      </c>
      <c r="C52" s="346" t="s">
        <v>368</v>
      </c>
      <c r="D52" s="347">
        <v>0.0107</v>
      </c>
      <c r="E52" s="1"/>
      <c r="F52" s="1"/>
      <c r="G52" s="346" t="s">
        <v>366</v>
      </c>
      <c r="H52" s="347">
        <v>0.0147</v>
      </c>
      <c r="I52" s="1"/>
      <c r="J52" s="1"/>
      <c r="K52" s="1"/>
      <c r="L52" s="1"/>
      <c r="M52" s="1"/>
      <c r="N52" s="1"/>
      <c r="O52" s="1"/>
      <c r="P52" s="1"/>
      <c r="Q52" s="1"/>
      <c r="R52" s="1"/>
      <c r="S52" s="1"/>
      <c r="T52" s="1"/>
      <c r="U52" s="333"/>
      <c r="V52" s="333"/>
      <c r="W52" s="333"/>
      <c r="X52" s="333"/>
      <c r="Y52" s="333"/>
      <c r="Z52" s="333"/>
    </row>
    <row r="53" ht="15.75" customHeight="1">
      <c r="A53" s="346">
        <v>7.5</v>
      </c>
      <c r="B53" s="346">
        <v>9.499999</v>
      </c>
      <c r="C53" s="346" t="s">
        <v>369</v>
      </c>
      <c r="D53" s="347">
        <v>0.0092</v>
      </c>
      <c r="E53" s="1"/>
      <c r="F53" s="1"/>
      <c r="G53" s="346" t="s">
        <v>353</v>
      </c>
      <c r="H53" s="347">
        <v>0.17</v>
      </c>
      <c r="I53" s="1"/>
      <c r="J53" s="1"/>
      <c r="K53" s="1"/>
      <c r="L53" s="1"/>
      <c r="M53" s="1"/>
      <c r="N53" s="1"/>
      <c r="O53" s="1"/>
      <c r="P53" s="1"/>
      <c r="Q53" s="1"/>
      <c r="R53" s="1"/>
      <c r="S53" s="1"/>
      <c r="T53" s="1"/>
      <c r="U53" s="333"/>
      <c r="V53" s="333"/>
      <c r="W53" s="333"/>
      <c r="X53" s="333"/>
      <c r="Y53" s="333"/>
      <c r="Z53" s="333"/>
    </row>
    <row r="54" ht="15.75" customHeight="1">
      <c r="A54" s="346">
        <v>9.5</v>
      </c>
      <c r="B54" s="346">
        <v>12.499999</v>
      </c>
      <c r="C54" s="346" t="s">
        <v>370</v>
      </c>
      <c r="D54" s="347">
        <v>0.007</v>
      </c>
      <c r="E54" s="1"/>
      <c r="F54" s="1"/>
      <c r="G54" s="346" t="s">
        <v>355</v>
      </c>
      <c r="H54" s="347">
        <v>0.1178</v>
      </c>
      <c r="I54" s="1"/>
      <c r="J54" s="1"/>
      <c r="K54" s="1"/>
      <c r="L54" s="1"/>
      <c r="M54" s="1"/>
      <c r="N54" s="1"/>
      <c r="O54" s="1"/>
      <c r="P54" s="1"/>
      <c r="Q54" s="1"/>
      <c r="R54" s="1"/>
      <c r="S54" s="1"/>
      <c r="T54" s="1"/>
      <c r="U54" s="333"/>
      <c r="V54" s="333"/>
      <c r="W54" s="333"/>
      <c r="X54" s="333"/>
      <c r="Y54" s="333"/>
    </row>
    <row r="55" ht="15.75" customHeight="1">
      <c r="A55" s="346">
        <v>12.5</v>
      </c>
      <c r="B55" s="346">
        <v>100000.0</v>
      </c>
      <c r="C55" s="346" t="s">
        <v>371</v>
      </c>
      <c r="D55" s="347">
        <v>0.0059</v>
      </c>
      <c r="E55" s="1"/>
      <c r="F55" s="1"/>
      <c r="G55" s="346" t="s">
        <v>357</v>
      </c>
      <c r="H55" s="347">
        <v>0.0851</v>
      </c>
      <c r="I55" s="1"/>
      <c r="J55" s="1"/>
      <c r="K55" s="1"/>
      <c r="L55" s="1"/>
      <c r="M55" s="1"/>
      <c r="N55" s="1"/>
      <c r="O55" s="1"/>
      <c r="P55" s="1"/>
      <c r="Q55" s="1"/>
      <c r="R55" s="1"/>
      <c r="S55" s="1"/>
      <c r="T55" s="1"/>
      <c r="U55" s="333"/>
      <c r="V55" s="333"/>
      <c r="W55" s="333"/>
      <c r="X55" s="333"/>
      <c r="Y55" s="333"/>
    </row>
    <row r="56" ht="15.75" customHeight="1">
      <c r="A56" s="1"/>
      <c r="B56" s="1"/>
      <c r="C56" s="1"/>
      <c r="D56" s="1"/>
      <c r="E56" s="1"/>
      <c r="F56" s="1"/>
      <c r="G56" s="346" t="s">
        <v>351</v>
      </c>
      <c r="H56" s="347">
        <v>0.2</v>
      </c>
      <c r="I56" s="1"/>
      <c r="J56" s="1"/>
      <c r="K56" s="1"/>
      <c r="L56" s="1"/>
      <c r="M56" s="1"/>
      <c r="N56" s="1"/>
      <c r="O56" s="1"/>
      <c r="P56" s="1"/>
      <c r="Q56" s="1"/>
      <c r="R56" s="1"/>
      <c r="S56" s="1"/>
      <c r="T56" s="1"/>
      <c r="U56" s="333"/>
      <c r="V56" s="333"/>
      <c r="W56" s="333"/>
      <c r="X56" s="333"/>
      <c r="Y56" s="333"/>
    </row>
    <row r="57" ht="15.75" customHeight="1">
      <c r="A57" s="1"/>
      <c r="B57" s="1"/>
      <c r="C57" s="1"/>
      <c r="D57" s="1"/>
      <c r="E57" s="1"/>
      <c r="F57" s="1"/>
      <c r="G57" s="1"/>
      <c r="H57" s="1"/>
      <c r="I57" s="1"/>
      <c r="J57" s="1"/>
      <c r="K57" s="1"/>
      <c r="L57" s="1"/>
      <c r="M57" s="1"/>
      <c r="N57" s="1"/>
      <c r="O57" s="1"/>
      <c r="P57" s="1"/>
      <c r="Q57" s="1"/>
      <c r="R57" s="1"/>
      <c r="S57" s="1"/>
      <c r="T57" s="1"/>
      <c r="U57" s="333"/>
      <c r="V57" s="333"/>
      <c r="W57" s="333"/>
      <c r="X57" s="333"/>
      <c r="Y57" s="333"/>
    </row>
    <row r="58" ht="15.75" customHeight="1">
      <c r="A58" s="1"/>
      <c r="B58" s="1"/>
      <c r="C58" s="1"/>
      <c r="D58" s="1"/>
      <c r="E58" s="1"/>
      <c r="F58" s="1"/>
      <c r="G58" s="1"/>
      <c r="H58" s="1"/>
      <c r="I58" s="1"/>
      <c r="J58" s="1"/>
      <c r="K58" s="1"/>
      <c r="L58" s="1"/>
      <c r="M58" s="1"/>
      <c r="N58" s="1"/>
      <c r="O58" s="1"/>
      <c r="P58" s="1"/>
      <c r="Q58" s="1"/>
      <c r="R58" s="1"/>
      <c r="S58" s="1"/>
      <c r="T58" s="1"/>
      <c r="U58" s="333"/>
      <c r="V58" s="333"/>
      <c r="W58" s="333"/>
      <c r="X58" s="333"/>
      <c r="Y58" s="333"/>
    </row>
    <row r="59" ht="15.75" customHeight="1">
      <c r="A59" s="1"/>
      <c r="B59" s="1"/>
      <c r="C59" s="1"/>
      <c r="D59" s="1"/>
      <c r="E59" s="1"/>
      <c r="F59" s="1"/>
      <c r="G59" s="1"/>
      <c r="H59" s="1"/>
      <c r="I59" s="1"/>
      <c r="J59" s="1"/>
      <c r="K59" s="1"/>
      <c r="L59" s="1"/>
      <c r="M59" s="1"/>
      <c r="N59" s="1"/>
      <c r="O59" s="1"/>
      <c r="P59" s="1"/>
      <c r="Q59" s="1"/>
      <c r="R59" s="1"/>
      <c r="S59" s="1"/>
      <c r="T59" s="1"/>
      <c r="U59" s="333"/>
      <c r="V59" s="333"/>
      <c r="W59" s="333"/>
      <c r="X59" s="333"/>
      <c r="Y59" s="333"/>
    </row>
    <row r="60" ht="15.75" customHeight="1">
      <c r="A60" s="1"/>
      <c r="B60" s="1"/>
      <c r="C60" s="1"/>
      <c r="D60" s="1"/>
      <c r="E60" s="1"/>
      <c r="F60" s="1"/>
      <c r="G60" s="1"/>
      <c r="H60" s="1"/>
      <c r="I60" s="1"/>
      <c r="J60" s="1"/>
      <c r="K60" s="1"/>
      <c r="L60" s="1"/>
      <c r="M60" s="1"/>
      <c r="N60" s="1"/>
      <c r="O60" s="1"/>
      <c r="P60" s="1"/>
      <c r="Q60" s="1"/>
      <c r="R60" s="1"/>
      <c r="S60" s="1"/>
      <c r="T60" s="1"/>
      <c r="U60" s="333"/>
      <c r="V60" s="333"/>
      <c r="W60" s="333"/>
      <c r="X60" s="333"/>
      <c r="Y60" s="333"/>
    </row>
    <row r="61" ht="15.75" customHeight="1">
      <c r="A61" s="1"/>
      <c r="B61" s="1"/>
      <c r="C61" s="1"/>
      <c r="D61" s="1"/>
      <c r="E61" s="1"/>
      <c r="F61" s="1"/>
      <c r="G61" s="1"/>
      <c r="H61" s="1"/>
      <c r="I61" s="1"/>
      <c r="J61" s="1"/>
      <c r="K61" s="1"/>
      <c r="L61" s="1"/>
      <c r="M61" s="1"/>
      <c r="N61" s="1"/>
      <c r="O61" s="1"/>
      <c r="P61" s="1"/>
      <c r="Q61" s="1"/>
      <c r="R61" s="1"/>
      <c r="S61" s="1"/>
      <c r="T61" s="1"/>
    </row>
    <row r="62" ht="15.75" customHeight="1">
      <c r="A62" s="1"/>
      <c r="B62" s="1"/>
      <c r="C62" s="1"/>
      <c r="D62" s="1"/>
      <c r="E62" s="1"/>
      <c r="F62" s="1"/>
      <c r="G62" s="1"/>
      <c r="H62" s="1"/>
      <c r="I62" s="1"/>
      <c r="J62" s="1"/>
      <c r="K62" s="1"/>
      <c r="L62" s="1"/>
      <c r="M62" s="1"/>
      <c r="N62" s="1"/>
      <c r="O62" s="1"/>
      <c r="P62" s="1"/>
      <c r="Q62" s="1"/>
      <c r="R62" s="1"/>
      <c r="S62" s="1"/>
      <c r="T62" s="1"/>
    </row>
    <row r="63" ht="15.75" customHeight="1">
      <c r="A63" s="1"/>
      <c r="B63" s="1"/>
      <c r="C63" s="1"/>
      <c r="D63" s="1"/>
      <c r="E63" s="1"/>
      <c r="F63" s="1"/>
      <c r="G63" s="1"/>
      <c r="H63" s="1"/>
      <c r="I63" s="1"/>
      <c r="J63" s="1"/>
      <c r="K63" s="1"/>
      <c r="L63" s="1"/>
      <c r="M63" s="1"/>
      <c r="N63" s="1"/>
      <c r="O63" s="1"/>
      <c r="P63" s="1"/>
      <c r="Q63" s="1"/>
      <c r="R63" s="1"/>
      <c r="S63" s="1"/>
      <c r="T63" s="1"/>
    </row>
    <row r="64" ht="15.75" customHeight="1">
      <c r="A64" s="1"/>
      <c r="B64" s="1"/>
      <c r="C64" s="1"/>
      <c r="D64" s="1"/>
      <c r="E64" s="1"/>
      <c r="F64" s="1"/>
      <c r="G64" s="1"/>
      <c r="H64" s="1"/>
      <c r="I64" s="1"/>
      <c r="J64" s="1"/>
      <c r="K64" s="1"/>
      <c r="L64" s="1"/>
      <c r="M64" s="1"/>
      <c r="N64" s="1"/>
      <c r="O64" s="1"/>
      <c r="P64" s="1"/>
      <c r="Q64" s="1"/>
      <c r="R64" s="1"/>
      <c r="S64" s="1"/>
      <c r="T64" s="1"/>
    </row>
    <row r="65" ht="15.75" customHeight="1">
      <c r="A65" s="1"/>
      <c r="B65" s="1"/>
      <c r="C65" s="1"/>
      <c r="D65" s="1"/>
      <c r="E65" s="1"/>
      <c r="F65" s="1"/>
      <c r="G65" s="1"/>
      <c r="H65" s="1"/>
      <c r="I65" s="1"/>
      <c r="J65" s="1"/>
      <c r="K65" s="1"/>
      <c r="L65" s="1"/>
      <c r="M65" s="1"/>
      <c r="N65" s="1"/>
      <c r="O65" s="1"/>
      <c r="P65" s="1"/>
      <c r="Q65" s="1"/>
      <c r="R65" s="1"/>
      <c r="S65" s="1"/>
      <c r="T65" s="1"/>
    </row>
    <row r="66" ht="15.75" customHeight="1">
      <c r="A66" s="1"/>
      <c r="B66" s="1"/>
      <c r="C66" s="1"/>
      <c r="D66" s="1"/>
      <c r="E66" s="1"/>
      <c r="F66" s="1"/>
      <c r="G66" s="1"/>
      <c r="H66" s="1"/>
      <c r="I66" s="1"/>
      <c r="J66" s="1"/>
      <c r="K66" s="1"/>
      <c r="L66" s="1"/>
      <c r="M66" s="1"/>
      <c r="N66" s="1"/>
      <c r="O66" s="1"/>
      <c r="P66" s="1"/>
      <c r="Q66" s="1"/>
      <c r="R66" s="1"/>
      <c r="S66" s="1"/>
      <c r="T66" s="1"/>
    </row>
    <row r="67" ht="15.75" customHeight="1">
      <c r="A67" s="1"/>
      <c r="B67" s="1"/>
      <c r="C67" s="1"/>
      <c r="D67" s="1"/>
      <c r="E67" s="1"/>
      <c r="F67" s="1"/>
      <c r="G67" s="1"/>
      <c r="H67" s="1"/>
      <c r="I67" s="1"/>
      <c r="J67" s="1"/>
      <c r="K67" s="1"/>
      <c r="L67" s="1"/>
      <c r="M67" s="1"/>
      <c r="N67" s="1"/>
      <c r="O67" s="1"/>
      <c r="P67" s="1"/>
      <c r="Q67" s="1"/>
      <c r="R67" s="1"/>
      <c r="S67" s="1"/>
      <c r="T67" s="1"/>
    </row>
    <row r="68" ht="15.75" customHeight="1">
      <c r="A68" s="1"/>
      <c r="B68" s="1"/>
      <c r="C68" s="1"/>
      <c r="D68" s="1"/>
      <c r="E68" s="1"/>
      <c r="F68" s="1"/>
      <c r="G68" s="1"/>
      <c r="H68" s="1"/>
      <c r="I68" s="1"/>
      <c r="J68" s="1"/>
      <c r="K68" s="1"/>
      <c r="L68" s="1"/>
      <c r="M68" s="1"/>
      <c r="N68" s="1"/>
      <c r="O68" s="1"/>
      <c r="P68" s="1"/>
      <c r="Q68" s="1"/>
      <c r="R68" s="1"/>
      <c r="S68" s="1"/>
      <c r="T68" s="1"/>
    </row>
    <row r="69" ht="15.75" customHeight="1">
      <c r="A69" s="1"/>
      <c r="B69" s="1"/>
      <c r="C69" s="1"/>
      <c r="D69" s="1"/>
      <c r="E69" s="1"/>
      <c r="F69" s="1"/>
      <c r="G69" s="1"/>
      <c r="H69" s="1"/>
      <c r="I69" s="1"/>
      <c r="J69" s="1"/>
      <c r="K69" s="1"/>
      <c r="L69" s="1"/>
      <c r="M69" s="1"/>
      <c r="N69" s="1"/>
      <c r="O69" s="1"/>
      <c r="P69" s="1"/>
      <c r="Q69" s="1"/>
      <c r="R69" s="1"/>
      <c r="S69" s="1"/>
      <c r="T69" s="1"/>
    </row>
    <row r="70" ht="15.75" customHeight="1">
      <c r="A70" s="1"/>
      <c r="B70" s="1"/>
      <c r="C70" s="1"/>
      <c r="D70" s="1"/>
      <c r="E70" s="1"/>
      <c r="F70" s="1"/>
      <c r="G70" s="1"/>
      <c r="H70" s="1"/>
      <c r="I70" s="1"/>
      <c r="J70" s="1"/>
      <c r="K70" s="1"/>
      <c r="L70" s="1"/>
      <c r="M70" s="1"/>
      <c r="N70" s="1"/>
      <c r="O70" s="1"/>
      <c r="P70" s="1"/>
      <c r="Q70" s="1"/>
      <c r="R70" s="1"/>
      <c r="S70" s="1"/>
      <c r="T70" s="1"/>
    </row>
    <row r="71" ht="15.75" customHeight="1">
      <c r="A71" s="1"/>
      <c r="B71" s="1"/>
      <c r="C71" s="1"/>
      <c r="D71" s="1"/>
      <c r="E71" s="1"/>
      <c r="F71" s="1"/>
      <c r="G71" s="1"/>
      <c r="H71" s="1"/>
      <c r="I71" s="1"/>
      <c r="J71" s="1"/>
      <c r="K71" s="1"/>
      <c r="L71" s="1"/>
      <c r="M71" s="1"/>
      <c r="N71" s="1"/>
      <c r="O71" s="1"/>
      <c r="P71" s="1"/>
      <c r="Q71" s="1"/>
      <c r="R71" s="1"/>
      <c r="S71" s="1"/>
      <c r="T71" s="1"/>
    </row>
    <row r="72" ht="15.75" customHeight="1">
      <c r="A72" s="1"/>
      <c r="B72" s="1"/>
      <c r="C72" s="1"/>
      <c r="D72" s="1"/>
      <c r="E72" s="1"/>
      <c r="F72" s="1"/>
      <c r="G72" s="1"/>
      <c r="H72" s="1"/>
      <c r="I72" s="1"/>
      <c r="J72" s="1"/>
      <c r="K72" s="1"/>
      <c r="L72" s="1"/>
      <c r="M72" s="1"/>
      <c r="N72" s="1"/>
      <c r="O72" s="1"/>
      <c r="P72" s="1"/>
      <c r="Q72" s="1"/>
      <c r="R72" s="1"/>
      <c r="S72" s="1"/>
      <c r="T72" s="1"/>
    </row>
    <row r="73" ht="15.75" customHeight="1">
      <c r="A73" s="1"/>
      <c r="B73" s="1"/>
      <c r="C73" s="1"/>
      <c r="D73" s="1"/>
      <c r="E73" s="1"/>
      <c r="F73" s="1"/>
      <c r="G73" s="1"/>
      <c r="H73" s="1"/>
      <c r="I73" s="1"/>
      <c r="J73" s="1"/>
      <c r="K73" s="1"/>
      <c r="L73" s="1"/>
      <c r="M73" s="1"/>
      <c r="N73" s="1"/>
      <c r="O73" s="1"/>
      <c r="P73" s="1"/>
      <c r="Q73" s="1"/>
      <c r="R73" s="1"/>
      <c r="S73" s="1"/>
      <c r="T73" s="1"/>
    </row>
    <row r="74" ht="15.75" customHeight="1">
      <c r="A74" s="1"/>
      <c r="B74" s="1"/>
      <c r="C74" s="1"/>
      <c r="D74" s="1"/>
      <c r="E74" s="1"/>
      <c r="F74" s="1"/>
      <c r="G74" s="1"/>
      <c r="H74" s="1"/>
      <c r="I74" s="1"/>
      <c r="J74" s="1"/>
      <c r="K74" s="1"/>
      <c r="L74" s="1"/>
      <c r="M74" s="1"/>
      <c r="N74" s="1"/>
      <c r="O74" s="1"/>
      <c r="P74" s="1"/>
      <c r="Q74" s="1"/>
      <c r="R74" s="1"/>
      <c r="S74" s="1"/>
      <c r="T74" s="1"/>
    </row>
    <row r="75" ht="15.75" customHeight="1">
      <c r="A75" s="1"/>
      <c r="B75" s="1"/>
      <c r="C75" s="1"/>
      <c r="D75" s="1"/>
      <c r="E75" s="1"/>
      <c r="F75" s="1"/>
      <c r="G75" s="1"/>
      <c r="H75" s="1"/>
      <c r="I75" s="1"/>
      <c r="J75" s="1"/>
      <c r="K75" s="1"/>
      <c r="L75" s="1"/>
      <c r="M75" s="1"/>
      <c r="N75" s="1"/>
      <c r="O75" s="1"/>
      <c r="P75" s="1"/>
      <c r="Q75" s="1"/>
      <c r="R75" s="1"/>
      <c r="S75" s="1"/>
      <c r="T75" s="1"/>
    </row>
    <row r="76" ht="15.75" customHeight="1">
      <c r="A76" s="1"/>
      <c r="B76" s="1"/>
      <c r="C76" s="1"/>
      <c r="D76" s="1"/>
      <c r="E76" s="1"/>
      <c r="F76" s="1"/>
      <c r="G76" s="1"/>
      <c r="H76" s="1"/>
      <c r="I76" s="1"/>
      <c r="J76" s="1"/>
      <c r="K76" s="1"/>
      <c r="L76" s="1"/>
      <c r="M76" s="1"/>
      <c r="N76" s="1"/>
      <c r="O76" s="1"/>
      <c r="P76" s="1"/>
      <c r="Q76" s="1"/>
      <c r="R76" s="1"/>
      <c r="S76" s="1"/>
      <c r="T76" s="1"/>
    </row>
    <row r="77" ht="15.75" customHeight="1">
      <c r="A77" s="1"/>
      <c r="B77" s="1"/>
      <c r="C77" s="1"/>
      <c r="D77" s="1"/>
      <c r="E77" s="1"/>
      <c r="F77" s="1"/>
      <c r="G77" s="1"/>
      <c r="H77" s="1"/>
      <c r="I77" s="1"/>
      <c r="J77" s="1"/>
      <c r="K77" s="1"/>
      <c r="L77" s="1"/>
      <c r="M77" s="1"/>
      <c r="N77" s="1"/>
      <c r="O77" s="1"/>
      <c r="P77" s="1"/>
      <c r="Q77" s="1"/>
      <c r="R77" s="1"/>
      <c r="S77" s="1"/>
      <c r="T77" s="1"/>
    </row>
    <row r="78" ht="15.75" customHeight="1">
      <c r="A78" s="1"/>
      <c r="B78" s="1"/>
      <c r="C78" s="1"/>
      <c r="D78" s="1"/>
      <c r="E78" s="1"/>
      <c r="F78" s="1"/>
      <c r="G78" s="1"/>
      <c r="H78" s="1"/>
      <c r="I78" s="1"/>
      <c r="J78" s="1"/>
      <c r="K78" s="1"/>
      <c r="L78" s="1"/>
      <c r="M78" s="1"/>
      <c r="N78" s="1"/>
      <c r="O78" s="1"/>
      <c r="P78" s="1"/>
      <c r="Q78" s="1"/>
      <c r="R78" s="1"/>
      <c r="S78" s="1"/>
      <c r="T78" s="1"/>
    </row>
    <row r="79" ht="15.75" customHeight="1">
      <c r="A79" s="1"/>
      <c r="B79" s="1"/>
      <c r="C79" s="1"/>
      <c r="D79" s="1"/>
      <c r="E79" s="1"/>
      <c r="F79" s="1"/>
      <c r="G79" s="1"/>
      <c r="H79" s="1"/>
      <c r="I79" s="1"/>
      <c r="J79" s="1"/>
      <c r="K79" s="1"/>
      <c r="L79" s="1"/>
      <c r="M79" s="1"/>
      <c r="N79" s="1"/>
      <c r="O79" s="1"/>
      <c r="P79" s="1"/>
      <c r="Q79" s="1"/>
      <c r="R79" s="1"/>
      <c r="S79" s="1"/>
      <c r="T79" s="1"/>
    </row>
    <row r="80" ht="15.75" customHeight="1">
      <c r="A80" s="1"/>
      <c r="B80" s="1"/>
      <c r="C80" s="1"/>
      <c r="D80" s="1"/>
      <c r="E80" s="1"/>
      <c r="F80" s="1"/>
      <c r="G80" s="1"/>
      <c r="H80" s="1"/>
      <c r="I80" s="1"/>
      <c r="J80" s="1"/>
      <c r="K80" s="1"/>
      <c r="L80" s="1"/>
      <c r="M80" s="1"/>
      <c r="N80" s="1"/>
      <c r="O80" s="1"/>
      <c r="P80" s="1"/>
      <c r="Q80" s="1"/>
      <c r="R80" s="1"/>
      <c r="S80" s="1"/>
      <c r="T80" s="1"/>
    </row>
    <row r="81" ht="15.75" customHeight="1">
      <c r="A81" s="1"/>
      <c r="B81" s="1"/>
      <c r="C81" s="1"/>
      <c r="D81" s="1"/>
      <c r="E81" s="1"/>
      <c r="F81" s="1"/>
      <c r="G81" s="1"/>
      <c r="H81" s="1"/>
      <c r="I81" s="1"/>
      <c r="J81" s="1"/>
      <c r="K81" s="1"/>
      <c r="L81" s="1"/>
      <c r="M81" s="1"/>
      <c r="N81" s="1"/>
      <c r="O81" s="1"/>
      <c r="P81" s="1"/>
      <c r="Q81" s="1"/>
      <c r="R81" s="1"/>
      <c r="S81" s="1"/>
      <c r="T81" s="1"/>
    </row>
    <row r="82" ht="15.75" customHeight="1">
      <c r="A82" s="1"/>
      <c r="B82" s="1"/>
      <c r="C82" s="1"/>
      <c r="D82" s="1"/>
      <c r="E82" s="1"/>
      <c r="F82" s="1"/>
      <c r="G82" s="1"/>
      <c r="H82" s="1"/>
      <c r="I82" s="1"/>
      <c r="J82" s="1"/>
      <c r="K82" s="1"/>
      <c r="L82" s="1"/>
      <c r="M82" s="1"/>
      <c r="N82" s="1"/>
      <c r="O82" s="1"/>
      <c r="P82" s="1"/>
      <c r="Q82" s="1"/>
      <c r="R82" s="1"/>
      <c r="S82" s="1"/>
      <c r="T82" s="1"/>
    </row>
    <row r="83" ht="15.75" customHeight="1">
      <c r="A83" s="1"/>
      <c r="B83" s="1"/>
      <c r="C83" s="1"/>
      <c r="D83" s="1"/>
      <c r="E83" s="1"/>
      <c r="F83" s="1"/>
      <c r="G83" s="1"/>
      <c r="H83" s="1"/>
      <c r="I83" s="1"/>
      <c r="J83" s="1"/>
      <c r="K83" s="1"/>
      <c r="L83" s="1"/>
      <c r="M83" s="1"/>
      <c r="N83" s="1"/>
      <c r="O83" s="1"/>
      <c r="P83" s="1"/>
      <c r="Q83" s="1"/>
      <c r="R83" s="1"/>
      <c r="S83" s="1"/>
      <c r="T83" s="1"/>
    </row>
    <row r="84" ht="15.75" customHeight="1">
      <c r="A84" s="1"/>
      <c r="B84" s="1"/>
      <c r="C84" s="1"/>
      <c r="D84" s="1"/>
      <c r="E84" s="1"/>
      <c r="F84" s="1"/>
      <c r="G84" s="1"/>
      <c r="H84" s="1"/>
      <c r="I84" s="1"/>
      <c r="J84" s="1"/>
      <c r="K84" s="1"/>
      <c r="L84" s="1"/>
      <c r="M84" s="1"/>
      <c r="N84" s="1"/>
      <c r="O84" s="1"/>
      <c r="P84" s="1"/>
      <c r="Q84" s="1"/>
      <c r="R84" s="1"/>
      <c r="S84" s="1"/>
      <c r="T84" s="1"/>
    </row>
    <row r="85" ht="15.75" customHeight="1">
      <c r="A85" s="1"/>
      <c r="B85" s="1"/>
      <c r="C85" s="1"/>
      <c r="D85" s="1"/>
      <c r="E85" s="1"/>
      <c r="F85" s="1"/>
      <c r="G85" s="1"/>
      <c r="H85" s="1"/>
      <c r="I85" s="1"/>
      <c r="J85" s="1"/>
      <c r="K85" s="1"/>
      <c r="L85" s="1"/>
      <c r="M85" s="1"/>
      <c r="N85" s="1"/>
      <c r="O85" s="1"/>
      <c r="P85" s="1"/>
      <c r="Q85" s="1"/>
      <c r="R85" s="1"/>
      <c r="S85" s="1"/>
      <c r="T85" s="1"/>
    </row>
    <row r="86" ht="15.75" customHeight="1">
      <c r="A86" s="1"/>
      <c r="B86" s="1"/>
      <c r="C86" s="1"/>
      <c r="D86" s="1"/>
      <c r="E86" s="1"/>
      <c r="F86" s="1"/>
      <c r="G86" s="1"/>
      <c r="H86" s="1"/>
      <c r="I86" s="1"/>
      <c r="J86" s="1"/>
      <c r="K86" s="1"/>
      <c r="L86" s="1"/>
      <c r="M86" s="1"/>
      <c r="N86" s="1"/>
      <c r="O86" s="1"/>
      <c r="P86" s="1"/>
      <c r="Q86" s="1"/>
      <c r="R86" s="1"/>
      <c r="S86" s="1"/>
      <c r="T86" s="1"/>
    </row>
    <row r="87" ht="15.75" customHeight="1">
      <c r="A87" s="1"/>
      <c r="B87" s="1"/>
      <c r="C87" s="1"/>
      <c r="D87" s="1"/>
      <c r="E87" s="1"/>
      <c r="F87" s="1"/>
      <c r="G87" s="1"/>
      <c r="H87" s="1"/>
      <c r="I87" s="1"/>
      <c r="J87" s="1"/>
      <c r="K87" s="1"/>
      <c r="L87" s="1"/>
      <c r="M87" s="1"/>
      <c r="N87" s="1"/>
      <c r="O87" s="1"/>
      <c r="P87" s="1"/>
      <c r="Q87" s="1"/>
      <c r="R87" s="1"/>
      <c r="S87" s="1"/>
      <c r="T87" s="1"/>
    </row>
    <row r="88" ht="15.75" customHeight="1">
      <c r="A88" s="1"/>
      <c r="B88" s="1"/>
      <c r="C88" s="1"/>
      <c r="D88" s="1"/>
      <c r="E88" s="1"/>
      <c r="F88" s="1"/>
      <c r="G88" s="1"/>
      <c r="H88" s="1"/>
      <c r="I88" s="1"/>
      <c r="J88" s="1"/>
      <c r="K88" s="1"/>
      <c r="L88" s="1"/>
      <c r="M88" s="1"/>
      <c r="N88" s="1"/>
      <c r="O88" s="1"/>
      <c r="P88" s="1"/>
      <c r="Q88" s="1"/>
      <c r="R88" s="1"/>
      <c r="S88" s="1"/>
      <c r="T88" s="1"/>
    </row>
    <row r="89" ht="15.75" customHeight="1">
      <c r="A89" s="1"/>
      <c r="B89" s="1"/>
      <c r="C89" s="1"/>
      <c r="D89" s="1"/>
      <c r="E89" s="1"/>
      <c r="F89" s="1"/>
      <c r="G89" s="1"/>
      <c r="H89" s="1"/>
      <c r="I89" s="1"/>
      <c r="J89" s="1"/>
      <c r="K89" s="1"/>
      <c r="L89" s="1"/>
      <c r="M89" s="1"/>
      <c r="N89" s="1"/>
      <c r="O89" s="1"/>
      <c r="P89" s="1"/>
      <c r="Q89" s="1"/>
      <c r="R89" s="1"/>
      <c r="S89" s="1"/>
      <c r="T89" s="1"/>
    </row>
    <row r="90" ht="15.75" customHeight="1">
      <c r="A90" s="1"/>
      <c r="B90" s="1"/>
      <c r="C90" s="1"/>
      <c r="D90" s="1"/>
      <c r="E90" s="1"/>
      <c r="F90" s="1"/>
      <c r="G90" s="1"/>
      <c r="H90" s="1"/>
      <c r="I90" s="1"/>
      <c r="J90" s="1"/>
      <c r="K90" s="1"/>
      <c r="L90" s="1"/>
      <c r="M90" s="1"/>
      <c r="N90" s="1"/>
      <c r="O90" s="1"/>
      <c r="P90" s="1"/>
      <c r="Q90" s="1"/>
      <c r="R90" s="1"/>
      <c r="S90" s="1"/>
      <c r="T90" s="1"/>
    </row>
    <row r="91" ht="15.75" customHeight="1">
      <c r="A91" s="1"/>
      <c r="B91" s="1"/>
      <c r="C91" s="1"/>
      <c r="D91" s="1"/>
      <c r="E91" s="1"/>
      <c r="F91" s="1"/>
      <c r="G91" s="1"/>
      <c r="H91" s="1"/>
      <c r="I91" s="1"/>
      <c r="J91" s="1"/>
      <c r="K91" s="1"/>
      <c r="L91" s="1"/>
      <c r="M91" s="1"/>
      <c r="N91" s="1"/>
      <c r="O91" s="1"/>
      <c r="P91" s="1"/>
      <c r="Q91" s="1"/>
      <c r="R91" s="1"/>
      <c r="S91" s="1"/>
      <c r="T91" s="1"/>
    </row>
    <row r="92" ht="15.75" customHeight="1">
      <c r="A92" s="1"/>
      <c r="B92" s="1"/>
      <c r="C92" s="1"/>
      <c r="D92" s="1"/>
      <c r="E92" s="1"/>
      <c r="F92" s="1"/>
      <c r="G92" s="1"/>
      <c r="H92" s="1"/>
      <c r="I92" s="1"/>
      <c r="J92" s="1"/>
      <c r="K92" s="1"/>
      <c r="L92" s="1"/>
      <c r="M92" s="1"/>
      <c r="N92" s="1"/>
      <c r="O92" s="1"/>
      <c r="P92" s="1"/>
      <c r="Q92" s="1"/>
      <c r="R92" s="1"/>
      <c r="S92" s="1"/>
      <c r="T92" s="1"/>
    </row>
    <row r="93" ht="15.75" customHeight="1">
      <c r="A93" s="1"/>
      <c r="B93" s="1"/>
      <c r="C93" s="1"/>
      <c r="D93" s="1"/>
      <c r="E93" s="1"/>
      <c r="F93" s="1"/>
      <c r="G93" s="1"/>
      <c r="H93" s="1"/>
      <c r="I93" s="1"/>
      <c r="J93" s="1"/>
      <c r="K93" s="1"/>
      <c r="L93" s="1"/>
      <c r="M93" s="1"/>
      <c r="N93" s="1"/>
      <c r="O93" s="1"/>
      <c r="P93" s="1"/>
      <c r="Q93" s="1"/>
      <c r="R93" s="1"/>
      <c r="S93" s="1"/>
      <c r="T93" s="1"/>
    </row>
    <row r="94" ht="15.75" customHeight="1">
      <c r="A94" s="1"/>
      <c r="B94" s="1"/>
      <c r="C94" s="1"/>
      <c r="D94" s="1"/>
      <c r="E94" s="1"/>
      <c r="F94" s="1"/>
      <c r="G94" s="1"/>
      <c r="H94" s="1"/>
      <c r="I94" s="1"/>
      <c r="J94" s="1"/>
      <c r="K94" s="1"/>
      <c r="L94" s="1"/>
      <c r="M94" s="1"/>
      <c r="N94" s="1"/>
      <c r="O94" s="1"/>
      <c r="P94" s="1"/>
      <c r="Q94" s="1"/>
      <c r="R94" s="1"/>
      <c r="S94" s="1"/>
      <c r="T94" s="1"/>
    </row>
    <row r="95" ht="15.75" customHeight="1">
      <c r="A95" s="1"/>
      <c r="B95" s="1"/>
      <c r="C95" s="1"/>
      <c r="D95" s="1"/>
      <c r="E95" s="1"/>
      <c r="F95" s="1"/>
      <c r="G95" s="1"/>
      <c r="H95" s="1"/>
      <c r="I95" s="1"/>
      <c r="J95" s="1"/>
      <c r="K95" s="1"/>
      <c r="L95" s="1"/>
      <c r="M95" s="1"/>
      <c r="N95" s="1"/>
      <c r="O95" s="1"/>
      <c r="P95" s="1"/>
      <c r="Q95" s="1"/>
      <c r="R95" s="1"/>
      <c r="S95" s="1"/>
      <c r="T95" s="1"/>
    </row>
    <row r="96" ht="15.75" customHeight="1">
      <c r="A96" s="1"/>
      <c r="B96" s="1"/>
      <c r="C96" s="1"/>
      <c r="D96" s="1"/>
      <c r="E96" s="1"/>
      <c r="F96" s="1"/>
      <c r="G96" s="1"/>
      <c r="H96" s="1"/>
      <c r="I96" s="1"/>
      <c r="J96" s="1"/>
      <c r="K96" s="1"/>
      <c r="L96" s="1"/>
      <c r="M96" s="1"/>
      <c r="N96" s="1"/>
      <c r="O96" s="1"/>
      <c r="P96" s="1"/>
      <c r="Q96" s="1"/>
      <c r="R96" s="1"/>
      <c r="S96" s="1"/>
      <c r="T96" s="1"/>
    </row>
    <row r="97" ht="15.75" customHeight="1">
      <c r="A97" s="1"/>
      <c r="B97" s="1"/>
      <c r="C97" s="1"/>
      <c r="D97" s="1"/>
      <c r="E97" s="1"/>
      <c r="F97" s="1"/>
      <c r="G97" s="1"/>
      <c r="H97" s="1"/>
      <c r="I97" s="1"/>
      <c r="J97" s="1"/>
      <c r="K97" s="1"/>
      <c r="L97" s="1"/>
      <c r="M97" s="1"/>
      <c r="N97" s="1"/>
      <c r="O97" s="1"/>
      <c r="P97" s="1"/>
      <c r="Q97" s="1"/>
      <c r="R97" s="1"/>
      <c r="S97" s="1"/>
      <c r="T97" s="1"/>
    </row>
    <row r="98" ht="15.75" customHeight="1">
      <c r="A98" s="1"/>
      <c r="B98" s="1"/>
      <c r="C98" s="1"/>
      <c r="D98" s="1"/>
      <c r="E98" s="1"/>
      <c r="F98" s="1"/>
      <c r="G98" s="1"/>
      <c r="H98" s="1"/>
      <c r="I98" s="1"/>
      <c r="J98" s="1"/>
      <c r="K98" s="1"/>
      <c r="L98" s="1"/>
      <c r="M98" s="1"/>
      <c r="N98" s="1"/>
      <c r="O98" s="1"/>
      <c r="P98" s="1"/>
      <c r="Q98" s="1"/>
      <c r="R98" s="1"/>
      <c r="S98" s="1"/>
      <c r="T98" s="1"/>
    </row>
    <row r="99" ht="15.75" customHeight="1">
      <c r="A99" s="1"/>
      <c r="B99" s="1"/>
      <c r="C99" s="1"/>
      <c r="D99" s="1"/>
      <c r="E99" s="1"/>
      <c r="F99" s="1"/>
      <c r="G99" s="1"/>
      <c r="H99" s="1"/>
      <c r="I99" s="1"/>
      <c r="J99" s="1"/>
      <c r="K99" s="1"/>
      <c r="L99" s="1"/>
      <c r="M99" s="1"/>
      <c r="N99" s="1"/>
      <c r="O99" s="1"/>
      <c r="P99" s="1"/>
      <c r="Q99" s="1"/>
      <c r="R99" s="1"/>
      <c r="S99" s="1"/>
      <c r="T99" s="1"/>
    </row>
    <row r="100" ht="15.75" customHeight="1">
      <c r="A100" s="1"/>
      <c r="B100" s="1"/>
      <c r="C100" s="1"/>
      <c r="D100" s="1"/>
      <c r="E100" s="1"/>
      <c r="F100" s="1"/>
      <c r="G100" s="1"/>
      <c r="H100" s="1"/>
      <c r="I100" s="1"/>
      <c r="J100" s="1"/>
      <c r="K100" s="1"/>
      <c r="L100" s="1"/>
      <c r="M100" s="1"/>
      <c r="N100" s="1"/>
      <c r="O100" s="1"/>
      <c r="P100" s="1"/>
      <c r="Q100" s="1"/>
      <c r="R100" s="1"/>
      <c r="S100" s="1"/>
      <c r="T100" s="1"/>
    </row>
    <row r="101" ht="15.75" customHeight="1">
      <c r="A101" s="1"/>
      <c r="B101" s="1"/>
      <c r="C101" s="1"/>
      <c r="D101" s="1"/>
      <c r="E101" s="1"/>
      <c r="F101" s="1"/>
      <c r="G101" s="1"/>
      <c r="H101" s="1"/>
      <c r="I101" s="1"/>
      <c r="J101" s="1"/>
      <c r="K101" s="1"/>
      <c r="L101" s="1"/>
      <c r="M101" s="1"/>
      <c r="N101" s="1"/>
      <c r="O101" s="1"/>
      <c r="P101" s="1"/>
      <c r="Q101" s="1"/>
      <c r="R101" s="1"/>
      <c r="S101" s="1"/>
      <c r="T101" s="1"/>
    </row>
    <row r="102" ht="15.75" customHeight="1">
      <c r="A102" s="1"/>
      <c r="B102" s="1"/>
      <c r="C102" s="1"/>
      <c r="D102" s="1"/>
      <c r="E102" s="1"/>
      <c r="F102" s="1"/>
      <c r="G102" s="1"/>
      <c r="H102" s="1"/>
      <c r="I102" s="1"/>
      <c r="J102" s="1"/>
      <c r="K102" s="1"/>
      <c r="L102" s="1"/>
      <c r="M102" s="1"/>
      <c r="N102" s="1"/>
      <c r="O102" s="1"/>
      <c r="P102" s="1"/>
      <c r="Q102" s="1"/>
      <c r="R102" s="1"/>
      <c r="S102" s="1"/>
      <c r="T102" s="1"/>
    </row>
    <row r="103" ht="15.75" customHeight="1">
      <c r="A103" s="1"/>
      <c r="B103" s="1"/>
      <c r="C103" s="1"/>
      <c r="D103" s="1"/>
      <c r="E103" s="1"/>
      <c r="F103" s="1"/>
      <c r="G103" s="1"/>
      <c r="H103" s="1"/>
      <c r="I103" s="1"/>
      <c r="J103" s="1"/>
      <c r="K103" s="1"/>
      <c r="L103" s="1"/>
      <c r="M103" s="1"/>
      <c r="N103" s="1"/>
      <c r="O103" s="1"/>
      <c r="P103" s="1"/>
      <c r="Q103" s="1"/>
      <c r="R103" s="1"/>
      <c r="S103" s="1"/>
      <c r="T103" s="1"/>
    </row>
    <row r="104" ht="15.75" customHeight="1">
      <c r="A104" s="1"/>
      <c r="B104" s="1"/>
      <c r="C104" s="1"/>
      <c r="D104" s="1"/>
      <c r="E104" s="1"/>
      <c r="F104" s="1"/>
      <c r="G104" s="1"/>
      <c r="H104" s="1"/>
      <c r="I104" s="1"/>
      <c r="J104" s="1"/>
      <c r="K104" s="1"/>
      <c r="L104" s="1"/>
      <c r="M104" s="1"/>
      <c r="N104" s="1"/>
      <c r="O104" s="1"/>
      <c r="P104" s="1"/>
      <c r="Q104" s="1"/>
      <c r="R104" s="1"/>
      <c r="S104" s="1"/>
      <c r="T104" s="1"/>
    </row>
    <row r="105" ht="15.75" customHeight="1">
      <c r="A105" s="1"/>
      <c r="B105" s="1"/>
      <c r="C105" s="1"/>
      <c r="D105" s="1"/>
      <c r="E105" s="1"/>
      <c r="F105" s="1"/>
      <c r="G105" s="1"/>
      <c r="H105" s="1"/>
      <c r="I105" s="1"/>
      <c r="J105" s="1"/>
      <c r="K105" s="1"/>
      <c r="L105" s="1"/>
      <c r="M105" s="1"/>
      <c r="N105" s="1"/>
      <c r="O105" s="1"/>
      <c r="P105" s="1"/>
      <c r="Q105" s="1"/>
      <c r="R105" s="1"/>
      <c r="S105" s="1"/>
      <c r="T105" s="1"/>
    </row>
    <row r="106" ht="15.75" customHeight="1">
      <c r="A106" s="1"/>
      <c r="B106" s="1"/>
      <c r="C106" s="1"/>
      <c r="D106" s="1"/>
      <c r="E106" s="1"/>
      <c r="F106" s="1"/>
      <c r="G106" s="1"/>
      <c r="H106" s="1"/>
      <c r="I106" s="1"/>
      <c r="J106" s="1"/>
      <c r="K106" s="1"/>
      <c r="L106" s="1"/>
      <c r="M106" s="1"/>
      <c r="N106" s="1"/>
      <c r="O106" s="1"/>
      <c r="P106" s="1"/>
      <c r="Q106" s="1"/>
      <c r="R106" s="1"/>
      <c r="S106" s="1"/>
      <c r="T106" s="1"/>
    </row>
    <row r="107" ht="15.75" customHeight="1">
      <c r="A107" s="1"/>
      <c r="B107" s="1"/>
      <c r="C107" s="1"/>
      <c r="D107" s="1"/>
      <c r="E107" s="1"/>
      <c r="F107" s="1"/>
      <c r="G107" s="1"/>
      <c r="H107" s="1"/>
      <c r="I107" s="1"/>
      <c r="J107" s="1"/>
      <c r="K107" s="1"/>
      <c r="L107" s="1"/>
      <c r="M107" s="1"/>
      <c r="N107" s="1"/>
      <c r="O107" s="1"/>
      <c r="P107" s="1"/>
      <c r="Q107" s="1"/>
      <c r="R107" s="1"/>
      <c r="S107" s="1"/>
      <c r="T107" s="1"/>
    </row>
    <row r="108" ht="15.75" customHeight="1">
      <c r="A108" s="1"/>
      <c r="B108" s="1"/>
      <c r="C108" s="1"/>
      <c r="D108" s="1"/>
      <c r="E108" s="1"/>
      <c r="F108" s="1"/>
      <c r="G108" s="1"/>
      <c r="H108" s="1"/>
      <c r="I108" s="1"/>
      <c r="J108" s="1"/>
      <c r="K108" s="1"/>
      <c r="L108" s="1"/>
      <c r="M108" s="1"/>
      <c r="N108" s="1"/>
      <c r="O108" s="1"/>
      <c r="P108" s="1"/>
      <c r="Q108" s="1"/>
      <c r="R108" s="1"/>
      <c r="S108" s="1"/>
      <c r="T108" s="1"/>
    </row>
    <row r="109" ht="15.75" customHeight="1">
      <c r="A109" s="1"/>
      <c r="B109" s="1"/>
      <c r="C109" s="1"/>
      <c r="D109" s="1"/>
      <c r="E109" s="1"/>
      <c r="F109" s="1"/>
      <c r="G109" s="1"/>
      <c r="H109" s="1"/>
      <c r="I109" s="1"/>
      <c r="J109" s="1"/>
      <c r="K109" s="1"/>
      <c r="L109" s="1"/>
      <c r="M109" s="1"/>
      <c r="N109" s="1"/>
      <c r="O109" s="1"/>
      <c r="P109" s="1"/>
      <c r="Q109" s="1"/>
      <c r="R109" s="1"/>
      <c r="S109" s="1"/>
      <c r="T109" s="1"/>
    </row>
    <row r="110" ht="15.75" customHeight="1">
      <c r="A110" s="1"/>
      <c r="B110" s="1"/>
      <c r="C110" s="1"/>
      <c r="D110" s="1"/>
      <c r="E110" s="1"/>
      <c r="F110" s="1"/>
      <c r="G110" s="1"/>
      <c r="H110" s="1"/>
      <c r="I110" s="1"/>
      <c r="J110" s="1"/>
      <c r="K110" s="1"/>
      <c r="L110" s="1"/>
      <c r="M110" s="1"/>
      <c r="N110" s="1"/>
      <c r="O110" s="1"/>
      <c r="P110" s="1"/>
      <c r="Q110" s="1"/>
      <c r="R110" s="1"/>
      <c r="S110" s="1"/>
      <c r="T110" s="1"/>
    </row>
    <row r="111" ht="15.75" customHeight="1">
      <c r="A111" s="1"/>
      <c r="B111" s="1"/>
      <c r="C111" s="1"/>
      <c r="D111" s="1"/>
      <c r="E111" s="1"/>
      <c r="F111" s="1"/>
      <c r="G111" s="1"/>
      <c r="H111" s="1"/>
      <c r="I111" s="1"/>
      <c r="J111" s="1"/>
      <c r="K111" s="1"/>
      <c r="L111" s="1"/>
      <c r="M111" s="1"/>
      <c r="N111" s="1"/>
      <c r="O111" s="1"/>
      <c r="P111" s="1"/>
      <c r="Q111" s="1"/>
      <c r="R111" s="1"/>
      <c r="S111" s="1"/>
      <c r="T111" s="1"/>
    </row>
    <row r="112" ht="15.75" customHeight="1">
      <c r="A112" s="1"/>
      <c r="B112" s="1"/>
      <c r="C112" s="1"/>
      <c r="D112" s="1"/>
      <c r="E112" s="1"/>
      <c r="F112" s="1"/>
      <c r="G112" s="1"/>
      <c r="H112" s="1"/>
      <c r="I112" s="1"/>
      <c r="J112" s="1"/>
      <c r="K112" s="1"/>
      <c r="L112" s="1"/>
      <c r="M112" s="1"/>
      <c r="N112" s="1"/>
      <c r="O112" s="1"/>
      <c r="P112" s="1"/>
      <c r="Q112" s="1"/>
      <c r="R112" s="1"/>
      <c r="S112" s="1"/>
      <c r="T112" s="1"/>
    </row>
    <row r="113" ht="15.75" customHeight="1">
      <c r="A113" s="1"/>
      <c r="B113" s="1"/>
      <c r="C113" s="1"/>
      <c r="D113" s="1"/>
      <c r="E113" s="1"/>
      <c r="F113" s="1"/>
      <c r="G113" s="1"/>
      <c r="H113" s="1"/>
      <c r="I113" s="1"/>
      <c r="J113" s="1"/>
      <c r="K113" s="1"/>
      <c r="L113" s="1"/>
      <c r="M113" s="1"/>
      <c r="N113" s="1"/>
      <c r="O113" s="1"/>
      <c r="P113" s="1"/>
      <c r="Q113" s="1"/>
      <c r="R113" s="1"/>
      <c r="S113" s="1"/>
      <c r="T113" s="1"/>
    </row>
    <row r="114" ht="15.75" customHeight="1">
      <c r="A114" s="1"/>
      <c r="B114" s="1"/>
      <c r="C114" s="1"/>
      <c r="D114" s="1"/>
      <c r="E114" s="1"/>
      <c r="F114" s="1"/>
      <c r="G114" s="1"/>
      <c r="H114" s="1"/>
      <c r="I114" s="1"/>
      <c r="J114" s="1"/>
      <c r="K114" s="1"/>
      <c r="L114" s="1"/>
      <c r="M114" s="1"/>
      <c r="N114" s="1"/>
      <c r="O114" s="1"/>
      <c r="P114" s="1"/>
      <c r="Q114" s="1"/>
      <c r="R114" s="1"/>
      <c r="S114" s="1"/>
      <c r="T114" s="1"/>
    </row>
    <row r="115" ht="15.75" customHeight="1">
      <c r="A115" s="1"/>
      <c r="B115" s="1"/>
      <c r="C115" s="1"/>
      <c r="D115" s="1"/>
      <c r="E115" s="1"/>
      <c r="F115" s="1"/>
      <c r="G115" s="1"/>
      <c r="H115" s="1"/>
      <c r="I115" s="1"/>
      <c r="J115" s="1"/>
      <c r="K115" s="1"/>
      <c r="L115" s="1"/>
      <c r="M115" s="1"/>
      <c r="N115" s="1"/>
      <c r="O115" s="1"/>
      <c r="P115" s="1"/>
      <c r="Q115" s="1"/>
      <c r="R115" s="1"/>
      <c r="S115" s="1"/>
      <c r="T115" s="1"/>
    </row>
    <row r="116" ht="15.75" customHeight="1">
      <c r="A116" s="1"/>
      <c r="B116" s="1"/>
      <c r="C116" s="1"/>
      <c r="D116" s="1"/>
      <c r="E116" s="1"/>
      <c r="F116" s="1"/>
      <c r="G116" s="1"/>
      <c r="H116" s="1"/>
      <c r="I116" s="1"/>
      <c r="J116" s="1"/>
      <c r="K116" s="1"/>
      <c r="L116" s="1"/>
      <c r="M116" s="1"/>
      <c r="N116" s="1"/>
      <c r="O116" s="1"/>
      <c r="P116" s="1"/>
      <c r="Q116" s="1"/>
      <c r="R116" s="1"/>
      <c r="S116" s="1"/>
      <c r="T116" s="1"/>
    </row>
    <row r="117" ht="15.75" customHeight="1">
      <c r="A117" s="1"/>
      <c r="B117" s="1"/>
      <c r="C117" s="1"/>
      <c r="D117" s="1"/>
      <c r="E117" s="1"/>
      <c r="F117" s="1"/>
      <c r="G117" s="1"/>
      <c r="H117" s="1"/>
      <c r="I117" s="1"/>
      <c r="J117" s="1"/>
      <c r="K117" s="1"/>
      <c r="L117" s="1"/>
      <c r="M117" s="1"/>
      <c r="N117" s="1"/>
      <c r="O117" s="1"/>
      <c r="P117" s="1"/>
      <c r="Q117" s="1"/>
      <c r="R117" s="1"/>
      <c r="S117" s="1"/>
      <c r="T117" s="1"/>
    </row>
    <row r="118" ht="15.75" customHeight="1">
      <c r="A118" s="1"/>
      <c r="B118" s="1"/>
      <c r="C118" s="1"/>
      <c r="D118" s="1"/>
      <c r="E118" s="1"/>
      <c r="F118" s="1"/>
      <c r="G118" s="1"/>
      <c r="H118" s="1"/>
      <c r="I118" s="1"/>
      <c r="J118" s="1"/>
      <c r="K118" s="1"/>
      <c r="L118" s="1"/>
      <c r="M118" s="1"/>
      <c r="N118" s="1"/>
      <c r="O118" s="1"/>
      <c r="P118" s="1"/>
      <c r="Q118" s="1"/>
      <c r="R118" s="1"/>
      <c r="S118" s="1"/>
      <c r="T118" s="1"/>
    </row>
    <row r="119" ht="15.75" customHeight="1">
      <c r="A119" s="1"/>
      <c r="B119" s="1"/>
      <c r="C119" s="1"/>
      <c r="D119" s="1"/>
      <c r="E119" s="1"/>
      <c r="F119" s="1"/>
      <c r="G119" s="1"/>
      <c r="H119" s="1"/>
      <c r="I119" s="1"/>
      <c r="J119" s="1"/>
      <c r="K119" s="1"/>
      <c r="L119" s="1"/>
      <c r="M119" s="1"/>
      <c r="N119" s="1"/>
      <c r="O119" s="1"/>
      <c r="P119" s="1"/>
      <c r="Q119" s="1"/>
      <c r="R119" s="1"/>
      <c r="S119" s="1"/>
      <c r="T119" s="1"/>
    </row>
    <row r="120" ht="15.75" customHeight="1">
      <c r="A120" s="1"/>
      <c r="B120" s="1"/>
      <c r="C120" s="1"/>
      <c r="D120" s="1"/>
      <c r="E120" s="1"/>
      <c r="F120" s="1"/>
      <c r="G120" s="1"/>
      <c r="H120" s="1"/>
      <c r="I120" s="1"/>
      <c r="J120" s="1"/>
      <c r="K120" s="1"/>
      <c r="L120" s="1"/>
      <c r="M120" s="1"/>
      <c r="N120" s="1"/>
      <c r="O120" s="1"/>
      <c r="P120" s="1"/>
      <c r="Q120" s="1"/>
      <c r="R120" s="1"/>
      <c r="S120" s="1"/>
      <c r="T120" s="1"/>
    </row>
    <row r="121" ht="15.75" customHeight="1">
      <c r="A121" s="1"/>
      <c r="B121" s="1"/>
      <c r="C121" s="1"/>
      <c r="D121" s="1"/>
      <c r="E121" s="1"/>
      <c r="F121" s="1"/>
      <c r="G121" s="1"/>
      <c r="H121" s="1"/>
      <c r="I121" s="1"/>
      <c r="J121" s="1"/>
      <c r="K121" s="1"/>
      <c r="L121" s="1"/>
      <c r="M121" s="1"/>
      <c r="N121" s="1"/>
      <c r="O121" s="1"/>
      <c r="P121" s="1"/>
      <c r="Q121" s="1"/>
      <c r="R121" s="1"/>
      <c r="S121" s="1"/>
      <c r="T121" s="1"/>
    </row>
    <row r="122" ht="15.75" customHeight="1">
      <c r="A122" s="1"/>
      <c r="B122" s="1"/>
      <c r="C122" s="1"/>
      <c r="D122" s="1"/>
      <c r="E122" s="1"/>
      <c r="F122" s="1"/>
      <c r="G122" s="1"/>
      <c r="H122" s="1"/>
      <c r="I122" s="1"/>
      <c r="J122" s="1"/>
      <c r="K122" s="1"/>
      <c r="L122" s="1"/>
      <c r="M122" s="1"/>
      <c r="N122" s="1"/>
      <c r="O122" s="1"/>
      <c r="P122" s="1"/>
      <c r="Q122" s="1"/>
      <c r="R122" s="1"/>
      <c r="S122" s="1"/>
      <c r="T122" s="1"/>
    </row>
    <row r="123" ht="15.75" customHeight="1">
      <c r="A123" s="1"/>
      <c r="B123" s="1"/>
      <c r="C123" s="1"/>
      <c r="D123" s="1"/>
      <c r="E123" s="1"/>
      <c r="F123" s="1"/>
      <c r="G123" s="1"/>
      <c r="H123" s="1"/>
      <c r="I123" s="1"/>
      <c r="J123" s="1"/>
      <c r="K123" s="1"/>
      <c r="L123" s="1"/>
      <c r="M123" s="1"/>
      <c r="N123" s="1"/>
      <c r="O123" s="1"/>
      <c r="P123" s="1"/>
      <c r="Q123" s="1"/>
      <c r="R123" s="1"/>
      <c r="S123" s="1"/>
      <c r="T123" s="1"/>
    </row>
    <row r="124" ht="15.75" customHeight="1">
      <c r="A124" s="1"/>
      <c r="B124" s="1"/>
      <c r="C124" s="1"/>
      <c r="D124" s="1"/>
      <c r="E124" s="1"/>
      <c r="F124" s="1"/>
      <c r="G124" s="1"/>
      <c r="H124" s="1"/>
      <c r="I124" s="1"/>
      <c r="J124" s="1"/>
      <c r="K124" s="1"/>
      <c r="L124" s="1"/>
      <c r="M124" s="1"/>
      <c r="N124" s="1"/>
      <c r="O124" s="1"/>
      <c r="P124" s="1"/>
      <c r="Q124" s="1"/>
      <c r="R124" s="1"/>
      <c r="S124" s="1"/>
      <c r="T124" s="1"/>
    </row>
    <row r="125" ht="15.75" customHeight="1">
      <c r="A125" s="1"/>
      <c r="B125" s="1"/>
      <c r="C125" s="1"/>
      <c r="D125" s="1"/>
      <c r="E125" s="1"/>
      <c r="F125" s="1"/>
      <c r="G125" s="1"/>
      <c r="H125" s="1"/>
      <c r="I125" s="1"/>
      <c r="J125" s="1"/>
      <c r="K125" s="1"/>
      <c r="L125" s="1"/>
      <c r="M125" s="1"/>
      <c r="N125" s="1"/>
      <c r="O125" s="1"/>
      <c r="P125" s="1"/>
      <c r="Q125" s="1"/>
      <c r="R125" s="1"/>
      <c r="S125" s="1"/>
      <c r="T125" s="1"/>
    </row>
    <row r="126" ht="15.75" customHeight="1">
      <c r="A126" s="1"/>
      <c r="B126" s="1"/>
      <c r="C126" s="1"/>
      <c r="D126" s="1"/>
      <c r="E126" s="1"/>
      <c r="F126" s="1"/>
      <c r="G126" s="1"/>
      <c r="H126" s="1"/>
      <c r="I126" s="1"/>
      <c r="J126" s="1"/>
      <c r="K126" s="1"/>
      <c r="L126" s="1"/>
      <c r="M126" s="1"/>
      <c r="N126" s="1"/>
      <c r="O126" s="1"/>
      <c r="P126" s="1"/>
      <c r="Q126" s="1"/>
      <c r="R126" s="1"/>
      <c r="S126" s="1"/>
      <c r="T126" s="1"/>
    </row>
    <row r="127" ht="15.75" customHeight="1">
      <c r="A127" s="1"/>
      <c r="B127" s="1"/>
      <c r="C127" s="1"/>
      <c r="D127" s="1"/>
      <c r="E127" s="1"/>
      <c r="F127" s="1"/>
      <c r="G127" s="1"/>
      <c r="H127" s="1"/>
      <c r="I127" s="1"/>
      <c r="J127" s="1"/>
      <c r="K127" s="1"/>
      <c r="L127" s="1"/>
      <c r="M127" s="1"/>
      <c r="N127" s="1"/>
      <c r="O127" s="1"/>
      <c r="P127" s="1"/>
      <c r="Q127" s="1"/>
      <c r="R127" s="1"/>
      <c r="S127" s="1"/>
      <c r="T127" s="1"/>
    </row>
    <row r="128" ht="15.75" customHeight="1">
      <c r="A128" s="1"/>
      <c r="B128" s="1"/>
      <c r="C128" s="1"/>
      <c r="D128" s="1"/>
      <c r="E128" s="1"/>
      <c r="F128" s="1"/>
      <c r="G128" s="1"/>
      <c r="H128" s="1"/>
      <c r="I128" s="1"/>
      <c r="J128" s="1"/>
      <c r="K128" s="1"/>
      <c r="L128" s="1"/>
      <c r="M128" s="1"/>
      <c r="N128" s="1"/>
      <c r="O128" s="1"/>
      <c r="P128" s="1"/>
      <c r="Q128" s="1"/>
      <c r="R128" s="1"/>
      <c r="S128" s="1"/>
      <c r="T128" s="1"/>
    </row>
    <row r="129" ht="15.75" customHeight="1">
      <c r="A129" s="1"/>
      <c r="B129" s="1"/>
      <c r="C129" s="1"/>
      <c r="D129" s="1"/>
      <c r="E129" s="1"/>
      <c r="F129" s="1"/>
      <c r="G129" s="1"/>
      <c r="H129" s="1"/>
      <c r="I129" s="1"/>
      <c r="J129" s="1"/>
      <c r="K129" s="1"/>
      <c r="L129" s="1"/>
      <c r="M129" s="1"/>
      <c r="N129" s="1"/>
      <c r="O129" s="1"/>
      <c r="P129" s="1"/>
      <c r="Q129" s="1"/>
      <c r="R129" s="1"/>
      <c r="S129" s="1"/>
      <c r="T129" s="1"/>
    </row>
    <row r="130" ht="15.75" customHeight="1">
      <c r="A130" s="1"/>
      <c r="B130" s="1"/>
      <c r="C130" s="1"/>
      <c r="D130" s="1"/>
      <c r="E130" s="1"/>
      <c r="F130" s="1"/>
      <c r="G130" s="1"/>
      <c r="H130" s="1"/>
      <c r="I130" s="1"/>
      <c r="J130" s="1"/>
      <c r="K130" s="1"/>
      <c r="L130" s="1"/>
      <c r="M130" s="1"/>
      <c r="N130" s="1"/>
      <c r="O130" s="1"/>
      <c r="P130" s="1"/>
      <c r="Q130" s="1"/>
      <c r="R130" s="1"/>
      <c r="S130" s="1"/>
      <c r="T130" s="1"/>
    </row>
    <row r="131" ht="15.75" customHeight="1">
      <c r="A131" s="1"/>
      <c r="B131" s="1"/>
      <c r="C131" s="1"/>
      <c r="D131" s="1"/>
      <c r="E131" s="1"/>
      <c r="F131" s="1"/>
      <c r="G131" s="1"/>
      <c r="H131" s="1"/>
      <c r="I131" s="1"/>
      <c r="J131" s="1"/>
      <c r="K131" s="1"/>
      <c r="L131" s="1"/>
      <c r="M131" s="1"/>
      <c r="N131" s="1"/>
      <c r="O131" s="1"/>
      <c r="P131" s="1"/>
      <c r="Q131" s="1"/>
      <c r="R131" s="1"/>
      <c r="S131" s="1"/>
      <c r="T131" s="1"/>
    </row>
    <row r="132" ht="15.75" customHeight="1">
      <c r="A132" s="1"/>
      <c r="B132" s="1"/>
      <c r="C132" s="1"/>
      <c r="D132" s="1"/>
      <c r="E132" s="1"/>
      <c r="F132" s="1"/>
      <c r="G132" s="1"/>
      <c r="H132" s="1"/>
      <c r="I132" s="1"/>
      <c r="J132" s="1"/>
      <c r="K132" s="1"/>
      <c r="L132" s="1"/>
      <c r="M132" s="1"/>
      <c r="N132" s="1"/>
      <c r="O132" s="1"/>
      <c r="P132" s="1"/>
      <c r="Q132" s="1"/>
      <c r="R132" s="1"/>
      <c r="S132" s="1"/>
      <c r="T132" s="1"/>
    </row>
    <row r="133" ht="15.75" customHeight="1">
      <c r="A133" s="1"/>
      <c r="B133" s="1"/>
      <c r="C133" s="1"/>
      <c r="D133" s="1"/>
      <c r="E133" s="1"/>
      <c r="F133" s="1"/>
      <c r="G133" s="1"/>
      <c r="H133" s="1"/>
      <c r="I133" s="1"/>
      <c r="J133" s="1"/>
      <c r="K133" s="1"/>
      <c r="L133" s="1"/>
      <c r="M133" s="1"/>
      <c r="N133" s="1"/>
      <c r="O133" s="1"/>
      <c r="P133" s="1"/>
      <c r="Q133" s="1"/>
      <c r="R133" s="1"/>
      <c r="S133" s="1"/>
      <c r="T133" s="1"/>
    </row>
    <row r="134" ht="15.75" customHeight="1">
      <c r="A134" s="1"/>
      <c r="B134" s="1"/>
      <c r="C134" s="1"/>
      <c r="D134" s="1"/>
      <c r="E134" s="1"/>
      <c r="F134" s="1"/>
      <c r="G134" s="1"/>
      <c r="H134" s="1"/>
      <c r="I134" s="1"/>
      <c r="J134" s="1"/>
      <c r="K134" s="1"/>
      <c r="L134" s="1"/>
      <c r="M134" s="1"/>
      <c r="N134" s="1"/>
      <c r="O134" s="1"/>
      <c r="P134" s="1"/>
      <c r="Q134" s="1"/>
      <c r="R134" s="1"/>
      <c r="S134" s="1"/>
      <c r="T134" s="1"/>
    </row>
    <row r="135" ht="15.75" customHeight="1">
      <c r="A135" s="1"/>
      <c r="B135" s="1"/>
      <c r="C135" s="1"/>
      <c r="D135" s="1"/>
      <c r="E135" s="1"/>
      <c r="F135" s="1"/>
      <c r="G135" s="1"/>
      <c r="H135" s="1"/>
      <c r="I135" s="1"/>
      <c r="J135" s="1"/>
      <c r="K135" s="1"/>
      <c r="L135" s="1"/>
      <c r="M135" s="1"/>
      <c r="N135" s="1"/>
      <c r="O135" s="1"/>
      <c r="P135" s="1"/>
      <c r="Q135" s="1"/>
      <c r="R135" s="1"/>
      <c r="S135" s="1"/>
      <c r="T135" s="1"/>
    </row>
    <row r="136" ht="15.75" customHeight="1">
      <c r="A136" s="1"/>
      <c r="B136" s="1"/>
      <c r="C136" s="1"/>
      <c r="D136" s="1"/>
      <c r="E136" s="1"/>
      <c r="F136" s="1"/>
      <c r="G136" s="1"/>
      <c r="H136" s="1"/>
      <c r="I136" s="1"/>
      <c r="J136" s="1"/>
      <c r="K136" s="1"/>
      <c r="L136" s="1"/>
      <c r="M136" s="1"/>
      <c r="N136" s="1"/>
      <c r="O136" s="1"/>
      <c r="P136" s="1"/>
      <c r="Q136" s="1"/>
      <c r="R136" s="1"/>
      <c r="S136" s="1"/>
      <c r="T136" s="1"/>
    </row>
    <row r="137" ht="15.75" customHeight="1">
      <c r="A137" s="1"/>
      <c r="B137" s="1"/>
      <c r="C137" s="1"/>
      <c r="D137" s="1"/>
      <c r="E137" s="1"/>
      <c r="F137" s="1"/>
      <c r="G137" s="1"/>
      <c r="H137" s="1"/>
      <c r="I137" s="1"/>
      <c r="J137" s="1"/>
      <c r="K137" s="1"/>
      <c r="L137" s="1"/>
      <c r="M137" s="1"/>
      <c r="N137" s="1"/>
      <c r="O137" s="1"/>
      <c r="P137" s="1"/>
      <c r="Q137" s="1"/>
      <c r="R137" s="1"/>
      <c r="S137" s="1"/>
      <c r="T137" s="1"/>
    </row>
    <row r="138" ht="15.75" customHeight="1">
      <c r="A138" s="1"/>
      <c r="B138" s="1"/>
      <c r="C138" s="1"/>
      <c r="D138" s="1"/>
      <c r="E138" s="1"/>
      <c r="F138" s="1"/>
      <c r="G138" s="1"/>
      <c r="H138" s="1"/>
      <c r="I138" s="1"/>
      <c r="J138" s="1"/>
      <c r="K138" s="1"/>
      <c r="L138" s="1"/>
      <c r="M138" s="1"/>
      <c r="N138" s="1"/>
      <c r="O138" s="1"/>
      <c r="P138" s="1"/>
      <c r="Q138" s="1"/>
      <c r="R138" s="1"/>
      <c r="S138" s="1"/>
      <c r="T138" s="1"/>
    </row>
    <row r="139" ht="15.75" customHeight="1">
      <c r="A139" s="1"/>
      <c r="B139" s="1"/>
      <c r="C139" s="1"/>
      <c r="D139" s="1"/>
      <c r="E139" s="1"/>
      <c r="F139" s="1"/>
      <c r="G139" s="1"/>
      <c r="H139" s="1"/>
      <c r="I139" s="1"/>
      <c r="J139" s="1"/>
      <c r="K139" s="1"/>
      <c r="L139" s="1"/>
      <c r="M139" s="1"/>
      <c r="N139" s="1"/>
      <c r="O139" s="1"/>
      <c r="P139" s="1"/>
      <c r="Q139" s="1"/>
      <c r="R139" s="1"/>
      <c r="S139" s="1"/>
      <c r="T139" s="1"/>
    </row>
    <row r="140" ht="15.75" customHeight="1">
      <c r="A140" s="1"/>
      <c r="B140" s="1"/>
      <c r="C140" s="1"/>
      <c r="D140" s="1"/>
      <c r="E140" s="1"/>
      <c r="F140" s="1"/>
      <c r="G140" s="1"/>
      <c r="H140" s="1"/>
      <c r="I140" s="1"/>
      <c r="J140" s="1"/>
      <c r="K140" s="1"/>
      <c r="L140" s="1"/>
      <c r="M140" s="1"/>
      <c r="N140" s="1"/>
      <c r="O140" s="1"/>
      <c r="P140" s="1"/>
      <c r="Q140" s="1"/>
      <c r="R140" s="1"/>
      <c r="S140" s="1"/>
      <c r="T140" s="1"/>
    </row>
    <row r="141" ht="15.75" customHeight="1">
      <c r="A141" s="1"/>
      <c r="B141" s="1"/>
      <c r="C141" s="1"/>
      <c r="D141" s="1"/>
      <c r="E141" s="1"/>
      <c r="F141" s="1"/>
      <c r="G141" s="1"/>
      <c r="H141" s="1"/>
      <c r="I141" s="1"/>
      <c r="J141" s="1"/>
      <c r="K141" s="1"/>
      <c r="L141" s="1"/>
      <c r="M141" s="1"/>
      <c r="N141" s="1"/>
      <c r="O141" s="1"/>
      <c r="P141" s="1"/>
      <c r="Q141" s="1"/>
      <c r="R141" s="1"/>
      <c r="S141" s="1"/>
      <c r="T141" s="1"/>
    </row>
    <row r="142" ht="15.75" customHeight="1">
      <c r="A142" s="1"/>
      <c r="B142" s="1"/>
      <c r="C142" s="1"/>
      <c r="D142" s="1"/>
      <c r="E142" s="1"/>
      <c r="F142" s="1"/>
      <c r="G142" s="1"/>
      <c r="H142" s="1"/>
      <c r="I142" s="1"/>
      <c r="J142" s="1"/>
      <c r="K142" s="1"/>
      <c r="L142" s="1"/>
      <c r="M142" s="1"/>
      <c r="N142" s="1"/>
      <c r="O142" s="1"/>
      <c r="P142" s="1"/>
      <c r="Q142" s="1"/>
      <c r="R142" s="1"/>
      <c r="S142" s="1"/>
      <c r="T142" s="1"/>
    </row>
    <row r="143" ht="15.75" customHeight="1">
      <c r="A143" s="1"/>
      <c r="B143" s="1"/>
      <c r="C143" s="1"/>
      <c r="D143" s="1"/>
      <c r="E143" s="1"/>
      <c r="F143" s="1"/>
      <c r="G143" s="1"/>
      <c r="H143" s="1"/>
      <c r="I143" s="1"/>
      <c r="J143" s="1"/>
      <c r="K143" s="1"/>
      <c r="L143" s="1"/>
      <c r="M143" s="1"/>
      <c r="N143" s="1"/>
      <c r="O143" s="1"/>
      <c r="P143" s="1"/>
      <c r="Q143" s="1"/>
      <c r="R143" s="1"/>
      <c r="S143" s="1"/>
      <c r="T143" s="1"/>
    </row>
    <row r="144" ht="15.75" customHeight="1">
      <c r="A144" s="1"/>
      <c r="B144" s="1"/>
      <c r="C144" s="1"/>
      <c r="D144" s="1"/>
      <c r="E144" s="1"/>
      <c r="F144" s="1"/>
      <c r="G144" s="1"/>
      <c r="H144" s="1"/>
      <c r="I144" s="1"/>
      <c r="J144" s="1"/>
      <c r="K144" s="1"/>
      <c r="L144" s="1"/>
      <c r="M144" s="1"/>
      <c r="N144" s="1"/>
      <c r="O144" s="1"/>
      <c r="P144" s="1"/>
      <c r="Q144" s="1"/>
      <c r="R144" s="1"/>
      <c r="S144" s="1"/>
      <c r="T144" s="1"/>
    </row>
    <row r="145" ht="15.75" customHeight="1">
      <c r="A145" s="1"/>
      <c r="B145" s="1"/>
      <c r="C145" s="1"/>
      <c r="D145" s="1"/>
      <c r="E145" s="1"/>
      <c r="F145" s="1"/>
      <c r="G145" s="1"/>
      <c r="H145" s="1"/>
      <c r="I145" s="1"/>
      <c r="J145" s="1"/>
      <c r="K145" s="1"/>
      <c r="L145" s="1"/>
      <c r="M145" s="1"/>
      <c r="N145" s="1"/>
      <c r="O145" s="1"/>
      <c r="P145" s="1"/>
      <c r="Q145" s="1"/>
      <c r="R145" s="1"/>
      <c r="S145" s="1"/>
      <c r="T145" s="1"/>
    </row>
    <row r="146" ht="15.75" customHeight="1">
      <c r="A146" s="1"/>
      <c r="B146" s="1"/>
      <c r="C146" s="1"/>
      <c r="D146" s="1"/>
      <c r="E146" s="1"/>
      <c r="F146" s="1"/>
      <c r="G146" s="1"/>
      <c r="H146" s="1"/>
      <c r="I146" s="1"/>
      <c r="J146" s="1"/>
      <c r="K146" s="1"/>
      <c r="L146" s="1"/>
      <c r="M146" s="1"/>
      <c r="N146" s="1"/>
      <c r="O146" s="1"/>
      <c r="P146" s="1"/>
      <c r="Q146" s="1"/>
      <c r="R146" s="1"/>
      <c r="S146" s="1"/>
      <c r="T146" s="1"/>
    </row>
    <row r="147" ht="15.75" customHeight="1">
      <c r="A147" s="1"/>
      <c r="B147" s="1"/>
      <c r="C147" s="1"/>
      <c r="D147" s="1"/>
      <c r="E147" s="1"/>
      <c r="F147" s="1"/>
      <c r="G147" s="1"/>
      <c r="H147" s="1"/>
      <c r="I147" s="1"/>
      <c r="J147" s="1"/>
      <c r="K147" s="1"/>
      <c r="L147" s="1"/>
      <c r="M147" s="1"/>
      <c r="N147" s="1"/>
      <c r="O147" s="1"/>
      <c r="P147" s="1"/>
      <c r="Q147" s="1"/>
      <c r="R147" s="1"/>
      <c r="S147" s="1"/>
      <c r="T147" s="1"/>
    </row>
    <row r="148" ht="15.75" customHeight="1">
      <c r="A148" s="1"/>
      <c r="B148" s="1"/>
      <c r="C148" s="1"/>
      <c r="D148" s="1"/>
      <c r="E148" s="1"/>
      <c r="F148" s="1"/>
      <c r="G148" s="1"/>
      <c r="H148" s="1"/>
      <c r="I148" s="1"/>
      <c r="J148" s="1"/>
      <c r="K148" s="1"/>
      <c r="L148" s="1"/>
      <c r="M148" s="1"/>
      <c r="N148" s="1"/>
      <c r="O148" s="1"/>
      <c r="P148" s="1"/>
      <c r="Q148" s="1"/>
      <c r="R148" s="1"/>
      <c r="S148" s="1"/>
      <c r="T148" s="1"/>
    </row>
    <row r="149" ht="15.75" customHeight="1">
      <c r="A149" s="1"/>
      <c r="B149" s="1"/>
      <c r="C149" s="1"/>
      <c r="D149" s="1"/>
      <c r="E149" s="1"/>
      <c r="F149" s="1"/>
      <c r="G149" s="1"/>
      <c r="H149" s="1"/>
      <c r="I149" s="1"/>
      <c r="J149" s="1"/>
      <c r="K149" s="1"/>
      <c r="L149" s="1"/>
      <c r="M149" s="1"/>
      <c r="N149" s="1"/>
      <c r="O149" s="1"/>
      <c r="P149" s="1"/>
      <c r="Q149" s="1"/>
      <c r="R149" s="1"/>
      <c r="S149" s="1"/>
      <c r="T149" s="1"/>
    </row>
    <row r="150" ht="15.75" customHeight="1">
      <c r="A150" s="1"/>
      <c r="B150" s="1"/>
      <c r="C150" s="1"/>
      <c r="D150" s="1"/>
      <c r="E150" s="1"/>
      <c r="F150" s="1"/>
      <c r="G150" s="1"/>
      <c r="H150" s="1"/>
      <c r="I150" s="1"/>
      <c r="J150" s="1"/>
      <c r="K150" s="1"/>
      <c r="L150" s="1"/>
      <c r="M150" s="1"/>
      <c r="N150" s="1"/>
      <c r="O150" s="1"/>
      <c r="P150" s="1"/>
      <c r="Q150" s="1"/>
      <c r="R150" s="1"/>
      <c r="S150" s="1"/>
      <c r="T150" s="1"/>
    </row>
    <row r="151" ht="15.75" customHeight="1">
      <c r="A151" s="1"/>
      <c r="B151" s="1"/>
      <c r="C151" s="1"/>
      <c r="D151" s="1"/>
      <c r="E151" s="1"/>
      <c r="F151" s="1"/>
      <c r="G151" s="1"/>
      <c r="H151" s="1"/>
      <c r="I151" s="1"/>
      <c r="J151" s="1"/>
      <c r="K151" s="1"/>
      <c r="L151" s="1"/>
      <c r="M151" s="1"/>
      <c r="N151" s="1"/>
      <c r="O151" s="1"/>
      <c r="P151" s="1"/>
      <c r="Q151" s="1"/>
      <c r="R151" s="1"/>
      <c r="S151" s="1"/>
      <c r="T151" s="1"/>
    </row>
    <row r="152" ht="15.75" customHeight="1">
      <c r="A152" s="1"/>
      <c r="B152" s="1"/>
      <c r="C152" s="1"/>
      <c r="D152" s="1"/>
      <c r="E152" s="1"/>
      <c r="F152" s="1"/>
      <c r="G152" s="1"/>
      <c r="H152" s="1"/>
      <c r="I152" s="1"/>
      <c r="J152" s="1"/>
      <c r="K152" s="1"/>
      <c r="L152" s="1"/>
      <c r="M152" s="1"/>
      <c r="N152" s="1"/>
      <c r="O152" s="1"/>
      <c r="P152" s="1"/>
      <c r="Q152" s="1"/>
      <c r="R152" s="1"/>
      <c r="S152" s="1"/>
      <c r="T152" s="1"/>
    </row>
    <row r="153" ht="15.75" customHeight="1">
      <c r="A153" s="1"/>
      <c r="B153" s="1"/>
      <c r="C153" s="1"/>
      <c r="D153" s="1"/>
      <c r="E153" s="1"/>
      <c r="F153" s="1"/>
      <c r="G153" s="1"/>
      <c r="H153" s="1"/>
      <c r="I153" s="1"/>
      <c r="J153" s="1"/>
      <c r="K153" s="1"/>
      <c r="L153" s="1"/>
      <c r="M153" s="1"/>
      <c r="N153" s="1"/>
      <c r="O153" s="1"/>
      <c r="P153" s="1"/>
      <c r="Q153" s="1"/>
      <c r="R153" s="1"/>
      <c r="S153" s="1"/>
      <c r="T153" s="1"/>
    </row>
    <row r="154" ht="15.75" customHeight="1">
      <c r="A154" s="1"/>
      <c r="B154" s="1"/>
      <c r="C154" s="1"/>
      <c r="D154" s="1"/>
      <c r="E154" s="1"/>
      <c r="F154" s="1"/>
      <c r="G154" s="1"/>
      <c r="H154" s="1"/>
      <c r="I154" s="1"/>
      <c r="J154" s="1"/>
      <c r="K154" s="1"/>
      <c r="L154" s="1"/>
      <c r="M154" s="1"/>
      <c r="N154" s="1"/>
      <c r="O154" s="1"/>
      <c r="P154" s="1"/>
      <c r="Q154" s="1"/>
      <c r="R154" s="1"/>
      <c r="S154" s="1"/>
      <c r="T154" s="1"/>
    </row>
    <row r="155" ht="15.75" customHeight="1">
      <c r="A155" s="1"/>
      <c r="B155" s="1"/>
      <c r="C155" s="1"/>
      <c r="D155" s="1"/>
      <c r="E155" s="1"/>
      <c r="F155" s="1"/>
      <c r="G155" s="1"/>
      <c r="H155" s="1"/>
      <c r="I155" s="1"/>
      <c r="J155" s="1"/>
      <c r="K155" s="1"/>
      <c r="L155" s="1"/>
      <c r="M155" s="1"/>
      <c r="N155" s="1"/>
      <c r="O155" s="1"/>
      <c r="P155" s="1"/>
      <c r="Q155" s="1"/>
      <c r="R155" s="1"/>
      <c r="S155" s="1"/>
      <c r="T155" s="1"/>
    </row>
    <row r="156" ht="15.75" customHeight="1">
      <c r="A156" s="1"/>
      <c r="B156" s="1"/>
      <c r="C156" s="1"/>
      <c r="D156" s="1"/>
      <c r="E156" s="1"/>
      <c r="F156" s="1"/>
      <c r="G156" s="1"/>
      <c r="H156" s="1"/>
      <c r="I156" s="1"/>
      <c r="J156" s="1"/>
      <c r="K156" s="1"/>
      <c r="L156" s="1"/>
      <c r="M156" s="1"/>
      <c r="N156" s="1"/>
      <c r="O156" s="1"/>
      <c r="P156" s="1"/>
      <c r="Q156" s="1"/>
      <c r="R156" s="1"/>
      <c r="S156" s="1"/>
      <c r="T156" s="1"/>
    </row>
    <row r="157" ht="15.75" customHeight="1">
      <c r="A157" s="1"/>
      <c r="B157" s="1"/>
      <c r="C157" s="1"/>
      <c r="D157" s="1"/>
      <c r="E157" s="1"/>
      <c r="F157" s="1"/>
      <c r="G157" s="1"/>
      <c r="H157" s="1"/>
      <c r="I157" s="1"/>
      <c r="J157" s="1"/>
      <c r="K157" s="1"/>
      <c r="L157" s="1"/>
      <c r="M157" s="1"/>
      <c r="N157" s="1"/>
      <c r="O157" s="1"/>
      <c r="P157" s="1"/>
      <c r="Q157" s="1"/>
      <c r="R157" s="1"/>
      <c r="S157" s="1"/>
      <c r="T157" s="1"/>
    </row>
    <row r="158" ht="15.75" customHeight="1">
      <c r="A158" s="1"/>
      <c r="B158" s="1"/>
      <c r="C158" s="1"/>
      <c r="D158" s="1"/>
      <c r="E158" s="1"/>
      <c r="F158" s="1"/>
      <c r="G158" s="1"/>
      <c r="H158" s="1"/>
      <c r="I158" s="1"/>
      <c r="J158" s="1"/>
      <c r="K158" s="1"/>
      <c r="L158" s="1"/>
      <c r="M158" s="1"/>
      <c r="N158" s="1"/>
      <c r="O158" s="1"/>
      <c r="P158" s="1"/>
      <c r="Q158" s="1"/>
      <c r="R158" s="1"/>
      <c r="S158" s="1"/>
      <c r="T158" s="1"/>
    </row>
    <row r="159" ht="15.75" customHeight="1">
      <c r="A159" s="1"/>
      <c r="B159" s="1"/>
      <c r="C159" s="1"/>
      <c r="D159" s="1"/>
      <c r="E159" s="1"/>
      <c r="F159" s="1"/>
      <c r="G159" s="1"/>
      <c r="H159" s="1"/>
      <c r="I159" s="1"/>
      <c r="J159" s="1"/>
      <c r="K159" s="1"/>
      <c r="L159" s="1"/>
      <c r="M159" s="1"/>
      <c r="N159" s="1"/>
      <c r="O159" s="1"/>
      <c r="P159" s="1"/>
      <c r="Q159" s="1"/>
      <c r="R159" s="1"/>
      <c r="S159" s="1"/>
      <c r="T159" s="1"/>
    </row>
    <row r="160" ht="15.75" customHeight="1">
      <c r="A160" s="1"/>
      <c r="B160" s="1"/>
      <c r="C160" s="1"/>
      <c r="D160" s="1"/>
      <c r="E160" s="1"/>
      <c r="F160" s="1"/>
      <c r="G160" s="1"/>
      <c r="H160" s="1"/>
      <c r="I160" s="1"/>
      <c r="J160" s="1"/>
      <c r="K160" s="1"/>
      <c r="L160" s="1"/>
      <c r="M160" s="1"/>
      <c r="N160" s="1"/>
      <c r="O160" s="1"/>
      <c r="P160" s="1"/>
      <c r="Q160" s="1"/>
      <c r="R160" s="1"/>
      <c r="S160" s="1"/>
      <c r="T160" s="1"/>
    </row>
    <row r="161" ht="15.75" customHeight="1">
      <c r="A161" s="1"/>
      <c r="B161" s="1"/>
      <c r="C161" s="1"/>
      <c r="D161" s="1"/>
      <c r="E161" s="1"/>
      <c r="F161" s="1"/>
      <c r="G161" s="1"/>
      <c r="H161" s="1"/>
      <c r="I161" s="1"/>
      <c r="J161" s="1"/>
      <c r="K161" s="1"/>
      <c r="L161" s="1"/>
      <c r="M161" s="1"/>
      <c r="N161" s="1"/>
      <c r="O161" s="1"/>
      <c r="P161" s="1"/>
      <c r="Q161" s="1"/>
      <c r="R161" s="1"/>
      <c r="S161" s="1"/>
      <c r="T161" s="1"/>
    </row>
    <row r="162" ht="15.75" customHeight="1">
      <c r="A162" s="1"/>
      <c r="B162" s="1"/>
      <c r="C162" s="1"/>
      <c r="D162" s="1"/>
      <c r="E162" s="1"/>
      <c r="F162" s="1"/>
      <c r="G162" s="1"/>
      <c r="H162" s="1"/>
      <c r="I162" s="1"/>
      <c r="J162" s="1"/>
      <c r="K162" s="1"/>
      <c r="L162" s="1"/>
      <c r="M162" s="1"/>
      <c r="N162" s="1"/>
      <c r="O162" s="1"/>
      <c r="P162" s="1"/>
      <c r="Q162" s="1"/>
      <c r="R162" s="1"/>
      <c r="S162" s="1"/>
      <c r="T162" s="1"/>
    </row>
    <row r="163" ht="15.75" customHeight="1">
      <c r="A163" s="1"/>
      <c r="B163" s="1"/>
      <c r="C163" s="1"/>
      <c r="D163" s="1"/>
      <c r="E163" s="1"/>
      <c r="F163" s="1"/>
      <c r="G163" s="1"/>
      <c r="H163" s="1"/>
      <c r="I163" s="1"/>
      <c r="J163" s="1"/>
      <c r="K163" s="1"/>
      <c r="L163" s="1"/>
      <c r="M163" s="1"/>
      <c r="N163" s="1"/>
      <c r="O163" s="1"/>
      <c r="P163" s="1"/>
      <c r="Q163" s="1"/>
      <c r="R163" s="1"/>
      <c r="S163" s="1"/>
      <c r="T163" s="1"/>
    </row>
    <row r="164" ht="15.75" customHeight="1">
      <c r="A164" s="1"/>
      <c r="B164" s="1"/>
      <c r="C164" s="1"/>
      <c r="D164" s="1"/>
      <c r="E164" s="1"/>
      <c r="F164" s="1"/>
      <c r="G164" s="1"/>
      <c r="H164" s="1"/>
      <c r="I164" s="1"/>
      <c r="J164" s="1"/>
      <c r="K164" s="1"/>
      <c r="L164" s="1"/>
      <c r="M164" s="1"/>
      <c r="N164" s="1"/>
      <c r="O164" s="1"/>
      <c r="P164" s="1"/>
      <c r="Q164" s="1"/>
      <c r="R164" s="1"/>
      <c r="S164" s="1"/>
      <c r="T164" s="1"/>
    </row>
    <row r="165" ht="15.75" customHeight="1">
      <c r="A165" s="1"/>
      <c r="B165" s="1"/>
      <c r="C165" s="1"/>
      <c r="D165" s="1"/>
      <c r="E165" s="1"/>
      <c r="F165" s="1"/>
      <c r="G165" s="1"/>
      <c r="H165" s="1"/>
      <c r="I165" s="1"/>
      <c r="J165" s="1"/>
      <c r="K165" s="1"/>
      <c r="L165" s="1"/>
      <c r="M165" s="1"/>
      <c r="N165" s="1"/>
      <c r="O165" s="1"/>
      <c r="P165" s="1"/>
      <c r="Q165" s="1"/>
      <c r="R165" s="1"/>
      <c r="S165" s="1"/>
      <c r="T165" s="1"/>
    </row>
    <row r="166" ht="15.75" customHeight="1">
      <c r="A166" s="1"/>
      <c r="B166" s="1"/>
      <c r="C166" s="1"/>
      <c r="D166" s="1"/>
      <c r="E166" s="1"/>
      <c r="F166" s="1"/>
      <c r="G166" s="1"/>
      <c r="H166" s="1"/>
      <c r="I166" s="1"/>
      <c r="J166" s="1"/>
      <c r="K166" s="1"/>
      <c r="L166" s="1"/>
      <c r="M166" s="1"/>
      <c r="N166" s="1"/>
      <c r="O166" s="1"/>
      <c r="P166" s="1"/>
      <c r="Q166" s="1"/>
      <c r="R166" s="1"/>
      <c r="S166" s="1"/>
      <c r="T166" s="1"/>
    </row>
    <row r="167" ht="15.75" customHeight="1">
      <c r="A167" s="1"/>
      <c r="B167" s="1"/>
      <c r="C167" s="1"/>
      <c r="D167" s="1"/>
      <c r="E167" s="1"/>
      <c r="F167" s="1"/>
      <c r="G167" s="1"/>
      <c r="H167" s="1"/>
      <c r="I167" s="1"/>
      <c r="J167" s="1"/>
      <c r="K167" s="1"/>
      <c r="L167" s="1"/>
      <c r="M167" s="1"/>
      <c r="N167" s="1"/>
      <c r="O167" s="1"/>
      <c r="P167" s="1"/>
      <c r="Q167" s="1"/>
      <c r="R167" s="1"/>
      <c r="S167" s="1"/>
      <c r="T167" s="1"/>
    </row>
    <row r="168" ht="15.75" customHeight="1">
      <c r="A168" s="1"/>
      <c r="B168" s="1"/>
      <c r="C168" s="1"/>
      <c r="D168" s="1"/>
      <c r="E168" s="1"/>
      <c r="F168" s="1"/>
      <c r="G168" s="1"/>
      <c r="H168" s="1"/>
      <c r="I168" s="1"/>
      <c r="J168" s="1"/>
      <c r="K168" s="1"/>
      <c r="L168" s="1"/>
      <c r="M168" s="1"/>
      <c r="N168" s="1"/>
      <c r="O168" s="1"/>
      <c r="P168" s="1"/>
      <c r="Q168" s="1"/>
      <c r="R168" s="1"/>
      <c r="S168" s="1"/>
      <c r="T168" s="1"/>
    </row>
    <row r="169" ht="15.75" customHeight="1">
      <c r="A169" s="1"/>
      <c r="B169" s="1"/>
      <c r="C169" s="1"/>
      <c r="D169" s="1"/>
      <c r="E169" s="1"/>
      <c r="F169" s="1"/>
      <c r="G169" s="1"/>
      <c r="H169" s="1"/>
      <c r="I169" s="1"/>
      <c r="J169" s="1"/>
      <c r="K169" s="1"/>
      <c r="L169" s="1"/>
      <c r="M169" s="1"/>
      <c r="N169" s="1"/>
      <c r="O169" s="1"/>
      <c r="P169" s="1"/>
      <c r="Q169" s="1"/>
      <c r="R169" s="1"/>
      <c r="S169" s="1"/>
      <c r="T169" s="1"/>
    </row>
    <row r="170" ht="15.75" customHeight="1">
      <c r="A170" s="1"/>
      <c r="B170" s="1"/>
      <c r="C170" s="1"/>
      <c r="D170" s="1"/>
      <c r="E170" s="1"/>
      <c r="F170" s="1"/>
      <c r="G170" s="1"/>
      <c r="H170" s="1"/>
      <c r="I170" s="1"/>
      <c r="J170" s="1"/>
      <c r="K170" s="1"/>
      <c r="L170" s="1"/>
      <c r="M170" s="1"/>
      <c r="N170" s="1"/>
      <c r="O170" s="1"/>
      <c r="P170" s="1"/>
      <c r="Q170" s="1"/>
      <c r="R170" s="1"/>
      <c r="S170" s="1"/>
      <c r="T170" s="1"/>
    </row>
    <row r="171" ht="15.75" customHeight="1">
      <c r="A171" s="1"/>
      <c r="B171" s="1"/>
      <c r="C171" s="1"/>
      <c r="D171" s="1"/>
      <c r="E171" s="1"/>
      <c r="F171" s="1"/>
      <c r="G171" s="1"/>
      <c r="H171" s="1"/>
      <c r="I171" s="1"/>
      <c r="J171" s="1"/>
      <c r="K171" s="1"/>
      <c r="L171" s="1"/>
      <c r="M171" s="1"/>
      <c r="N171" s="1"/>
      <c r="O171" s="1"/>
      <c r="P171" s="1"/>
      <c r="Q171" s="1"/>
      <c r="R171" s="1"/>
      <c r="S171" s="1"/>
      <c r="T171" s="1"/>
    </row>
    <row r="172" ht="15.75" customHeight="1">
      <c r="A172" s="1"/>
      <c r="B172" s="1"/>
      <c r="C172" s="1"/>
      <c r="D172" s="1"/>
      <c r="E172" s="1"/>
      <c r="F172" s="1"/>
      <c r="G172" s="1"/>
      <c r="H172" s="1"/>
      <c r="I172" s="1"/>
      <c r="J172" s="1"/>
      <c r="K172" s="1"/>
      <c r="L172" s="1"/>
      <c r="M172" s="1"/>
      <c r="N172" s="1"/>
      <c r="O172" s="1"/>
      <c r="P172" s="1"/>
      <c r="Q172" s="1"/>
      <c r="R172" s="1"/>
      <c r="S172" s="1"/>
      <c r="T172" s="1"/>
    </row>
    <row r="173" ht="15.75" customHeight="1">
      <c r="A173" s="1"/>
      <c r="B173" s="1"/>
      <c r="C173" s="1"/>
      <c r="D173" s="1"/>
      <c r="E173" s="1"/>
      <c r="F173" s="1"/>
      <c r="G173" s="1"/>
      <c r="H173" s="1"/>
      <c r="I173" s="1"/>
      <c r="J173" s="1"/>
      <c r="K173" s="1"/>
      <c r="L173" s="1"/>
      <c r="M173" s="1"/>
      <c r="N173" s="1"/>
      <c r="O173" s="1"/>
      <c r="P173" s="1"/>
      <c r="Q173" s="1"/>
      <c r="R173" s="1"/>
      <c r="S173" s="1"/>
      <c r="T173" s="1"/>
    </row>
    <row r="174" ht="15.75" customHeight="1">
      <c r="A174" s="1"/>
      <c r="B174" s="1"/>
      <c r="C174" s="1"/>
      <c r="D174" s="1"/>
      <c r="E174" s="1"/>
      <c r="F174" s="1"/>
      <c r="G174" s="1"/>
      <c r="H174" s="1"/>
      <c r="I174" s="1"/>
      <c r="J174" s="1"/>
      <c r="K174" s="1"/>
      <c r="L174" s="1"/>
      <c r="M174" s="1"/>
      <c r="N174" s="1"/>
      <c r="O174" s="1"/>
      <c r="P174" s="1"/>
      <c r="Q174" s="1"/>
      <c r="R174" s="1"/>
      <c r="S174" s="1"/>
      <c r="T174" s="1"/>
    </row>
    <row r="175" ht="15.75" customHeight="1">
      <c r="A175" s="1"/>
      <c r="B175" s="1"/>
      <c r="C175" s="1"/>
      <c r="D175" s="1"/>
      <c r="E175" s="1"/>
      <c r="F175" s="1"/>
      <c r="G175" s="1"/>
      <c r="H175" s="1"/>
      <c r="I175" s="1"/>
      <c r="J175" s="1"/>
      <c r="K175" s="1"/>
      <c r="L175" s="1"/>
      <c r="M175" s="1"/>
      <c r="N175" s="1"/>
      <c r="O175" s="1"/>
      <c r="P175" s="1"/>
      <c r="Q175" s="1"/>
      <c r="R175" s="1"/>
      <c r="S175" s="1"/>
      <c r="T175" s="1"/>
    </row>
    <row r="176" ht="15.75" customHeight="1">
      <c r="A176" s="1"/>
      <c r="B176" s="1"/>
      <c r="C176" s="1"/>
      <c r="D176" s="1"/>
      <c r="E176" s="1"/>
      <c r="F176" s="1"/>
      <c r="G176" s="1"/>
      <c r="H176" s="1"/>
      <c r="I176" s="1"/>
      <c r="J176" s="1"/>
      <c r="K176" s="1"/>
      <c r="L176" s="1"/>
      <c r="M176" s="1"/>
      <c r="N176" s="1"/>
      <c r="O176" s="1"/>
      <c r="P176" s="1"/>
      <c r="Q176" s="1"/>
      <c r="R176" s="1"/>
      <c r="S176" s="1"/>
      <c r="T176" s="1"/>
    </row>
    <row r="177" ht="15.75" customHeight="1">
      <c r="A177" s="1"/>
      <c r="B177" s="1"/>
      <c r="C177" s="1"/>
      <c r="D177" s="1"/>
      <c r="E177" s="1"/>
      <c r="F177" s="1"/>
      <c r="G177" s="1"/>
      <c r="H177" s="1"/>
      <c r="I177" s="1"/>
      <c r="J177" s="1"/>
      <c r="K177" s="1"/>
      <c r="L177" s="1"/>
      <c r="M177" s="1"/>
      <c r="N177" s="1"/>
      <c r="O177" s="1"/>
      <c r="P177" s="1"/>
      <c r="Q177" s="1"/>
      <c r="R177" s="1"/>
      <c r="S177" s="1"/>
      <c r="T177" s="1"/>
    </row>
    <row r="178" ht="15.75" customHeight="1">
      <c r="A178" s="1"/>
      <c r="B178" s="1"/>
      <c r="C178" s="1"/>
      <c r="D178" s="1"/>
      <c r="E178" s="1"/>
      <c r="F178" s="1"/>
      <c r="G178" s="1"/>
      <c r="H178" s="1"/>
      <c r="I178" s="1"/>
      <c r="J178" s="1"/>
      <c r="K178" s="1"/>
      <c r="L178" s="1"/>
      <c r="M178" s="1"/>
      <c r="N178" s="1"/>
      <c r="O178" s="1"/>
      <c r="P178" s="1"/>
      <c r="Q178" s="1"/>
      <c r="R178" s="1"/>
      <c r="S178" s="1"/>
      <c r="T178" s="1"/>
    </row>
    <row r="179" ht="15.75" customHeight="1">
      <c r="A179" s="1"/>
      <c r="B179" s="1"/>
      <c r="C179" s="1"/>
      <c r="D179" s="1"/>
      <c r="E179" s="1"/>
      <c r="F179" s="1"/>
      <c r="G179" s="1"/>
      <c r="H179" s="1"/>
      <c r="I179" s="1"/>
      <c r="J179" s="1"/>
      <c r="K179" s="1"/>
      <c r="L179" s="1"/>
      <c r="M179" s="1"/>
      <c r="N179" s="1"/>
      <c r="O179" s="1"/>
      <c r="P179" s="1"/>
      <c r="Q179" s="1"/>
      <c r="R179" s="1"/>
      <c r="S179" s="1"/>
      <c r="T179" s="1"/>
    </row>
    <row r="180" ht="15.75" customHeight="1">
      <c r="A180" s="1"/>
      <c r="B180" s="1"/>
      <c r="C180" s="1"/>
      <c r="D180" s="1"/>
      <c r="E180" s="1"/>
      <c r="F180" s="1"/>
      <c r="G180" s="1"/>
      <c r="H180" s="1"/>
      <c r="I180" s="1"/>
      <c r="J180" s="1"/>
      <c r="K180" s="1"/>
      <c r="L180" s="1"/>
      <c r="M180" s="1"/>
      <c r="N180" s="1"/>
      <c r="O180" s="1"/>
      <c r="P180" s="1"/>
      <c r="Q180" s="1"/>
      <c r="R180" s="1"/>
      <c r="S180" s="1"/>
      <c r="T180" s="1"/>
    </row>
    <row r="181" ht="15.75" customHeight="1">
      <c r="A181" s="1"/>
      <c r="B181" s="1"/>
      <c r="C181" s="1"/>
      <c r="D181" s="1"/>
      <c r="E181" s="1"/>
      <c r="F181" s="1"/>
      <c r="G181" s="1"/>
      <c r="H181" s="1"/>
      <c r="I181" s="1"/>
      <c r="J181" s="1"/>
      <c r="K181" s="1"/>
      <c r="L181" s="1"/>
      <c r="M181" s="1"/>
      <c r="N181" s="1"/>
      <c r="O181" s="1"/>
      <c r="P181" s="1"/>
      <c r="Q181" s="1"/>
      <c r="R181" s="1"/>
      <c r="S181" s="1"/>
      <c r="T181" s="1"/>
    </row>
    <row r="182" ht="15.75" customHeight="1">
      <c r="A182" s="1"/>
      <c r="B182" s="1"/>
      <c r="C182" s="1"/>
      <c r="D182" s="1"/>
      <c r="E182" s="1"/>
      <c r="F182" s="1"/>
      <c r="G182" s="1"/>
      <c r="H182" s="1"/>
      <c r="I182" s="1"/>
      <c r="J182" s="1"/>
      <c r="K182" s="1"/>
      <c r="L182" s="1"/>
      <c r="M182" s="1"/>
      <c r="N182" s="1"/>
      <c r="O182" s="1"/>
      <c r="P182" s="1"/>
      <c r="Q182" s="1"/>
      <c r="R182" s="1"/>
      <c r="S182" s="1"/>
      <c r="T182" s="1"/>
    </row>
    <row r="183" ht="15.75" customHeight="1">
      <c r="A183" s="1"/>
      <c r="B183" s="1"/>
      <c r="C183" s="1"/>
      <c r="D183" s="1"/>
      <c r="E183" s="1"/>
      <c r="F183" s="1"/>
      <c r="G183" s="1"/>
      <c r="H183" s="1"/>
      <c r="I183" s="1"/>
      <c r="J183" s="1"/>
      <c r="K183" s="1"/>
      <c r="L183" s="1"/>
      <c r="M183" s="1"/>
      <c r="N183" s="1"/>
      <c r="O183" s="1"/>
      <c r="P183" s="1"/>
      <c r="Q183" s="1"/>
      <c r="R183" s="1"/>
      <c r="S183" s="1"/>
      <c r="T183" s="1"/>
    </row>
    <row r="184" ht="15.75" customHeight="1">
      <c r="A184" s="1"/>
      <c r="B184" s="1"/>
      <c r="C184" s="1"/>
      <c r="D184" s="1"/>
      <c r="E184" s="1"/>
      <c r="F184" s="1"/>
      <c r="G184" s="1"/>
      <c r="H184" s="1"/>
      <c r="I184" s="1"/>
      <c r="J184" s="1"/>
      <c r="K184" s="1"/>
      <c r="L184" s="1"/>
      <c r="M184" s="1"/>
      <c r="N184" s="1"/>
      <c r="O184" s="1"/>
      <c r="P184" s="1"/>
      <c r="Q184" s="1"/>
      <c r="R184" s="1"/>
      <c r="S184" s="1"/>
      <c r="T184" s="1"/>
    </row>
    <row r="185" ht="15.75" customHeight="1">
      <c r="A185" s="1"/>
      <c r="B185" s="1"/>
      <c r="C185" s="1"/>
      <c r="D185" s="1"/>
      <c r="E185" s="1"/>
      <c r="F185" s="1"/>
      <c r="G185" s="1"/>
      <c r="H185" s="1"/>
      <c r="I185" s="1"/>
      <c r="J185" s="1"/>
      <c r="K185" s="1"/>
      <c r="L185" s="1"/>
      <c r="M185" s="1"/>
      <c r="N185" s="1"/>
      <c r="O185" s="1"/>
      <c r="P185" s="1"/>
      <c r="Q185" s="1"/>
      <c r="R185" s="1"/>
      <c r="S185" s="1"/>
      <c r="T185" s="1"/>
    </row>
    <row r="186" ht="15.75" customHeight="1">
      <c r="A186" s="1"/>
      <c r="B186" s="1"/>
      <c r="C186" s="1"/>
      <c r="D186" s="1"/>
      <c r="E186" s="1"/>
      <c r="F186" s="1"/>
      <c r="G186" s="1"/>
      <c r="H186" s="1"/>
      <c r="I186" s="1"/>
      <c r="J186" s="1"/>
      <c r="K186" s="1"/>
      <c r="L186" s="1"/>
      <c r="M186" s="1"/>
      <c r="N186" s="1"/>
      <c r="O186" s="1"/>
      <c r="P186" s="1"/>
      <c r="Q186" s="1"/>
      <c r="R186" s="1"/>
      <c r="S186" s="1"/>
      <c r="T186" s="1"/>
    </row>
    <row r="187" ht="15.75" customHeight="1">
      <c r="A187" s="1"/>
      <c r="B187" s="1"/>
      <c r="C187" s="1"/>
      <c r="D187" s="1"/>
      <c r="E187" s="1"/>
      <c r="F187" s="1"/>
      <c r="G187" s="1"/>
      <c r="H187" s="1"/>
      <c r="I187" s="1"/>
      <c r="J187" s="1"/>
      <c r="K187" s="1"/>
      <c r="L187" s="1"/>
      <c r="M187" s="1"/>
      <c r="N187" s="1"/>
      <c r="O187" s="1"/>
      <c r="P187" s="1"/>
      <c r="Q187" s="1"/>
      <c r="R187" s="1"/>
      <c r="S187" s="1"/>
      <c r="T187" s="1"/>
    </row>
    <row r="188" ht="15.75" customHeight="1">
      <c r="A188" s="1"/>
      <c r="B188" s="1"/>
      <c r="C188" s="1"/>
      <c r="D188" s="1"/>
      <c r="E188" s="1"/>
      <c r="F188" s="1"/>
      <c r="G188" s="1"/>
      <c r="H188" s="1"/>
      <c r="I188" s="1"/>
      <c r="J188" s="1"/>
      <c r="K188" s="1"/>
      <c r="L188" s="1"/>
      <c r="M188" s="1"/>
      <c r="N188" s="1"/>
      <c r="O188" s="1"/>
      <c r="P188" s="1"/>
      <c r="Q188" s="1"/>
      <c r="R188" s="1"/>
      <c r="S188" s="1"/>
      <c r="T188" s="1"/>
    </row>
    <row r="189" ht="15.75" customHeight="1">
      <c r="A189" s="1"/>
      <c r="B189" s="1"/>
      <c r="C189" s="1"/>
      <c r="D189" s="1"/>
      <c r="E189" s="1"/>
      <c r="F189" s="1"/>
      <c r="G189" s="1"/>
      <c r="H189" s="1"/>
      <c r="I189" s="1"/>
      <c r="J189" s="1"/>
      <c r="K189" s="1"/>
      <c r="L189" s="1"/>
      <c r="M189" s="1"/>
      <c r="N189" s="1"/>
      <c r="O189" s="1"/>
      <c r="P189" s="1"/>
      <c r="Q189" s="1"/>
      <c r="R189" s="1"/>
      <c r="S189" s="1"/>
      <c r="T189" s="1"/>
    </row>
    <row r="190" ht="15.75" customHeight="1">
      <c r="A190" s="1"/>
      <c r="B190" s="1"/>
      <c r="C190" s="1"/>
      <c r="D190" s="1"/>
      <c r="E190" s="1"/>
      <c r="F190" s="1"/>
      <c r="G190" s="1"/>
      <c r="H190" s="1"/>
      <c r="I190" s="1"/>
      <c r="J190" s="1"/>
      <c r="K190" s="1"/>
      <c r="L190" s="1"/>
      <c r="M190" s="1"/>
      <c r="N190" s="1"/>
      <c r="O190" s="1"/>
      <c r="P190" s="1"/>
      <c r="Q190" s="1"/>
      <c r="R190" s="1"/>
      <c r="S190" s="1"/>
      <c r="T190" s="1"/>
    </row>
    <row r="191" ht="15.75" customHeight="1">
      <c r="A191" s="1"/>
      <c r="B191" s="1"/>
      <c r="C191" s="1"/>
      <c r="D191" s="1"/>
      <c r="E191" s="1"/>
      <c r="F191" s="1"/>
      <c r="G191" s="1"/>
      <c r="H191" s="1"/>
      <c r="I191" s="1"/>
      <c r="J191" s="1"/>
      <c r="K191" s="1"/>
      <c r="L191" s="1"/>
      <c r="M191" s="1"/>
      <c r="N191" s="1"/>
      <c r="O191" s="1"/>
      <c r="P191" s="1"/>
      <c r="Q191" s="1"/>
      <c r="R191" s="1"/>
      <c r="S191" s="1"/>
      <c r="T191" s="1"/>
    </row>
    <row r="192" ht="15.75" customHeight="1">
      <c r="A192" s="1"/>
      <c r="B192" s="1"/>
      <c r="C192" s="1"/>
      <c r="D192" s="1"/>
      <c r="E192" s="1"/>
      <c r="F192" s="1"/>
      <c r="G192" s="1"/>
      <c r="H192" s="1"/>
      <c r="I192" s="1"/>
      <c r="J192" s="1"/>
      <c r="K192" s="1"/>
      <c r="L192" s="1"/>
      <c r="M192" s="1"/>
      <c r="N192" s="1"/>
      <c r="O192" s="1"/>
      <c r="P192" s="1"/>
      <c r="Q192" s="1"/>
      <c r="R192" s="1"/>
      <c r="S192" s="1"/>
      <c r="T192" s="1"/>
    </row>
    <row r="193" ht="15.75" customHeight="1">
      <c r="A193" s="1"/>
      <c r="B193" s="1"/>
      <c r="C193" s="1"/>
      <c r="D193" s="1"/>
      <c r="E193" s="1"/>
      <c r="F193" s="1"/>
      <c r="G193" s="1"/>
      <c r="H193" s="1"/>
      <c r="I193" s="1"/>
      <c r="J193" s="1"/>
      <c r="K193" s="1"/>
      <c r="L193" s="1"/>
      <c r="M193" s="1"/>
      <c r="N193" s="1"/>
      <c r="O193" s="1"/>
      <c r="P193" s="1"/>
      <c r="Q193" s="1"/>
      <c r="R193" s="1"/>
      <c r="S193" s="1"/>
      <c r="T193" s="1"/>
    </row>
    <row r="194" ht="15.75" customHeight="1">
      <c r="A194" s="1"/>
      <c r="B194" s="1"/>
      <c r="C194" s="1"/>
      <c r="D194" s="1"/>
      <c r="E194" s="1"/>
      <c r="F194" s="1"/>
      <c r="G194" s="1"/>
      <c r="H194" s="1"/>
      <c r="I194" s="1"/>
      <c r="J194" s="1"/>
      <c r="K194" s="1"/>
      <c r="L194" s="1"/>
      <c r="M194" s="1"/>
      <c r="N194" s="1"/>
      <c r="O194" s="1"/>
      <c r="P194" s="1"/>
      <c r="Q194" s="1"/>
      <c r="R194" s="1"/>
      <c r="S194" s="1"/>
      <c r="T194" s="1"/>
    </row>
    <row r="195" ht="15.75" customHeight="1">
      <c r="A195" s="1"/>
      <c r="B195" s="1"/>
      <c r="C195" s="1"/>
      <c r="D195" s="1"/>
      <c r="E195" s="1"/>
      <c r="F195" s="1"/>
      <c r="G195" s="1"/>
      <c r="H195" s="1"/>
      <c r="I195" s="1"/>
      <c r="J195" s="1"/>
      <c r="K195" s="1"/>
      <c r="L195" s="1"/>
      <c r="M195" s="1"/>
      <c r="N195" s="1"/>
      <c r="O195" s="1"/>
      <c r="P195" s="1"/>
      <c r="Q195" s="1"/>
      <c r="R195" s="1"/>
      <c r="S195" s="1"/>
      <c r="T195" s="1"/>
    </row>
    <row r="196" ht="15.75" customHeight="1">
      <c r="A196" s="1"/>
      <c r="B196" s="1"/>
      <c r="C196" s="1"/>
      <c r="D196" s="1"/>
      <c r="E196" s="1"/>
      <c r="F196" s="1"/>
      <c r="G196" s="1"/>
      <c r="H196" s="1"/>
      <c r="I196" s="1"/>
      <c r="J196" s="1"/>
      <c r="K196" s="1"/>
      <c r="L196" s="1"/>
      <c r="M196" s="1"/>
      <c r="N196" s="1"/>
      <c r="O196" s="1"/>
      <c r="P196" s="1"/>
      <c r="Q196" s="1"/>
      <c r="R196" s="1"/>
      <c r="S196" s="1"/>
      <c r="T196" s="1"/>
    </row>
    <row r="197" ht="15.75" customHeight="1">
      <c r="A197" s="1"/>
      <c r="B197" s="1"/>
      <c r="C197" s="1"/>
      <c r="D197" s="1"/>
      <c r="E197" s="1"/>
      <c r="F197" s="1"/>
      <c r="G197" s="1"/>
      <c r="H197" s="1"/>
      <c r="I197" s="1"/>
      <c r="J197" s="1"/>
      <c r="K197" s="1"/>
      <c r="L197" s="1"/>
      <c r="M197" s="1"/>
      <c r="N197" s="1"/>
      <c r="O197" s="1"/>
      <c r="P197" s="1"/>
      <c r="Q197" s="1"/>
      <c r="R197" s="1"/>
      <c r="S197" s="1"/>
      <c r="T197" s="1"/>
    </row>
    <row r="198" ht="15.75" customHeight="1">
      <c r="A198" s="1"/>
      <c r="B198" s="1"/>
      <c r="C198" s="1"/>
      <c r="D198" s="1"/>
      <c r="E198" s="1"/>
      <c r="F198" s="1"/>
      <c r="G198" s="1"/>
      <c r="H198" s="1"/>
      <c r="I198" s="1"/>
      <c r="J198" s="1"/>
      <c r="K198" s="1"/>
      <c r="L198" s="1"/>
      <c r="M198" s="1"/>
      <c r="N198" s="1"/>
      <c r="O198" s="1"/>
      <c r="P198" s="1"/>
      <c r="Q198" s="1"/>
      <c r="R198" s="1"/>
      <c r="S198" s="1"/>
      <c r="T198" s="1"/>
    </row>
    <row r="199" ht="15.75" customHeight="1">
      <c r="A199" s="1"/>
      <c r="B199" s="1"/>
      <c r="C199" s="1"/>
      <c r="D199" s="1"/>
      <c r="E199" s="1"/>
      <c r="F199" s="1"/>
      <c r="G199" s="1"/>
      <c r="H199" s="1"/>
      <c r="I199" s="1"/>
      <c r="J199" s="1"/>
      <c r="K199" s="1"/>
      <c r="L199" s="1"/>
      <c r="M199" s="1"/>
      <c r="N199" s="1"/>
      <c r="O199" s="1"/>
      <c r="P199" s="1"/>
      <c r="Q199" s="1"/>
      <c r="R199" s="1"/>
      <c r="S199" s="1"/>
      <c r="T199" s="1"/>
    </row>
    <row r="200" ht="15.75" customHeight="1">
      <c r="A200" s="1"/>
      <c r="B200" s="1"/>
      <c r="C200" s="1"/>
      <c r="D200" s="1"/>
      <c r="E200" s="1"/>
      <c r="F200" s="1"/>
      <c r="G200" s="1"/>
      <c r="H200" s="1"/>
      <c r="I200" s="1"/>
      <c r="J200" s="1"/>
      <c r="K200" s="1"/>
      <c r="L200" s="1"/>
      <c r="M200" s="1"/>
      <c r="N200" s="1"/>
      <c r="O200" s="1"/>
      <c r="P200" s="1"/>
      <c r="Q200" s="1"/>
      <c r="R200" s="1"/>
      <c r="S200" s="1"/>
      <c r="T200" s="1"/>
    </row>
    <row r="201" ht="15.75" customHeight="1">
      <c r="A201" s="1"/>
      <c r="B201" s="1"/>
      <c r="C201" s="1"/>
      <c r="D201" s="1"/>
      <c r="E201" s="1"/>
      <c r="F201" s="1"/>
      <c r="G201" s="1"/>
      <c r="H201" s="1"/>
      <c r="I201" s="1"/>
      <c r="J201" s="1"/>
      <c r="K201" s="1"/>
      <c r="L201" s="1"/>
      <c r="M201" s="1"/>
      <c r="N201" s="1"/>
      <c r="O201" s="1"/>
      <c r="P201" s="1"/>
      <c r="Q201" s="1"/>
      <c r="R201" s="1"/>
      <c r="S201" s="1"/>
      <c r="T201" s="1"/>
    </row>
    <row r="202" ht="15.75" customHeight="1">
      <c r="A202" s="1"/>
      <c r="B202" s="1"/>
      <c r="C202" s="1"/>
      <c r="D202" s="1"/>
      <c r="E202" s="1"/>
      <c r="F202" s="1"/>
      <c r="G202" s="1"/>
      <c r="H202" s="1"/>
      <c r="I202" s="1"/>
      <c r="J202" s="1"/>
      <c r="K202" s="1"/>
      <c r="L202" s="1"/>
      <c r="M202" s="1"/>
      <c r="N202" s="1"/>
      <c r="O202" s="1"/>
      <c r="P202" s="1"/>
      <c r="Q202" s="1"/>
      <c r="R202" s="1"/>
      <c r="S202" s="1"/>
      <c r="T202" s="1"/>
    </row>
    <row r="203" ht="15.75" customHeight="1">
      <c r="A203" s="1"/>
      <c r="B203" s="1"/>
      <c r="C203" s="1"/>
      <c r="D203" s="1"/>
      <c r="E203" s="1"/>
      <c r="F203" s="1"/>
      <c r="G203" s="1"/>
      <c r="H203" s="1"/>
      <c r="I203" s="1"/>
      <c r="J203" s="1"/>
      <c r="K203" s="1"/>
      <c r="L203" s="1"/>
      <c r="M203" s="1"/>
      <c r="N203" s="1"/>
      <c r="O203" s="1"/>
      <c r="P203" s="1"/>
      <c r="Q203" s="1"/>
      <c r="R203" s="1"/>
      <c r="S203" s="1"/>
      <c r="T203" s="1"/>
    </row>
    <row r="204" ht="15.75" customHeight="1">
      <c r="A204" s="1"/>
      <c r="B204" s="1"/>
      <c r="C204" s="1"/>
      <c r="D204" s="1"/>
      <c r="E204" s="1"/>
      <c r="F204" s="1"/>
      <c r="G204" s="1"/>
      <c r="H204" s="1"/>
      <c r="I204" s="1"/>
      <c r="J204" s="1"/>
      <c r="K204" s="1"/>
      <c r="L204" s="1"/>
      <c r="M204" s="1"/>
      <c r="N204" s="1"/>
      <c r="O204" s="1"/>
      <c r="P204" s="1"/>
      <c r="Q204" s="1"/>
      <c r="R204" s="1"/>
      <c r="S204" s="1"/>
      <c r="T204" s="1"/>
    </row>
    <row r="205" ht="15.75" customHeight="1">
      <c r="A205" s="1"/>
      <c r="B205" s="1"/>
      <c r="C205" s="1"/>
      <c r="D205" s="1"/>
      <c r="E205" s="1"/>
      <c r="F205" s="1"/>
      <c r="G205" s="1"/>
      <c r="H205" s="1"/>
      <c r="I205" s="1"/>
      <c r="J205" s="1"/>
      <c r="K205" s="1"/>
      <c r="L205" s="1"/>
      <c r="M205" s="1"/>
      <c r="N205" s="1"/>
      <c r="O205" s="1"/>
      <c r="P205" s="1"/>
      <c r="Q205" s="1"/>
      <c r="R205" s="1"/>
      <c r="S205" s="1"/>
      <c r="T205" s="1"/>
    </row>
    <row r="206" ht="15.75" customHeight="1">
      <c r="A206" s="1"/>
      <c r="B206" s="1"/>
      <c r="C206" s="1"/>
      <c r="D206" s="1"/>
      <c r="E206" s="1"/>
      <c r="F206" s="1"/>
      <c r="G206" s="1"/>
      <c r="H206" s="1"/>
      <c r="I206" s="1"/>
      <c r="J206" s="1"/>
      <c r="K206" s="1"/>
      <c r="L206" s="1"/>
      <c r="M206" s="1"/>
      <c r="N206" s="1"/>
      <c r="O206" s="1"/>
      <c r="P206" s="1"/>
      <c r="Q206" s="1"/>
      <c r="R206" s="1"/>
      <c r="S206" s="1"/>
      <c r="T206" s="1"/>
    </row>
    <row r="207" ht="15.75" customHeight="1">
      <c r="A207" s="1"/>
      <c r="B207" s="1"/>
      <c r="C207" s="1"/>
      <c r="D207" s="1"/>
      <c r="E207" s="1"/>
      <c r="F207" s="1"/>
      <c r="G207" s="1"/>
      <c r="H207" s="1"/>
      <c r="I207" s="1"/>
      <c r="J207" s="1"/>
      <c r="K207" s="1"/>
      <c r="L207" s="1"/>
      <c r="M207" s="1"/>
      <c r="N207" s="1"/>
      <c r="O207" s="1"/>
      <c r="P207" s="1"/>
      <c r="Q207" s="1"/>
      <c r="R207" s="1"/>
      <c r="S207" s="1"/>
      <c r="T207" s="1"/>
    </row>
    <row r="208" ht="15.75" customHeight="1">
      <c r="A208" s="1"/>
      <c r="B208" s="1"/>
      <c r="C208" s="1"/>
      <c r="D208" s="1"/>
      <c r="E208" s="1"/>
      <c r="F208" s="1"/>
      <c r="G208" s="1"/>
      <c r="H208" s="1"/>
      <c r="I208" s="1"/>
      <c r="J208" s="1"/>
      <c r="K208" s="1"/>
      <c r="L208" s="1"/>
      <c r="M208" s="1"/>
      <c r="N208" s="1"/>
      <c r="O208" s="1"/>
      <c r="P208" s="1"/>
      <c r="Q208" s="1"/>
      <c r="R208" s="1"/>
      <c r="S208" s="1"/>
      <c r="T208" s="1"/>
    </row>
    <row r="209" ht="15.75" customHeight="1">
      <c r="A209" s="1"/>
      <c r="B209" s="1"/>
      <c r="C209" s="1"/>
      <c r="D209" s="1"/>
      <c r="E209" s="1"/>
      <c r="F209" s="1"/>
      <c r="G209" s="1"/>
      <c r="H209" s="1"/>
      <c r="I209" s="1"/>
      <c r="J209" s="1"/>
      <c r="K209" s="1"/>
      <c r="L209" s="1"/>
      <c r="M209" s="1"/>
      <c r="N209" s="1"/>
      <c r="O209" s="1"/>
      <c r="P209" s="1"/>
      <c r="Q209" s="1"/>
      <c r="R209" s="1"/>
      <c r="S209" s="1"/>
      <c r="T209" s="1"/>
    </row>
    <row r="210" ht="15.75" customHeight="1">
      <c r="A210" s="1"/>
      <c r="B210" s="1"/>
      <c r="C210" s="1"/>
      <c r="D210" s="1"/>
      <c r="E210" s="1"/>
      <c r="F210" s="1"/>
      <c r="G210" s="1"/>
      <c r="H210" s="1"/>
      <c r="I210" s="1"/>
      <c r="J210" s="1"/>
      <c r="K210" s="1"/>
      <c r="L210" s="1"/>
      <c r="M210" s="1"/>
      <c r="N210" s="1"/>
      <c r="O210" s="1"/>
      <c r="P210" s="1"/>
      <c r="Q210" s="1"/>
      <c r="R210" s="1"/>
      <c r="S210" s="1"/>
      <c r="T210" s="1"/>
    </row>
    <row r="211" ht="15.75" customHeight="1">
      <c r="A211" s="1"/>
      <c r="B211" s="1"/>
      <c r="C211" s="1"/>
      <c r="D211" s="1"/>
      <c r="E211" s="1"/>
      <c r="F211" s="1"/>
      <c r="G211" s="1"/>
      <c r="H211" s="1"/>
      <c r="I211" s="1"/>
      <c r="J211" s="1"/>
      <c r="K211" s="1"/>
      <c r="L211" s="1"/>
      <c r="M211" s="1"/>
      <c r="N211" s="1"/>
      <c r="O211" s="1"/>
      <c r="P211" s="1"/>
      <c r="Q211" s="1"/>
      <c r="R211" s="1"/>
      <c r="S211" s="1"/>
      <c r="T211" s="1"/>
    </row>
    <row r="212" ht="15.75" customHeight="1">
      <c r="A212" s="1"/>
      <c r="B212" s="1"/>
      <c r="C212" s="1"/>
      <c r="D212" s="1"/>
      <c r="E212" s="1"/>
      <c r="F212" s="1"/>
      <c r="G212" s="1"/>
      <c r="H212" s="1"/>
      <c r="I212" s="1"/>
      <c r="J212" s="1"/>
      <c r="K212" s="1"/>
      <c r="L212" s="1"/>
      <c r="M212" s="1"/>
      <c r="N212" s="1"/>
      <c r="O212" s="1"/>
      <c r="P212" s="1"/>
      <c r="Q212" s="1"/>
      <c r="R212" s="1"/>
      <c r="S212" s="1"/>
      <c r="T212" s="1"/>
    </row>
    <row r="213" ht="15.75" customHeight="1">
      <c r="A213" s="1"/>
      <c r="B213" s="1"/>
      <c r="C213" s="1"/>
      <c r="D213" s="1"/>
      <c r="E213" s="1"/>
      <c r="F213" s="1"/>
      <c r="G213" s="1"/>
      <c r="H213" s="1"/>
      <c r="I213" s="1"/>
      <c r="J213" s="1"/>
      <c r="K213" s="1"/>
      <c r="L213" s="1"/>
      <c r="M213" s="1"/>
      <c r="N213" s="1"/>
      <c r="O213" s="1"/>
      <c r="P213" s="1"/>
      <c r="Q213" s="1"/>
      <c r="R213" s="1"/>
      <c r="S213" s="1"/>
      <c r="T213" s="1"/>
    </row>
    <row r="214" ht="15.75" customHeight="1">
      <c r="A214" s="1"/>
      <c r="B214" s="1"/>
      <c r="C214" s="1"/>
      <c r="D214" s="1"/>
      <c r="E214" s="1"/>
      <c r="F214" s="1"/>
      <c r="G214" s="1"/>
      <c r="H214" s="1"/>
      <c r="I214" s="1"/>
      <c r="J214" s="1"/>
      <c r="K214" s="1"/>
      <c r="L214" s="1"/>
      <c r="M214" s="1"/>
      <c r="N214" s="1"/>
      <c r="O214" s="1"/>
      <c r="P214" s="1"/>
      <c r="Q214" s="1"/>
      <c r="R214" s="1"/>
      <c r="S214" s="1"/>
      <c r="T214" s="1"/>
    </row>
    <row r="215" ht="15.75" customHeight="1">
      <c r="A215" s="1"/>
      <c r="B215" s="1"/>
      <c r="C215" s="1"/>
      <c r="D215" s="1"/>
      <c r="E215" s="1"/>
      <c r="F215" s="1"/>
      <c r="G215" s="1"/>
      <c r="H215" s="1"/>
      <c r="I215" s="1"/>
      <c r="J215" s="1"/>
      <c r="K215" s="1"/>
      <c r="L215" s="1"/>
      <c r="M215" s="1"/>
      <c r="N215" s="1"/>
      <c r="O215" s="1"/>
      <c r="P215" s="1"/>
      <c r="Q215" s="1"/>
      <c r="R215" s="1"/>
      <c r="S215" s="1"/>
      <c r="T215" s="1"/>
    </row>
    <row r="216" ht="15.75" customHeight="1">
      <c r="A216" s="1"/>
      <c r="B216" s="1"/>
      <c r="C216" s="1"/>
      <c r="D216" s="1"/>
      <c r="E216" s="1"/>
      <c r="F216" s="1"/>
      <c r="G216" s="1"/>
      <c r="H216" s="1"/>
      <c r="I216" s="1"/>
      <c r="J216" s="1"/>
      <c r="K216" s="1"/>
      <c r="L216" s="1"/>
      <c r="M216" s="1"/>
      <c r="N216" s="1"/>
      <c r="O216" s="1"/>
      <c r="P216" s="1"/>
      <c r="Q216" s="1"/>
      <c r="R216" s="1"/>
      <c r="S216" s="1"/>
      <c r="T216" s="1"/>
    </row>
    <row r="217" ht="15.75" customHeight="1">
      <c r="A217" s="1"/>
      <c r="B217" s="1"/>
      <c r="C217" s="1"/>
      <c r="D217" s="1"/>
      <c r="E217" s="1"/>
      <c r="F217" s="1"/>
      <c r="G217" s="1"/>
      <c r="H217" s="1"/>
      <c r="I217" s="1"/>
      <c r="J217" s="1"/>
      <c r="K217" s="1"/>
      <c r="L217" s="1"/>
      <c r="M217" s="1"/>
      <c r="N217" s="1"/>
      <c r="O217" s="1"/>
      <c r="P217" s="1"/>
      <c r="Q217" s="1"/>
      <c r="R217" s="1"/>
      <c r="S217" s="1"/>
      <c r="T217" s="1"/>
    </row>
    <row r="218" ht="15.75" customHeight="1">
      <c r="A218" s="1"/>
      <c r="B218" s="1"/>
      <c r="C218" s="1"/>
      <c r="D218" s="1"/>
      <c r="E218" s="1"/>
      <c r="F218" s="1"/>
      <c r="G218" s="1"/>
      <c r="H218" s="1"/>
      <c r="I218" s="1"/>
      <c r="J218" s="1"/>
      <c r="K218" s="1"/>
      <c r="L218" s="1"/>
      <c r="M218" s="1"/>
      <c r="N218" s="1"/>
      <c r="O218" s="1"/>
      <c r="P218" s="1"/>
      <c r="Q218" s="1"/>
      <c r="R218" s="1"/>
      <c r="S218" s="1"/>
      <c r="T218" s="1"/>
    </row>
    <row r="219" ht="15.75" customHeight="1">
      <c r="A219" s="1"/>
      <c r="B219" s="1"/>
      <c r="C219" s="1"/>
      <c r="D219" s="1"/>
      <c r="E219" s="1"/>
      <c r="F219" s="1"/>
      <c r="G219" s="1"/>
      <c r="H219" s="1"/>
      <c r="I219" s="1"/>
      <c r="J219" s="1"/>
      <c r="K219" s="1"/>
      <c r="L219" s="1"/>
      <c r="M219" s="1"/>
      <c r="N219" s="1"/>
      <c r="O219" s="1"/>
      <c r="P219" s="1"/>
      <c r="Q219" s="1"/>
      <c r="R219" s="1"/>
      <c r="S219" s="1"/>
      <c r="T219" s="1"/>
    </row>
    <row r="220" ht="15.75" customHeight="1">
      <c r="A220" s="1"/>
      <c r="B220" s="1"/>
      <c r="C220" s="1"/>
      <c r="D220" s="1"/>
      <c r="E220" s="1"/>
      <c r="F220" s="1"/>
      <c r="G220" s="1"/>
      <c r="H220" s="1"/>
      <c r="I220" s="1"/>
      <c r="J220" s="1"/>
      <c r="K220" s="1"/>
      <c r="L220" s="1"/>
      <c r="M220" s="1"/>
      <c r="N220" s="1"/>
      <c r="O220" s="1"/>
      <c r="P220" s="1"/>
      <c r="Q220" s="1"/>
      <c r="R220" s="1"/>
      <c r="S220" s="1"/>
      <c r="T220" s="1"/>
    </row>
    <row r="221" ht="15.75" customHeight="1">
      <c r="A221" s="1"/>
      <c r="B221" s="1"/>
      <c r="C221" s="1"/>
      <c r="D221" s="1"/>
      <c r="E221" s="1"/>
      <c r="F221" s="1"/>
      <c r="G221" s="1"/>
      <c r="H221" s="1"/>
      <c r="I221" s="1"/>
      <c r="J221" s="1"/>
      <c r="K221" s="1"/>
      <c r="L221" s="1"/>
      <c r="M221" s="1"/>
      <c r="N221" s="1"/>
      <c r="O221" s="1"/>
      <c r="P221" s="1"/>
      <c r="Q221" s="1"/>
      <c r="R221" s="1"/>
      <c r="S221" s="1"/>
      <c r="T221" s="1"/>
    </row>
    <row r="222" ht="15.75" customHeight="1">
      <c r="A222" s="1"/>
      <c r="B222" s="1"/>
      <c r="C222" s="1"/>
      <c r="D222" s="1"/>
      <c r="E222" s="1"/>
      <c r="F222" s="1"/>
      <c r="G222" s="1"/>
      <c r="H222" s="1"/>
      <c r="I222" s="1"/>
      <c r="J222" s="1"/>
      <c r="K222" s="1"/>
      <c r="L222" s="1"/>
      <c r="M222" s="1"/>
      <c r="N222" s="1"/>
      <c r="O222" s="1"/>
      <c r="P222" s="1"/>
      <c r="Q222" s="1"/>
      <c r="R222" s="1"/>
      <c r="S222" s="1"/>
      <c r="T222" s="1"/>
    </row>
    <row r="223" ht="15.75" customHeight="1">
      <c r="A223" s="1"/>
      <c r="B223" s="1"/>
      <c r="C223" s="1"/>
      <c r="D223" s="1"/>
      <c r="E223" s="1"/>
      <c r="F223" s="1"/>
      <c r="G223" s="1"/>
      <c r="H223" s="1"/>
      <c r="I223" s="1"/>
      <c r="J223" s="1"/>
      <c r="K223" s="1"/>
      <c r="L223" s="1"/>
      <c r="M223" s="1"/>
      <c r="N223" s="1"/>
      <c r="O223" s="1"/>
      <c r="P223" s="1"/>
      <c r="Q223" s="1"/>
      <c r="R223" s="1"/>
      <c r="S223" s="1"/>
      <c r="T223" s="1"/>
    </row>
    <row r="224" ht="15.75" customHeight="1">
      <c r="A224" s="1"/>
      <c r="B224" s="1"/>
      <c r="C224" s="1"/>
      <c r="D224" s="1"/>
      <c r="E224" s="1"/>
      <c r="F224" s="1"/>
      <c r="G224" s="1"/>
      <c r="H224" s="1"/>
      <c r="I224" s="1"/>
      <c r="J224" s="1"/>
      <c r="K224" s="1"/>
      <c r="L224" s="1"/>
      <c r="M224" s="1"/>
      <c r="N224" s="1"/>
      <c r="O224" s="1"/>
      <c r="P224" s="1"/>
      <c r="Q224" s="1"/>
      <c r="R224" s="1"/>
      <c r="S224" s="1"/>
      <c r="T224" s="1"/>
    </row>
    <row r="225" ht="15.75" customHeight="1">
      <c r="A225" s="1"/>
      <c r="B225" s="1"/>
      <c r="C225" s="1"/>
      <c r="D225" s="1"/>
      <c r="E225" s="1"/>
      <c r="F225" s="1"/>
      <c r="G225" s="1"/>
      <c r="H225" s="1"/>
      <c r="I225" s="1"/>
      <c r="J225" s="1"/>
      <c r="K225" s="1"/>
      <c r="L225" s="1"/>
      <c r="M225" s="1"/>
      <c r="N225" s="1"/>
      <c r="O225" s="1"/>
      <c r="P225" s="1"/>
      <c r="Q225" s="1"/>
      <c r="R225" s="1"/>
      <c r="S225" s="1"/>
      <c r="T225" s="1"/>
    </row>
    <row r="226" ht="15.75" customHeight="1">
      <c r="A226" s="1"/>
      <c r="B226" s="1"/>
      <c r="C226" s="1"/>
      <c r="D226" s="1"/>
      <c r="E226" s="1"/>
      <c r="F226" s="1"/>
      <c r="G226" s="1"/>
      <c r="H226" s="1"/>
      <c r="I226" s="1"/>
      <c r="J226" s="1"/>
      <c r="K226" s="1"/>
      <c r="L226" s="1"/>
      <c r="M226" s="1"/>
      <c r="N226" s="1"/>
      <c r="O226" s="1"/>
      <c r="P226" s="1"/>
      <c r="Q226" s="1"/>
      <c r="R226" s="1"/>
      <c r="S226" s="1"/>
      <c r="T226" s="1"/>
    </row>
    <row r="227" ht="15.75" customHeight="1">
      <c r="A227" s="1"/>
      <c r="B227" s="1"/>
      <c r="C227" s="1"/>
      <c r="D227" s="1"/>
      <c r="E227" s="1"/>
      <c r="F227" s="1"/>
      <c r="G227" s="1"/>
      <c r="H227" s="1"/>
      <c r="I227" s="1"/>
      <c r="J227" s="1"/>
      <c r="K227" s="1"/>
      <c r="L227" s="1"/>
      <c r="M227" s="1"/>
      <c r="N227" s="1"/>
      <c r="O227" s="1"/>
      <c r="P227" s="1"/>
      <c r="Q227" s="1"/>
      <c r="R227" s="1"/>
      <c r="S227" s="1"/>
      <c r="T227" s="1"/>
    </row>
    <row r="228" ht="15.75" customHeight="1">
      <c r="A228" s="1"/>
      <c r="B228" s="1"/>
      <c r="C228" s="1"/>
      <c r="D228" s="1"/>
      <c r="E228" s="1"/>
      <c r="F228" s="1"/>
      <c r="G228" s="1"/>
      <c r="H228" s="1"/>
      <c r="I228" s="1"/>
      <c r="J228" s="1"/>
      <c r="K228" s="1"/>
      <c r="L228" s="1"/>
      <c r="M228" s="1"/>
      <c r="N228" s="1"/>
      <c r="O228" s="1"/>
      <c r="P228" s="1"/>
      <c r="Q228" s="1"/>
      <c r="R228" s="1"/>
      <c r="S228" s="1"/>
      <c r="T228" s="1"/>
    </row>
    <row r="229" ht="15.75" customHeight="1">
      <c r="A229" s="1"/>
      <c r="B229" s="1"/>
      <c r="C229" s="1"/>
      <c r="D229" s="1"/>
      <c r="E229" s="1"/>
      <c r="F229" s="1"/>
      <c r="G229" s="1"/>
      <c r="H229" s="1"/>
      <c r="I229" s="1"/>
      <c r="J229" s="1"/>
      <c r="K229" s="1"/>
      <c r="L229" s="1"/>
      <c r="M229" s="1"/>
      <c r="N229" s="1"/>
      <c r="O229" s="1"/>
      <c r="P229" s="1"/>
      <c r="Q229" s="1"/>
      <c r="R229" s="1"/>
      <c r="S229" s="1"/>
      <c r="T229" s="1"/>
    </row>
    <row r="230" ht="15.75" customHeight="1">
      <c r="A230" s="1"/>
      <c r="B230" s="1"/>
      <c r="C230" s="1"/>
      <c r="D230" s="1"/>
      <c r="E230" s="1"/>
      <c r="F230" s="1"/>
      <c r="G230" s="1"/>
      <c r="H230" s="1"/>
      <c r="I230" s="1"/>
      <c r="J230" s="1"/>
      <c r="K230" s="1"/>
      <c r="L230" s="1"/>
      <c r="M230" s="1"/>
      <c r="N230" s="1"/>
      <c r="O230" s="1"/>
      <c r="P230" s="1"/>
      <c r="Q230" s="1"/>
      <c r="R230" s="1"/>
      <c r="S230" s="1"/>
      <c r="T230" s="1"/>
    </row>
    <row r="231" ht="15.75" customHeight="1">
      <c r="A231" s="1"/>
      <c r="B231" s="1"/>
      <c r="C231" s="1"/>
      <c r="D231" s="1"/>
      <c r="E231" s="1"/>
      <c r="F231" s="1"/>
      <c r="G231" s="1"/>
      <c r="H231" s="1"/>
      <c r="I231" s="1"/>
      <c r="J231" s="1"/>
      <c r="K231" s="1"/>
      <c r="L231" s="1"/>
      <c r="M231" s="1"/>
      <c r="N231" s="1"/>
      <c r="O231" s="1"/>
      <c r="P231" s="1"/>
      <c r="Q231" s="1"/>
      <c r="R231" s="1"/>
      <c r="S231" s="1"/>
      <c r="T231" s="1"/>
    </row>
    <row r="232" ht="15.75" customHeight="1">
      <c r="A232" s="1"/>
      <c r="B232" s="1"/>
      <c r="C232" s="1"/>
      <c r="D232" s="1"/>
      <c r="E232" s="1"/>
      <c r="F232" s="1"/>
      <c r="G232" s="1"/>
      <c r="H232" s="1"/>
      <c r="I232" s="1"/>
      <c r="J232" s="1"/>
      <c r="K232" s="1"/>
      <c r="L232" s="1"/>
      <c r="M232" s="1"/>
      <c r="N232" s="1"/>
      <c r="O232" s="1"/>
      <c r="P232" s="1"/>
      <c r="Q232" s="1"/>
      <c r="R232" s="1"/>
      <c r="S232" s="1"/>
      <c r="T232" s="1"/>
    </row>
    <row r="233" ht="15.75" customHeight="1">
      <c r="A233" s="1"/>
      <c r="B233" s="1"/>
      <c r="C233" s="1"/>
      <c r="D233" s="1"/>
      <c r="E233" s="1"/>
      <c r="F233" s="1"/>
      <c r="G233" s="1"/>
      <c r="H233" s="1"/>
      <c r="I233" s="1"/>
      <c r="J233" s="1"/>
      <c r="K233" s="1"/>
      <c r="L233" s="1"/>
      <c r="M233" s="1"/>
      <c r="N233" s="1"/>
      <c r="O233" s="1"/>
      <c r="P233" s="1"/>
      <c r="Q233" s="1"/>
      <c r="R233" s="1"/>
      <c r="S233" s="1"/>
      <c r="T233" s="1"/>
    </row>
    <row r="234" ht="15.75" customHeight="1">
      <c r="A234" s="1"/>
      <c r="B234" s="1"/>
      <c r="C234" s="1"/>
      <c r="D234" s="1"/>
      <c r="E234" s="1"/>
      <c r="F234" s="1"/>
      <c r="G234" s="1"/>
      <c r="H234" s="1"/>
      <c r="I234" s="1"/>
      <c r="J234" s="1"/>
      <c r="K234" s="1"/>
      <c r="L234" s="1"/>
      <c r="M234" s="1"/>
      <c r="N234" s="1"/>
      <c r="O234" s="1"/>
      <c r="P234" s="1"/>
      <c r="Q234" s="1"/>
      <c r="R234" s="1"/>
      <c r="S234" s="1"/>
      <c r="T234" s="1"/>
    </row>
    <row r="235" ht="15.75" customHeight="1">
      <c r="A235" s="1"/>
      <c r="B235" s="1"/>
      <c r="C235" s="1"/>
      <c r="D235" s="1"/>
      <c r="E235" s="1"/>
      <c r="F235" s="1"/>
      <c r="G235" s="1"/>
      <c r="H235" s="1"/>
      <c r="I235" s="1"/>
      <c r="J235" s="1"/>
      <c r="K235" s="1"/>
      <c r="L235" s="1"/>
      <c r="M235" s="1"/>
      <c r="N235" s="1"/>
      <c r="O235" s="1"/>
      <c r="P235" s="1"/>
      <c r="Q235" s="1"/>
      <c r="R235" s="1"/>
      <c r="S235" s="1"/>
      <c r="T235" s="1"/>
    </row>
    <row r="236" ht="15.75" customHeight="1">
      <c r="A236" s="1"/>
      <c r="B236" s="1"/>
      <c r="C236" s="1"/>
      <c r="D236" s="1"/>
      <c r="E236" s="1"/>
      <c r="F236" s="1"/>
      <c r="G236" s="1"/>
      <c r="H236" s="1"/>
      <c r="I236" s="1"/>
      <c r="J236" s="1"/>
      <c r="K236" s="1"/>
      <c r="L236" s="1"/>
      <c r="M236" s="1"/>
      <c r="N236" s="1"/>
      <c r="O236" s="1"/>
      <c r="P236" s="1"/>
      <c r="Q236" s="1"/>
      <c r="R236" s="1"/>
      <c r="S236" s="1"/>
      <c r="T236" s="1"/>
    </row>
    <row r="237" ht="15.75" customHeight="1">
      <c r="A237" s="1"/>
      <c r="B237" s="1"/>
      <c r="C237" s="1"/>
      <c r="D237" s="1"/>
      <c r="E237" s="1"/>
      <c r="F237" s="1"/>
      <c r="G237" s="1"/>
      <c r="H237" s="1"/>
      <c r="I237" s="1"/>
      <c r="J237" s="1"/>
      <c r="K237" s="1"/>
      <c r="L237" s="1"/>
      <c r="M237" s="1"/>
      <c r="N237" s="1"/>
      <c r="O237" s="1"/>
      <c r="P237" s="1"/>
      <c r="Q237" s="1"/>
      <c r="R237" s="1"/>
      <c r="S237" s="1"/>
      <c r="T237" s="1"/>
    </row>
    <row r="238" ht="15.75" customHeight="1">
      <c r="A238" s="1"/>
      <c r="B238" s="1"/>
      <c r="C238" s="1"/>
      <c r="D238" s="1"/>
      <c r="E238" s="1"/>
      <c r="F238" s="1"/>
      <c r="G238" s="1"/>
      <c r="H238" s="1"/>
      <c r="I238" s="1"/>
      <c r="J238" s="1"/>
      <c r="K238" s="1"/>
      <c r="L238" s="1"/>
      <c r="M238" s="1"/>
      <c r="N238" s="1"/>
      <c r="O238" s="1"/>
      <c r="P238" s="1"/>
      <c r="Q238" s="1"/>
      <c r="R238" s="1"/>
      <c r="S238" s="1"/>
      <c r="T238" s="1"/>
    </row>
    <row r="239" ht="15.75" customHeight="1">
      <c r="A239" s="1"/>
      <c r="B239" s="1"/>
      <c r="C239" s="1"/>
      <c r="D239" s="1"/>
      <c r="E239" s="1"/>
      <c r="F239" s="1"/>
      <c r="G239" s="1"/>
      <c r="H239" s="1"/>
      <c r="I239" s="1"/>
      <c r="J239" s="1"/>
      <c r="K239" s="1"/>
      <c r="L239" s="1"/>
      <c r="M239" s="1"/>
      <c r="N239" s="1"/>
      <c r="O239" s="1"/>
      <c r="P239" s="1"/>
      <c r="Q239" s="1"/>
      <c r="R239" s="1"/>
      <c r="S239" s="1"/>
      <c r="T239" s="1"/>
    </row>
    <row r="240" ht="15.75" customHeight="1">
      <c r="A240" s="1"/>
      <c r="B240" s="1"/>
      <c r="C240" s="1"/>
      <c r="D240" s="1"/>
      <c r="E240" s="1"/>
      <c r="F240" s="1"/>
      <c r="G240" s="1"/>
      <c r="H240" s="1"/>
      <c r="I240" s="1"/>
      <c r="J240" s="1"/>
      <c r="K240" s="1"/>
      <c r="L240" s="1"/>
      <c r="M240" s="1"/>
      <c r="N240" s="1"/>
      <c r="O240" s="1"/>
      <c r="P240" s="1"/>
      <c r="Q240" s="1"/>
      <c r="R240" s="1"/>
      <c r="S240" s="1"/>
      <c r="T240" s="1"/>
    </row>
    <row r="241" ht="15.75" customHeight="1">
      <c r="A241" s="1"/>
      <c r="B241" s="1"/>
      <c r="C241" s="1"/>
      <c r="D241" s="1"/>
      <c r="E241" s="1"/>
      <c r="F241" s="1"/>
      <c r="G241" s="1"/>
      <c r="H241" s="1"/>
      <c r="I241" s="1"/>
      <c r="J241" s="1"/>
      <c r="K241" s="1"/>
      <c r="L241" s="1"/>
      <c r="M241" s="1"/>
      <c r="N241" s="1"/>
      <c r="O241" s="1"/>
      <c r="P241" s="1"/>
      <c r="Q241" s="1"/>
      <c r="R241" s="1"/>
      <c r="S241" s="1"/>
      <c r="T241" s="1"/>
    </row>
    <row r="242" ht="15.75" customHeight="1">
      <c r="A242" s="1"/>
      <c r="B242" s="1"/>
      <c r="C242" s="1"/>
      <c r="D242" s="1"/>
      <c r="E242" s="1"/>
      <c r="F242" s="1"/>
      <c r="G242" s="1"/>
      <c r="H242" s="1"/>
      <c r="I242" s="1"/>
      <c r="J242" s="1"/>
      <c r="K242" s="1"/>
      <c r="L242" s="1"/>
      <c r="M242" s="1"/>
      <c r="N242" s="1"/>
      <c r="O242" s="1"/>
      <c r="P242" s="1"/>
      <c r="Q242" s="1"/>
      <c r="R242" s="1"/>
      <c r="S242" s="1"/>
      <c r="T242" s="1"/>
    </row>
    <row r="243" ht="15.75" customHeight="1">
      <c r="A243" s="1"/>
      <c r="B243" s="1"/>
      <c r="C243" s="1"/>
      <c r="D243" s="1"/>
      <c r="E243" s="1"/>
      <c r="F243" s="1"/>
      <c r="G243" s="1"/>
      <c r="H243" s="1"/>
      <c r="I243" s="1"/>
      <c r="J243" s="1"/>
      <c r="K243" s="1"/>
      <c r="L243" s="1"/>
      <c r="M243" s="1"/>
      <c r="N243" s="1"/>
      <c r="O243" s="1"/>
      <c r="P243" s="1"/>
      <c r="Q243" s="1"/>
      <c r="R243" s="1"/>
      <c r="S243" s="1"/>
      <c r="T243" s="1"/>
    </row>
    <row r="244" ht="15.75" customHeight="1">
      <c r="A244" s="1"/>
      <c r="B244" s="1"/>
      <c r="C244" s="1"/>
      <c r="D244" s="1"/>
      <c r="E244" s="1"/>
      <c r="F244" s="1"/>
      <c r="G244" s="1"/>
      <c r="H244" s="1"/>
      <c r="I244" s="1"/>
      <c r="J244" s="1"/>
      <c r="K244" s="1"/>
      <c r="L244" s="1"/>
      <c r="M244" s="1"/>
      <c r="N244" s="1"/>
      <c r="O244" s="1"/>
      <c r="P244" s="1"/>
      <c r="Q244" s="1"/>
      <c r="R244" s="1"/>
      <c r="S244" s="1"/>
      <c r="T244" s="1"/>
    </row>
    <row r="245" ht="15.75" customHeight="1">
      <c r="A245" s="1"/>
      <c r="B245" s="1"/>
      <c r="C245" s="1"/>
      <c r="D245" s="1"/>
      <c r="E245" s="1"/>
      <c r="F245" s="1"/>
      <c r="G245" s="1"/>
      <c r="H245" s="1"/>
      <c r="I245" s="1"/>
      <c r="J245" s="1"/>
      <c r="K245" s="1"/>
      <c r="L245" s="1"/>
      <c r="M245" s="1"/>
      <c r="N245" s="1"/>
      <c r="O245" s="1"/>
      <c r="P245" s="1"/>
      <c r="Q245" s="1"/>
      <c r="R245" s="1"/>
      <c r="S245" s="1"/>
      <c r="T245" s="1"/>
    </row>
    <row r="246" ht="15.75" customHeight="1">
      <c r="A246" s="1"/>
      <c r="B246" s="1"/>
      <c r="C246" s="1"/>
      <c r="D246" s="1"/>
      <c r="E246" s="1"/>
      <c r="F246" s="1"/>
      <c r="G246" s="1"/>
      <c r="H246" s="1"/>
      <c r="I246" s="1"/>
      <c r="J246" s="1"/>
      <c r="K246" s="1"/>
      <c r="L246" s="1"/>
      <c r="M246" s="1"/>
      <c r="N246" s="1"/>
      <c r="O246" s="1"/>
      <c r="P246" s="1"/>
      <c r="Q246" s="1"/>
      <c r="R246" s="1"/>
      <c r="S246" s="1"/>
      <c r="T246" s="1"/>
    </row>
    <row r="247" ht="15.75" customHeight="1">
      <c r="A247" s="1"/>
      <c r="B247" s="1"/>
      <c r="C247" s="1"/>
      <c r="D247" s="1"/>
      <c r="E247" s="1"/>
      <c r="F247" s="1"/>
      <c r="G247" s="1"/>
      <c r="H247" s="1"/>
      <c r="I247" s="1"/>
      <c r="J247" s="1"/>
      <c r="K247" s="1"/>
      <c r="L247" s="1"/>
      <c r="M247" s="1"/>
      <c r="N247" s="1"/>
      <c r="O247" s="1"/>
      <c r="P247" s="1"/>
      <c r="Q247" s="1"/>
      <c r="R247" s="1"/>
      <c r="S247" s="1"/>
      <c r="T247" s="1"/>
    </row>
    <row r="248" ht="15.75" customHeight="1">
      <c r="A248" s="1"/>
      <c r="B248" s="1"/>
      <c r="C248" s="1"/>
      <c r="D248" s="1"/>
      <c r="E248" s="1"/>
      <c r="F248" s="1"/>
      <c r="G248" s="1"/>
      <c r="H248" s="1"/>
      <c r="I248" s="1"/>
      <c r="J248" s="1"/>
      <c r="K248" s="1"/>
      <c r="L248" s="1"/>
      <c r="M248" s="1"/>
      <c r="N248" s="1"/>
      <c r="O248" s="1"/>
      <c r="P248" s="1"/>
      <c r="Q248" s="1"/>
      <c r="R248" s="1"/>
      <c r="S248" s="1"/>
      <c r="T248" s="1"/>
    </row>
    <row r="249" ht="15.75" customHeight="1">
      <c r="A249" s="1"/>
      <c r="B249" s="1"/>
      <c r="C249" s="1"/>
      <c r="D249" s="1"/>
      <c r="E249" s="1"/>
      <c r="F249" s="1"/>
      <c r="G249" s="1"/>
      <c r="H249" s="1"/>
      <c r="I249" s="1"/>
      <c r="J249" s="1"/>
      <c r="K249" s="1"/>
      <c r="L249" s="1"/>
      <c r="M249" s="1"/>
      <c r="N249" s="1"/>
      <c r="O249" s="1"/>
      <c r="P249" s="1"/>
      <c r="Q249" s="1"/>
      <c r="R249" s="1"/>
      <c r="S249" s="1"/>
      <c r="T249" s="1"/>
    </row>
    <row r="250" ht="15.75" customHeight="1">
      <c r="A250" s="1"/>
      <c r="B250" s="1"/>
      <c r="C250" s="1"/>
      <c r="D250" s="1"/>
      <c r="E250" s="1"/>
      <c r="F250" s="1"/>
      <c r="G250" s="1"/>
      <c r="H250" s="1"/>
      <c r="I250" s="1"/>
      <c r="J250" s="1"/>
      <c r="K250" s="1"/>
      <c r="L250" s="1"/>
      <c r="M250" s="1"/>
      <c r="N250" s="1"/>
      <c r="O250" s="1"/>
      <c r="P250" s="1"/>
      <c r="Q250" s="1"/>
      <c r="R250" s="1"/>
      <c r="S250" s="1"/>
      <c r="T250" s="1"/>
    </row>
    <row r="251" ht="15.75" customHeight="1">
      <c r="A251" s="1"/>
      <c r="B251" s="1"/>
      <c r="C251" s="1"/>
      <c r="D251" s="1"/>
      <c r="E251" s="1"/>
      <c r="F251" s="1"/>
      <c r="G251" s="1"/>
      <c r="H251" s="1"/>
      <c r="I251" s="1"/>
      <c r="J251" s="1"/>
      <c r="K251" s="1"/>
      <c r="L251" s="1"/>
      <c r="M251" s="1"/>
      <c r="N251" s="1"/>
      <c r="O251" s="1"/>
      <c r="P251" s="1"/>
      <c r="Q251" s="1"/>
      <c r="R251" s="1"/>
      <c r="S251" s="1"/>
      <c r="T251" s="1"/>
    </row>
    <row r="252" ht="15.75" customHeight="1">
      <c r="A252" s="1"/>
      <c r="B252" s="1"/>
      <c r="C252" s="1"/>
      <c r="D252" s="1"/>
      <c r="E252" s="1"/>
      <c r="F252" s="1"/>
      <c r="G252" s="1"/>
      <c r="H252" s="1"/>
      <c r="I252" s="1"/>
      <c r="J252" s="1"/>
      <c r="K252" s="1"/>
      <c r="L252" s="1"/>
      <c r="M252" s="1"/>
      <c r="N252" s="1"/>
      <c r="O252" s="1"/>
      <c r="P252" s="1"/>
      <c r="Q252" s="1"/>
      <c r="R252" s="1"/>
      <c r="S252" s="1"/>
      <c r="T252" s="1"/>
    </row>
    <row r="253" ht="15.75" customHeight="1">
      <c r="A253" s="1"/>
      <c r="B253" s="1"/>
      <c r="C253" s="1"/>
      <c r="D253" s="1"/>
      <c r="E253" s="1"/>
      <c r="F253" s="1"/>
      <c r="G253" s="1"/>
      <c r="H253" s="1"/>
      <c r="I253" s="1"/>
      <c r="J253" s="1"/>
      <c r="K253" s="1"/>
      <c r="L253" s="1"/>
      <c r="M253" s="1"/>
      <c r="N253" s="1"/>
      <c r="O253" s="1"/>
      <c r="P253" s="1"/>
      <c r="Q253" s="1"/>
      <c r="R253" s="1"/>
      <c r="S253" s="1"/>
      <c r="T253" s="1"/>
    </row>
    <row r="254" ht="15.75" customHeight="1">
      <c r="A254" s="1"/>
      <c r="B254" s="1"/>
      <c r="C254" s="1"/>
      <c r="D254" s="1"/>
      <c r="E254" s="1"/>
      <c r="F254" s="1"/>
      <c r="G254" s="1"/>
      <c r="H254" s="1"/>
      <c r="I254" s="1"/>
      <c r="J254" s="1"/>
      <c r="K254" s="1"/>
      <c r="L254" s="1"/>
      <c r="M254" s="1"/>
      <c r="N254" s="1"/>
      <c r="O254" s="1"/>
      <c r="P254" s="1"/>
      <c r="Q254" s="1"/>
      <c r="R254" s="1"/>
      <c r="S254" s="1"/>
      <c r="T254" s="1"/>
    </row>
    <row r="255" ht="15.75" customHeight="1">
      <c r="A255" s="1"/>
      <c r="B255" s="1"/>
      <c r="C255" s="1"/>
      <c r="D255" s="1"/>
      <c r="E255" s="1"/>
      <c r="F255" s="1"/>
      <c r="G255" s="1"/>
      <c r="H255" s="1"/>
      <c r="I255" s="1"/>
      <c r="J255" s="1"/>
      <c r="K255" s="1"/>
      <c r="L255" s="1"/>
      <c r="M255" s="1"/>
      <c r="N255" s="1"/>
      <c r="O255" s="1"/>
      <c r="P255" s="1"/>
      <c r="Q255" s="1"/>
      <c r="R255" s="1"/>
      <c r="S255" s="1"/>
      <c r="T255" s="1"/>
    </row>
    <row r="256" ht="15.75" customHeight="1">
      <c r="A256" s="1"/>
      <c r="B256" s="1"/>
      <c r="C256" s="1"/>
      <c r="D256" s="1"/>
      <c r="E256" s="1"/>
      <c r="F256" s="1"/>
      <c r="G256" s="1"/>
      <c r="H256" s="1"/>
      <c r="I256" s="1"/>
      <c r="J256" s="1"/>
      <c r="K256" s="1"/>
      <c r="L256" s="1"/>
      <c r="M256" s="1"/>
      <c r="N256" s="1"/>
      <c r="O256" s="1"/>
      <c r="P256" s="1"/>
      <c r="Q256" s="1"/>
      <c r="R256" s="1"/>
      <c r="S256" s="1"/>
      <c r="T256" s="1"/>
    </row>
    <row r="257" ht="15.75" customHeight="1">
      <c r="A257" s="1"/>
      <c r="B257" s="1"/>
      <c r="C257" s="1"/>
      <c r="D257" s="1"/>
      <c r="E257" s="1"/>
      <c r="F257" s="1"/>
      <c r="G257" s="1"/>
      <c r="H257" s="1"/>
      <c r="I257" s="1"/>
      <c r="J257" s="1"/>
      <c r="K257" s="1"/>
      <c r="L257" s="1"/>
      <c r="M257" s="1"/>
      <c r="N257" s="1"/>
      <c r="O257" s="1"/>
      <c r="P257" s="1"/>
      <c r="Q257" s="1"/>
      <c r="R257" s="1"/>
      <c r="S257" s="1"/>
      <c r="T257" s="1"/>
    </row>
    <row r="258" ht="15.75" customHeight="1">
      <c r="A258" s="1"/>
      <c r="B258" s="1"/>
      <c r="C258" s="1"/>
      <c r="D258" s="1"/>
      <c r="E258" s="1"/>
      <c r="F258" s="1"/>
      <c r="G258" s="1"/>
      <c r="H258" s="1"/>
      <c r="I258" s="1"/>
      <c r="J258" s="1"/>
      <c r="K258" s="1"/>
      <c r="L258" s="1"/>
      <c r="M258" s="1"/>
      <c r="N258" s="1"/>
      <c r="O258" s="1"/>
      <c r="P258" s="1"/>
      <c r="Q258" s="1"/>
      <c r="R258" s="1"/>
      <c r="S258" s="1"/>
      <c r="T258" s="1"/>
    </row>
    <row r="259" ht="15.75" customHeight="1">
      <c r="A259" s="1"/>
      <c r="B259" s="1"/>
      <c r="C259" s="1"/>
      <c r="D259" s="1"/>
      <c r="E259" s="1"/>
      <c r="F259" s="1"/>
      <c r="G259" s="1"/>
      <c r="H259" s="1"/>
      <c r="I259" s="1"/>
      <c r="J259" s="1"/>
      <c r="K259" s="1"/>
      <c r="L259" s="1"/>
      <c r="M259" s="1"/>
      <c r="N259" s="1"/>
      <c r="O259" s="1"/>
      <c r="P259" s="1"/>
      <c r="Q259" s="1"/>
      <c r="R259" s="1"/>
      <c r="S259" s="1"/>
      <c r="T259" s="1"/>
    </row>
    <row r="260" ht="15.75" customHeight="1">
      <c r="A260" s="1"/>
      <c r="B260" s="1"/>
      <c r="C260" s="1"/>
      <c r="D260" s="1"/>
      <c r="E260" s="1"/>
      <c r="F260" s="1"/>
      <c r="G260" s="1"/>
      <c r="H260" s="1"/>
      <c r="I260" s="1"/>
      <c r="J260" s="1"/>
      <c r="K260" s="1"/>
      <c r="L260" s="1"/>
      <c r="M260" s="1"/>
      <c r="N260" s="1"/>
      <c r="O260" s="1"/>
      <c r="P260" s="1"/>
      <c r="Q260" s="1"/>
      <c r="R260" s="1"/>
      <c r="S260" s="1"/>
      <c r="T260" s="1"/>
    </row>
    <row r="261" ht="15.75" customHeight="1">
      <c r="A261" s="1"/>
      <c r="B261" s="1"/>
      <c r="C261" s="1"/>
      <c r="D261" s="1"/>
      <c r="E261" s="1"/>
      <c r="F261" s="1"/>
      <c r="G261" s="1"/>
      <c r="H261" s="1"/>
      <c r="I261" s="1"/>
      <c r="J261" s="1"/>
      <c r="K261" s="1"/>
      <c r="L261" s="1"/>
      <c r="M261" s="1"/>
      <c r="N261" s="1"/>
      <c r="O261" s="1"/>
      <c r="P261" s="1"/>
      <c r="Q261" s="1"/>
      <c r="R261" s="1"/>
      <c r="S261" s="1"/>
      <c r="T261" s="1"/>
    </row>
    <row r="262" ht="15.75" customHeight="1">
      <c r="A262" s="1"/>
      <c r="B262" s="1"/>
      <c r="C262" s="1"/>
      <c r="D262" s="1"/>
      <c r="E262" s="1"/>
      <c r="F262" s="1"/>
      <c r="G262" s="1"/>
      <c r="H262" s="1"/>
      <c r="I262" s="1"/>
      <c r="J262" s="1"/>
      <c r="K262" s="1"/>
      <c r="L262" s="1"/>
      <c r="M262" s="1"/>
      <c r="N262" s="1"/>
      <c r="O262" s="1"/>
      <c r="P262" s="1"/>
      <c r="Q262" s="1"/>
      <c r="R262" s="1"/>
      <c r="S262" s="1"/>
      <c r="T262" s="1"/>
    </row>
    <row r="263" ht="15.75" customHeight="1">
      <c r="A263" s="1"/>
      <c r="B263" s="1"/>
      <c r="C263" s="1"/>
      <c r="D263" s="1"/>
      <c r="E263" s="1"/>
      <c r="F263" s="1"/>
      <c r="G263" s="1"/>
      <c r="H263" s="1"/>
      <c r="I263" s="1"/>
      <c r="J263" s="1"/>
      <c r="K263" s="1"/>
      <c r="L263" s="1"/>
      <c r="M263" s="1"/>
      <c r="N263" s="1"/>
      <c r="O263" s="1"/>
      <c r="P263" s="1"/>
      <c r="Q263" s="1"/>
      <c r="R263" s="1"/>
      <c r="S263" s="1"/>
      <c r="T263" s="1"/>
    </row>
    <row r="264" ht="15.75" customHeight="1">
      <c r="A264" s="1"/>
      <c r="B264" s="1"/>
      <c r="C264" s="1"/>
      <c r="D264" s="1"/>
      <c r="E264" s="1"/>
      <c r="F264" s="1"/>
      <c r="G264" s="1"/>
      <c r="H264" s="1"/>
      <c r="I264" s="1"/>
      <c r="J264" s="1"/>
      <c r="K264" s="1"/>
      <c r="L264" s="1"/>
      <c r="M264" s="1"/>
      <c r="N264" s="1"/>
      <c r="O264" s="1"/>
      <c r="P264" s="1"/>
      <c r="Q264" s="1"/>
      <c r="R264" s="1"/>
      <c r="S264" s="1"/>
      <c r="T264" s="1"/>
    </row>
    <row r="265" ht="15.75" customHeight="1">
      <c r="A265" s="1"/>
      <c r="B265" s="1"/>
      <c r="C265" s="1"/>
      <c r="D265" s="1"/>
      <c r="E265" s="1"/>
      <c r="F265" s="1"/>
      <c r="G265" s="1"/>
      <c r="H265" s="1"/>
      <c r="I265" s="1"/>
      <c r="J265" s="1"/>
      <c r="K265" s="1"/>
      <c r="L265" s="1"/>
      <c r="M265" s="1"/>
      <c r="N265" s="1"/>
      <c r="O265" s="1"/>
      <c r="P265" s="1"/>
      <c r="Q265" s="1"/>
      <c r="R265" s="1"/>
      <c r="S265" s="1"/>
      <c r="T265" s="1"/>
    </row>
    <row r="266" ht="15.75" customHeight="1">
      <c r="A266" s="1"/>
      <c r="B266" s="1"/>
      <c r="C266" s="1"/>
      <c r="D266" s="1"/>
      <c r="E266" s="1"/>
      <c r="F266" s="1"/>
      <c r="G266" s="1"/>
      <c r="H266" s="1"/>
      <c r="I266" s="1"/>
      <c r="J266" s="1"/>
      <c r="K266" s="1"/>
      <c r="L266" s="1"/>
      <c r="M266" s="1"/>
      <c r="N266" s="1"/>
      <c r="O266" s="1"/>
      <c r="P266" s="1"/>
      <c r="Q266" s="1"/>
      <c r="R266" s="1"/>
      <c r="S266" s="1"/>
      <c r="T266" s="1"/>
    </row>
    <row r="267" ht="15.75" customHeight="1">
      <c r="A267" s="1"/>
      <c r="B267" s="1"/>
      <c r="C267" s="1"/>
      <c r="D267" s="1"/>
      <c r="E267" s="1"/>
      <c r="F267" s="1"/>
      <c r="G267" s="1"/>
      <c r="H267" s="1"/>
      <c r="I267" s="1"/>
      <c r="J267" s="1"/>
      <c r="K267" s="1"/>
      <c r="L267" s="1"/>
      <c r="M267" s="1"/>
      <c r="N267" s="1"/>
      <c r="O267" s="1"/>
      <c r="P267" s="1"/>
      <c r="Q267" s="1"/>
      <c r="R267" s="1"/>
      <c r="S267" s="1"/>
      <c r="T267" s="1"/>
    </row>
    <row r="268" ht="15.75" customHeight="1">
      <c r="A268" s="1"/>
      <c r="B268" s="1"/>
      <c r="C268" s="1"/>
      <c r="D268" s="1"/>
      <c r="E268" s="1"/>
      <c r="F268" s="1"/>
      <c r="G268" s="1"/>
      <c r="H268" s="1"/>
      <c r="I268" s="1"/>
      <c r="J268" s="1"/>
      <c r="K268" s="1"/>
      <c r="L268" s="1"/>
      <c r="M268" s="1"/>
      <c r="N268" s="1"/>
      <c r="O268" s="1"/>
      <c r="P268" s="1"/>
      <c r="Q268" s="1"/>
      <c r="R268" s="1"/>
      <c r="S268" s="1"/>
      <c r="T268" s="1"/>
    </row>
    <row r="269" ht="15.75" customHeight="1">
      <c r="A269" s="1"/>
      <c r="B269" s="1"/>
      <c r="C269" s="1"/>
      <c r="D269" s="1"/>
      <c r="E269" s="1"/>
      <c r="F269" s="1"/>
      <c r="G269" s="1"/>
      <c r="H269" s="1"/>
      <c r="I269" s="1"/>
      <c r="J269" s="1"/>
      <c r="K269" s="1"/>
      <c r="L269" s="1"/>
      <c r="M269" s="1"/>
      <c r="N269" s="1"/>
      <c r="O269" s="1"/>
      <c r="P269" s="1"/>
      <c r="Q269" s="1"/>
      <c r="R269" s="1"/>
      <c r="S269" s="1"/>
      <c r="T269" s="1"/>
    </row>
    <row r="270" ht="15.75" customHeight="1">
      <c r="A270" s="1"/>
      <c r="B270" s="1"/>
      <c r="C270" s="1"/>
      <c r="D270" s="1"/>
      <c r="E270" s="1"/>
      <c r="F270" s="1"/>
      <c r="G270" s="1"/>
      <c r="H270" s="1"/>
      <c r="I270" s="1"/>
      <c r="J270" s="1"/>
      <c r="K270" s="1"/>
      <c r="L270" s="1"/>
      <c r="M270" s="1"/>
      <c r="N270" s="1"/>
      <c r="O270" s="1"/>
      <c r="P270" s="1"/>
      <c r="Q270" s="1"/>
      <c r="R270" s="1"/>
      <c r="S270" s="1"/>
      <c r="T270" s="1"/>
    </row>
    <row r="271" ht="15.75" customHeight="1">
      <c r="A271" s="1"/>
      <c r="B271" s="1"/>
      <c r="C271" s="1"/>
      <c r="D271" s="1"/>
      <c r="E271" s="1"/>
      <c r="F271" s="1"/>
      <c r="G271" s="1"/>
      <c r="H271" s="1"/>
      <c r="I271" s="1"/>
      <c r="J271" s="1"/>
      <c r="K271" s="1"/>
      <c r="L271" s="1"/>
      <c r="M271" s="1"/>
      <c r="N271" s="1"/>
      <c r="O271" s="1"/>
      <c r="P271" s="1"/>
      <c r="Q271" s="1"/>
      <c r="R271" s="1"/>
      <c r="S271" s="1"/>
      <c r="T271" s="1"/>
    </row>
    <row r="272" ht="15.75" customHeight="1">
      <c r="A272" s="1"/>
      <c r="B272" s="1"/>
      <c r="C272" s="1"/>
      <c r="D272" s="1"/>
      <c r="E272" s="1"/>
      <c r="F272" s="1"/>
      <c r="G272" s="1"/>
      <c r="H272" s="1"/>
      <c r="I272" s="1"/>
      <c r="J272" s="1"/>
      <c r="K272" s="1"/>
      <c r="L272" s="1"/>
      <c r="M272" s="1"/>
      <c r="N272" s="1"/>
      <c r="O272" s="1"/>
      <c r="P272" s="1"/>
      <c r="Q272" s="1"/>
      <c r="R272" s="1"/>
      <c r="S272" s="1"/>
      <c r="T272" s="1"/>
    </row>
    <row r="273" ht="15.75" customHeight="1">
      <c r="A273" s="1"/>
      <c r="B273" s="1"/>
      <c r="C273" s="1"/>
      <c r="D273" s="1"/>
      <c r="E273" s="1"/>
      <c r="F273" s="1"/>
      <c r="G273" s="1"/>
      <c r="H273" s="1"/>
      <c r="I273" s="1"/>
      <c r="J273" s="1"/>
      <c r="K273" s="1"/>
      <c r="L273" s="1"/>
      <c r="M273" s="1"/>
      <c r="N273" s="1"/>
      <c r="O273" s="1"/>
      <c r="P273" s="1"/>
      <c r="Q273" s="1"/>
      <c r="R273" s="1"/>
      <c r="S273" s="1"/>
      <c r="T273" s="1"/>
    </row>
    <row r="274" ht="15.75" customHeight="1">
      <c r="A274" s="1"/>
      <c r="B274" s="1"/>
      <c r="C274" s="1"/>
      <c r="D274" s="1"/>
      <c r="E274" s="1"/>
      <c r="F274" s="1"/>
      <c r="G274" s="1"/>
      <c r="H274" s="1"/>
      <c r="I274" s="1"/>
      <c r="J274" s="1"/>
      <c r="K274" s="1"/>
      <c r="L274" s="1"/>
      <c r="M274" s="1"/>
      <c r="N274" s="1"/>
      <c r="O274" s="1"/>
      <c r="P274" s="1"/>
      <c r="Q274" s="1"/>
      <c r="R274" s="1"/>
      <c r="S274" s="1"/>
      <c r="T274" s="1"/>
    </row>
    <row r="275" ht="15.75" customHeight="1">
      <c r="A275" s="1"/>
      <c r="B275" s="1"/>
      <c r="C275" s="1"/>
      <c r="D275" s="1"/>
      <c r="E275" s="1"/>
      <c r="F275" s="1"/>
      <c r="G275" s="1"/>
      <c r="H275" s="1"/>
      <c r="I275" s="1"/>
      <c r="J275" s="1"/>
      <c r="K275" s="1"/>
      <c r="L275" s="1"/>
      <c r="M275" s="1"/>
      <c r="N275" s="1"/>
      <c r="O275" s="1"/>
      <c r="P275" s="1"/>
      <c r="Q275" s="1"/>
      <c r="R275" s="1"/>
      <c r="S275" s="1"/>
      <c r="T275" s="1"/>
    </row>
    <row r="276" ht="15.75" customHeight="1">
      <c r="A276" s="1"/>
      <c r="B276" s="1"/>
      <c r="C276" s="1"/>
      <c r="D276" s="1"/>
      <c r="E276" s="1"/>
      <c r="F276" s="1"/>
      <c r="G276" s="1"/>
      <c r="H276" s="1"/>
      <c r="I276" s="1"/>
      <c r="J276" s="1"/>
      <c r="K276" s="1"/>
      <c r="L276" s="1"/>
      <c r="M276" s="1"/>
      <c r="N276" s="1"/>
      <c r="O276" s="1"/>
      <c r="P276" s="1"/>
      <c r="Q276" s="1"/>
      <c r="R276" s="1"/>
      <c r="S276" s="1"/>
      <c r="T276" s="1"/>
    </row>
    <row r="277" ht="15.75" customHeight="1">
      <c r="A277" s="1"/>
      <c r="B277" s="1"/>
      <c r="C277" s="1"/>
      <c r="D277" s="1"/>
      <c r="E277" s="1"/>
      <c r="F277" s="1"/>
      <c r="G277" s="1"/>
      <c r="H277" s="1"/>
      <c r="I277" s="1"/>
      <c r="J277" s="1"/>
      <c r="K277" s="1"/>
      <c r="L277" s="1"/>
      <c r="M277" s="1"/>
      <c r="N277" s="1"/>
      <c r="O277" s="1"/>
      <c r="P277" s="1"/>
      <c r="Q277" s="1"/>
      <c r="R277" s="1"/>
      <c r="S277" s="1"/>
      <c r="T277" s="1"/>
    </row>
    <row r="278" ht="15.75" customHeight="1">
      <c r="A278" s="1"/>
      <c r="B278" s="1"/>
      <c r="C278" s="1"/>
      <c r="D278" s="1"/>
      <c r="E278" s="1"/>
      <c r="F278" s="1"/>
      <c r="G278" s="1"/>
      <c r="H278" s="1"/>
      <c r="I278" s="1"/>
      <c r="J278" s="1"/>
      <c r="K278" s="1"/>
      <c r="L278" s="1"/>
      <c r="M278" s="1"/>
      <c r="N278" s="1"/>
      <c r="O278" s="1"/>
      <c r="P278" s="1"/>
      <c r="Q278" s="1"/>
      <c r="R278" s="1"/>
      <c r="S278" s="1"/>
      <c r="T278" s="1"/>
    </row>
    <row r="279" ht="15.75" customHeight="1">
      <c r="A279" s="1"/>
      <c r="B279" s="1"/>
      <c r="C279" s="1"/>
      <c r="D279" s="1"/>
      <c r="E279" s="1"/>
      <c r="F279" s="1"/>
      <c r="G279" s="1"/>
      <c r="H279" s="1"/>
      <c r="I279" s="1"/>
      <c r="J279" s="1"/>
      <c r="K279" s="1"/>
      <c r="L279" s="1"/>
      <c r="M279" s="1"/>
      <c r="N279" s="1"/>
      <c r="O279" s="1"/>
      <c r="P279" s="1"/>
      <c r="Q279" s="1"/>
      <c r="R279" s="1"/>
      <c r="S279" s="1"/>
      <c r="T279" s="1"/>
    </row>
    <row r="280" ht="15.75" customHeight="1">
      <c r="A280" s="1"/>
      <c r="B280" s="1"/>
      <c r="C280" s="1"/>
      <c r="D280" s="1"/>
      <c r="E280" s="1"/>
      <c r="F280" s="1"/>
      <c r="G280" s="1"/>
      <c r="H280" s="1"/>
      <c r="I280" s="1"/>
      <c r="J280" s="1"/>
      <c r="K280" s="1"/>
      <c r="L280" s="1"/>
      <c r="M280" s="1"/>
      <c r="N280" s="1"/>
      <c r="O280" s="1"/>
      <c r="P280" s="1"/>
      <c r="Q280" s="1"/>
      <c r="R280" s="1"/>
      <c r="S280" s="1"/>
      <c r="T280" s="1"/>
    </row>
    <row r="281" ht="15.75" customHeight="1">
      <c r="A281" s="1"/>
      <c r="B281" s="1"/>
      <c r="C281" s="1"/>
      <c r="D281" s="1"/>
      <c r="E281" s="1"/>
      <c r="F281" s="1"/>
      <c r="G281" s="1"/>
      <c r="H281" s="1"/>
      <c r="I281" s="1"/>
      <c r="J281" s="1"/>
      <c r="K281" s="1"/>
      <c r="L281" s="1"/>
      <c r="M281" s="1"/>
      <c r="N281" s="1"/>
      <c r="O281" s="1"/>
      <c r="P281" s="1"/>
      <c r="Q281" s="1"/>
      <c r="R281" s="1"/>
      <c r="S281" s="1"/>
      <c r="T281" s="1"/>
    </row>
    <row r="282" ht="15.75" customHeight="1">
      <c r="A282" s="1"/>
      <c r="B282" s="1"/>
      <c r="C282" s="1"/>
      <c r="D282" s="1"/>
      <c r="E282" s="1"/>
      <c r="F282" s="1"/>
      <c r="G282" s="1"/>
      <c r="H282" s="1"/>
      <c r="I282" s="1"/>
      <c r="J282" s="1"/>
      <c r="K282" s="1"/>
      <c r="L282" s="1"/>
      <c r="M282" s="1"/>
      <c r="N282" s="1"/>
      <c r="O282" s="1"/>
      <c r="P282" s="1"/>
      <c r="Q282" s="1"/>
      <c r="R282" s="1"/>
      <c r="S282" s="1"/>
      <c r="T282" s="1"/>
    </row>
    <row r="283" ht="15.75" customHeight="1">
      <c r="A283" s="1"/>
      <c r="B283" s="1"/>
      <c r="C283" s="1"/>
      <c r="D283" s="1"/>
      <c r="E283" s="1"/>
      <c r="F283" s="1"/>
      <c r="G283" s="1"/>
      <c r="H283" s="1"/>
      <c r="I283" s="1"/>
      <c r="J283" s="1"/>
      <c r="K283" s="1"/>
      <c r="L283" s="1"/>
      <c r="M283" s="1"/>
      <c r="N283" s="1"/>
      <c r="O283" s="1"/>
      <c r="P283" s="1"/>
      <c r="Q283" s="1"/>
      <c r="R283" s="1"/>
      <c r="S283" s="1"/>
      <c r="T283" s="1"/>
    </row>
    <row r="284" ht="15.75" customHeight="1">
      <c r="A284" s="1"/>
      <c r="B284" s="1"/>
      <c r="C284" s="1"/>
      <c r="D284" s="1"/>
      <c r="E284" s="1"/>
      <c r="F284" s="1"/>
      <c r="G284" s="1"/>
      <c r="H284" s="1"/>
      <c r="I284" s="1"/>
      <c r="J284" s="1"/>
      <c r="K284" s="1"/>
      <c r="L284" s="1"/>
      <c r="M284" s="1"/>
      <c r="N284" s="1"/>
      <c r="O284" s="1"/>
      <c r="P284" s="1"/>
      <c r="Q284" s="1"/>
      <c r="R284" s="1"/>
      <c r="S284" s="1"/>
      <c r="T284" s="1"/>
    </row>
    <row r="285" ht="15.75" customHeight="1">
      <c r="A285" s="1"/>
      <c r="B285" s="1"/>
      <c r="C285" s="1"/>
      <c r="D285" s="1"/>
      <c r="E285" s="1"/>
      <c r="F285" s="1"/>
      <c r="G285" s="1"/>
      <c r="H285" s="1"/>
      <c r="I285" s="1"/>
      <c r="J285" s="1"/>
      <c r="K285" s="1"/>
      <c r="L285" s="1"/>
      <c r="M285" s="1"/>
      <c r="N285" s="1"/>
      <c r="O285" s="1"/>
      <c r="P285" s="1"/>
      <c r="Q285" s="1"/>
      <c r="R285" s="1"/>
      <c r="S285" s="1"/>
      <c r="T285" s="1"/>
    </row>
    <row r="286" ht="15.75" customHeight="1">
      <c r="A286" s="1"/>
      <c r="B286" s="1"/>
      <c r="C286" s="1"/>
      <c r="D286" s="1"/>
      <c r="E286" s="1"/>
      <c r="F286" s="1"/>
      <c r="G286" s="1"/>
      <c r="H286" s="1"/>
      <c r="I286" s="1"/>
      <c r="J286" s="1"/>
      <c r="K286" s="1"/>
      <c r="L286" s="1"/>
      <c r="M286" s="1"/>
      <c r="N286" s="1"/>
      <c r="O286" s="1"/>
      <c r="P286" s="1"/>
      <c r="Q286" s="1"/>
      <c r="R286" s="1"/>
      <c r="S286" s="1"/>
      <c r="T286" s="1"/>
    </row>
    <row r="287" ht="15.75" customHeight="1">
      <c r="A287" s="1"/>
      <c r="B287" s="1"/>
      <c r="C287" s="1"/>
      <c r="D287" s="1"/>
      <c r="E287" s="1"/>
      <c r="F287" s="1"/>
      <c r="G287" s="1"/>
      <c r="H287" s="1"/>
      <c r="I287" s="1"/>
      <c r="J287" s="1"/>
      <c r="K287" s="1"/>
      <c r="L287" s="1"/>
      <c r="M287" s="1"/>
      <c r="N287" s="1"/>
      <c r="O287" s="1"/>
      <c r="P287" s="1"/>
      <c r="Q287" s="1"/>
      <c r="R287" s="1"/>
      <c r="S287" s="1"/>
      <c r="T287" s="1"/>
    </row>
    <row r="288" ht="15.75" customHeight="1">
      <c r="A288" s="1"/>
      <c r="B288" s="1"/>
      <c r="C288" s="1"/>
      <c r="D288" s="1"/>
      <c r="E288" s="1"/>
      <c r="F288" s="1"/>
      <c r="G288" s="1"/>
      <c r="H288" s="1"/>
      <c r="I288" s="1"/>
      <c r="J288" s="1"/>
      <c r="K288" s="1"/>
      <c r="L288" s="1"/>
      <c r="M288" s="1"/>
      <c r="N288" s="1"/>
      <c r="O288" s="1"/>
      <c r="P288" s="1"/>
      <c r="Q288" s="1"/>
      <c r="R288" s="1"/>
      <c r="S288" s="1"/>
      <c r="T288" s="1"/>
    </row>
    <row r="289" ht="15.75" customHeight="1">
      <c r="A289" s="1"/>
      <c r="B289" s="1"/>
      <c r="C289" s="1"/>
      <c r="D289" s="1"/>
      <c r="E289" s="1"/>
      <c r="F289" s="1"/>
      <c r="G289" s="1"/>
      <c r="H289" s="1"/>
      <c r="I289" s="1"/>
      <c r="J289" s="1"/>
      <c r="K289" s="1"/>
      <c r="L289" s="1"/>
      <c r="M289" s="1"/>
      <c r="N289" s="1"/>
      <c r="O289" s="1"/>
      <c r="P289" s="1"/>
      <c r="Q289" s="1"/>
      <c r="R289" s="1"/>
      <c r="S289" s="1"/>
      <c r="T289" s="1"/>
    </row>
    <row r="290" ht="15.75" customHeight="1">
      <c r="A290" s="1"/>
      <c r="B290" s="1"/>
      <c r="C290" s="1"/>
      <c r="D290" s="1"/>
      <c r="E290" s="1"/>
      <c r="F290" s="1"/>
      <c r="G290" s="1"/>
      <c r="H290" s="1"/>
      <c r="I290" s="1"/>
      <c r="J290" s="1"/>
      <c r="K290" s="1"/>
      <c r="L290" s="1"/>
      <c r="M290" s="1"/>
      <c r="N290" s="1"/>
      <c r="O290" s="1"/>
      <c r="P290" s="1"/>
      <c r="Q290" s="1"/>
      <c r="R290" s="1"/>
      <c r="S290" s="1"/>
      <c r="T290" s="1"/>
    </row>
    <row r="291" ht="15.75" customHeight="1">
      <c r="A291" s="1"/>
      <c r="B291" s="1"/>
      <c r="C291" s="1"/>
      <c r="D291" s="1"/>
      <c r="E291" s="1"/>
      <c r="F291" s="1"/>
      <c r="G291" s="1"/>
      <c r="H291" s="1"/>
      <c r="I291" s="1"/>
      <c r="J291" s="1"/>
      <c r="K291" s="1"/>
      <c r="L291" s="1"/>
      <c r="M291" s="1"/>
      <c r="N291" s="1"/>
      <c r="O291" s="1"/>
      <c r="P291" s="1"/>
      <c r="Q291" s="1"/>
      <c r="R291" s="1"/>
      <c r="S291" s="1"/>
      <c r="T291" s="1"/>
    </row>
    <row r="292" ht="15.75" customHeight="1">
      <c r="A292" s="1"/>
      <c r="B292" s="1"/>
      <c r="C292" s="1"/>
      <c r="D292" s="1"/>
      <c r="E292" s="1"/>
      <c r="F292" s="1"/>
      <c r="G292" s="1"/>
      <c r="H292" s="1"/>
      <c r="I292" s="1"/>
      <c r="J292" s="1"/>
      <c r="K292" s="1"/>
      <c r="L292" s="1"/>
      <c r="M292" s="1"/>
      <c r="N292" s="1"/>
      <c r="O292" s="1"/>
      <c r="P292" s="1"/>
      <c r="Q292" s="1"/>
      <c r="R292" s="1"/>
      <c r="S292" s="1"/>
      <c r="T292" s="1"/>
    </row>
    <row r="293" ht="15.75" customHeight="1">
      <c r="A293" s="1"/>
      <c r="B293" s="1"/>
      <c r="C293" s="1"/>
      <c r="D293" s="1"/>
      <c r="E293" s="1"/>
      <c r="F293" s="1"/>
      <c r="G293" s="1"/>
      <c r="H293" s="1"/>
      <c r="I293" s="1"/>
      <c r="J293" s="1"/>
      <c r="K293" s="1"/>
      <c r="L293" s="1"/>
      <c r="M293" s="1"/>
      <c r="N293" s="1"/>
      <c r="O293" s="1"/>
      <c r="P293" s="1"/>
      <c r="Q293" s="1"/>
      <c r="R293" s="1"/>
      <c r="S293" s="1"/>
      <c r="T293" s="1"/>
    </row>
    <row r="294" ht="15.75" customHeight="1">
      <c r="A294" s="1"/>
      <c r="B294" s="1"/>
      <c r="C294" s="1"/>
      <c r="D294" s="1"/>
      <c r="E294" s="1"/>
      <c r="F294" s="1"/>
      <c r="G294" s="1"/>
      <c r="H294" s="1"/>
      <c r="I294" s="1"/>
      <c r="J294" s="1"/>
      <c r="K294" s="1"/>
      <c r="L294" s="1"/>
      <c r="M294" s="1"/>
      <c r="N294" s="1"/>
      <c r="O294" s="1"/>
      <c r="P294" s="1"/>
      <c r="Q294" s="1"/>
      <c r="R294" s="1"/>
      <c r="S294" s="1"/>
      <c r="T294" s="1"/>
    </row>
    <row r="295" ht="15.75" customHeight="1">
      <c r="A295" s="1"/>
      <c r="B295" s="1"/>
      <c r="C295" s="1"/>
      <c r="D295" s="1"/>
      <c r="E295" s="1"/>
      <c r="F295" s="1"/>
      <c r="G295" s="1"/>
      <c r="H295" s="1"/>
      <c r="I295" s="1"/>
      <c r="J295" s="1"/>
      <c r="K295" s="1"/>
      <c r="L295" s="1"/>
      <c r="M295" s="1"/>
      <c r="N295" s="1"/>
      <c r="O295" s="1"/>
      <c r="P295" s="1"/>
      <c r="Q295" s="1"/>
      <c r="R295" s="1"/>
      <c r="S295" s="1"/>
      <c r="T295" s="1"/>
    </row>
    <row r="296" ht="15.75" customHeight="1">
      <c r="A296" s="1"/>
      <c r="B296" s="1"/>
      <c r="C296" s="1"/>
      <c r="D296" s="1"/>
      <c r="E296" s="1"/>
      <c r="F296" s="1"/>
      <c r="G296" s="1"/>
      <c r="H296" s="1"/>
      <c r="I296" s="1"/>
      <c r="J296" s="1"/>
      <c r="K296" s="1"/>
      <c r="L296" s="1"/>
      <c r="M296" s="1"/>
      <c r="N296" s="1"/>
      <c r="O296" s="1"/>
      <c r="P296" s="1"/>
      <c r="Q296" s="1"/>
      <c r="R296" s="1"/>
      <c r="S296" s="1"/>
      <c r="T296" s="1"/>
    </row>
    <row r="297" ht="15.75" customHeight="1">
      <c r="A297" s="1"/>
      <c r="B297" s="1"/>
      <c r="C297" s="1"/>
      <c r="D297" s="1"/>
      <c r="E297" s="1"/>
      <c r="F297" s="1"/>
      <c r="G297" s="1"/>
      <c r="H297" s="1"/>
      <c r="I297" s="1"/>
      <c r="J297" s="1"/>
      <c r="K297" s="1"/>
      <c r="L297" s="1"/>
      <c r="M297" s="1"/>
      <c r="N297" s="1"/>
      <c r="O297" s="1"/>
      <c r="P297" s="1"/>
      <c r="Q297" s="1"/>
      <c r="R297" s="1"/>
      <c r="S297" s="1"/>
      <c r="T297" s="1"/>
    </row>
    <row r="298" ht="15.75" customHeight="1">
      <c r="A298" s="1"/>
      <c r="B298" s="1"/>
      <c r="C298" s="1"/>
      <c r="D298" s="1"/>
      <c r="E298" s="1"/>
      <c r="F298" s="1"/>
      <c r="G298" s="1"/>
      <c r="H298" s="1"/>
      <c r="I298" s="1"/>
      <c r="J298" s="1"/>
      <c r="K298" s="1"/>
      <c r="L298" s="1"/>
      <c r="M298" s="1"/>
      <c r="N298" s="1"/>
      <c r="O298" s="1"/>
      <c r="P298" s="1"/>
      <c r="Q298" s="1"/>
      <c r="R298" s="1"/>
      <c r="S298" s="1"/>
      <c r="T298" s="1"/>
    </row>
    <row r="299" ht="15.75" customHeight="1">
      <c r="A299" s="1"/>
      <c r="B299" s="1"/>
      <c r="C299" s="1"/>
      <c r="D299" s="1"/>
      <c r="E299" s="1"/>
      <c r="F299" s="1"/>
      <c r="G299" s="1"/>
      <c r="H299" s="1"/>
      <c r="I299" s="1"/>
      <c r="J299" s="1"/>
      <c r="K299" s="1"/>
      <c r="L299" s="1"/>
      <c r="M299" s="1"/>
      <c r="N299" s="1"/>
      <c r="O299" s="1"/>
      <c r="P299" s="1"/>
      <c r="Q299" s="1"/>
      <c r="R299" s="1"/>
      <c r="S299" s="1"/>
      <c r="T299" s="1"/>
    </row>
    <row r="300" ht="15.75" customHeight="1">
      <c r="A300" s="1"/>
      <c r="B300" s="1"/>
      <c r="C300" s="1"/>
      <c r="D300" s="1"/>
      <c r="E300" s="1"/>
      <c r="F300" s="1"/>
      <c r="G300" s="1"/>
      <c r="H300" s="1"/>
      <c r="I300" s="1"/>
      <c r="J300" s="1"/>
      <c r="K300" s="1"/>
      <c r="L300" s="1"/>
      <c r="M300" s="1"/>
      <c r="N300" s="1"/>
      <c r="O300" s="1"/>
      <c r="P300" s="1"/>
      <c r="Q300" s="1"/>
      <c r="R300" s="1"/>
      <c r="S300" s="1"/>
      <c r="T300" s="1"/>
    </row>
    <row r="301" ht="15.75" customHeight="1">
      <c r="A301" s="1"/>
      <c r="B301" s="1"/>
      <c r="C301" s="1"/>
      <c r="D301" s="1"/>
      <c r="E301" s="1"/>
      <c r="F301" s="1"/>
      <c r="G301" s="1"/>
      <c r="H301" s="1"/>
      <c r="I301" s="1"/>
      <c r="J301" s="1"/>
      <c r="K301" s="1"/>
      <c r="L301" s="1"/>
      <c r="M301" s="1"/>
      <c r="N301" s="1"/>
      <c r="O301" s="1"/>
      <c r="P301" s="1"/>
      <c r="Q301" s="1"/>
      <c r="R301" s="1"/>
      <c r="S301" s="1"/>
      <c r="T301" s="1"/>
    </row>
    <row r="302" ht="15.75" customHeight="1">
      <c r="A302" s="1"/>
      <c r="B302" s="1"/>
      <c r="C302" s="1"/>
      <c r="D302" s="1"/>
      <c r="E302" s="1"/>
      <c r="F302" s="1"/>
      <c r="G302" s="1"/>
      <c r="H302" s="1"/>
      <c r="I302" s="1"/>
      <c r="J302" s="1"/>
      <c r="K302" s="1"/>
      <c r="L302" s="1"/>
      <c r="M302" s="1"/>
      <c r="N302" s="1"/>
      <c r="O302" s="1"/>
      <c r="P302" s="1"/>
      <c r="Q302" s="1"/>
      <c r="R302" s="1"/>
      <c r="S302" s="1"/>
      <c r="T302" s="1"/>
    </row>
    <row r="303" ht="15.75" customHeight="1">
      <c r="A303" s="1"/>
      <c r="B303" s="1"/>
      <c r="C303" s="1"/>
      <c r="D303" s="1"/>
      <c r="E303" s="1"/>
      <c r="F303" s="1"/>
      <c r="G303" s="1"/>
      <c r="H303" s="1"/>
      <c r="I303" s="1"/>
      <c r="J303" s="1"/>
      <c r="K303" s="1"/>
      <c r="L303" s="1"/>
      <c r="M303" s="1"/>
      <c r="N303" s="1"/>
      <c r="O303" s="1"/>
      <c r="P303" s="1"/>
      <c r="Q303" s="1"/>
      <c r="R303" s="1"/>
      <c r="S303" s="1"/>
      <c r="T303" s="1"/>
    </row>
    <row r="304" ht="15.75" customHeight="1">
      <c r="A304" s="1"/>
      <c r="B304" s="1"/>
      <c r="C304" s="1"/>
      <c r="D304" s="1"/>
      <c r="E304" s="1"/>
      <c r="F304" s="1"/>
      <c r="G304" s="1"/>
      <c r="H304" s="1"/>
      <c r="I304" s="1"/>
      <c r="J304" s="1"/>
      <c r="K304" s="1"/>
      <c r="L304" s="1"/>
      <c r="M304" s="1"/>
      <c r="N304" s="1"/>
      <c r="O304" s="1"/>
      <c r="P304" s="1"/>
      <c r="Q304" s="1"/>
      <c r="R304" s="1"/>
      <c r="S304" s="1"/>
      <c r="T304" s="1"/>
    </row>
    <row r="305" ht="15.75" customHeight="1">
      <c r="A305" s="1"/>
      <c r="B305" s="1"/>
      <c r="C305" s="1"/>
      <c r="D305" s="1"/>
      <c r="E305" s="1"/>
      <c r="F305" s="1"/>
      <c r="G305" s="1"/>
      <c r="H305" s="1"/>
      <c r="I305" s="1"/>
      <c r="J305" s="1"/>
      <c r="K305" s="1"/>
      <c r="L305" s="1"/>
      <c r="M305" s="1"/>
      <c r="N305" s="1"/>
      <c r="O305" s="1"/>
      <c r="P305" s="1"/>
      <c r="Q305" s="1"/>
      <c r="R305" s="1"/>
      <c r="S305" s="1"/>
      <c r="T305" s="1"/>
    </row>
    <row r="306" ht="15.75" customHeight="1">
      <c r="A306" s="1"/>
      <c r="B306" s="1"/>
      <c r="C306" s="1"/>
      <c r="D306" s="1"/>
      <c r="E306" s="1"/>
      <c r="F306" s="1"/>
      <c r="G306" s="1"/>
      <c r="H306" s="1"/>
      <c r="I306" s="1"/>
      <c r="J306" s="1"/>
      <c r="K306" s="1"/>
      <c r="L306" s="1"/>
      <c r="M306" s="1"/>
      <c r="N306" s="1"/>
      <c r="O306" s="1"/>
      <c r="P306" s="1"/>
      <c r="Q306" s="1"/>
      <c r="R306" s="1"/>
      <c r="S306" s="1"/>
      <c r="T306" s="1"/>
    </row>
    <row r="307" ht="15.75" customHeight="1">
      <c r="A307" s="1"/>
      <c r="B307" s="1"/>
      <c r="C307" s="1"/>
      <c r="D307" s="1"/>
      <c r="E307" s="1"/>
      <c r="F307" s="1"/>
      <c r="G307" s="1"/>
      <c r="H307" s="1"/>
      <c r="I307" s="1"/>
      <c r="J307" s="1"/>
      <c r="K307" s="1"/>
      <c r="L307" s="1"/>
      <c r="M307" s="1"/>
      <c r="N307" s="1"/>
      <c r="O307" s="1"/>
      <c r="P307" s="1"/>
      <c r="Q307" s="1"/>
      <c r="R307" s="1"/>
      <c r="S307" s="1"/>
      <c r="T307" s="1"/>
    </row>
    <row r="308" ht="15.75" customHeight="1">
      <c r="A308" s="1"/>
      <c r="B308" s="1"/>
      <c r="C308" s="1"/>
      <c r="D308" s="1"/>
      <c r="E308" s="1"/>
      <c r="F308" s="1"/>
      <c r="G308" s="1"/>
      <c r="H308" s="1"/>
      <c r="I308" s="1"/>
      <c r="J308" s="1"/>
      <c r="K308" s="1"/>
      <c r="L308" s="1"/>
      <c r="M308" s="1"/>
      <c r="N308" s="1"/>
      <c r="O308" s="1"/>
      <c r="P308" s="1"/>
      <c r="Q308" s="1"/>
      <c r="R308" s="1"/>
      <c r="S308" s="1"/>
      <c r="T308" s="1"/>
    </row>
    <row r="309" ht="15.75" customHeight="1">
      <c r="A309" s="1"/>
      <c r="B309" s="1"/>
      <c r="C309" s="1"/>
      <c r="D309" s="1"/>
      <c r="E309" s="1"/>
      <c r="F309" s="1"/>
      <c r="G309" s="1"/>
      <c r="H309" s="1"/>
      <c r="I309" s="1"/>
      <c r="J309" s="1"/>
      <c r="K309" s="1"/>
      <c r="L309" s="1"/>
      <c r="M309" s="1"/>
      <c r="N309" s="1"/>
      <c r="O309" s="1"/>
      <c r="P309" s="1"/>
      <c r="Q309" s="1"/>
      <c r="R309" s="1"/>
      <c r="S309" s="1"/>
      <c r="T309" s="1"/>
    </row>
    <row r="310" ht="15.75" customHeight="1">
      <c r="A310" s="1"/>
      <c r="B310" s="1"/>
      <c r="C310" s="1"/>
      <c r="D310" s="1"/>
      <c r="E310" s="1"/>
      <c r="F310" s="1"/>
      <c r="G310" s="1"/>
      <c r="H310" s="1"/>
      <c r="I310" s="1"/>
      <c r="J310" s="1"/>
      <c r="K310" s="1"/>
      <c r="L310" s="1"/>
      <c r="M310" s="1"/>
      <c r="N310" s="1"/>
      <c r="O310" s="1"/>
      <c r="P310" s="1"/>
      <c r="Q310" s="1"/>
      <c r="R310" s="1"/>
      <c r="S310" s="1"/>
      <c r="T310" s="1"/>
    </row>
    <row r="311" ht="15.75" customHeight="1">
      <c r="A311" s="1"/>
      <c r="B311" s="1"/>
      <c r="C311" s="1"/>
      <c r="D311" s="1"/>
      <c r="E311" s="1"/>
      <c r="F311" s="1"/>
      <c r="G311" s="1"/>
      <c r="H311" s="1"/>
      <c r="I311" s="1"/>
      <c r="J311" s="1"/>
      <c r="K311" s="1"/>
      <c r="L311" s="1"/>
      <c r="M311" s="1"/>
      <c r="N311" s="1"/>
      <c r="O311" s="1"/>
      <c r="P311" s="1"/>
      <c r="Q311" s="1"/>
      <c r="R311" s="1"/>
      <c r="S311" s="1"/>
      <c r="T311" s="1"/>
    </row>
    <row r="312" ht="15.75" customHeight="1">
      <c r="A312" s="1"/>
      <c r="B312" s="1"/>
      <c r="C312" s="1"/>
      <c r="D312" s="1"/>
      <c r="E312" s="1"/>
      <c r="F312" s="1"/>
      <c r="G312" s="1"/>
      <c r="H312" s="1"/>
      <c r="I312" s="1"/>
      <c r="J312" s="1"/>
      <c r="K312" s="1"/>
      <c r="L312" s="1"/>
      <c r="M312" s="1"/>
      <c r="N312" s="1"/>
      <c r="O312" s="1"/>
      <c r="P312" s="1"/>
      <c r="Q312" s="1"/>
      <c r="R312" s="1"/>
      <c r="S312" s="1"/>
      <c r="T312" s="1"/>
    </row>
    <row r="313" ht="15.75" customHeight="1">
      <c r="A313" s="1"/>
      <c r="B313" s="1"/>
      <c r="C313" s="1"/>
      <c r="D313" s="1"/>
      <c r="E313" s="1"/>
      <c r="F313" s="1"/>
      <c r="G313" s="1"/>
      <c r="H313" s="1"/>
      <c r="I313" s="1"/>
      <c r="J313" s="1"/>
      <c r="K313" s="1"/>
      <c r="L313" s="1"/>
      <c r="M313" s="1"/>
      <c r="N313" s="1"/>
      <c r="O313" s="1"/>
      <c r="P313" s="1"/>
      <c r="Q313" s="1"/>
      <c r="R313" s="1"/>
      <c r="S313" s="1"/>
      <c r="T313" s="1"/>
    </row>
    <row r="314" ht="15.75" customHeight="1">
      <c r="A314" s="1"/>
      <c r="B314" s="1"/>
      <c r="C314" s="1"/>
      <c r="D314" s="1"/>
      <c r="E314" s="1"/>
      <c r="F314" s="1"/>
      <c r="G314" s="1"/>
      <c r="H314" s="1"/>
      <c r="I314" s="1"/>
      <c r="J314" s="1"/>
      <c r="K314" s="1"/>
      <c r="L314" s="1"/>
      <c r="M314" s="1"/>
      <c r="N314" s="1"/>
      <c r="O314" s="1"/>
      <c r="P314" s="1"/>
      <c r="Q314" s="1"/>
      <c r="R314" s="1"/>
      <c r="S314" s="1"/>
      <c r="T314" s="1"/>
    </row>
    <row r="315" ht="15.75" customHeight="1">
      <c r="A315" s="1"/>
      <c r="B315" s="1"/>
      <c r="C315" s="1"/>
      <c r="D315" s="1"/>
      <c r="E315" s="1"/>
      <c r="F315" s="1"/>
      <c r="G315" s="1"/>
      <c r="H315" s="1"/>
      <c r="I315" s="1"/>
      <c r="J315" s="1"/>
      <c r="K315" s="1"/>
      <c r="L315" s="1"/>
      <c r="M315" s="1"/>
      <c r="N315" s="1"/>
      <c r="O315" s="1"/>
      <c r="P315" s="1"/>
      <c r="Q315" s="1"/>
      <c r="R315" s="1"/>
      <c r="S315" s="1"/>
      <c r="T315" s="1"/>
    </row>
    <row r="316" ht="15.75" customHeight="1">
      <c r="A316" s="1"/>
      <c r="B316" s="1"/>
      <c r="C316" s="1"/>
      <c r="D316" s="1"/>
      <c r="E316" s="1"/>
      <c r="F316" s="1"/>
      <c r="G316" s="1"/>
      <c r="H316" s="1"/>
      <c r="I316" s="1"/>
      <c r="J316" s="1"/>
      <c r="K316" s="1"/>
      <c r="L316" s="1"/>
      <c r="M316" s="1"/>
      <c r="N316" s="1"/>
      <c r="O316" s="1"/>
      <c r="P316" s="1"/>
      <c r="Q316" s="1"/>
      <c r="R316" s="1"/>
      <c r="S316" s="1"/>
      <c r="T316" s="1"/>
    </row>
    <row r="317" ht="15.75" customHeight="1">
      <c r="A317" s="1"/>
      <c r="B317" s="1"/>
      <c r="C317" s="1"/>
      <c r="D317" s="1"/>
      <c r="E317" s="1"/>
      <c r="F317" s="1"/>
      <c r="G317" s="1"/>
      <c r="H317" s="1"/>
      <c r="I317" s="1"/>
      <c r="J317" s="1"/>
      <c r="K317" s="1"/>
      <c r="L317" s="1"/>
      <c r="M317" s="1"/>
      <c r="N317" s="1"/>
      <c r="O317" s="1"/>
      <c r="P317" s="1"/>
      <c r="Q317" s="1"/>
      <c r="R317" s="1"/>
      <c r="S317" s="1"/>
      <c r="T317" s="1"/>
    </row>
    <row r="318" ht="15.75" customHeight="1">
      <c r="A318" s="1"/>
      <c r="B318" s="1"/>
      <c r="C318" s="1"/>
      <c r="D318" s="1"/>
      <c r="E318" s="1"/>
      <c r="F318" s="1"/>
      <c r="G318" s="1"/>
      <c r="H318" s="1"/>
      <c r="I318" s="1"/>
      <c r="J318" s="1"/>
      <c r="K318" s="1"/>
      <c r="L318" s="1"/>
      <c r="M318" s="1"/>
      <c r="N318" s="1"/>
      <c r="O318" s="1"/>
      <c r="P318" s="1"/>
      <c r="Q318" s="1"/>
      <c r="R318" s="1"/>
      <c r="S318" s="1"/>
      <c r="T318" s="1"/>
    </row>
    <row r="319" ht="15.75" customHeight="1">
      <c r="A319" s="1"/>
      <c r="B319" s="1"/>
      <c r="C319" s="1"/>
      <c r="D319" s="1"/>
      <c r="E319" s="1"/>
      <c r="F319" s="1"/>
      <c r="G319" s="1"/>
      <c r="H319" s="1"/>
      <c r="I319" s="1"/>
      <c r="J319" s="1"/>
      <c r="K319" s="1"/>
      <c r="L319" s="1"/>
      <c r="M319" s="1"/>
      <c r="N319" s="1"/>
      <c r="O319" s="1"/>
      <c r="P319" s="1"/>
      <c r="Q319" s="1"/>
      <c r="R319" s="1"/>
      <c r="S319" s="1"/>
      <c r="T319" s="1"/>
    </row>
    <row r="320" ht="15.75" customHeight="1">
      <c r="A320" s="1"/>
      <c r="B320" s="1"/>
      <c r="C320" s="1"/>
      <c r="D320" s="1"/>
      <c r="E320" s="1"/>
      <c r="F320" s="1"/>
      <c r="G320" s="1"/>
      <c r="H320" s="1"/>
      <c r="I320" s="1"/>
      <c r="J320" s="1"/>
      <c r="K320" s="1"/>
      <c r="L320" s="1"/>
      <c r="M320" s="1"/>
      <c r="N320" s="1"/>
      <c r="O320" s="1"/>
      <c r="P320" s="1"/>
      <c r="Q320" s="1"/>
      <c r="R320" s="1"/>
      <c r="S320" s="1"/>
      <c r="T320" s="1"/>
    </row>
    <row r="321" ht="15.75" customHeight="1">
      <c r="A321" s="1"/>
      <c r="B321" s="1"/>
      <c r="C321" s="1"/>
      <c r="D321" s="1"/>
      <c r="E321" s="1"/>
      <c r="F321" s="1"/>
      <c r="G321" s="1"/>
      <c r="H321" s="1"/>
      <c r="I321" s="1"/>
      <c r="J321" s="1"/>
      <c r="K321" s="1"/>
      <c r="L321" s="1"/>
      <c r="M321" s="1"/>
      <c r="N321" s="1"/>
      <c r="O321" s="1"/>
      <c r="P321" s="1"/>
      <c r="Q321" s="1"/>
      <c r="R321" s="1"/>
      <c r="S321" s="1"/>
      <c r="T321" s="1"/>
    </row>
    <row r="322" ht="15.75" customHeight="1">
      <c r="A322" s="1"/>
      <c r="B322" s="1"/>
      <c r="C322" s="1"/>
      <c r="D322" s="1"/>
      <c r="E322" s="1"/>
      <c r="F322" s="1"/>
      <c r="G322" s="1"/>
      <c r="H322" s="1"/>
      <c r="I322" s="1"/>
      <c r="J322" s="1"/>
      <c r="K322" s="1"/>
      <c r="L322" s="1"/>
      <c r="M322" s="1"/>
      <c r="N322" s="1"/>
      <c r="O322" s="1"/>
      <c r="P322" s="1"/>
      <c r="Q322" s="1"/>
      <c r="R322" s="1"/>
      <c r="S322" s="1"/>
      <c r="T322" s="1"/>
    </row>
    <row r="323" ht="15.75" customHeight="1">
      <c r="A323" s="1"/>
      <c r="B323" s="1"/>
      <c r="C323" s="1"/>
      <c r="D323" s="1"/>
      <c r="E323" s="1"/>
      <c r="F323" s="1"/>
      <c r="G323" s="1"/>
      <c r="H323" s="1"/>
      <c r="I323" s="1"/>
      <c r="J323" s="1"/>
      <c r="K323" s="1"/>
      <c r="L323" s="1"/>
      <c r="M323" s="1"/>
      <c r="N323" s="1"/>
      <c r="O323" s="1"/>
      <c r="P323" s="1"/>
      <c r="Q323" s="1"/>
      <c r="R323" s="1"/>
      <c r="S323" s="1"/>
      <c r="T323" s="1"/>
    </row>
    <row r="324" ht="15.75" customHeight="1">
      <c r="A324" s="1"/>
      <c r="B324" s="1"/>
      <c r="C324" s="1"/>
      <c r="D324" s="1"/>
      <c r="E324" s="1"/>
      <c r="F324" s="1"/>
      <c r="G324" s="1"/>
      <c r="H324" s="1"/>
      <c r="I324" s="1"/>
      <c r="J324" s="1"/>
      <c r="K324" s="1"/>
      <c r="L324" s="1"/>
      <c r="M324" s="1"/>
      <c r="N324" s="1"/>
      <c r="O324" s="1"/>
      <c r="P324" s="1"/>
      <c r="Q324" s="1"/>
      <c r="R324" s="1"/>
      <c r="S324" s="1"/>
      <c r="T324" s="1"/>
    </row>
    <row r="325" ht="15.75" customHeight="1">
      <c r="A325" s="1"/>
      <c r="B325" s="1"/>
      <c r="C325" s="1"/>
      <c r="D325" s="1"/>
      <c r="E325" s="1"/>
      <c r="F325" s="1"/>
      <c r="G325" s="1"/>
      <c r="H325" s="1"/>
      <c r="I325" s="1"/>
      <c r="J325" s="1"/>
      <c r="K325" s="1"/>
      <c r="L325" s="1"/>
      <c r="M325" s="1"/>
      <c r="N325" s="1"/>
      <c r="O325" s="1"/>
      <c r="P325" s="1"/>
      <c r="Q325" s="1"/>
      <c r="R325" s="1"/>
      <c r="S325" s="1"/>
      <c r="T325" s="1"/>
    </row>
    <row r="326" ht="15.75" customHeight="1">
      <c r="A326" s="1"/>
      <c r="B326" s="1"/>
      <c r="C326" s="1"/>
      <c r="D326" s="1"/>
      <c r="E326" s="1"/>
      <c r="F326" s="1"/>
      <c r="G326" s="1"/>
      <c r="H326" s="1"/>
      <c r="I326" s="1"/>
      <c r="J326" s="1"/>
      <c r="K326" s="1"/>
      <c r="L326" s="1"/>
      <c r="M326" s="1"/>
      <c r="N326" s="1"/>
      <c r="O326" s="1"/>
      <c r="P326" s="1"/>
      <c r="Q326" s="1"/>
      <c r="R326" s="1"/>
      <c r="S326" s="1"/>
      <c r="T326" s="1"/>
    </row>
    <row r="327" ht="15.75" customHeight="1">
      <c r="A327" s="1"/>
      <c r="B327" s="1"/>
      <c r="C327" s="1"/>
      <c r="D327" s="1"/>
      <c r="E327" s="1"/>
      <c r="F327" s="1"/>
      <c r="G327" s="1"/>
      <c r="H327" s="1"/>
      <c r="I327" s="1"/>
      <c r="J327" s="1"/>
      <c r="K327" s="1"/>
      <c r="L327" s="1"/>
      <c r="M327" s="1"/>
      <c r="N327" s="1"/>
      <c r="O327" s="1"/>
      <c r="P327" s="1"/>
      <c r="Q327" s="1"/>
      <c r="R327" s="1"/>
      <c r="S327" s="1"/>
      <c r="T327" s="1"/>
    </row>
    <row r="328" ht="15.75" customHeight="1">
      <c r="A328" s="1"/>
      <c r="B328" s="1"/>
      <c r="C328" s="1"/>
      <c r="D328" s="1"/>
      <c r="E328" s="1"/>
      <c r="F328" s="1"/>
      <c r="G328" s="1"/>
      <c r="H328" s="1"/>
      <c r="I328" s="1"/>
      <c r="J328" s="1"/>
      <c r="K328" s="1"/>
      <c r="L328" s="1"/>
      <c r="M328" s="1"/>
      <c r="N328" s="1"/>
      <c r="O328" s="1"/>
      <c r="P328" s="1"/>
      <c r="Q328" s="1"/>
      <c r="R328" s="1"/>
      <c r="S328" s="1"/>
      <c r="T328" s="1"/>
    </row>
    <row r="329" ht="15.75" customHeight="1">
      <c r="A329" s="1"/>
      <c r="B329" s="1"/>
      <c r="C329" s="1"/>
      <c r="D329" s="1"/>
      <c r="E329" s="1"/>
      <c r="F329" s="1"/>
      <c r="G329" s="1"/>
      <c r="H329" s="1"/>
      <c r="I329" s="1"/>
      <c r="J329" s="1"/>
      <c r="K329" s="1"/>
      <c r="L329" s="1"/>
      <c r="M329" s="1"/>
      <c r="N329" s="1"/>
      <c r="O329" s="1"/>
      <c r="P329" s="1"/>
      <c r="Q329" s="1"/>
      <c r="R329" s="1"/>
      <c r="S329" s="1"/>
      <c r="T329" s="1"/>
    </row>
    <row r="330" ht="15.75" customHeight="1">
      <c r="A330" s="1"/>
      <c r="B330" s="1"/>
      <c r="C330" s="1"/>
      <c r="D330" s="1"/>
      <c r="E330" s="1"/>
      <c r="F330" s="1"/>
      <c r="G330" s="1"/>
      <c r="H330" s="1"/>
      <c r="I330" s="1"/>
      <c r="J330" s="1"/>
      <c r="K330" s="1"/>
      <c r="L330" s="1"/>
      <c r="M330" s="1"/>
      <c r="N330" s="1"/>
      <c r="O330" s="1"/>
      <c r="P330" s="1"/>
      <c r="Q330" s="1"/>
      <c r="R330" s="1"/>
      <c r="S330" s="1"/>
      <c r="T330" s="1"/>
    </row>
    <row r="331" ht="15.75" customHeight="1">
      <c r="A331" s="1"/>
      <c r="B331" s="1"/>
      <c r="C331" s="1"/>
      <c r="D331" s="1"/>
      <c r="E331" s="1"/>
      <c r="F331" s="1"/>
      <c r="G331" s="1"/>
      <c r="H331" s="1"/>
      <c r="I331" s="1"/>
      <c r="J331" s="1"/>
      <c r="K331" s="1"/>
      <c r="L331" s="1"/>
      <c r="M331" s="1"/>
      <c r="N331" s="1"/>
      <c r="O331" s="1"/>
      <c r="P331" s="1"/>
      <c r="Q331" s="1"/>
      <c r="R331" s="1"/>
      <c r="S331" s="1"/>
      <c r="T331" s="1"/>
    </row>
    <row r="332" ht="15.75" customHeight="1">
      <c r="A332" s="1"/>
      <c r="B332" s="1"/>
      <c r="C332" s="1"/>
      <c r="D332" s="1"/>
      <c r="E332" s="1"/>
      <c r="F332" s="1"/>
      <c r="G332" s="1"/>
      <c r="H332" s="1"/>
      <c r="I332" s="1"/>
      <c r="J332" s="1"/>
      <c r="K332" s="1"/>
      <c r="L332" s="1"/>
      <c r="M332" s="1"/>
      <c r="N332" s="1"/>
      <c r="O332" s="1"/>
      <c r="P332" s="1"/>
      <c r="Q332" s="1"/>
      <c r="R332" s="1"/>
      <c r="S332" s="1"/>
      <c r="T332" s="1"/>
    </row>
    <row r="333" ht="15.75" customHeight="1">
      <c r="A333" s="1"/>
      <c r="B333" s="1"/>
      <c r="C333" s="1"/>
      <c r="D333" s="1"/>
      <c r="E333" s="1"/>
      <c r="F333" s="1"/>
      <c r="G333" s="1"/>
      <c r="H333" s="1"/>
      <c r="I333" s="1"/>
      <c r="J333" s="1"/>
      <c r="K333" s="1"/>
      <c r="L333" s="1"/>
      <c r="M333" s="1"/>
      <c r="N333" s="1"/>
      <c r="O333" s="1"/>
      <c r="P333" s="1"/>
      <c r="Q333" s="1"/>
      <c r="R333" s="1"/>
      <c r="S333" s="1"/>
      <c r="T333" s="1"/>
    </row>
    <row r="334" ht="15.75" customHeight="1">
      <c r="A334" s="1"/>
      <c r="B334" s="1"/>
      <c r="C334" s="1"/>
      <c r="D334" s="1"/>
      <c r="E334" s="1"/>
      <c r="F334" s="1"/>
      <c r="G334" s="1"/>
      <c r="H334" s="1"/>
      <c r="I334" s="1"/>
      <c r="J334" s="1"/>
      <c r="K334" s="1"/>
      <c r="L334" s="1"/>
      <c r="M334" s="1"/>
      <c r="N334" s="1"/>
      <c r="O334" s="1"/>
      <c r="P334" s="1"/>
      <c r="Q334" s="1"/>
      <c r="R334" s="1"/>
      <c r="S334" s="1"/>
      <c r="T334" s="1"/>
    </row>
    <row r="335" ht="15.75" customHeight="1">
      <c r="A335" s="1"/>
      <c r="B335" s="1"/>
      <c r="C335" s="1"/>
      <c r="D335" s="1"/>
      <c r="E335" s="1"/>
      <c r="F335" s="1"/>
      <c r="G335" s="1"/>
      <c r="H335" s="1"/>
      <c r="I335" s="1"/>
      <c r="J335" s="1"/>
      <c r="K335" s="1"/>
      <c r="L335" s="1"/>
      <c r="M335" s="1"/>
      <c r="N335" s="1"/>
      <c r="O335" s="1"/>
      <c r="P335" s="1"/>
      <c r="Q335" s="1"/>
      <c r="R335" s="1"/>
      <c r="S335" s="1"/>
      <c r="T335" s="1"/>
    </row>
    <row r="336" ht="15.75" customHeight="1">
      <c r="A336" s="1"/>
      <c r="B336" s="1"/>
      <c r="C336" s="1"/>
      <c r="D336" s="1"/>
      <c r="E336" s="1"/>
      <c r="F336" s="1"/>
      <c r="G336" s="1"/>
      <c r="H336" s="1"/>
      <c r="I336" s="1"/>
      <c r="J336" s="1"/>
      <c r="K336" s="1"/>
      <c r="L336" s="1"/>
      <c r="M336" s="1"/>
      <c r="N336" s="1"/>
      <c r="O336" s="1"/>
      <c r="P336" s="1"/>
      <c r="Q336" s="1"/>
      <c r="R336" s="1"/>
      <c r="S336" s="1"/>
      <c r="T336" s="1"/>
    </row>
    <row r="337" ht="15.75" customHeight="1">
      <c r="A337" s="1"/>
      <c r="B337" s="1"/>
      <c r="C337" s="1"/>
      <c r="D337" s="1"/>
      <c r="E337" s="1"/>
      <c r="F337" s="1"/>
      <c r="G337" s="1"/>
      <c r="H337" s="1"/>
      <c r="I337" s="1"/>
      <c r="J337" s="1"/>
      <c r="K337" s="1"/>
      <c r="L337" s="1"/>
      <c r="M337" s="1"/>
      <c r="N337" s="1"/>
      <c r="O337" s="1"/>
      <c r="P337" s="1"/>
      <c r="Q337" s="1"/>
      <c r="R337" s="1"/>
      <c r="S337" s="1"/>
      <c r="T337" s="1"/>
    </row>
    <row r="338" ht="15.75" customHeight="1">
      <c r="A338" s="1"/>
      <c r="B338" s="1"/>
      <c r="C338" s="1"/>
      <c r="D338" s="1"/>
      <c r="E338" s="1"/>
      <c r="F338" s="1"/>
      <c r="G338" s="1"/>
      <c r="H338" s="1"/>
      <c r="I338" s="1"/>
      <c r="J338" s="1"/>
      <c r="K338" s="1"/>
      <c r="L338" s="1"/>
      <c r="M338" s="1"/>
      <c r="N338" s="1"/>
      <c r="O338" s="1"/>
      <c r="P338" s="1"/>
      <c r="Q338" s="1"/>
      <c r="R338" s="1"/>
      <c r="S338" s="1"/>
      <c r="T338" s="1"/>
    </row>
    <row r="339" ht="15.75" customHeight="1">
      <c r="A339" s="1"/>
      <c r="B339" s="1"/>
      <c r="C339" s="1"/>
      <c r="D339" s="1"/>
      <c r="E339" s="1"/>
      <c r="F339" s="1"/>
      <c r="G339" s="1"/>
      <c r="H339" s="1"/>
      <c r="I339" s="1"/>
      <c r="J339" s="1"/>
      <c r="K339" s="1"/>
      <c r="L339" s="1"/>
      <c r="M339" s="1"/>
      <c r="N339" s="1"/>
      <c r="O339" s="1"/>
      <c r="P339" s="1"/>
      <c r="Q339" s="1"/>
      <c r="R339" s="1"/>
      <c r="S339" s="1"/>
      <c r="T339" s="1"/>
    </row>
    <row r="340" ht="15.75" customHeight="1">
      <c r="A340" s="1"/>
      <c r="B340" s="1"/>
      <c r="C340" s="1"/>
      <c r="D340" s="1"/>
      <c r="E340" s="1"/>
      <c r="F340" s="1"/>
      <c r="G340" s="1"/>
      <c r="H340" s="1"/>
      <c r="I340" s="1"/>
      <c r="J340" s="1"/>
      <c r="K340" s="1"/>
      <c r="L340" s="1"/>
      <c r="M340" s="1"/>
      <c r="N340" s="1"/>
      <c r="O340" s="1"/>
      <c r="P340" s="1"/>
      <c r="Q340" s="1"/>
      <c r="R340" s="1"/>
      <c r="S340" s="1"/>
      <c r="T340" s="1"/>
    </row>
    <row r="341" ht="15.75" customHeight="1">
      <c r="A341" s="1"/>
      <c r="B341" s="1"/>
      <c r="C341" s="1"/>
      <c r="D341" s="1"/>
      <c r="E341" s="1"/>
      <c r="F341" s="1"/>
      <c r="G341" s="1"/>
      <c r="H341" s="1"/>
      <c r="I341" s="1"/>
      <c r="J341" s="1"/>
      <c r="K341" s="1"/>
      <c r="L341" s="1"/>
      <c r="M341" s="1"/>
      <c r="N341" s="1"/>
      <c r="O341" s="1"/>
      <c r="P341" s="1"/>
      <c r="Q341" s="1"/>
      <c r="R341" s="1"/>
      <c r="S341" s="1"/>
      <c r="T341" s="1"/>
    </row>
    <row r="342" ht="15.75" customHeight="1">
      <c r="A342" s="1"/>
      <c r="B342" s="1"/>
      <c r="C342" s="1"/>
      <c r="D342" s="1"/>
      <c r="E342" s="1"/>
      <c r="F342" s="1"/>
      <c r="G342" s="1"/>
      <c r="H342" s="1"/>
      <c r="I342" s="1"/>
      <c r="J342" s="1"/>
      <c r="K342" s="1"/>
      <c r="L342" s="1"/>
      <c r="M342" s="1"/>
      <c r="N342" s="1"/>
      <c r="O342" s="1"/>
      <c r="P342" s="1"/>
      <c r="Q342" s="1"/>
      <c r="R342" s="1"/>
      <c r="S342" s="1"/>
      <c r="T342" s="1"/>
    </row>
    <row r="343" ht="15.75" customHeight="1">
      <c r="A343" s="1"/>
      <c r="B343" s="1"/>
      <c r="C343" s="1"/>
      <c r="D343" s="1"/>
      <c r="E343" s="1"/>
      <c r="F343" s="1"/>
      <c r="G343" s="1"/>
      <c r="H343" s="1"/>
      <c r="I343" s="1"/>
      <c r="J343" s="1"/>
      <c r="K343" s="1"/>
      <c r="L343" s="1"/>
      <c r="M343" s="1"/>
      <c r="N343" s="1"/>
      <c r="O343" s="1"/>
      <c r="P343" s="1"/>
      <c r="Q343" s="1"/>
      <c r="R343" s="1"/>
      <c r="S343" s="1"/>
      <c r="T343" s="1"/>
    </row>
    <row r="344" ht="15.75" customHeight="1">
      <c r="A344" s="1"/>
      <c r="B344" s="1"/>
      <c r="C344" s="1"/>
      <c r="D344" s="1"/>
      <c r="E344" s="1"/>
      <c r="F344" s="1"/>
      <c r="G344" s="1"/>
      <c r="H344" s="1"/>
      <c r="I344" s="1"/>
      <c r="J344" s="1"/>
      <c r="K344" s="1"/>
      <c r="L344" s="1"/>
      <c r="M344" s="1"/>
      <c r="N344" s="1"/>
      <c r="O344" s="1"/>
      <c r="P344" s="1"/>
      <c r="Q344" s="1"/>
      <c r="R344" s="1"/>
      <c r="S344" s="1"/>
      <c r="T344" s="1"/>
    </row>
    <row r="345" ht="15.75" customHeight="1">
      <c r="A345" s="1"/>
      <c r="B345" s="1"/>
      <c r="C345" s="1"/>
      <c r="D345" s="1"/>
      <c r="E345" s="1"/>
      <c r="F345" s="1"/>
      <c r="G345" s="1"/>
      <c r="H345" s="1"/>
      <c r="I345" s="1"/>
      <c r="J345" s="1"/>
      <c r="K345" s="1"/>
      <c r="L345" s="1"/>
      <c r="M345" s="1"/>
      <c r="N345" s="1"/>
      <c r="O345" s="1"/>
      <c r="P345" s="1"/>
      <c r="Q345" s="1"/>
      <c r="R345" s="1"/>
      <c r="S345" s="1"/>
      <c r="T345" s="1"/>
    </row>
    <row r="346" ht="15.75" customHeight="1">
      <c r="A346" s="1"/>
      <c r="B346" s="1"/>
      <c r="C346" s="1"/>
      <c r="D346" s="1"/>
      <c r="E346" s="1"/>
      <c r="F346" s="1"/>
      <c r="G346" s="1"/>
      <c r="H346" s="1"/>
      <c r="I346" s="1"/>
      <c r="J346" s="1"/>
      <c r="K346" s="1"/>
      <c r="L346" s="1"/>
      <c r="M346" s="1"/>
      <c r="N346" s="1"/>
      <c r="O346" s="1"/>
      <c r="P346" s="1"/>
      <c r="Q346" s="1"/>
      <c r="R346" s="1"/>
      <c r="S346" s="1"/>
      <c r="T346" s="1"/>
    </row>
    <row r="347" ht="15.75" customHeight="1">
      <c r="A347" s="1"/>
      <c r="B347" s="1"/>
      <c r="C347" s="1"/>
      <c r="D347" s="1"/>
      <c r="E347" s="1"/>
      <c r="F347" s="1"/>
      <c r="G347" s="1"/>
      <c r="H347" s="1"/>
      <c r="I347" s="1"/>
      <c r="J347" s="1"/>
      <c r="K347" s="1"/>
      <c r="L347" s="1"/>
      <c r="M347" s="1"/>
      <c r="N347" s="1"/>
      <c r="O347" s="1"/>
      <c r="P347" s="1"/>
      <c r="Q347" s="1"/>
      <c r="R347" s="1"/>
      <c r="S347" s="1"/>
      <c r="T347" s="1"/>
    </row>
    <row r="348" ht="15.75" customHeight="1">
      <c r="A348" s="1"/>
      <c r="B348" s="1"/>
      <c r="C348" s="1"/>
      <c r="D348" s="1"/>
      <c r="E348" s="1"/>
      <c r="F348" s="1"/>
      <c r="G348" s="1"/>
      <c r="H348" s="1"/>
      <c r="I348" s="1"/>
      <c r="J348" s="1"/>
      <c r="K348" s="1"/>
      <c r="L348" s="1"/>
      <c r="M348" s="1"/>
      <c r="N348" s="1"/>
      <c r="O348" s="1"/>
      <c r="P348" s="1"/>
      <c r="Q348" s="1"/>
      <c r="R348" s="1"/>
      <c r="S348" s="1"/>
      <c r="T348" s="1"/>
    </row>
    <row r="349" ht="15.75" customHeight="1">
      <c r="A349" s="1"/>
      <c r="B349" s="1"/>
      <c r="C349" s="1"/>
      <c r="D349" s="1"/>
      <c r="E349" s="1"/>
      <c r="F349" s="1"/>
      <c r="G349" s="1"/>
      <c r="H349" s="1"/>
      <c r="I349" s="1"/>
      <c r="J349" s="1"/>
      <c r="K349" s="1"/>
      <c r="L349" s="1"/>
      <c r="M349" s="1"/>
      <c r="N349" s="1"/>
      <c r="O349" s="1"/>
      <c r="P349" s="1"/>
      <c r="Q349" s="1"/>
      <c r="R349" s="1"/>
      <c r="S349" s="1"/>
      <c r="T349" s="1"/>
    </row>
    <row r="350" ht="15.75" customHeight="1">
      <c r="A350" s="1"/>
      <c r="B350" s="1"/>
      <c r="C350" s="1"/>
      <c r="D350" s="1"/>
      <c r="E350" s="1"/>
      <c r="F350" s="1"/>
      <c r="G350" s="1"/>
      <c r="H350" s="1"/>
      <c r="I350" s="1"/>
      <c r="J350" s="1"/>
      <c r="K350" s="1"/>
      <c r="L350" s="1"/>
      <c r="M350" s="1"/>
      <c r="N350" s="1"/>
      <c r="O350" s="1"/>
      <c r="P350" s="1"/>
      <c r="Q350" s="1"/>
      <c r="R350" s="1"/>
      <c r="S350" s="1"/>
      <c r="T350" s="1"/>
    </row>
    <row r="351" ht="15.75" customHeight="1">
      <c r="A351" s="1"/>
      <c r="B351" s="1"/>
      <c r="C351" s="1"/>
      <c r="D351" s="1"/>
      <c r="E351" s="1"/>
      <c r="F351" s="1"/>
      <c r="G351" s="1"/>
      <c r="H351" s="1"/>
      <c r="I351" s="1"/>
      <c r="J351" s="1"/>
      <c r="K351" s="1"/>
      <c r="L351" s="1"/>
      <c r="M351" s="1"/>
      <c r="N351" s="1"/>
      <c r="O351" s="1"/>
      <c r="P351" s="1"/>
      <c r="Q351" s="1"/>
      <c r="R351" s="1"/>
      <c r="S351" s="1"/>
      <c r="T351" s="1"/>
    </row>
    <row r="352" ht="15.75" customHeight="1">
      <c r="A352" s="1"/>
      <c r="B352" s="1"/>
      <c r="C352" s="1"/>
      <c r="D352" s="1"/>
      <c r="E352" s="1"/>
      <c r="F352" s="1"/>
      <c r="G352" s="1"/>
      <c r="H352" s="1"/>
      <c r="I352" s="1"/>
      <c r="J352" s="1"/>
      <c r="K352" s="1"/>
      <c r="L352" s="1"/>
      <c r="M352" s="1"/>
      <c r="N352" s="1"/>
      <c r="O352" s="1"/>
      <c r="P352" s="1"/>
      <c r="Q352" s="1"/>
      <c r="R352" s="1"/>
      <c r="S352" s="1"/>
      <c r="T352" s="1"/>
    </row>
    <row r="353" ht="15.75" customHeight="1">
      <c r="A353" s="1"/>
      <c r="B353" s="1"/>
      <c r="C353" s="1"/>
      <c r="D353" s="1"/>
      <c r="E353" s="1"/>
      <c r="F353" s="1"/>
      <c r="G353" s="1"/>
      <c r="H353" s="1"/>
      <c r="I353" s="1"/>
      <c r="J353" s="1"/>
      <c r="K353" s="1"/>
      <c r="L353" s="1"/>
      <c r="M353" s="1"/>
      <c r="N353" s="1"/>
      <c r="O353" s="1"/>
      <c r="P353" s="1"/>
      <c r="Q353" s="1"/>
      <c r="R353" s="1"/>
      <c r="S353" s="1"/>
      <c r="T353" s="1"/>
    </row>
    <row r="354" ht="15.75" customHeight="1">
      <c r="A354" s="1"/>
      <c r="B354" s="1"/>
      <c r="C354" s="1"/>
      <c r="D354" s="1"/>
      <c r="E354" s="1"/>
      <c r="F354" s="1"/>
      <c r="G354" s="1"/>
      <c r="H354" s="1"/>
      <c r="I354" s="1"/>
      <c r="J354" s="1"/>
      <c r="K354" s="1"/>
      <c r="L354" s="1"/>
      <c r="M354" s="1"/>
      <c r="N354" s="1"/>
      <c r="O354" s="1"/>
      <c r="P354" s="1"/>
      <c r="Q354" s="1"/>
      <c r="R354" s="1"/>
      <c r="S354" s="1"/>
      <c r="T354" s="1"/>
    </row>
    <row r="355" ht="15.75" customHeight="1">
      <c r="A355" s="1"/>
      <c r="B355" s="1"/>
      <c r="C355" s="1"/>
      <c r="D355" s="1"/>
      <c r="E355" s="1"/>
      <c r="F355" s="1"/>
      <c r="G355" s="1"/>
      <c r="H355" s="1"/>
      <c r="I355" s="1"/>
      <c r="J355" s="1"/>
      <c r="K355" s="1"/>
      <c r="L355" s="1"/>
      <c r="M355" s="1"/>
      <c r="N355" s="1"/>
      <c r="O355" s="1"/>
      <c r="P355" s="1"/>
      <c r="Q355" s="1"/>
      <c r="R355" s="1"/>
      <c r="S355" s="1"/>
      <c r="T355" s="1"/>
    </row>
    <row r="356" ht="15.75" customHeight="1">
      <c r="A356" s="1"/>
      <c r="B356" s="1"/>
      <c r="C356" s="1"/>
      <c r="D356" s="1"/>
      <c r="E356" s="1"/>
      <c r="F356" s="1"/>
      <c r="G356" s="1"/>
      <c r="H356" s="1"/>
      <c r="I356" s="1"/>
      <c r="J356" s="1"/>
      <c r="K356" s="1"/>
      <c r="L356" s="1"/>
      <c r="M356" s="1"/>
      <c r="N356" s="1"/>
      <c r="O356" s="1"/>
      <c r="P356" s="1"/>
      <c r="Q356" s="1"/>
      <c r="R356" s="1"/>
      <c r="S356" s="1"/>
      <c r="T356" s="1"/>
    </row>
    <row r="357" ht="15.75" customHeight="1">
      <c r="A357" s="1"/>
      <c r="B357" s="1"/>
      <c r="C357" s="1"/>
      <c r="D357" s="1"/>
      <c r="E357" s="1"/>
      <c r="F357" s="1"/>
      <c r="G357" s="1"/>
      <c r="H357" s="1"/>
      <c r="I357" s="1"/>
      <c r="J357" s="1"/>
      <c r="K357" s="1"/>
      <c r="L357" s="1"/>
      <c r="M357" s="1"/>
      <c r="N357" s="1"/>
      <c r="O357" s="1"/>
      <c r="P357" s="1"/>
      <c r="Q357" s="1"/>
      <c r="R357" s="1"/>
      <c r="S357" s="1"/>
      <c r="T357" s="1"/>
    </row>
    <row r="358" ht="15.75" customHeight="1">
      <c r="A358" s="1"/>
      <c r="B358" s="1"/>
      <c r="C358" s="1"/>
      <c r="D358" s="1"/>
      <c r="E358" s="1"/>
      <c r="F358" s="1"/>
      <c r="G358" s="1"/>
      <c r="H358" s="1"/>
      <c r="I358" s="1"/>
      <c r="J358" s="1"/>
      <c r="K358" s="1"/>
      <c r="L358" s="1"/>
      <c r="M358" s="1"/>
      <c r="N358" s="1"/>
      <c r="O358" s="1"/>
      <c r="P358" s="1"/>
      <c r="Q358" s="1"/>
      <c r="R358" s="1"/>
      <c r="S358" s="1"/>
      <c r="T358" s="1"/>
    </row>
    <row r="359" ht="15.75" customHeight="1">
      <c r="A359" s="1"/>
      <c r="B359" s="1"/>
      <c r="C359" s="1"/>
      <c r="D359" s="1"/>
      <c r="E359" s="1"/>
      <c r="F359" s="1"/>
      <c r="G359" s="1"/>
      <c r="H359" s="1"/>
      <c r="I359" s="1"/>
      <c r="J359" s="1"/>
      <c r="K359" s="1"/>
      <c r="L359" s="1"/>
      <c r="M359" s="1"/>
      <c r="N359" s="1"/>
      <c r="O359" s="1"/>
      <c r="P359" s="1"/>
      <c r="Q359" s="1"/>
      <c r="R359" s="1"/>
      <c r="S359" s="1"/>
      <c r="T359" s="1"/>
    </row>
    <row r="360" ht="15.75" customHeight="1">
      <c r="A360" s="1"/>
      <c r="B360" s="1"/>
      <c r="C360" s="1"/>
      <c r="D360" s="1"/>
      <c r="E360" s="1"/>
      <c r="F360" s="1"/>
      <c r="G360" s="1"/>
      <c r="H360" s="1"/>
      <c r="I360" s="1"/>
      <c r="J360" s="1"/>
      <c r="K360" s="1"/>
      <c r="L360" s="1"/>
      <c r="M360" s="1"/>
      <c r="N360" s="1"/>
      <c r="O360" s="1"/>
      <c r="P360" s="1"/>
      <c r="Q360" s="1"/>
      <c r="R360" s="1"/>
      <c r="S360" s="1"/>
      <c r="T360" s="1"/>
    </row>
    <row r="361" ht="15.75" customHeight="1">
      <c r="A361" s="1"/>
      <c r="B361" s="1"/>
      <c r="C361" s="1"/>
      <c r="D361" s="1"/>
      <c r="E361" s="1"/>
      <c r="F361" s="1"/>
      <c r="G361" s="1"/>
      <c r="H361" s="1"/>
      <c r="I361" s="1"/>
      <c r="J361" s="1"/>
      <c r="K361" s="1"/>
      <c r="L361" s="1"/>
      <c r="M361" s="1"/>
      <c r="N361" s="1"/>
      <c r="O361" s="1"/>
      <c r="P361" s="1"/>
      <c r="Q361" s="1"/>
      <c r="R361" s="1"/>
      <c r="S361" s="1"/>
      <c r="T361" s="1"/>
    </row>
    <row r="362" ht="15.75" customHeight="1">
      <c r="A362" s="1"/>
      <c r="B362" s="1"/>
      <c r="C362" s="1"/>
      <c r="D362" s="1"/>
      <c r="E362" s="1"/>
      <c r="F362" s="1"/>
      <c r="G362" s="1"/>
      <c r="H362" s="1"/>
      <c r="I362" s="1"/>
      <c r="J362" s="1"/>
      <c r="K362" s="1"/>
      <c r="L362" s="1"/>
      <c r="M362" s="1"/>
      <c r="N362" s="1"/>
      <c r="O362" s="1"/>
      <c r="P362" s="1"/>
      <c r="Q362" s="1"/>
      <c r="R362" s="1"/>
      <c r="S362" s="1"/>
      <c r="T362" s="1"/>
    </row>
    <row r="363" ht="15.75" customHeight="1">
      <c r="A363" s="1"/>
      <c r="B363" s="1"/>
      <c r="C363" s="1"/>
      <c r="D363" s="1"/>
      <c r="E363" s="1"/>
      <c r="F363" s="1"/>
      <c r="G363" s="1"/>
      <c r="H363" s="1"/>
      <c r="I363" s="1"/>
      <c r="J363" s="1"/>
      <c r="K363" s="1"/>
      <c r="L363" s="1"/>
      <c r="M363" s="1"/>
      <c r="N363" s="1"/>
      <c r="O363" s="1"/>
      <c r="P363" s="1"/>
      <c r="Q363" s="1"/>
      <c r="R363" s="1"/>
      <c r="S363" s="1"/>
      <c r="T363" s="1"/>
    </row>
    <row r="364" ht="15.75" customHeight="1">
      <c r="A364" s="1"/>
      <c r="B364" s="1"/>
      <c r="C364" s="1"/>
      <c r="D364" s="1"/>
      <c r="E364" s="1"/>
      <c r="F364" s="1"/>
      <c r="G364" s="1"/>
      <c r="H364" s="1"/>
      <c r="I364" s="1"/>
      <c r="J364" s="1"/>
      <c r="K364" s="1"/>
      <c r="L364" s="1"/>
      <c r="M364" s="1"/>
      <c r="N364" s="1"/>
      <c r="O364" s="1"/>
      <c r="P364" s="1"/>
      <c r="Q364" s="1"/>
      <c r="R364" s="1"/>
      <c r="S364" s="1"/>
      <c r="T364" s="1"/>
    </row>
    <row r="365" ht="15.75" customHeight="1">
      <c r="A365" s="1"/>
      <c r="B365" s="1"/>
      <c r="C365" s="1"/>
      <c r="D365" s="1"/>
      <c r="E365" s="1"/>
      <c r="F365" s="1"/>
      <c r="G365" s="1"/>
      <c r="H365" s="1"/>
      <c r="I365" s="1"/>
      <c r="J365" s="1"/>
      <c r="K365" s="1"/>
      <c r="L365" s="1"/>
      <c r="M365" s="1"/>
      <c r="N365" s="1"/>
      <c r="O365" s="1"/>
      <c r="P365" s="1"/>
      <c r="Q365" s="1"/>
      <c r="R365" s="1"/>
      <c r="S365" s="1"/>
      <c r="T365" s="1"/>
    </row>
    <row r="366" ht="15.75" customHeight="1">
      <c r="A366" s="1"/>
      <c r="B366" s="1"/>
      <c r="C366" s="1"/>
      <c r="D366" s="1"/>
      <c r="E366" s="1"/>
      <c r="F366" s="1"/>
      <c r="G366" s="1"/>
      <c r="H366" s="1"/>
      <c r="I366" s="1"/>
      <c r="J366" s="1"/>
      <c r="K366" s="1"/>
      <c r="L366" s="1"/>
      <c r="M366" s="1"/>
      <c r="N366" s="1"/>
      <c r="O366" s="1"/>
      <c r="P366" s="1"/>
      <c r="Q366" s="1"/>
      <c r="R366" s="1"/>
      <c r="S366" s="1"/>
      <c r="T366" s="1"/>
    </row>
    <row r="367" ht="15.75" customHeight="1">
      <c r="A367" s="1"/>
      <c r="B367" s="1"/>
      <c r="C367" s="1"/>
      <c r="D367" s="1"/>
      <c r="E367" s="1"/>
      <c r="F367" s="1"/>
      <c r="G367" s="1"/>
      <c r="H367" s="1"/>
      <c r="I367" s="1"/>
      <c r="J367" s="1"/>
      <c r="K367" s="1"/>
      <c r="L367" s="1"/>
      <c r="M367" s="1"/>
      <c r="N367" s="1"/>
      <c r="O367" s="1"/>
      <c r="P367" s="1"/>
      <c r="Q367" s="1"/>
      <c r="R367" s="1"/>
      <c r="S367" s="1"/>
      <c r="T367" s="1"/>
    </row>
    <row r="368" ht="15.75" customHeight="1">
      <c r="A368" s="1"/>
      <c r="B368" s="1"/>
      <c r="C368" s="1"/>
      <c r="D368" s="1"/>
      <c r="E368" s="1"/>
      <c r="F368" s="1"/>
      <c r="G368" s="1"/>
      <c r="H368" s="1"/>
      <c r="I368" s="1"/>
      <c r="J368" s="1"/>
      <c r="K368" s="1"/>
      <c r="L368" s="1"/>
      <c r="M368" s="1"/>
      <c r="N368" s="1"/>
      <c r="O368" s="1"/>
      <c r="P368" s="1"/>
      <c r="Q368" s="1"/>
      <c r="R368" s="1"/>
      <c r="S368" s="1"/>
      <c r="T368" s="1"/>
    </row>
    <row r="369" ht="15.75" customHeight="1">
      <c r="A369" s="1"/>
      <c r="B369" s="1"/>
      <c r="C369" s="1"/>
      <c r="D369" s="1"/>
      <c r="E369" s="1"/>
      <c r="F369" s="1"/>
      <c r="G369" s="1"/>
      <c r="H369" s="1"/>
      <c r="I369" s="1"/>
      <c r="J369" s="1"/>
      <c r="K369" s="1"/>
      <c r="L369" s="1"/>
      <c r="M369" s="1"/>
      <c r="N369" s="1"/>
      <c r="O369" s="1"/>
      <c r="P369" s="1"/>
      <c r="Q369" s="1"/>
      <c r="R369" s="1"/>
      <c r="S369" s="1"/>
      <c r="T369" s="1"/>
    </row>
    <row r="370" ht="15.75" customHeight="1">
      <c r="A370" s="1"/>
      <c r="B370" s="1"/>
      <c r="C370" s="1"/>
      <c r="D370" s="1"/>
      <c r="E370" s="1"/>
      <c r="F370" s="1"/>
      <c r="G370" s="1"/>
      <c r="H370" s="1"/>
      <c r="I370" s="1"/>
      <c r="J370" s="1"/>
      <c r="K370" s="1"/>
      <c r="L370" s="1"/>
      <c r="M370" s="1"/>
      <c r="N370" s="1"/>
      <c r="O370" s="1"/>
      <c r="P370" s="1"/>
      <c r="Q370" s="1"/>
      <c r="R370" s="1"/>
      <c r="S370" s="1"/>
      <c r="T370" s="1"/>
    </row>
    <row r="371" ht="15.75" customHeight="1">
      <c r="A371" s="1"/>
      <c r="B371" s="1"/>
      <c r="C371" s="1"/>
      <c r="D371" s="1"/>
      <c r="E371" s="1"/>
      <c r="F371" s="1"/>
      <c r="G371" s="1"/>
      <c r="H371" s="1"/>
      <c r="I371" s="1"/>
      <c r="J371" s="1"/>
      <c r="K371" s="1"/>
      <c r="L371" s="1"/>
      <c r="M371" s="1"/>
      <c r="N371" s="1"/>
      <c r="O371" s="1"/>
      <c r="P371" s="1"/>
      <c r="Q371" s="1"/>
      <c r="R371" s="1"/>
      <c r="S371" s="1"/>
      <c r="T371" s="1"/>
    </row>
    <row r="372" ht="15.75" customHeight="1">
      <c r="A372" s="1"/>
      <c r="B372" s="1"/>
      <c r="C372" s="1"/>
      <c r="D372" s="1"/>
      <c r="E372" s="1"/>
      <c r="F372" s="1"/>
      <c r="G372" s="1"/>
      <c r="H372" s="1"/>
      <c r="I372" s="1"/>
      <c r="J372" s="1"/>
      <c r="K372" s="1"/>
      <c r="L372" s="1"/>
      <c r="M372" s="1"/>
      <c r="N372" s="1"/>
      <c r="O372" s="1"/>
      <c r="P372" s="1"/>
      <c r="Q372" s="1"/>
      <c r="R372" s="1"/>
      <c r="S372" s="1"/>
      <c r="T372" s="1"/>
    </row>
    <row r="373" ht="15.75" customHeight="1">
      <c r="A373" s="1"/>
      <c r="B373" s="1"/>
      <c r="C373" s="1"/>
      <c r="D373" s="1"/>
      <c r="E373" s="1"/>
      <c r="F373" s="1"/>
      <c r="G373" s="1"/>
      <c r="H373" s="1"/>
      <c r="I373" s="1"/>
      <c r="J373" s="1"/>
      <c r="K373" s="1"/>
      <c r="L373" s="1"/>
      <c r="M373" s="1"/>
      <c r="N373" s="1"/>
      <c r="O373" s="1"/>
      <c r="P373" s="1"/>
      <c r="Q373" s="1"/>
      <c r="R373" s="1"/>
      <c r="S373" s="1"/>
      <c r="T373" s="1"/>
    </row>
    <row r="374" ht="15.75" customHeight="1">
      <c r="A374" s="1"/>
      <c r="B374" s="1"/>
      <c r="C374" s="1"/>
      <c r="D374" s="1"/>
      <c r="E374" s="1"/>
      <c r="F374" s="1"/>
      <c r="G374" s="1"/>
      <c r="H374" s="1"/>
      <c r="I374" s="1"/>
      <c r="J374" s="1"/>
      <c r="K374" s="1"/>
      <c r="L374" s="1"/>
      <c r="M374" s="1"/>
      <c r="N374" s="1"/>
      <c r="O374" s="1"/>
      <c r="P374" s="1"/>
      <c r="Q374" s="1"/>
      <c r="R374" s="1"/>
      <c r="S374" s="1"/>
      <c r="T374" s="1"/>
    </row>
    <row r="375" ht="15.75" customHeight="1">
      <c r="A375" s="1"/>
      <c r="B375" s="1"/>
      <c r="C375" s="1"/>
      <c r="D375" s="1"/>
      <c r="E375" s="1"/>
      <c r="F375" s="1"/>
      <c r="G375" s="1"/>
      <c r="H375" s="1"/>
      <c r="I375" s="1"/>
      <c r="J375" s="1"/>
      <c r="K375" s="1"/>
      <c r="L375" s="1"/>
      <c r="M375" s="1"/>
      <c r="N375" s="1"/>
      <c r="O375" s="1"/>
      <c r="P375" s="1"/>
      <c r="Q375" s="1"/>
      <c r="R375" s="1"/>
      <c r="S375" s="1"/>
      <c r="T375" s="1"/>
    </row>
    <row r="376" ht="15.75" customHeight="1">
      <c r="A376" s="1"/>
      <c r="B376" s="1"/>
      <c r="C376" s="1"/>
      <c r="D376" s="1"/>
      <c r="E376" s="1"/>
      <c r="F376" s="1"/>
      <c r="G376" s="1"/>
      <c r="H376" s="1"/>
      <c r="I376" s="1"/>
      <c r="J376" s="1"/>
      <c r="K376" s="1"/>
      <c r="L376" s="1"/>
      <c r="M376" s="1"/>
      <c r="N376" s="1"/>
      <c r="O376" s="1"/>
      <c r="P376" s="1"/>
      <c r="Q376" s="1"/>
      <c r="R376" s="1"/>
      <c r="S376" s="1"/>
      <c r="T376" s="1"/>
    </row>
    <row r="377" ht="15.75" customHeight="1">
      <c r="A377" s="1"/>
      <c r="B377" s="1"/>
      <c r="C377" s="1"/>
      <c r="D377" s="1"/>
      <c r="E377" s="1"/>
      <c r="F377" s="1"/>
      <c r="G377" s="1"/>
      <c r="H377" s="1"/>
      <c r="I377" s="1"/>
      <c r="J377" s="1"/>
      <c r="K377" s="1"/>
      <c r="L377" s="1"/>
      <c r="M377" s="1"/>
      <c r="N377" s="1"/>
      <c r="O377" s="1"/>
      <c r="P377" s="1"/>
      <c r="Q377" s="1"/>
      <c r="R377" s="1"/>
      <c r="S377" s="1"/>
      <c r="T377" s="1"/>
    </row>
    <row r="378" ht="15.75" customHeight="1">
      <c r="A378" s="1"/>
      <c r="B378" s="1"/>
      <c r="C378" s="1"/>
      <c r="D378" s="1"/>
      <c r="E378" s="1"/>
      <c r="F378" s="1"/>
      <c r="G378" s="1"/>
      <c r="H378" s="1"/>
      <c r="I378" s="1"/>
      <c r="J378" s="1"/>
      <c r="K378" s="1"/>
      <c r="L378" s="1"/>
      <c r="M378" s="1"/>
      <c r="N378" s="1"/>
      <c r="O378" s="1"/>
      <c r="P378" s="1"/>
      <c r="Q378" s="1"/>
      <c r="R378" s="1"/>
      <c r="S378" s="1"/>
      <c r="T378" s="1"/>
    </row>
    <row r="379" ht="15.75" customHeight="1">
      <c r="A379" s="1"/>
      <c r="B379" s="1"/>
      <c r="C379" s="1"/>
      <c r="D379" s="1"/>
      <c r="E379" s="1"/>
      <c r="F379" s="1"/>
      <c r="G379" s="1"/>
      <c r="H379" s="1"/>
      <c r="I379" s="1"/>
      <c r="J379" s="1"/>
      <c r="K379" s="1"/>
      <c r="L379" s="1"/>
      <c r="M379" s="1"/>
      <c r="N379" s="1"/>
      <c r="O379" s="1"/>
      <c r="P379" s="1"/>
      <c r="Q379" s="1"/>
      <c r="R379" s="1"/>
      <c r="S379" s="1"/>
      <c r="T379" s="1"/>
    </row>
    <row r="380" ht="15.75" customHeight="1">
      <c r="A380" s="1"/>
      <c r="B380" s="1"/>
      <c r="C380" s="1"/>
      <c r="D380" s="1"/>
      <c r="E380" s="1"/>
      <c r="F380" s="1"/>
      <c r="G380" s="1"/>
      <c r="H380" s="1"/>
      <c r="I380" s="1"/>
      <c r="J380" s="1"/>
      <c r="K380" s="1"/>
      <c r="L380" s="1"/>
      <c r="M380" s="1"/>
      <c r="N380" s="1"/>
      <c r="O380" s="1"/>
      <c r="P380" s="1"/>
      <c r="Q380" s="1"/>
      <c r="R380" s="1"/>
      <c r="S380" s="1"/>
      <c r="T380" s="1"/>
    </row>
    <row r="381" ht="15.75" customHeight="1">
      <c r="A381" s="1"/>
      <c r="B381" s="1"/>
      <c r="C381" s="1"/>
      <c r="D381" s="1"/>
      <c r="E381" s="1"/>
      <c r="F381" s="1"/>
      <c r="G381" s="1"/>
      <c r="H381" s="1"/>
      <c r="I381" s="1"/>
      <c r="J381" s="1"/>
      <c r="K381" s="1"/>
      <c r="L381" s="1"/>
      <c r="M381" s="1"/>
      <c r="N381" s="1"/>
      <c r="O381" s="1"/>
      <c r="P381" s="1"/>
      <c r="Q381" s="1"/>
      <c r="R381" s="1"/>
      <c r="S381" s="1"/>
      <c r="T381" s="1"/>
    </row>
    <row r="382" ht="15.75" customHeight="1">
      <c r="A382" s="1"/>
      <c r="B382" s="1"/>
      <c r="C382" s="1"/>
      <c r="D382" s="1"/>
      <c r="E382" s="1"/>
      <c r="F382" s="1"/>
      <c r="G382" s="1"/>
      <c r="H382" s="1"/>
      <c r="I382" s="1"/>
      <c r="J382" s="1"/>
      <c r="K382" s="1"/>
      <c r="L382" s="1"/>
      <c r="M382" s="1"/>
      <c r="N382" s="1"/>
      <c r="O382" s="1"/>
      <c r="P382" s="1"/>
      <c r="Q382" s="1"/>
      <c r="R382" s="1"/>
      <c r="S382" s="1"/>
      <c r="T382" s="1"/>
    </row>
    <row r="383" ht="15.75" customHeight="1">
      <c r="A383" s="1"/>
      <c r="B383" s="1"/>
      <c r="C383" s="1"/>
      <c r="D383" s="1"/>
      <c r="E383" s="1"/>
      <c r="F383" s="1"/>
      <c r="G383" s="1"/>
      <c r="H383" s="1"/>
      <c r="I383" s="1"/>
      <c r="J383" s="1"/>
      <c r="K383" s="1"/>
      <c r="L383" s="1"/>
      <c r="M383" s="1"/>
      <c r="N383" s="1"/>
      <c r="O383" s="1"/>
      <c r="P383" s="1"/>
      <c r="Q383" s="1"/>
      <c r="R383" s="1"/>
      <c r="S383" s="1"/>
      <c r="T383" s="1"/>
    </row>
    <row r="384" ht="15.75" customHeight="1">
      <c r="A384" s="1"/>
      <c r="B384" s="1"/>
      <c r="C384" s="1"/>
      <c r="D384" s="1"/>
      <c r="E384" s="1"/>
      <c r="F384" s="1"/>
      <c r="G384" s="1"/>
      <c r="H384" s="1"/>
      <c r="I384" s="1"/>
      <c r="J384" s="1"/>
      <c r="K384" s="1"/>
      <c r="L384" s="1"/>
      <c r="M384" s="1"/>
      <c r="N384" s="1"/>
      <c r="O384" s="1"/>
      <c r="P384" s="1"/>
      <c r="Q384" s="1"/>
      <c r="R384" s="1"/>
      <c r="S384" s="1"/>
      <c r="T384" s="1"/>
    </row>
    <row r="385" ht="15.75" customHeight="1">
      <c r="A385" s="1"/>
      <c r="B385" s="1"/>
      <c r="C385" s="1"/>
      <c r="D385" s="1"/>
      <c r="E385" s="1"/>
      <c r="F385" s="1"/>
      <c r="G385" s="1"/>
      <c r="H385" s="1"/>
      <c r="I385" s="1"/>
      <c r="J385" s="1"/>
      <c r="K385" s="1"/>
      <c r="L385" s="1"/>
      <c r="M385" s="1"/>
      <c r="N385" s="1"/>
      <c r="O385" s="1"/>
      <c r="P385" s="1"/>
      <c r="Q385" s="1"/>
      <c r="R385" s="1"/>
      <c r="S385" s="1"/>
      <c r="T385" s="1"/>
    </row>
    <row r="386" ht="15.75" customHeight="1">
      <c r="A386" s="1"/>
      <c r="B386" s="1"/>
      <c r="C386" s="1"/>
      <c r="D386" s="1"/>
      <c r="E386" s="1"/>
      <c r="F386" s="1"/>
      <c r="G386" s="1"/>
      <c r="H386" s="1"/>
      <c r="I386" s="1"/>
      <c r="J386" s="1"/>
      <c r="K386" s="1"/>
      <c r="L386" s="1"/>
      <c r="M386" s="1"/>
      <c r="N386" s="1"/>
      <c r="O386" s="1"/>
      <c r="P386" s="1"/>
      <c r="Q386" s="1"/>
      <c r="R386" s="1"/>
      <c r="S386" s="1"/>
      <c r="T386" s="1"/>
    </row>
    <row r="387" ht="15.75" customHeight="1">
      <c r="A387" s="1"/>
      <c r="B387" s="1"/>
      <c r="C387" s="1"/>
      <c r="D387" s="1"/>
      <c r="E387" s="1"/>
      <c r="F387" s="1"/>
      <c r="G387" s="1"/>
      <c r="H387" s="1"/>
      <c r="I387" s="1"/>
      <c r="J387" s="1"/>
      <c r="K387" s="1"/>
      <c r="L387" s="1"/>
      <c r="M387" s="1"/>
      <c r="N387" s="1"/>
      <c r="O387" s="1"/>
      <c r="P387" s="1"/>
      <c r="Q387" s="1"/>
      <c r="R387" s="1"/>
      <c r="S387" s="1"/>
      <c r="T387" s="1"/>
    </row>
    <row r="388" ht="15.75" customHeight="1">
      <c r="A388" s="1"/>
      <c r="B388" s="1"/>
      <c r="C388" s="1"/>
      <c r="D388" s="1"/>
      <c r="E388" s="1"/>
      <c r="F388" s="1"/>
      <c r="G388" s="1"/>
      <c r="H388" s="1"/>
      <c r="I388" s="1"/>
      <c r="J388" s="1"/>
      <c r="K388" s="1"/>
      <c r="L388" s="1"/>
      <c r="M388" s="1"/>
      <c r="N388" s="1"/>
      <c r="O388" s="1"/>
      <c r="P388" s="1"/>
      <c r="Q388" s="1"/>
      <c r="R388" s="1"/>
      <c r="S388" s="1"/>
      <c r="T388" s="1"/>
    </row>
    <row r="389" ht="15.75" customHeight="1">
      <c r="A389" s="1"/>
      <c r="B389" s="1"/>
      <c r="C389" s="1"/>
      <c r="D389" s="1"/>
      <c r="E389" s="1"/>
      <c r="F389" s="1"/>
      <c r="G389" s="1"/>
      <c r="H389" s="1"/>
      <c r="I389" s="1"/>
      <c r="J389" s="1"/>
      <c r="K389" s="1"/>
      <c r="L389" s="1"/>
      <c r="M389" s="1"/>
      <c r="N389" s="1"/>
      <c r="O389" s="1"/>
      <c r="P389" s="1"/>
      <c r="Q389" s="1"/>
      <c r="R389" s="1"/>
      <c r="S389" s="1"/>
      <c r="T389" s="1"/>
    </row>
    <row r="390" ht="15.75" customHeight="1">
      <c r="A390" s="1"/>
      <c r="B390" s="1"/>
      <c r="C390" s="1"/>
      <c r="D390" s="1"/>
      <c r="E390" s="1"/>
      <c r="F390" s="1"/>
      <c r="G390" s="1"/>
      <c r="H390" s="1"/>
      <c r="I390" s="1"/>
      <c r="J390" s="1"/>
      <c r="K390" s="1"/>
      <c r="L390" s="1"/>
      <c r="M390" s="1"/>
      <c r="N390" s="1"/>
      <c r="O390" s="1"/>
      <c r="P390" s="1"/>
      <c r="Q390" s="1"/>
      <c r="R390" s="1"/>
      <c r="S390" s="1"/>
      <c r="T390" s="1"/>
    </row>
    <row r="391" ht="15.75" customHeight="1">
      <c r="A391" s="1"/>
      <c r="B391" s="1"/>
      <c r="C391" s="1"/>
      <c r="D391" s="1"/>
      <c r="E391" s="1"/>
      <c r="F391" s="1"/>
      <c r="G391" s="1"/>
      <c r="H391" s="1"/>
      <c r="I391" s="1"/>
      <c r="J391" s="1"/>
      <c r="K391" s="1"/>
      <c r="L391" s="1"/>
      <c r="M391" s="1"/>
      <c r="N391" s="1"/>
      <c r="O391" s="1"/>
      <c r="P391" s="1"/>
      <c r="Q391" s="1"/>
      <c r="R391" s="1"/>
      <c r="S391" s="1"/>
      <c r="T391" s="1"/>
    </row>
    <row r="392" ht="15.75" customHeight="1">
      <c r="A392" s="1"/>
      <c r="B392" s="1"/>
      <c r="C392" s="1"/>
      <c r="D392" s="1"/>
      <c r="E392" s="1"/>
      <c r="F392" s="1"/>
      <c r="G392" s="1"/>
      <c r="H392" s="1"/>
      <c r="I392" s="1"/>
      <c r="J392" s="1"/>
      <c r="K392" s="1"/>
      <c r="L392" s="1"/>
      <c r="M392" s="1"/>
      <c r="N392" s="1"/>
      <c r="O392" s="1"/>
      <c r="P392" s="1"/>
      <c r="Q392" s="1"/>
      <c r="R392" s="1"/>
      <c r="S392" s="1"/>
      <c r="T392" s="1"/>
    </row>
    <row r="393" ht="15.75" customHeight="1">
      <c r="A393" s="1"/>
      <c r="B393" s="1"/>
      <c r="C393" s="1"/>
      <c r="D393" s="1"/>
      <c r="E393" s="1"/>
      <c r="F393" s="1"/>
      <c r="G393" s="1"/>
      <c r="H393" s="1"/>
      <c r="I393" s="1"/>
      <c r="J393" s="1"/>
      <c r="K393" s="1"/>
      <c r="L393" s="1"/>
      <c r="M393" s="1"/>
      <c r="N393" s="1"/>
      <c r="O393" s="1"/>
      <c r="P393" s="1"/>
      <c r="Q393" s="1"/>
      <c r="R393" s="1"/>
      <c r="S393" s="1"/>
      <c r="T393" s="1"/>
    </row>
    <row r="394" ht="15.75" customHeight="1">
      <c r="A394" s="1"/>
      <c r="B394" s="1"/>
      <c r="C394" s="1"/>
      <c r="D394" s="1"/>
      <c r="E394" s="1"/>
      <c r="F394" s="1"/>
      <c r="G394" s="1"/>
      <c r="H394" s="1"/>
      <c r="I394" s="1"/>
      <c r="J394" s="1"/>
      <c r="K394" s="1"/>
      <c r="L394" s="1"/>
      <c r="M394" s="1"/>
      <c r="N394" s="1"/>
      <c r="O394" s="1"/>
      <c r="P394" s="1"/>
      <c r="Q394" s="1"/>
      <c r="R394" s="1"/>
      <c r="S394" s="1"/>
      <c r="T394" s="1"/>
    </row>
    <row r="395" ht="15.75" customHeight="1">
      <c r="A395" s="1"/>
      <c r="B395" s="1"/>
      <c r="C395" s="1"/>
      <c r="D395" s="1"/>
      <c r="E395" s="1"/>
      <c r="F395" s="1"/>
      <c r="G395" s="1"/>
      <c r="H395" s="1"/>
      <c r="I395" s="1"/>
      <c r="J395" s="1"/>
      <c r="K395" s="1"/>
      <c r="L395" s="1"/>
      <c r="M395" s="1"/>
      <c r="N395" s="1"/>
      <c r="O395" s="1"/>
      <c r="P395" s="1"/>
      <c r="Q395" s="1"/>
      <c r="R395" s="1"/>
      <c r="S395" s="1"/>
      <c r="T395" s="1"/>
    </row>
    <row r="396" ht="15.75" customHeight="1">
      <c r="A396" s="1"/>
      <c r="B396" s="1"/>
      <c r="C396" s="1"/>
      <c r="D396" s="1"/>
      <c r="E396" s="1"/>
      <c r="F396" s="1"/>
      <c r="G396" s="1"/>
      <c r="H396" s="1"/>
      <c r="I396" s="1"/>
      <c r="J396" s="1"/>
      <c r="K396" s="1"/>
      <c r="L396" s="1"/>
      <c r="M396" s="1"/>
      <c r="N396" s="1"/>
      <c r="O396" s="1"/>
      <c r="P396" s="1"/>
      <c r="Q396" s="1"/>
      <c r="R396" s="1"/>
      <c r="S396" s="1"/>
      <c r="T396" s="1"/>
    </row>
    <row r="397" ht="15.75" customHeight="1">
      <c r="A397" s="1"/>
      <c r="B397" s="1"/>
      <c r="C397" s="1"/>
      <c r="D397" s="1"/>
      <c r="E397" s="1"/>
      <c r="F397" s="1"/>
      <c r="G397" s="1"/>
      <c r="H397" s="1"/>
      <c r="I397" s="1"/>
      <c r="J397" s="1"/>
      <c r="K397" s="1"/>
      <c r="L397" s="1"/>
      <c r="M397" s="1"/>
      <c r="N397" s="1"/>
      <c r="O397" s="1"/>
      <c r="P397" s="1"/>
      <c r="Q397" s="1"/>
      <c r="R397" s="1"/>
      <c r="S397" s="1"/>
      <c r="T397" s="1"/>
    </row>
    <row r="398" ht="15.75" customHeight="1">
      <c r="A398" s="1"/>
      <c r="B398" s="1"/>
      <c r="C398" s="1"/>
      <c r="D398" s="1"/>
      <c r="E398" s="1"/>
      <c r="F398" s="1"/>
      <c r="G398" s="1"/>
      <c r="H398" s="1"/>
      <c r="I398" s="1"/>
      <c r="J398" s="1"/>
      <c r="K398" s="1"/>
      <c r="L398" s="1"/>
      <c r="M398" s="1"/>
      <c r="N398" s="1"/>
      <c r="O398" s="1"/>
      <c r="P398" s="1"/>
      <c r="Q398" s="1"/>
      <c r="R398" s="1"/>
      <c r="S398" s="1"/>
      <c r="T398" s="1"/>
    </row>
    <row r="399" ht="15.75" customHeight="1">
      <c r="A399" s="1"/>
      <c r="B399" s="1"/>
      <c r="C399" s="1"/>
      <c r="D399" s="1"/>
      <c r="E399" s="1"/>
      <c r="F399" s="1"/>
      <c r="G399" s="1"/>
      <c r="H399" s="1"/>
      <c r="I399" s="1"/>
      <c r="J399" s="1"/>
      <c r="K399" s="1"/>
      <c r="L399" s="1"/>
      <c r="M399" s="1"/>
      <c r="N399" s="1"/>
      <c r="O399" s="1"/>
      <c r="P399" s="1"/>
      <c r="Q399" s="1"/>
      <c r="R399" s="1"/>
      <c r="S399" s="1"/>
      <c r="T399" s="1"/>
    </row>
    <row r="400" ht="15.75" customHeight="1">
      <c r="A400" s="1"/>
      <c r="B400" s="1"/>
      <c r="C400" s="1"/>
      <c r="D400" s="1"/>
      <c r="E400" s="1"/>
      <c r="F400" s="1"/>
      <c r="G400" s="1"/>
      <c r="H400" s="1"/>
      <c r="I400" s="1"/>
      <c r="J400" s="1"/>
      <c r="K400" s="1"/>
      <c r="L400" s="1"/>
      <c r="M400" s="1"/>
      <c r="N400" s="1"/>
      <c r="O400" s="1"/>
      <c r="P400" s="1"/>
      <c r="Q400" s="1"/>
      <c r="R400" s="1"/>
      <c r="S400" s="1"/>
      <c r="T400" s="1"/>
    </row>
    <row r="401" ht="15.75" customHeight="1">
      <c r="A401" s="1"/>
      <c r="B401" s="1"/>
      <c r="C401" s="1"/>
      <c r="D401" s="1"/>
      <c r="E401" s="1"/>
      <c r="F401" s="1"/>
      <c r="G401" s="1"/>
      <c r="H401" s="1"/>
      <c r="I401" s="1"/>
      <c r="J401" s="1"/>
      <c r="K401" s="1"/>
      <c r="L401" s="1"/>
      <c r="M401" s="1"/>
      <c r="N401" s="1"/>
      <c r="O401" s="1"/>
      <c r="P401" s="1"/>
      <c r="Q401" s="1"/>
      <c r="R401" s="1"/>
      <c r="S401" s="1"/>
      <c r="T401" s="1"/>
    </row>
    <row r="402" ht="15.75" customHeight="1">
      <c r="A402" s="1"/>
      <c r="B402" s="1"/>
      <c r="C402" s="1"/>
      <c r="D402" s="1"/>
      <c r="E402" s="1"/>
      <c r="F402" s="1"/>
      <c r="G402" s="1"/>
      <c r="H402" s="1"/>
      <c r="I402" s="1"/>
      <c r="J402" s="1"/>
      <c r="K402" s="1"/>
      <c r="L402" s="1"/>
      <c r="M402" s="1"/>
      <c r="N402" s="1"/>
      <c r="O402" s="1"/>
      <c r="P402" s="1"/>
      <c r="Q402" s="1"/>
      <c r="R402" s="1"/>
      <c r="S402" s="1"/>
      <c r="T402" s="1"/>
    </row>
    <row r="403" ht="15.75" customHeight="1">
      <c r="A403" s="1"/>
      <c r="B403" s="1"/>
      <c r="C403" s="1"/>
      <c r="D403" s="1"/>
      <c r="E403" s="1"/>
      <c r="F403" s="1"/>
      <c r="G403" s="1"/>
      <c r="H403" s="1"/>
      <c r="I403" s="1"/>
      <c r="J403" s="1"/>
      <c r="K403" s="1"/>
      <c r="L403" s="1"/>
      <c r="M403" s="1"/>
      <c r="N403" s="1"/>
      <c r="O403" s="1"/>
      <c r="P403" s="1"/>
      <c r="Q403" s="1"/>
      <c r="R403" s="1"/>
      <c r="S403" s="1"/>
      <c r="T403" s="1"/>
    </row>
    <row r="404" ht="15.75" customHeight="1">
      <c r="A404" s="1"/>
      <c r="B404" s="1"/>
      <c r="C404" s="1"/>
      <c r="D404" s="1"/>
      <c r="E404" s="1"/>
      <c r="F404" s="1"/>
      <c r="G404" s="1"/>
      <c r="H404" s="1"/>
      <c r="I404" s="1"/>
      <c r="J404" s="1"/>
      <c r="K404" s="1"/>
      <c r="L404" s="1"/>
      <c r="M404" s="1"/>
      <c r="N404" s="1"/>
      <c r="O404" s="1"/>
      <c r="P404" s="1"/>
      <c r="Q404" s="1"/>
      <c r="R404" s="1"/>
      <c r="S404" s="1"/>
      <c r="T404" s="1"/>
    </row>
    <row r="405" ht="15.75" customHeight="1">
      <c r="A405" s="1"/>
      <c r="B405" s="1"/>
      <c r="C405" s="1"/>
      <c r="D405" s="1"/>
      <c r="E405" s="1"/>
      <c r="F405" s="1"/>
      <c r="G405" s="1"/>
      <c r="H405" s="1"/>
      <c r="I405" s="1"/>
      <c r="J405" s="1"/>
      <c r="K405" s="1"/>
      <c r="L405" s="1"/>
      <c r="M405" s="1"/>
      <c r="N405" s="1"/>
      <c r="O405" s="1"/>
      <c r="P405" s="1"/>
      <c r="Q405" s="1"/>
      <c r="R405" s="1"/>
      <c r="S405" s="1"/>
      <c r="T405" s="1"/>
    </row>
    <row r="406" ht="15.75" customHeight="1">
      <c r="A406" s="1"/>
      <c r="B406" s="1"/>
      <c r="C406" s="1"/>
      <c r="D406" s="1"/>
      <c r="E406" s="1"/>
      <c r="F406" s="1"/>
      <c r="G406" s="1"/>
      <c r="H406" s="1"/>
      <c r="I406" s="1"/>
      <c r="J406" s="1"/>
      <c r="K406" s="1"/>
      <c r="L406" s="1"/>
      <c r="M406" s="1"/>
      <c r="N406" s="1"/>
      <c r="O406" s="1"/>
      <c r="P406" s="1"/>
      <c r="Q406" s="1"/>
      <c r="R406" s="1"/>
      <c r="S406" s="1"/>
      <c r="T406" s="1"/>
    </row>
    <row r="407" ht="15.75" customHeight="1">
      <c r="A407" s="1"/>
      <c r="B407" s="1"/>
      <c r="C407" s="1"/>
      <c r="D407" s="1"/>
      <c r="E407" s="1"/>
      <c r="F407" s="1"/>
      <c r="G407" s="1"/>
      <c r="H407" s="1"/>
      <c r="I407" s="1"/>
      <c r="J407" s="1"/>
      <c r="K407" s="1"/>
      <c r="L407" s="1"/>
      <c r="M407" s="1"/>
      <c r="N407" s="1"/>
      <c r="O407" s="1"/>
      <c r="P407" s="1"/>
      <c r="Q407" s="1"/>
      <c r="R407" s="1"/>
      <c r="S407" s="1"/>
      <c r="T407" s="1"/>
    </row>
    <row r="408" ht="15.75" customHeight="1">
      <c r="A408" s="1"/>
      <c r="B408" s="1"/>
      <c r="C408" s="1"/>
      <c r="D408" s="1"/>
      <c r="E408" s="1"/>
      <c r="F408" s="1"/>
      <c r="G408" s="1"/>
      <c r="H408" s="1"/>
      <c r="I408" s="1"/>
      <c r="J408" s="1"/>
      <c r="K408" s="1"/>
      <c r="L408" s="1"/>
      <c r="M408" s="1"/>
      <c r="N408" s="1"/>
      <c r="O408" s="1"/>
      <c r="P408" s="1"/>
      <c r="Q408" s="1"/>
      <c r="R408" s="1"/>
      <c r="S408" s="1"/>
      <c r="T408" s="1"/>
    </row>
    <row r="409" ht="15.75" customHeight="1">
      <c r="A409" s="1"/>
      <c r="B409" s="1"/>
      <c r="C409" s="1"/>
      <c r="D409" s="1"/>
      <c r="E409" s="1"/>
      <c r="F409" s="1"/>
      <c r="G409" s="1"/>
      <c r="H409" s="1"/>
      <c r="I409" s="1"/>
      <c r="J409" s="1"/>
      <c r="K409" s="1"/>
      <c r="L409" s="1"/>
      <c r="M409" s="1"/>
      <c r="N409" s="1"/>
      <c r="O409" s="1"/>
      <c r="P409" s="1"/>
      <c r="Q409" s="1"/>
      <c r="R409" s="1"/>
      <c r="S409" s="1"/>
      <c r="T409" s="1"/>
    </row>
    <row r="410" ht="15.75" customHeight="1">
      <c r="A410" s="1"/>
      <c r="B410" s="1"/>
      <c r="C410" s="1"/>
      <c r="D410" s="1"/>
      <c r="E410" s="1"/>
      <c r="F410" s="1"/>
      <c r="G410" s="1"/>
      <c r="H410" s="1"/>
      <c r="I410" s="1"/>
      <c r="J410" s="1"/>
      <c r="K410" s="1"/>
      <c r="L410" s="1"/>
      <c r="M410" s="1"/>
      <c r="N410" s="1"/>
      <c r="O410" s="1"/>
      <c r="P410" s="1"/>
      <c r="Q410" s="1"/>
      <c r="R410" s="1"/>
      <c r="S410" s="1"/>
      <c r="T410" s="1"/>
    </row>
    <row r="411" ht="15.75" customHeight="1">
      <c r="A411" s="1"/>
      <c r="B411" s="1"/>
      <c r="C411" s="1"/>
      <c r="D411" s="1"/>
      <c r="E411" s="1"/>
      <c r="F411" s="1"/>
      <c r="G411" s="1"/>
      <c r="H411" s="1"/>
      <c r="I411" s="1"/>
      <c r="J411" s="1"/>
      <c r="K411" s="1"/>
      <c r="L411" s="1"/>
      <c r="M411" s="1"/>
      <c r="N411" s="1"/>
      <c r="O411" s="1"/>
      <c r="P411" s="1"/>
      <c r="Q411" s="1"/>
      <c r="R411" s="1"/>
      <c r="S411" s="1"/>
      <c r="T411" s="1"/>
    </row>
    <row r="412" ht="15.75" customHeight="1">
      <c r="A412" s="1"/>
      <c r="B412" s="1"/>
      <c r="C412" s="1"/>
      <c r="D412" s="1"/>
      <c r="E412" s="1"/>
      <c r="F412" s="1"/>
      <c r="G412" s="1"/>
      <c r="H412" s="1"/>
      <c r="I412" s="1"/>
      <c r="J412" s="1"/>
      <c r="K412" s="1"/>
      <c r="L412" s="1"/>
      <c r="M412" s="1"/>
      <c r="N412" s="1"/>
      <c r="O412" s="1"/>
      <c r="P412" s="1"/>
      <c r="Q412" s="1"/>
      <c r="R412" s="1"/>
      <c r="S412" s="1"/>
      <c r="T412" s="1"/>
    </row>
    <row r="413" ht="15.75" customHeight="1">
      <c r="A413" s="1"/>
      <c r="B413" s="1"/>
      <c r="C413" s="1"/>
      <c r="D413" s="1"/>
      <c r="E413" s="1"/>
      <c r="F413" s="1"/>
      <c r="G413" s="1"/>
      <c r="H413" s="1"/>
      <c r="I413" s="1"/>
      <c r="J413" s="1"/>
      <c r="K413" s="1"/>
      <c r="L413" s="1"/>
      <c r="M413" s="1"/>
      <c r="N413" s="1"/>
      <c r="O413" s="1"/>
      <c r="P413" s="1"/>
      <c r="Q413" s="1"/>
      <c r="R413" s="1"/>
      <c r="S413" s="1"/>
      <c r="T413" s="1"/>
    </row>
    <row r="414" ht="15.75" customHeight="1">
      <c r="A414" s="1"/>
      <c r="B414" s="1"/>
      <c r="C414" s="1"/>
      <c r="D414" s="1"/>
      <c r="E414" s="1"/>
      <c r="F414" s="1"/>
      <c r="G414" s="1"/>
      <c r="H414" s="1"/>
      <c r="I414" s="1"/>
      <c r="J414" s="1"/>
      <c r="K414" s="1"/>
      <c r="L414" s="1"/>
      <c r="M414" s="1"/>
      <c r="N414" s="1"/>
      <c r="O414" s="1"/>
      <c r="P414" s="1"/>
      <c r="Q414" s="1"/>
      <c r="R414" s="1"/>
      <c r="S414" s="1"/>
      <c r="T414" s="1"/>
    </row>
    <row r="415" ht="15.75" customHeight="1">
      <c r="A415" s="1"/>
      <c r="B415" s="1"/>
      <c r="C415" s="1"/>
      <c r="D415" s="1"/>
      <c r="E415" s="1"/>
      <c r="F415" s="1"/>
      <c r="G415" s="1"/>
      <c r="H415" s="1"/>
      <c r="I415" s="1"/>
      <c r="J415" s="1"/>
      <c r="K415" s="1"/>
      <c r="L415" s="1"/>
      <c r="M415" s="1"/>
      <c r="N415" s="1"/>
      <c r="O415" s="1"/>
      <c r="P415" s="1"/>
      <c r="Q415" s="1"/>
      <c r="R415" s="1"/>
      <c r="S415" s="1"/>
      <c r="T415" s="1"/>
    </row>
    <row r="416" ht="15.75" customHeight="1">
      <c r="A416" s="1"/>
      <c r="B416" s="1"/>
      <c r="C416" s="1"/>
      <c r="D416" s="1"/>
      <c r="E416" s="1"/>
      <c r="F416" s="1"/>
      <c r="G416" s="1"/>
      <c r="H416" s="1"/>
      <c r="I416" s="1"/>
      <c r="J416" s="1"/>
      <c r="K416" s="1"/>
      <c r="L416" s="1"/>
      <c r="M416" s="1"/>
      <c r="N416" s="1"/>
      <c r="O416" s="1"/>
      <c r="P416" s="1"/>
      <c r="Q416" s="1"/>
      <c r="R416" s="1"/>
      <c r="S416" s="1"/>
      <c r="T416" s="1"/>
    </row>
    <row r="417" ht="15.75" customHeight="1">
      <c r="A417" s="1"/>
      <c r="B417" s="1"/>
      <c r="C417" s="1"/>
      <c r="D417" s="1"/>
      <c r="E417" s="1"/>
      <c r="F417" s="1"/>
      <c r="G417" s="1"/>
      <c r="H417" s="1"/>
      <c r="I417" s="1"/>
      <c r="J417" s="1"/>
      <c r="K417" s="1"/>
      <c r="L417" s="1"/>
      <c r="M417" s="1"/>
      <c r="N417" s="1"/>
      <c r="O417" s="1"/>
      <c r="P417" s="1"/>
      <c r="Q417" s="1"/>
      <c r="R417" s="1"/>
      <c r="S417" s="1"/>
      <c r="T417" s="1"/>
    </row>
    <row r="418" ht="15.75" customHeight="1">
      <c r="A418" s="1"/>
      <c r="B418" s="1"/>
      <c r="C418" s="1"/>
      <c r="D418" s="1"/>
      <c r="E418" s="1"/>
      <c r="F418" s="1"/>
      <c r="G418" s="1"/>
      <c r="H418" s="1"/>
      <c r="I418" s="1"/>
      <c r="J418" s="1"/>
      <c r="K418" s="1"/>
      <c r="L418" s="1"/>
      <c r="M418" s="1"/>
      <c r="N418" s="1"/>
      <c r="O418" s="1"/>
      <c r="P418" s="1"/>
      <c r="Q418" s="1"/>
      <c r="R418" s="1"/>
      <c r="S418" s="1"/>
      <c r="T418" s="1"/>
    </row>
    <row r="419" ht="15.75" customHeight="1">
      <c r="A419" s="1"/>
      <c r="B419" s="1"/>
      <c r="C419" s="1"/>
      <c r="D419" s="1"/>
      <c r="E419" s="1"/>
      <c r="F419" s="1"/>
      <c r="G419" s="1"/>
      <c r="H419" s="1"/>
      <c r="I419" s="1"/>
      <c r="J419" s="1"/>
      <c r="K419" s="1"/>
      <c r="L419" s="1"/>
      <c r="M419" s="1"/>
      <c r="N419" s="1"/>
      <c r="O419" s="1"/>
      <c r="P419" s="1"/>
      <c r="Q419" s="1"/>
      <c r="R419" s="1"/>
      <c r="S419" s="1"/>
      <c r="T419" s="1"/>
    </row>
    <row r="420" ht="15.75" customHeight="1">
      <c r="A420" s="1"/>
      <c r="B420" s="1"/>
      <c r="C420" s="1"/>
      <c r="D420" s="1"/>
      <c r="E420" s="1"/>
      <c r="F420" s="1"/>
      <c r="G420" s="1"/>
      <c r="H420" s="1"/>
      <c r="I420" s="1"/>
      <c r="J420" s="1"/>
      <c r="K420" s="1"/>
      <c r="L420" s="1"/>
      <c r="M420" s="1"/>
      <c r="N420" s="1"/>
      <c r="O420" s="1"/>
      <c r="P420" s="1"/>
      <c r="Q420" s="1"/>
      <c r="R420" s="1"/>
      <c r="S420" s="1"/>
      <c r="T420" s="1"/>
    </row>
    <row r="421" ht="15.75" customHeight="1">
      <c r="A421" s="1"/>
      <c r="B421" s="1"/>
      <c r="C421" s="1"/>
      <c r="D421" s="1"/>
      <c r="E421" s="1"/>
      <c r="F421" s="1"/>
      <c r="G421" s="1"/>
      <c r="H421" s="1"/>
      <c r="I421" s="1"/>
      <c r="J421" s="1"/>
      <c r="K421" s="1"/>
      <c r="L421" s="1"/>
      <c r="M421" s="1"/>
      <c r="N421" s="1"/>
      <c r="O421" s="1"/>
      <c r="P421" s="1"/>
      <c r="Q421" s="1"/>
      <c r="R421" s="1"/>
      <c r="S421" s="1"/>
      <c r="T421" s="1"/>
    </row>
    <row r="422" ht="15.75" customHeight="1">
      <c r="A422" s="1"/>
      <c r="B422" s="1"/>
      <c r="C422" s="1"/>
      <c r="D422" s="1"/>
      <c r="E422" s="1"/>
      <c r="F422" s="1"/>
      <c r="G422" s="1"/>
      <c r="H422" s="1"/>
      <c r="I422" s="1"/>
      <c r="J422" s="1"/>
      <c r="K422" s="1"/>
      <c r="L422" s="1"/>
      <c r="M422" s="1"/>
      <c r="N422" s="1"/>
      <c r="O422" s="1"/>
      <c r="P422" s="1"/>
      <c r="Q422" s="1"/>
      <c r="R422" s="1"/>
      <c r="S422" s="1"/>
      <c r="T422" s="1"/>
    </row>
    <row r="423" ht="15.75" customHeight="1">
      <c r="A423" s="1"/>
      <c r="B423" s="1"/>
      <c r="C423" s="1"/>
      <c r="D423" s="1"/>
      <c r="E423" s="1"/>
      <c r="F423" s="1"/>
      <c r="G423" s="1"/>
      <c r="H423" s="1"/>
      <c r="I423" s="1"/>
      <c r="J423" s="1"/>
      <c r="K423" s="1"/>
      <c r="L423" s="1"/>
      <c r="M423" s="1"/>
      <c r="N423" s="1"/>
      <c r="O423" s="1"/>
      <c r="P423" s="1"/>
      <c r="Q423" s="1"/>
      <c r="R423" s="1"/>
      <c r="S423" s="1"/>
      <c r="T423" s="1"/>
    </row>
    <row r="424" ht="15.75" customHeight="1">
      <c r="A424" s="1"/>
      <c r="B424" s="1"/>
      <c r="C424" s="1"/>
      <c r="D424" s="1"/>
      <c r="E424" s="1"/>
      <c r="F424" s="1"/>
      <c r="G424" s="1"/>
      <c r="H424" s="1"/>
      <c r="I424" s="1"/>
      <c r="J424" s="1"/>
      <c r="K424" s="1"/>
      <c r="L424" s="1"/>
      <c r="M424" s="1"/>
      <c r="N424" s="1"/>
      <c r="O424" s="1"/>
      <c r="P424" s="1"/>
      <c r="Q424" s="1"/>
      <c r="R424" s="1"/>
      <c r="S424" s="1"/>
      <c r="T424" s="1"/>
    </row>
    <row r="425" ht="15.75" customHeight="1">
      <c r="A425" s="1"/>
      <c r="B425" s="1"/>
      <c r="C425" s="1"/>
      <c r="D425" s="1"/>
      <c r="E425" s="1"/>
      <c r="F425" s="1"/>
      <c r="G425" s="1"/>
      <c r="H425" s="1"/>
      <c r="I425" s="1"/>
      <c r="J425" s="1"/>
      <c r="K425" s="1"/>
      <c r="L425" s="1"/>
      <c r="M425" s="1"/>
      <c r="N425" s="1"/>
      <c r="O425" s="1"/>
      <c r="P425" s="1"/>
      <c r="Q425" s="1"/>
      <c r="R425" s="1"/>
      <c r="S425" s="1"/>
      <c r="T425" s="1"/>
    </row>
    <row r="426" ht="15.75" customHeight="1">
      <c r="A426" s="1"/>
      <c r="B426" s="1"/>
      <c r="C426" s="1"/>
      <c r="D426" s="1"/>
      <c r="E426" s="1"/>
      <c r="F426" s="1"/>
      <c r="G426" s="1"/>
      <c r="H426" s="1"/>
      <c r="I426" s="1"/>
      <c r="J426" s="1"/>
      <c r="K426" s="1"/>
      <c r="L426" s="1"/>
      <c r="M426" s="1"/>
      <c r="N426" s="1"/>
      <c r="O426" s="1"/>
      <c r="P426" s="1"/>
      <c r="Q426" s="1"/>
      <c r="R426" s="1"/>
      <c r="S426" s="1"/>
      <c r="T426" s="1"/>
    </row>
    <row r="427" ht="15.75" customHeight="1">
      <c r="A427" s="1"/>
      <c r="B427" s="1"/>
      <c r="C427" s="1"/>
      <c r="D427" s="1"/>
      <c r="E427" s="1"/>
      <c r="F427" s="1"/>
      <c r="G427" s="1"/>
      <c r="H427" s="1"/>
      <c r="I427" s="1"/>
      <c r="J427" s="1"/>
      <c r="K427" s="1"/>
      <c r="L427" s="1"/>
      <c r="M427" s="1"/>
      <c r="N427" s="1"/>
      <c r="O427" s="1"/>
      <c r="P427" s="1"/>
      <c r="Q427" s="1"/>
      <c r="R427" s="1"/>
      <c r="S427" s="1"/>
      <c r="T427" s="1"/>
    </row>
    <row r="428" ht="15.75" customHeight="1">
      <c r="A428" s="1"/>
      <c r="B428" s="1"/>
      <c r="C428" s="1"/>
      <c r="D428" s="1"/>
      <c r="E428" s="1"/>
      <c r="F428" s="1"/>
      <c r="G428" s="1"/>
      <c r="H428" s="1"/>
      <c r="I428" s="1"/>
      <c r="J428" s="1"/>
      <c r="K428" s="1"/>
      <c r="L428" s="1"/>
      <c r="M428" s="1"/>
      <c r="N428" s="1"/>
      <c r="O428" s="1"/>
      <c r="P428" s="1"/>
      <c r="Q428" s="1"/>
      <c r="R428" s="1"/>
      <c r="S428" s="1"/>
      <c r="T428" s="1"/>
    </row>
    <row r="429" ht="15.75" customHeight="1">
      <c r="A429" s="1"/>
      <c r="B429" s="1"/>
      <c r="C429" s="1"/>
      <c r="D429" s="1"/>
      <c r="E429" s="1"/>
      <c r="F429" s="1"/>
      <c r="G429" s="1"/>
      <c r="H429" s="1"/>
      <c r="I429" s="1"/>
      <c r="J429" s="1"/>
      <c r="K429" s="1"/>
      <c r="L429" s="1"/>
      <c r="M429" s="1"/>
      <c r="N429" s="1"/>
      <c r="O429" s="1"/>
      <c r="P429" s="1"/>
      <c r="Q429" s="1"/>
      <c r="R429" s="1"/>
      <c r="S429" s="1"/>
      <c r="T429" s="1"/>
    </row>
    <row r="430" ht="15.75" customHeight="1">
      <c r="A430" s="1"/>
      <c r="B430" s="1"/>
      <c r="C430" s="1"/>
      <c r="D430" s="1"/>
      <c r="E430" s="1"/>
      <c r="F430" s="1"/>
      <c r="G430" s="1"/>
      <c r="H430" s="1"/>
      <c r="I430" s="1"/>
      <c r="J430" s="1"/>
      <c r="K430" s="1"/>
      <c r="L430" s="1"/>
      <c r="M430" s="1"/>
      <c r="N430" s="1"/>
      <c r="O430" s="1"/>
      <c r="P430" s="1"/>
      <c r="Q430" s="1"/>
      <c r="R430" s="1"/>
      <c r="S430" s="1"/>
      <c r="T430" s="1"/>
    </row>
    <row r="431" ht="15.75" customHeight="1">
      <c r="A431" s="1"/>
      <c r="B431" s="1"/>
      <c r="C431" s="1"/>
      <c r="D431" s="1"/>
      <c r="E431" s="1"/>
      <c r="F431" s="1"/>
      <c r="G431" s="1"/>
      <c r="H431" s="1"/>
      <c r="I431" s="1"/>
      <c r="J431" s="1"/>
      <c r="K431" s="1"/>
      <c r="L431" s="1"/>
      <c r="M431" s="1"/>
      <c r="N431" s="1"/>
      <c r="O431" s="1"/>
      <c r="P431" s="1"/>
      <c r="Q431" s="1"/>
      <c r="R431" s="1"/>
      <c r="S431" s="1"/>
      <c r="T431" s="1"/>
    </row>
    <row r="432" ht="15.75" customHeight="1">
      <c r="A432" s="1"/>
      <c r="B432" s="1"/>
      <c r="C432" s="1"/>
      <c r="D432" s="1"/>
      <c r="E432" s="1"/>
      <c r="F432" s="1"/>
      <c r="G432" s="1"/>
      <c r="H432" s="1"/>
      <c r="I432" s="1"/>
      <c r="J432" s="1"/>
      <c r="K432" s="1"/>
      <c r="L432" s="1"/>
      <c r="M432" s="1"/>
      <c r="N432" s="1"/>
      <c r="O432" s="1"/>
      <c r="P432" s="1"/>
      <c r="Q432" s="1"/>
      <c r="R432" s="1"/>
      <c r="S432" s="1"/>
      <c r="T432" s="1"/>
    </row>
    <row r="433" ht="15.75" customHeight="1">
      <c r="A433" s="1"/>
      <c r="B433" s="1"/>
      <c r="C433" s="1"/>
      <c r="D433" s="1"/>
      <c r="E433" s="1"/>
      <c r="F433" s="1"/>
      <c r="G433" s="1"/>
      <c r="H433" s="1"/>
      <c r="I433" s="1"/>
      <c r="J433" s="1"/>
      <c r="K433" s="1"/>
      <c r="L433" s="1"/>
      <c r="M433" s="1"/>
      <c r="N433" s="1"/>
      <c r="O433" s="1"/>
      <c r="P433" s="1"/>
      <c r="Q433" s="1"/>
      <c r="R433" s="1"/>
      <c r="S433" s="1"/>
      <c r="T433" s="1"/>
    </row>
    <row r="434" ht="15.75" customHeight="1">
      <c r="A434" s="1"/>
      <c r="B434" s="1"/>
      <c r="C434" s="1"/>
      <c r="D434" s="1"/>
      <c r="E434" s="1"/>
      <c r="F434" s="1"/>
      <c r="G434" s="1"/>
      <c r="H434" s="1"/>
      <c r="I434" s="1"/>
      <c r="J434" s="1"/>
      <c r="K434" s="1"/>
      <c r="L434" s="1"/>
      <c r="M434" s="1"/>
      <c r="N434" s="1"/>
      <c r="O434" s="1"/>
      <c r="P434" s="1"/>
      <c r="Q434" s="1"/>
      <c r="R434" s="1"/>
      <c r="S434" s="1"/>
      <c r="T434" s="1"/>
    </row>
    <row r="435" ht="15.75" customHeight="1">
      <c r="A435" s="1"/>
      <c r="B435" s="1"/>
      <c r="C435" s="1"/>
      <c r="D435" s="1"/>
      <c r="E435" s="1"/>
      <c r="F435" s="1"/>
      <c r="G435" s="1"/>
      <c r="H435" s="1"/>
      <c r="I435" s="1"/>
      <c r="J435" s="1"/>
      <c r="K435" s="1"/>
      <c r="L435" s="1"/>
      <c r="M435" s="1"/>
      <c r="N435" s="1"/>
      <c r="O435" s="1"/>
      <c r="P435" s="1"/>
      <c r="Q435" s="1"/>
      <c r="R435" s="1"/>
      <c r="S435" s="1"/>
      <c r="T435" s="1"/>
    </row>
    <row r="436" ht="15.75" customHeight="1">
      <c r="A436" s="1"/>
      <c r="B436" s="1"/>
      <c r="C436" s="1"/>
      <c r="D436" s="1"/>
      <c r="E436" s="1"/>
      <c r="F436" s="1"/>
      <c r="G436" s="1"/>
      <c r="H436" s="1"/>
      <c r="I436" s="1"/>
      <c r="J436" s="1"/>
      <c r="K436" s="1"/>
      <c r="L436" s="1"/>
      <c r="M436" s="1"/>
      <c r="N436" s="1"/>
      <c r="O436" s="1"/>
      <c r="P436" s="1"/>
      <c r="Q436" s="1"/>
      <c r="R436" s="1"/>
      <c r="S436" s="1"/>
      <c r="T436" s="1"/>
    </row>
    <row r="437" ht="15.75" customHeight="1">
      <c r="A437" s="1"/>
      <c r="B437" s="1"/>
      <c r="C437" s="1"/>
      <c r="D437" s="1"/>
      <c r="E437" s="1"/>
      <c r="F437" s="1"/>
      <c r="G437" s="1"/>
      <c r="H437" s="1"/>
      <c r="I437" s="1"/>
      <c r="J437" s="1"/>
      <c r="K437" s="1"/>
      <c r="L437" s="1"/>
      <c r="M437" s="1"/>
      <c r="N437" s="1"/>
      <c r="O437" s="1"/>
      <c r="P437" s="1"/>
      <c r="Q437" s="1"/>
      <c r="R437" s="1"/>
      <c r="S437" s="1"/>
      <c r="T437" s="1"/>
    </row>
    <row r="438" ht="15.75" customHeight="1">
      <c r="A438" s="1"/>
      <c r="B438" s="1"/>
      <c r="C438" s="1"/>
      <c r="D438" s="1"/>
      <c r="E438" s="1"/>
      <c r="F438" s="1"/>
      <c r="G438" s="1"/>
      <c r="H438" s="1"/>
      <c r="I438" s="1"/>
      <c r="J438" s="1"/>
      <c r="K438" s="1"/>
      <c r="L438" s="1"/>
      <c r="M438" s="1"/>
      <c r="N438" s="1"/>
      <c r="O438" s="1"/>
      <c r="P438" s="1"/>
      <c r="Q438" s="1"/>
      <c r="R438" s="1"/>
      <c r="S438" s="1"/>
      <c r="T438" s="1"/>
    </row>
    <row r="439" ht="15.75" customHeight="1">
      <c r="A439" s="1"/>
      <c r="B439" s="1"/>
      <c r="C439" s="1"/>
      <c r="D439" s="1"/>
      <c r="E439" s="1"/>
      <c r="F439" s="1"/>
      <c r="G439" s="1"/>
      <c r="H439" s="1"/>
      <c r="I439" s="1"/>
      <c r="J439" s="1"/>
      <c r="K439" s="1"/>
      <c r="L439" s="1"/>
      <c r="M439" s="1"/>
      <c r="N439" s="1"/>
      <c r="O439" s="1"/>
      <c r="P439" s="1"/>
      <c r="Q439" s="1"/>
      <c r="R439" s="1"/>
      <c r="S439" s="1"/>
      <c r="T439" s="1"/>
    </row>
    <row r="440" ht="15.75" customHeight="1">
      <c r="A440" s="1"/>
      <c r="B440" s="1"/>
      <c r="C440" s="1"/>
      <c r="D440" s="1"/>
      <c r="E440" s="1"/>
      <c r="F440" s="1"/>
      <c r="G440" s="1"/>
      <c r="H440" s="1"/>
      <c r="I440" s="1"/>
      <c r="J440" s="1"/>
      <c r="K440" s="1"/>
      <c r="L440" s="1"/>
      <c r="M440" s="1"/>
      <c r="N440" s="1"/>
      <c r="O440" s="1"/>
      <c r="P440" s="1"/>
      <c r="Q440" s="1"/>
      <c r="R440" s="1"/>
      <c r="S440" s="1"/>
      <c r="T440" s="1"/>
    </row>
    <row r="441" ht="15.75" customHeight="1">
      <c r="A441" s="1"/>
      <c r="B441" s="1"/>
      <c r="C441" s="1"/>
      <c r="D441" s="1"/>
      <c r="E441" s="1"/>
      <c r="F441" s="1"/>
      <c r="G441" s="1"/>
      <c r="H441" s="1"/>
      <c r="I441" s="1"/>
      <c r="J441" s="1"/>
      <c r="K441" s="1"/>
      <c r="L441" s="1"/>
      <c r="M441" s="1"/>
      <c r="N441" s="1"/>
      <c r="O441" s="1"/>
      <c r="P441" s="1"/>
      <c r="Q441" s="1"/>
      <c r="R441" s="1"/>
      <c r="S441" s="1"/>
      <c r="T441" s="1"/>
    </row>
    <row r="442" ht="15.75" customHeight="1">
      <c r="A442" s="1"/>
      <c r="B442" s="1"/>
      <c r="C442" s="1"/>
      <c r="D442" s="1"/>
      <c r="E442" s="1"/>
      <c r="F442" s="1"/>
      <c r="G442" s="1"/>
      <c r="H442" s="1"/>
      <c r="I442" s="1"/>
      <c r="J442" s="1"/>
      <c r="K442" s="1"/>
      <c r="L442" s="1"/>
      <c r="M442" s="1"/>
      <c r="N442" s="1"/>
      <c r="O442" s="1"/>
      <c r="P442" s="1"/>
      <c r="Q442" s="1"/>
      <c r="R442" s="1"/>
      <c r="S442" s="1"/>
      <c r="T442" s="1"/>
    </row>
    <row r="443" ht="15.75" customHeight="1">
      <c r="A443" s="1"/>
      <c r="B443" s="1"/>
      <c r="C443" s="1"/>
      <c r="D443" s="1"/>
      <c r="E443" s="1"/>
      <c r="F443" s="1"/>
      <c r="G443" s="1"/>
      <c r="H443" s="1"/>
      <c r="I443" s="1"/>
      <c r="J443" s="1"/>
      <c r="K443" s="1"/>
      <c r="L443" s="1"/>
      <c r="M443" s="1"/>
      <c r="N443" s="1"/>
      <c r="O443" s="1"/>
      <c r="P443" s="1"/>
      <c r="Q443" s="1"/>
      <c r="R443" s="1"/>
      <c r="S443" s="1"/>
      <c r="T443" s="1"/>
    </row>
    <row r="444" ht="15.75" customHeight="1">
      <c r="A444" s="1"/>
      <c r="B444" s="1"/>
      <c r="C444" s="1"/>
      <c r="D444" s="1"/>
      <c r="E444" s="1"/>
      <c r="F444" s="1"/>
      <c r="G444" s="1"/>
      <c r="H444" s="1"/>
      <c r="I444" s="1"/>
      <c r="J444" s="1"/>
      <c r="K444" s="1"/>
      <c r="L444" s="1"/>
      <c r="M444" s="1"/>
      <c r="N444" s="1"/>
      <c r="O444" s="1"/>
      <c r="P444" s="1"/>
      <c r="Q444" s="1"/>
      <c r="R444" s="1"/>
      <c r="S444" s="1"/>
      <c r="T444" s="1"/>
    </row>
    <row r="445" ht="15.75" customHeight="1">
      <c r="A445" s="1"/>
      <c r="B445" s="1"/>
      <c r="C445" s="1"/>
      <c r="D445" s="1"/>
      <c r="E445" s="1"/>
      <c r="F445" s="1"/>
      <c r="G445" s="1"/>
      <c r="H445" s="1"/>
      <c r="I445" s="1"/>
      <c r="J445" s="1"/>
      <c r="K445" s="1"/>
      <c r="L445" s="1"/>
      <c r="M445" s="1"/>
      <c r="N445" s="1"/>
      <c r="O445" s="1"/>
      <c r="P445" s="1"/>
      <c r="Q445" s="1"/>
      <c r="R445" s="1"/>
      <c r="S445" s="1"/>
      <c r="T445" s="1"/>
    </row>
    <row r="446" ht="15.75" customHeight="1">
      <c r="A446" s="1"/>
      <c r="B446" s="1"/>
      <c r="C446" s="1"/>
      <c r="D446" s="1"/>
      <c r="E446" s="1"/>
      <c r="F446" s="1"/>
      <c r="G446" s="1"/>
      <c r="H446" s="1"/>
      <c r="I446" s="1"/>
      <c r="J446" s="1"/>
      <c r="K446" s="1"/>
      <c r="L446" s="1"/>
      <c r="M446" s="1"/>
      <c r="N446" s="1"/>
      <c r="O446" s="1"/>
      <c r="P446" s="1"/>
      <c r="Q446" s="1"/>
      <c r="R446" s="1"/>
      <c r="S446" s="1"/>
      <c r="T446" s="1"/>
    </row>
    <row r="447" ht="15.75" customHeight="1">
      <c r="A447" s="1"/>
      <c r="B447" s="1"/>
      <c r="C447" s="1"/>
      <c r="D447" s="1"/>
      <c r="E447" s="1"/>
      <c r="F447" s="1"/>
      <c r="G447" s="1"/>
      <c r="H447" s="1"/>
      <c r="I447" s="1"/>
      <c r="J447" s="1"/>
      <c r="K447" s="1"/>
      <c r="L447" s="1"/>
      <c r="M447" s="1"/>
      <c r="N447" s="1"/>
      <c r="O447" s="1"/>
      <c r="P447" s="1"/>
      <c r="Q447" s="1"/>
      <c r="R447" s="1"/>
      <c r="S447" s="1"/>
      <c r="T447" s="1"/>
    </row>
    <row r="448" ht="15.75" customHeight="1">
      <c r="A448" s="1"/>
      <c r="B448" s="1"/>
      <c r="C448" s="1"/>
      <c r="D448" s="1"/>
      <c r="E448" s="1"/>
      <c r="F448" s="1"/>
      <c r="G448" s="1"/>
      <c r="H448" s="1"/>
      <c r="I448" s="1"/>
      <c r="J448" s="1"/>
      <c r="K448" s="1"/>
      <c r="L448" s="1"/>
      <c r="M448" s="1"/>
      <c r="N448" s="1"/>
      <c r="O448" s="1"/>
      <c r="P448" s="1"/>
      <c r="Q448" s="1"/>
      <c r="R448" s="1"/>
      <c r="S448" s="1"/>
      <c r="T448" s="1"/>
    </row>
    <row r="449" ht="15.75" customHeight="1">
      <c r="A449" s="1"/>
      <c r="B449" s="1"/>
      <c r="C449" s="1"/>
      <c r="D449" s="1"/>
      <c r="E449" s="1"/>
      <c r="F449" s="1"/>
      <c r="G449" s="1"/>
      <c r="H449" s="1"/>
      <c r="I449" s="1"/>
      <c r="J449" s="1"/>
      <c r="K449" s="1"/>
      <c r="L449" s="1"/>
      <c r="M449" s="1"/>
      <c r="N449" s="1"/>
      <c r="O449" s="1"/>
      <c r="P449" s="1"/>
      <c r="Q449" s="1"/>
      <c r="R449" s="1"/>
      <c r="S449" s="1"/>
      <c r="T449" s="1"/>
    </row>
    <row r="450" ht="15.75" customHeight="1">
      <c r="A450" s="1"/>
      <c r="B450" s="1"/>
      <c r="C450" s="1"/>
      <c r="D450" s="1"/>
      <c r="E450" s="1"/>
      <c r="F450" s="1"/>
      <c r="G450" s="1"/>
      <c r="H450" s="1"/>
      <c r="I450" s="1"/>
      <c r="J450" s="1"/>
      <c r="K450" s="1"/>
      <c r="L450" s="1"/>
      <c r="M450" s="1"/>
      <c r="N450" s="1"/>
      <c r="O450" s="1"/>
      <c r="P450" s="1"/>
      <c r="Q450" s="1"/>
      <c r="R450" s="1"/>
      <c r="S450" s="1"/>
      <c r="T450" s="1"/>
    </row>
    <row r="451" ht="15.75" customHeight="1">
      <c r="A451" s="1"/>
      <c r="B451" s="1"/>
      <c r="C451" s="1"/>
      <c r="D451" s="1"/>
      <c r="E451" s="1"/>
      <c r="F451" s="1"/>
      <c r="G451" s="1"/>
      <c r="H451" s="1"/>
      <c r="I451" s="1"/>
      <c r="J451" s="1"/>
      <c r="K451" s="1"/>
      <c r="L451" s="1"/>
      <c r="M451" s="1"/>
      <c r="N451" s="1"/>
      <c r="O451" s="1"/>
      <c r="P451" s="1"/>
      <c r="Q451" s="1"/>
      <c r="R451" s="1"/>
      <c r="S451" s="1"/>
      <c r="T451" s="1"/>
    </row>
    <row r="452" ht="15.75" customHeight="1">
      <c r="A452" s="1"/>
      <c r="B452" s="1"/>
      <c r="C452" s="1"/>
      <c r="D452" s="1"/>
      <c r="E452" s="1"/>
      <c r="F452" s="1"/>
      <c r="G452" s="1"/>
      <c r="H452" s="1"/>
      <c r="I452" s="1"/>
      <c r="J452" s="1"/>
      <c r="K452" s="1"/>
      <c r="L452" s="1"/>
      <c r="M452" s="1"/>
      <c r="N452" s="1"/>
      <c r="O452" s="1"/>
      <c r="P452" s="1"/>
      <c r="Q452" s="1"/>
      <c r="R452" s="1"/>
      <c r="S452" s="1"/>
      <c r="T452" s="1"/>
    </row>
    <row r="453" ht="15.75" customHeight="1">
      <c r="A453" s="1"/>
      <c r="B453" s="1"/>
      <c r="C453" s="1"/>
      <c r="D453" s="1"/>
      <c r="E453" s="1"/>
      <c r="F453" s="1"/>
      <c r="G453" s="1"/>
      <c r="H453" s="1"/>
      <c r="I453" s="1"/>
      <c r="J453" s="1"/>
      <c r="K453" s="1"/>
      <c r="L453" s="1"/>
      <c r="M453" s="1"/>
      <c r="N453" s="1"/>
      <c r="O453" s="1"/>
      <c r="P453" s="1"/>
      <c r="Q453" s="1"/>
      <c r="R453" s="1"/>
      <c r="S453" s="1"/>
      <c r="T453" s="1"/>
    </row>
    <row r="454" ht="15.75" customHeight="1">
      <c r="A454" s="1"/>
      <c r="B454" s="1"/>
      <c r="C454" s="1"/>
      <c r="D454" s="1"/>
      <c r="E454" s="1"/>
      <c r="F454" s="1"/>
      <c r="G454" s="1"/>
      <c r="H454" s="1"/>
      <c r="I454" s="1"/>
      <c r="J454" s="1"/>
      <c r="K454" s="1"/>
      <c r="L454" s="1"/>
      <c r="M454" s="1"/>
      <c r="N454" s="1"/>
      <c r="O454" s="1"/>
      <c r="P454" s="1"/>
      <c r="Q454" s="1"/>
      <c r="R454" s="1"/>
      <c r="S454" s="1"/>
      <c r="T454" s="1"/>
    </row>
    <row r="455" ht="15.75" customHeight="1">
      <c r="A455" s="1"/>
      <c r="B455" s="1"/>
      <c r="C455" s="1"/>
      <c r="D455" s="1"/>
      <c r="E455" s="1"/>
      <c r="F455" s="1"/>
      <c r="G455" s="1"/>
      <c r="H455" s="1"/>
      <c r="I455" s="1"/>
      <c r="J455" s="1"/>
      <c r="K455" s="1"/>
      <c r="L455" s="1"/>
      <c r="M455" s="1"/>
      <c r="N455" s="1"/>
      <c r="O455" s="1"/>
      <c r="P455" s="1"/>
      <c r="Q455" s="1"/>
      <c r="R455" s="1"/>
      <c r="S455" s="1"/>
      <c r="T455" s="1"/>
    </row>
    <row r="456" ht="15.75" customHeight="1">
      <c r="A456" s="1"/>
      <c r="B456" s="1"/>
      <c r="C456" s="1"/>
      <c r="D456" s="1"/>
      <c r="E456" s="1"/>
      <c r="F456" s="1"/>
      <c r="G456" s="1"/>
      <c r="H456" s="1"/>
      <c r="I456" s="1"/>
      <c r="J456" s="1"/>
      <c r="K456" s="1"/>
      <c r="L456" s="1"/>
      <c r="M456" s="1"/>
      <c r="N456" s="1"/>
      <c r="O456" s="1"/>
      <c r="P456" s="1"/>
      <c r="Q456" s="1"/>
      <c r="R456" s="1"/>
      <c r="S456" s="1"/>
      <c r="T456" s="1"/>
    </row>
    <row r="457" ht="15.75" customHeight="1">
      <c r="A457" s="1"/>
      <c r="B457" s="1"/>
      <c r="C457" s="1"/>
      <c r="D457" s="1"/>
      <c r="E457" s="1"/>
      <c r="F457" s="1"/>
      <c r="G457" s="1"/>
      <c r="H457" s="1"/>
      <c r="I457" s="1"/>
      <c r="J457" s="1"/>
      <c r="K457" s="1"/>
      <c r="L457" s="1"/>
      <c r="M457" s="1"/>
      <c r="N457" s="1"/>
      <c r="O457" s="1"/>
      <c r="P457" s="1"/>
      <c r="Q457" s="1"/>
      <c r="R457" s="1"/>
      <c r="S457" s="1"/>
      <c r="T457" s="1"/>
    </row>
    <row r="458" ht="15.75" customHeight="1">
      <c r="A458" s="1"/>
      <c r="B458" s="1"/>
      <c r="C458" s="1"/>
      <c r="D458" s="1"/>
      <c r="E458" s="1"/>
      <c r="F458" s="1"/>
      <c r="G458" s="1"/>
      <c r="H458" s="1"/>
      <c r="I458" s="1"/>
      <c r="J458" s="1"/>
      <c r="K458" s="1"/>
      <c r="L458" s="1"/>
      <c r="M458" s="1"/>
      <c r="N458" s="1"/>
      <c r="O458" s="1"/>
      <c r="P458" s="1"/>
      <c r="Q458" s="1"/>
      <c r="R458" s="1"/>
      <c r="S458" s="1"/>
      <c r="T458" s="1"/>
    </row>
    <row r="459" ht="15.75" customHeight="1">
      <c r="A459" s="1"/>
      <c r="B459" s="1"/>
      <c r="C459" s="1"/>
      <c r="D459" s="1"/>
      <c r="E459" s="1"/>
      <c r="F459" s="1"/>
      <c r="G459" s="1"/>
      <c r="H459" s="1"/>
      <c r="I459" s="1"/>
      <c r="J459" s="1"/>
      <c r="K459" s="1"/>
      <c r="L459" s="1"/>
      <c r="M459" s="1"/>
      <c r="N459" s="1"/>
      <c r="O459" s="1"/>
      <c r="P459" s="1"/>
      <c r="Q459" s="1"/>
      <c r="R459" s="1"/>
      <c r="S459" s="1"/>
      <c r="T459" s="1"/>
    </row>
    <row r="460" ht="15.75" customHeight="1">
      <c r="A460" s="1"/>
      <c r="B460" s="1"/>
      <c r="C460" s="1"/>
      <c r="D460" s="1"/>
      <c r="E460" s="1"/>
      <c r="F460" s="1"/>
      <c r="G460" s="1"/>
      <c r="H460" s="1"/>
      <c r="I460" s="1"/>
      <c r="J460" s="1"/>
      <c r="K460" s="1"/>
      <c r="L460" s="1"/>
      <c r="M460" s="1"/>
      <c r="N460" s="1"/>
      <c r="O460" s="1"/>
      <c r="P460" s="1"/>
      <c r="Q460" s="1"/>
      <c r="R460" s="1"/>
      <c r="S460" s="1"/>
      <c r="T460" s="1"/>
    </row>
    <row r="461" ht="15.75" customHeight="1">
      <c r="A461" s="1"/>
      <c r="B461" s="1"/>
      <c r="C461" s="1"/>
      <c r="D461" s="1"/>
      <c r="E461" s="1"/>
      <c r="F461" s="1"/>
      <c r="G461" s="1"/>
      <c r="H461" s="1"/>
      <c r="I461" s="1"/>
      <c r="J461" s="1"/>
      <c r="K461" s="1"/>
      <c r="L461" s="1"/>
      <c r="M461" s="1"/>
      <c r="N461" s="1"/>
      <c r="O461" s="1"/>
      <c r="P461" s="1"/>
      <c r="Q461" s="1"/>
      <c r="R461" s="1"/>
      <c r="S461" s="1"/>
      <c r="T461" s="1"/>
    </row>
    <row r="462" ht="15.75" customHeight="1">
      <c r="A462" s="1"/>
      <c r="B462" s="1"/>
      <c r="C462" s="1"/>
      <c r="D462" s="1"/>
      <c r="E462" s="1"/>
      <c r="F462" s="1"/>
      <c r="G462" s="1"/>
      <c r="H462" s="1"/>
      <c r="I462" s="1"/>
      <c r="J462" s="1"/>
      <c r="K462" s="1"/>
      <c r="L462" s="1"/>
      <c r="M462" s="1"/>
      <c r="N462" s="1"/>
      <c r="O462" s="1"/>
      <c r="P462" s="1"/>
      <c r="Q462" s="1"/>
      <c r="R462" s="1"/>
      <c r="S462" s="1"/>
      <c r="T462" s="1"/>
    </row>
    <row r="463" ht="15.75" customHeight="1">
      <c r="A463" s="1"/>
      <c r="B463" s="1"/>
      <c r="C463" s="1"/>
      <c r="D463" s="1"/>
      <c r="E463" s="1"/>
      <c r="F463" s="1"/>
      <c r="G463" s="1"/>
      <c r="H463" s="1"/>
      <c r="I463" s="1"/>
      <c r="J463" s="1"/>
      <c r="K463" s="1"/>
      <c r="L463" s="1"/>
      <c r="M463" s="1"/>
      <c r="N463" s="1"/>
      <c r="O463" s="1"/>
      <c r="P463" s="1"/>
      <c r="Q463" s="1"/>
      <c r="R463" s="1"/>
      <c r="S463" s="1"/>
      <c r="T463" s="1"/>
    </row>
    <row r="464" ht="15.75" customHeight="1">
      <c r="A464" s="1"/>
      <c r="B464" s="1"/>
      <c r="C464" s="1"/>
      <c r="D464" s="1"/>
      <c r="E464" s="1"/>
      <c r="F464" s="1"/>
      <c r="G464" s="1"/>
      <c r="H464" s="1"/>
      <c r="I464" s="1"/>
      <c r="J464" s="1"/>
      <c r="K464" s="1"/>
      <c r="L464" s="1"/>
      <c r="M464" s="1"/>
      <c r="N464" s="1"/>
      <c r="O464" s="1"/>
      <c r="P464" s="1"/>
      <c r="Q464" s="1"/>
      <c r="R464" s="1"/>
      <c r="S464" s="1"/>
      <c r="T464" s="1"/>
    </row>
    <row r="465" ht="15.75" customHeight="1">
      <c r="A465" s="1"/>
      <c r="B465" s="1"/>
      <c r="C465" s="1"/>
      <c r="D465" s="1"/>
      <c r="E465" s="1"/>
      <c r="F465" s="1"/>
      <c r="G465" s="1"/>
      <c r="H465" s="1"/>
      <c r="I465" s="1"/>
      <c r="J465" s="1"/>
      <c r="K465" s="1"/>
      <c r="L465" s="1"/>
      <c r="M465" s="1"/>
      <c r="N465" s="1"/>
      <c r="O465" s="1"/>
      <c r="P465" s="1"/>
      <c r="Q465" s="1"/>
      <c r="R465" s="1"/>
      <c r="S465" s="1"/>
      <c r="T465" s="1"/>
    </row>
    <row r="466" ht="15.75" customHeight="1">
      <c r="A466" s="1"/>
      <c r="B466" s="1"/>
      <c r="C466" s="1"/>
      <c r="D466" s="1"/>
      <c r="E466" s="1"/>
      <c r="F466" s="1"/>
      <c r="G466" s="1"/>
      <c r="H466" s="1"/>
      <c r="I466" s="1"/>
      <c r="J466" s="1"/>
      <c r="K466" s="1"/>
      <c r="L466" s="1"/>
      <c r="M466" s="1"/>
      <c r="N466" s="1"/>
      <c r="O466" s="1"/>
      <c r="P466" s="1"/>
      <c r="Q466" s="1"/>
      <c r="R466" s="1"/>
      <c r="S466" s="1"/>
      <c r="T466" s="1"/>
    </row>
    <row r="467" ht="15.75" customHeight="1">
      <c r="A467" s="1"/>
      <c r="B467" s="1"/>
      <c r="C467" s="1"/>
      <c r="D467" s="1"/>
      <c r="E467" s="1"/>
      <c r="F467" s="1"/>
      <c r="G467" s="1"/>
      <c r="H467" s="1"/>
      <c r="I467" s="1"/>
      <c r="J467" s="1"/>
      <c r="K467" s="1"/>
      <c r="L467" s="1"/>
      <c r="M467" s="1"/>
      <c r="N467" s="1"/>
      <c r="O467" s="1"/>
      <c r="P467" s="1"/>
      <c r="Q467" s="1"/>
      <c r="R467" s="1"/>
      <c r="S467" s="1"/>
      <c r="T467" s="1"/>
    </row>
    <row r="468" ht="15.75" customHeight="1">
      <c r="A468" s="1"/>
      <c r="B468" s="1"/>
      <c r="C468" s="1"/>
      <c r="D468" s="1"/>
      <c r="E468" s="1"/>
      <c r="F468" s="1"/>
      <c r="G468" s="1"/>
      <c r="H468" s="1"/>
      <c r="I468" s="1"/>
      <c r="J468" s="1"/>
      <c r="K468" s="1"/>
      <c r="L468" s="1"/>
      <c r="M468" s="1"/>
      <c r="N468" s="1"/>
      <c r="O468" s="1"/>
      <c r="P468" s="1"/>
      <c r="Q468" s="1"/>
      <c r="R468" s="1"/>
      <c r="S468" s="1"/>
      <c r="T468" s="1"/>
    </row>
    <row r="469" ht="15.75" customHeight="1">
      <c r="A469" s="1"/>
      <c r="B469" s="1"/>
      <c r="C469" s="1"/>
      <c r="D469" s="1"/>
      <c r="E469" s="1"/>
      <c r="F469" s="1"/>
      <c r="G469" s="1"/>
      <c r="H469" s="1"/>
      <c r="I469" s="1"/>
      <c r="J469" s="1"/>
      <c r="K469" s="1"/>
      <c r="L469" s="1"/>
      <c r="M469" s="1"/>
      <c r="N469" s="1"/>
      <c r="O469" s="1"/>
      <c r="P469" s="1"/>
      <c r="Q469" s="1"/>
      <c r="R469" s="1"/>
      <c r="S469" s="1"/>
      <c r="T469" s="1"/>
    </row>
    <row r="470" ht="15.75" customHeight="1">
      <c r="A470" s="1"/>
      <c r="B470" s="1"/>
      <c r="C470" s="1"/>
      <c r="D470" s="1"/>
      <c r="E470" s="1"/>
      <c r="F470" s="1"/>
      <c r="G470" s="1"/>
      <c r="H470" s="1"/>
      <c r="I470" s="1"/>
      <c r="J470" s="1"/>
      <c r="K470" s="1"/>
      <c r="L470" s="1"/>
      <c r="M470" s="1"/>
      <c r="N470" s="1"/>
      <c r="O470" s="1"/>
      <c r="P470" s="1"/>
      <c r="Q470" s="1"/>
      <c r="R470" s="1"/>
      <c r="S470" s="1"/>
      <c r="T470" s="1"/>
    </row>
    <row r="471" ht="15.75" customHeight="1">
      <c r="A471" s="1"/>
      <c r="B471" s="1"/>
      <c r="C471" s="1"/>
      <c r="D471" s="1"/>
      <c r="E471" s="1"/>
      <c r="F471" s="1"/>
      <c r="G471" s="1"/>
      <c r="H471" s="1"/>
      <c r="I471" s="1"/>
      <c r="J471" s="1"/>
      <c r="K471" s="1"/>
      <c r="L471" s="1"/>
      <c r="M471" s="1"/>
      <c r="N471" s="1"/>
      <c r="O471" s="1"/>
      <c r="P471" s="1"/>
      <c r="Q471" s="1"/>
      <c r="R471" s="1"/>
      <c r="S471" s="1"/>
      <c r="T471" s="1"/>
    </row>
    <row r="472" ht="15.75" customHeight="1">
      <c r="A472" s="1"/>
      <c r="B472" s="1"/>
      <c r="C472" s="1"/>
      <c r="D472" s="1"/>
      <c r="E472" s="1"/>
      <c r="F472" s="1"/>
      <c r="G472" s="1"/>
      <c r="H472" s="1"/>
      <c r="I472" s="1"/>
      <c r="J472" s="1"/>
      <c r="K472" s="1"/>
      <c r="L472" s="1"/>
      <c r="M472" s="1"/>
      <c r="N472" s="1"/>
      <c r="O472" s="1"/>
      <c r="P472" s="1"/>
      <c r="Q472" s="1"/>
      <c r="R472" s="1"/>
      <c r="S472" s="1"/>
      <c r="T472" s="1"/>
    </row>
    <row r="473" ht="15.75" customHeight="1">
      <c r="A473" s="1"/>
      <c r="B473" s="1"/>
      <c r="C473" s="1"/>
      <c r="D473" s="1"/>
      <c r="E473" s="1"/>
      <c r="F473" s="1"/>
      <c r="G473" s="1"/>
      <c r="H473" s="1"/>
      <c r="I473" s="1"/>
      <c r="J473" s="1"/>
      <c r="K473" s="1"/>
      <c r="L473" s="1"/>
      <c r="M473" s="1"/>
      <c r="N473" s="1"/>
      <c r="O473" s="1"/>
      <c r="P473" s="1"/>
      <c r="Q473" s="1"/>
      <c r="R473" s="1"/>
      <c r="S473" s="1"/>
      <c r="T473" s="1"/>
    </row>
    <row r="474" ht="15.75" customHeight="1">
      <c r="A474" s="1"/>
      <c r="B474" s="1"/>
      <c r="C474" s="1"/>
      <c r="D474" s="1"/>
      <c r="E474" s="1"/>
      <c r="F474" s="1"/>
      <c r="G474" s="1"/>
      <c r="H474" s="1"/>
      <c r="I474" s="1"/>
      <c r="J474" s="1"/>
      <c r="K474" s="1"/>
      <c r="L474" s="1"/>
      <c r="M474" s="1"/>
      <c r="N474" s="1"/>
      <c r="O474" s="1"/>
      <c r="P474" s="1"/>
      <c r="Q474" s="1"/>
      <c r="R474" s="1"/>
      <c r="S474" s="1"/>
      <c r="T474" s="1"/>
    </row>
    <row r="475" ht="15.75" customHeight="1">
      <c r="A475" s="1"/>
      <c r="B475" s="1"/>
      <c r="C475" s="1"/>
      <c r="D475" s="1"/>
      <c r="E475" s="1"/>
      <c r="F475" s="1"/>
      <c r="G475" s="1"/>
      <c r="H475" s="1"/>
      <c r="I475" s="1"/>
      <c r="J475" s="1"/>
      <c r="K475" s="1"/>
      <c r="L475" s="1"/>
      <c r="M475" s="1"/>
      <c r="N475" s="1"/>
      <c r="O475" s="1"/>
      <c r="P475" s="1"/>
      <c r="Q475" s="1"/>
      <c r="R475" s="1"/>
      <c r="S475" s="1"/>
      <c r="T475" s="1"/>
    </row>
    <row r="476" ht="15.75" customHeight="1">
      <c r="A476" s="1"/>
      <c r="B476" s="1"/>
      <c r="C476" s="1"/>
      <c r="D476" s="1"/>
      <c r="E476" s="1"/>
      <c r="F476" s="1"/>
      <c r="G476" s="1"/>
      <c r="H476" s="1"/>
      <c r="I476" s="1"/>
      <c r="J476" s="1"/>
      <c r="K476" s="1"/>
      <c r="L476" s="1"/>
      <c r="M476" s="1"/>
      <c r="N476" s="1"/>
      <c r="O476" s="1"/>
      <c r="P476" s="1"/>
      <c r="Q476" s="1"/>
      <c r="R476" s="1"/>
      <c r="S476" s="1"/>
      <c r="T476" s="1"/>
    </row>
    <row r="477" ht="15.75" customHeight="1">
      <c r="A477" s="1"/>
      <c r="B477" s="1"/>
      <c r="C477" s="1"/>
      <c r="D477" s="1"/>
      <c r="E477" s="1"/>
      <c r="F477" s="1"/>
      <c r="G477" s="1"/>
      <c r="H477" s="1"/>
      <c r="I477" s="1"/>
      <c r="J477" s="1"/>
      <c r="K477" s="1"/>
      <c r="L477" s="1"/>
      <c r="M477" s="1"/>
      <c r="N477" s="1"/>
      <c r="O477" s="1"/>
      <c r="P477" s="1"/>
      <c r="Q477" s="1"/>
      <c r="R477" s="1"/>
      <c r="S477" s="1"/>
      <c r="T477" s="1"/>
    </row>
    <row r="478" ht="15.75" customHeight="1">
      <c r="A478" s="1"/>
      <c r="B478" s="1"/>
      <c r="C478" s="1"/>
      <c r="D478" s="1"/>
      <c r="E478" s="1"/>
      <c r="F478" s="1"/>
      <c r="G478" s="1"/>
      <c r="H478" s="1"/>
      <c r="I478" s="1"/>
      <c r="J478" s="1"/>
      <c r="K478" s="1"/>
      <c r="L478" s="1"/>
      <c r="M478" s="1"/>
      <c r="N478" s="1"/>
      <c r="O478" s="1"/>
      <c r="P478" s="1"/>
      <c r="Q478" s="1"/>
      <c r="R478" s="1"/>
      <c r="S478" s="1"/>
      <c r="T478" s="1"/>
    </row>
    <row r="479" ht="15.75" customHeight="1">
      <c r="A479" s="1"/>
      <c r="B479" s="1"/>
      <c r="C479" s="1"/>
      <c r="D479" s="1"/>
      <c r="E479" s="1"/>
      <c r="F479" s="1"/>
      <c r="G479" s="1"/>
      <c r="H479" s="1"/>
      <c r="I479" s="1"/>
      <c r="J479" s="1"/>
      <c r="K479" s="1"/>
      <c r="L479" s="1"/>
      <c r="M479" s="1"/>
      <c r="N479" s="1"/>
      <c r="O479" s="1"/>
      <c r="P479" s="1"/>
      <c r="Q479" s="1"/>
      <c r="R479" s="1"/>
      <c r="S479" s="1"/>
      <c r="T479" s="1"/>
    </row>
    <row r="480" ht="15.75" customHeight="1">
      <c r="A480" s="1"/>
      <c r="B480" s="1"/>
      <c r="C480" s="1"/>
      <c r="D480" s="1"/>
      <c r="E480" s="1"/>
      <c r="F480" s="1"/>
      <c r="G480" s="1"/>
      <c r="H480" s="1"/>
      <c r="I480" s="1"/>
      <c r="J480" s="1"/>
      <c r="K480" s="1"/>
      <c r="L480" s="1"/>
      <c r="M480" s="1"/>
      <c r="N480" s="1"/>
      <c r="O480" s="1"/>
      <c r="P480" s="1"/>
      <c r="Q480" s="1"/>
      <c r="R480" s="1"/>
      <c r="S480" s="1"/>
      <c r="T480" s="1"/>
    </row>
    <row r="481" ht="15.75" customHeight="1">
      <c r="A481" s="1"/>
      <c r="B481" s="1"/>
      <c r="C481" s="1"/>
      <c r="D481" s="1"/>
      <c r="E481" s="1"/>
      <c r="F481" s="1"/>
      <c r="G481" s="1"/>
      <c r="H481" s="1"/>
      <c r="I481" s="1"/>
      <c r="J481" s="1"/>
      <c r="K481" s="1"/>
      <c r="L481" s="1"/>
      <c r="M481" s="1"/>
      <c r="N481" s="1"/>
      <c r="O481" s="1"/>
      <c r="P481" s="1"/>
      <c r="Q481" s="1"/>
      <c r="R481" s="1"/>
      <c r="S481" s="1"/>
      <c r="T481" s="1"/>
    </row>
    <row r="482" ht="15.75" customHeight="1">
      <c r="A482" s="1"/>
      <c r="B482" s="1"/>
      <c r="C482" s="1"/>
      <c r="D482" s="1"/>
      <c r="E482" s="1"/>
      <c r="F482" s="1"/>
      <c r="G482" s="1"/>
      <c r="H482" s="1"/>
      <c r="I482" s="1"/>
      <c r="J482" s="1"/>
      <c r="K482" s="1"/>
      <c r="L482" s="1"/>
      <c r="M482" s="1"/>
      <c r="N482" s="1"/>
      <c r="O482" s="1"/>
      <c r="P482" s="1"/>
      <c r="Q482" s="1"/>
      <c r="R482" s="1"/>
      <c r="S482" s="1"/>
      <c r="T482" s="1"/>
    </row>
    <row r="483" ht="15.75" customHeight="1">
      <c r="A483" s="1"/>
      <c r="B483" s="1"/>
      <c r="C483" s="1"/>
      <c r="D483" s="1"/>
      <c r="E483" s="1"/>
      <c r="F483" s="1"/>
      <c r="G483" s="1"/>
      <c r="H483" s="1"/>
      <c r="I483" s="1"/>
      <c r="J483" s="1"/>
      <c r="K483" s="1"/>
      <c r="L483" s="1"/>
      <c r="M483" s="1"/>
      <c r="N483" s="1"/>
      <c r="O483" s="1"/>
      <c r="P483" s="1"/>
      <c r="Q483" s="1"/>
      <c r="R483" s="1"/>
      <c r="S483" s="1"/>
      <c r="T483" s="1"/>
    </row>
    <row r="484" ht="15.75" customHeight="1">
      <c r="A484" s="1"/>
      <c r="B484" s="1"/>
      <c r="C484" s="1"/>
      <c r="D484" s="1"/>
      <c r="E484" s="1"/>
      <c r="F484" s="1"/>
      <c r="G484" s="1"/>
      <c r="H484" s="1"/>
      <c r="I484" s="1"/>
      <c r="J484" s="1"/>
      <c r="K484" s="1"/>
      <c r="L484" s="1"/>
      <c r="M484" s="1"/>
      <c r="N484" s="1"/>
      <c r="O484" s="1"/>
      <c r="P484" s="1"/>
      <c r="Q484" s="1"/>
      <c r="R484" s="1"/>
      <c r="S484" s="1"/>
      <c r="T484" s="1"/>
    </row>
    <row r="485" ht="15.75" customHeight="1">
      <c r="A485" s="1"/>
      <c r="B485" s="1"/>
      <c r="C485" s="1"/>
      <c r="D485" s="1"/>
      <c r="E485" s="1"/>
      <c r="F485" s="1"/>
      <c r="G485" s="1"/>
      <c r="H485" s="1"/>
      <c r="I485" s="1"/>
      <c r="J485" s="1"/>
      <c r="K485" s="1"/>
      <c r="L485" s="1"/>
      <c r="M485" s="1"/>
      <c r="N485" s="1"/>
      <c r="O485" s="1"/>
      <c r="P485" s="1"/>
      <c r="Q485" s="1"/>
      <c r="R485" s="1"/>
      <c r="S485" s="1"/>
      <c r="T485" s="1"/>
    </row>
    <row r="486" ht="15.75" customHeight="1">
      <c r="A486" s="1"/>
      <c r="B486" s="1"/>
      <c r="C486" s="1"/>
      <c r="D486" s="1"/>
      <c r="E486" s="1"/>
      <c r="F486" s="1"/>
      <c r="G486" s="1"/>
      <c r="H486" s="1"/>
      <c r="I486" s="1"/>
      <c r="J486" s="1"/>
      <c r="K486" s="1"/>
      <c r="L486" s="1"/>
      <c r="M486" s="1"/>
      <c r="N486" s="1"/>
      <c r="O486" s="1"/>
      <c r="P486" s="1"/>
      <c r="Q486" s="1"/>
      <c r="R486" s="1"/>
      <c r="S486" s="1"/>
      <c r="T486" s="1"/>
    </row>
    <row r="487" ht="15.75" customHeight="1">
      <c r="A487" s="1"/>
      <c r="B487" s="1"/>
      <c r="C487" s="1"/>
      <c r="D487" s="1"/>
      <c r="E487" s="1"/>
      <c r="F487" s="1"/>
      <c r="G487" s="1"/>
      <c r="H487" s="1"/>
      <c r="I487" s="1"/>
      <c r="J487" s="1"/>
      <c r="K487" s="1"/>
      <c r="L487" s="1"/>
      <c r="M487" s="1"/>
      <c r="N487" s="1"/>
      <c r="O487" s="1"/>
      <c r="P487" s="1"/>
      <c r="Q487" s="1"/>
      <c r="R487" s="1"/>
      <c r="S487" s="1"/>
      <c r="T487" s="1"/>
    </row>
    <row r="488" ht="15.75" customHeight="1">
      <c r="A488" s="1"/>
      <c r="B488" s="1"/>
      <c r="C488" s="1"/>
      <c r="D488" s="1"/>
      <c r="E488" s="1"/>
      <c r="F488" s="1"/>
      <c r="G488" s="1"/>
      <c r="H488" s="1"/>
      <c r="I488" s="1"/>
      <c r="J488" s="1"/>
      <c r="K488" s="1"/>
      <c r="L488" s="1"/>
      <c r="M488" s="1"/>
      <c r="N488" s="1"/>
      <c r="O488" s="1"/>
      <c r="P488" s="1"/>
      <c r="Q488" s="1"/>
      <c r="R488" s="1"/>
      <c r="S488" s="1"/>
      <c r="T488" s="1"/>
    </row>
    <row r="489" ht="15.75" customHeight="1">
      <c r="A489" s="1"/>
      <c r="B489" s="1"/>
      <c r="C489" s="1"/>
      <c r="D489" s="1"/>
      <c r="E489" s="1"/>
      <c r="F489" s="1"/>
      <c r="G489" s="1"/>
      <c r="H489" s="1"/>
      <c r="I489" s="1"/>
      <c r="J489" s="1"/>
      <c r="K489" s="1"/>
      <c r="L489" s="1"/>
      <c r="M489" s="1"/>
      <c r="N489" s="1"/>
      <c r="O489" s="1"/>
      <c r="P489" s="1"/>
      <c r="Q489" s="1"/>
      <c r="R489" s="1"/>
      <c r="S489" s="1"/>
      <c r="T489" s="1"/>
    </row>
    <row r="490" ht="15.75" customHeight="1">
      <c r="A490" s="1"/>
      <c r="B490" s="1"/>
      <c r="C490" s="1"/>
      <c r="D490" s="1"/>
      <c r="E490" s="1"/>
      <c r="F490" s="1"/>
      <c r="G490" s="1"/>
      <c r="H490" s="1"/>
      <c r="I490" s="1"/>
      <c r="J490" s="1"/>
      <c r="K490" s="1"/>
      <c r="L490" s="1"/>
      <c r="M490" s="1"/>
      <c r="N490" s="1"/>
      <c r="O490" s="1"/>
      <c r="P490" s="1"/>
      <c r="Q490" s="1"/>
      <c r="R490" s="1"/>
      <c r="S490" s="1"/>
      <c r="T490" s="1"/>
    </row>
    <row r="491" ht="15.75" customHeight="1">
      <c r="A491" s="1"/>
      <c r="B491" s="1"/>
      <c r="C491" s="1"/>
      <c r="D491" s="1"/>
      <c r="E491" s="1"/>
      <c r="F491" s="1"/>
      <c r="G491" s="1"/>
      <c r="H491" s="1"/>
      <c r="I491" s="1"/>
      <c r="J491" s="1"/>
      <c r="K491" s="1"/>
      <c r="L491" s="1"/>
      <c r="M491" s="1"/>
      <c r="N491" s="1"/>
      <c r="O491" s="1"/>
      <c r="P491" s="1"/>
      <c r="Q491" s="1"/>
      <c r="R491" s="1"/>
      <c r="S491" s="1"/>
      <c r="T491" s="1"/>
    </row>
    <row r="492" ht="15.75" customHeight="1">
      <c r="A492" s="1"/>
      <c r="B492" s="1"/>
      <c r="C492" s="1"/>
      <c r="D492" s="1"/>
      <c r="E492" s="1"/>
      <c r="F492" s="1"/>
      <c r="G492" s="1"/>
      <c r="H492" s="1"/>
      <c r="I492" s="1"/>
      <c r="J492" s="1"/>
      <c r="K492" s="1"/>
      <c r="L492" s="1"/>
      <c r="M492" s="1"/>
      <c r="N492" s="1"/>
      <c r="O492" s="1"/>
      <c r="P492" s="1"/>
      <c r="Q492" s="1"/>
      <c r="R492" s="1"/>
      <c r="S492" s="1"/>
      <c r="T492" s="1"/>
    </row>
    <row r="493" ht="15.75" customHeight="1">
      <c r="A493" s="1"/>
      <c r="B493" s="1"/>
      <c r="C493" s="1"/>
      <c r="D493" s="1"/>
      <c r="E493" s="1"/>
      <c r="F493" s="1"/>
      <c r="G493" s="1"/>
      <c r="H493" s="1"/>
      <c r="I493" s="1"/>
      <c r="J493" s="1"/>
      <c r="K493" s="1"/>
      <c r="L493" s="1"/>
      <c r="M493" s="1"/>
      <c r="N493" s="1"/>
      <c r="O493" s="1"/>
      <c r="P493" s="1"/>
      <c r="Q493" s="1"/>
      <c r="R493" s="1"/>
      <c r="S493" s="1"/>
      <c r="T493" s="1"/>
    </row>
    <row r="494" ht="15.75" customHeight="1">
      <c r="A494" s="1"/>
      <c r="B494" s="1"/>
      <c r="C494" s="1"/>
      <c r="D494" s="1"/>
      <c r="E494" s="1"/>
      <c r="F494" s="1"/>
      <c r="G494" s="1"/>
      <c r="H494" s="1"/>
      <c r="I494" s="1"/>
      <c r="J494" s="1"/>
      <c r="K494" s="1"/>
      <c r="L494" s="1"/>
      <c r="M494" s="1"/>
      <c r="N494" s="1"/>
      <c r="O494" s="1"/>
      <c r="P494" s="1"/>
      <c r="Q494" s="1"/>
      <c r="R494" s="1"/>
      <c r="S494" s="1"/>
      <c r="T494" s="1"/>
    </row>
    <row r="495" ht="15.75" customHeight="1">
      <c r="A495" s="1"/>
      <c r="B495" s="1"/>
      <c r="C495" s="1"/>
      <c r="D495" s="1"/>
      <c r="E495" s="1"/>
      <c r="F495" s="1"/>
      <c r="G495" s="1"/>
      <c r="H495" s="1"/>
      <c r="I495" s="1"/>
      <c r="J495" s="1"/>
      <c r="K495" s="1"/>
      <c r="L495" s="1"/>
      <c r="M495" s="1"/>
      <c r="N495" s="1"/>
      <c r="O495" s="1"/>
      <c r="P495" s="1"/>
      <c r="Q495" s="1"/>
      <c r="R495" s="1"/>
      <c r="S495" s="1"/>
      <c r="T495" s="1"/>
    </row>
    <row r="496" ht="15.75" customHeight="1">
      <c r="A496" s="1"/>
      <c r="B496" s="1"/>
      <c r="C496" s="1"/>
      <c r="D496" s="1"/>
      <c r="E496" s="1"/>
      <c r="F496" s="1"/>
      <c r="G496" s="1"/>
      <c r="H496" s="1"/>
      <c r="I496" s="1"/>
      <c r="J496" s="1"/>
      <c r="K496" s="1"/>
      <c r="L496" s="1"/>
      <c r="M496" s="1"/>
      <c r="N496" s="1"/>
      <c r="O496" s="1"/>
      <c r="P496" s="1"/>
      <c r="Q496" s="1"/>
      <c r="R496" s="1"/>
      <c r="S496" s="1"/>
      <c r="T496" s="1"/>
    </row>
    <row r="497" ht="15.75" customHeight="1">
      <c r="A497" s="1"/>
      <c r="B497" s="1"/>
      <c r="C497" s="1"/>
      <c r="D497" s="1"/>
      <c r="E497" s="1"/>
      <c r="F497" s="1"/>
      <c r="G497" s="1"/>
      <c r="H497" s="1"/>
      <c r="I497" s="1"/>
      <c r="J497" s="1"/>
      <c r="K497" s="1"/>
      <c r="L497" s="1"/>
      <c r="M497" s="1"/>
      <c r="N497" s="1"/>
      <c r="O497" s="1"/>
      <c r="P497" s="1"/>
      <c r="Q497" s="1"/>
      <c r="R497" s="1"/>
      <c r="S497" s="1"/>
      <c r="T497" s="1"/>
    </row>
    <row r="498" ht="15.75" customHeight="1">
      <c r="A498" s="1"/>
      <c r="B498" s="1"/>
      <c r="C498" s="1"/>
      <c r="D498" s="1"/>
      <c r="E498" s="1"/>
      <c r="F498" s="1"/>
      <c r="G498" s="1"/>
      <c r="H498" s="1"/>
      <c r="I498" s="1"/>
      <c r="J498" s="1"/>
      <c r="K498" s="1"/>
      <c r="L498" s="1"/>
      <c r="M498" s="1"/>
      <c r="N498" s="1"/>
      <c r="O498" s="1"/>
      <c r="P498" s="1"/>
      <c r="Q498" s="1"/>
      <c r="R498" s="1"/>
      <c r="S498" s="1"/>
      <c r="T498" s="1"/>
    </row>
    <row r="499" ht="15.75" customHeight="1">
      <c r="A499" s="1"/>
      <c r="B499" s="1"/>
      <c r="C499" s="1"/>
      <c r="D499" s="1"/>
      <c r="E499" s="1"/>
      <c r="F499" s="1"/>
      <c r="G499" s="1"/>
      <c r="H499" s="1"/>
      <c r="I499" s="1"/>
      <c r="J499" s="1"/>
      <c r="K499" s="1"/>
      <c r="L499" s="1"/>
      <c r="M499" s="1"/>
      <c r="N499" s="1"/>
      <c r="O499" s="1"/>
      <c r="P499" s="1"/>
      <c r="Q499" s="1"/>
      <c r="R499" s="1"/>
      <c r="S499" s="1"/>
      <c r="T499" s="1"/>
    </row>
    <row r="500" ht="15.75" customHeight="1">
      <c r="A500" s="1"/>
      <c r="B500" s="1"/>
      <c r="C500" s="1"/>
      <c r="D500" s="1"/>
      <c r="E500" s="1"/>
      <c r="F500" s="1"/>
      <c r="G500" s="1"/>
      <c r="H500" s="1"/>
      <c r="I500" s="1"/>
      <c r="J500" s="1"/>
      <c r="K500" s="1"/>
      <c r="L500" s="1"/>
      <c r="M500" s="1"/>
      <c r="N500" s="1"/>
      <c r="O500" s="1"/>
      <c r="P500" s="1"/>
      <c r="Q500" s="1"/>
      <c r="R500" s="1"/>
      <c r="S500" s="1"/>
      <c r="T500" s="1"/>
    </row>
    <row r="501" ht="15.75" customHeight="1">
      <c r="A501" s="1"/>
      <c r="B501" s="1"/>
      <c r="C501" s="1"/>
      <c r="D501" s="1"/>
      <c r="E501" s="1"/>
      <c r="F501" s="1"/>
      <c r="G501" s="1"/>
      <c r="H501" s="1"/>
      <c r="I501" s="1"/>
      <c r="J501" s="1"/>
      <c r="K501" s="1"/>
      <c r="L501" s="1"/>
      <c r="M501" s="1"/>
      <c r="N501" s="1"/>
      <c r="O501" s="1"/>
      <c r="P501" s="1"/>
      <c r="Q501" s="1"/>
      <c r="R501" s="1"/>
      <c r="S501" s="1"/>
      <c r="T501" s="1"/>
    </row>
    <row r="502" ht="15.75" customHeight="1">
      <c r="A502" s="1"/>
      <c r="B502" s="1"/>
      <c r="C502" s="1"/>
      <c r="D502" s="1"/>
      <c r="E502" s="1"/>
      <c r="F502" s="1"/>
      <c r="G502" s="1"/>
      <c r="H502" s="1"/>
      <c r="I502" s="1"/>
      <c r="J502" s="1"/>
      <c r="K502" s="1"/>
      <c r="L502" s="1"/>
      <c r="M502" s="1"/>
      <c r="N502" s="1"/>
      <c r="O502" s="1"/>
      <c r="P502" s="1"/>
      <c r="Q502" s="1"/>
      <c r="R502" s="1"/>
      <c r="S502" s="1"/>
      <c r="T502" s="1"/>
    </row>
    <row r="503" ht="15.75" customHeight="1">
      <c r="A503" s="1"/>
      <c r="B503" s="1"/>
      <c r="C503" s="1"/>
      <c r="D503" s="1"/>
      <c r="E503" s="1"/>
      <c r="F503" s="1"/>
      <c r="G503" s="1"/>
      <c r="H503" s="1"/>
      <c r="I503" s="1"/>
      <c r="J503" s="1"/>
      <c r="K503" s="1"/>
      <c r="L503" s="1"/>
      <c r="M503" s="1"/>
      <c r="N503" s="1"/>
      <c r="O503" s="1"/>
      <c r="P503" s="1"/>
      <c r="Q503" s="1"/>
      <c r="R503" s="1"/>
      <c r="S503" s="1"/>
      <c r="T503" s="1"/>
    </row>
    <row r="504" ht="15.75" customHeight="1">
      <c r="A504" s="1"/>
      <c r="B504" s="1"/>
      <c r="C504" s="1"/>
      <c r="D504" s="1"/>
      <c r="E504" s="1"/>
      <c r="F504" s="1"/>
      <c r="G504" s="1"/>
      <c r="H504" s="1"/>
      <c r="I504" s="1"/>
      <c r="J504" s="1"/>
      <c r="K504" s="1"/>
      <c r="L504" s="1"/>
      <c r="M504" s="1"/>
      <c r="N504" s="1"/>
      <c r="O504" s="1"/>
      <c r="P504" s="1"/>
      <c r="Q504" s="1"/>
      <c r="R504" s="1"/>
      <c r="S504" s="1"/>
      <c r="T504" s="1"/>
    </row>
    <row r="505" ht="15.75" customHeight="1">
      <c r="A505" s="1"/>
      <c r="B505" s="1"/>
      <c r="C505" s="1"/>
      <c r="D505" s="1"/>
      <c r="E505" s="1"/>
      <c r="F505" s="1"/>
      <c r="G505" s="1"/>
      <c r="H505" s="1"/>
      <c r="I505" s="1"/>
      <c r="J505" s="1"/>
      <c r="K505" s="1"/>
      <c r="L505" s="1"/>
      <c r="M505" s="1"/>
      <c r="N505" s="1"/>
      <c r="O505" s="1"/>
      <c r="P505" s="1"/>
      <c r="Q505" s="1"/>
      <c r="R505" s="1"/>
      <c r="S505" s="1"/>
      <c r="T505" s="1"/>
    </row>
    <row r="506" ht="15.75" customHeight="1">
      <c r="A506" s="1"/>
      <c r="B506" s="1"/>
      <c r="C506" s="1"/>
      <c r="D506" s="1"/>
      <c r="E506" s="1"/>
      <c r="F506" s="1"/>
      <c r="G506" s="1"/>
      <c r="H506" s="1"/>
      <c r="I506" s="1"/>
      <c r="J506" s="1"/>
      <c r="K506" s="1"/>
      <c r="L506" s="1"/>
      <c r="M506" s="1"/>
      <c r="N506" s="1"/>
      <c r="O506" s="1"/>
      <c r="P506" s="1"/>
      <c r="Q506" s="1"/>
      <c r="R506" s="1"/>
      <c r="S506" s="1"/>
      <c r="T506" s="1"/>
    </row>
    <row r="507" ht="15.75" customHeight="1">
      <c r="A507" s="1"/>
      <c r="B507" s="1"/>
      <c r="C507" s="1"/>
      <c r="D507" s="1"/>
      <c r="E507" s="1"/>
      <c r="F507" s="1"/>
      <c r="G507" s="1"/>
      <c r="H507" s="1"/>
      <c r="I507" s="1"/>
      <c r="J507" s="1"/>
      <c r="K507" s="1"/>
      <c r="L507" s="1"/>
      <c r="M507" s="1"/>
      <c r="N507" s="1"/>
      <c r="O507" s="1"/>
      <c r="P507" s="1"/>
      <c r="Q507" s="1"/>
      <c r="R507" s="1"/>
      <c r="S507" s="1"/>
      <c r="T507" s="1"/>
    </row>
    <row r="508" ht="15.75" customHeight="1">
      <c r="A508" s="1"/>
      <c r="B508" s="1"/>
      <c r="C508" s="1"/>
      <c r="D508" s="1"/>
      <c r="E508" s="1"/>
      <c r="F508" s="1"/>
      <c r="G508" s="1"/>
      <c r="H508" s="1"/>
      <c r="I508" s="1"/>
      <c r="J508" s="1"/>
      <c r="K508" s="1"/>
      <c r="L508" s="1"/>
      <c r="M508" s="1"/>
      <c r="N508" s="1"/>
      <c r="O508" s="1"/>
      <c r="P508" s="1"/>
      <c r="Q508" s="1"/>
      <c r="R508" s="1"/>
      <c r="S508" s="1"/>
      <c r="T508" s="1"/>
    </row>
    <row r="509" ht="15.75" customHeight="1">
      <c r="A509" s="1"/>
      <c r="B509" s="1"/>
      <c r="C509" s="1"/>
      <c r="D509" s="1"/>
      <c r="E509" s="1"/>
      <c r="F509" s="1"/>
      <c r="G509" s="1"/>
      <c r="H509" s="1"/>
      <c r="I509" s="1"/>
      <c r="J509" s="1"/>
      <c r="K509" s="1"/>
      <c r="L509" s="1"/>
      <c r="M509" s="1"/>
      <c r="N509" s="1"/>
      <c r="O509" s="1"/>
      <c r="P509" s="1"/>
      <c r="Q509" s="1"/>
      <c r="R509" s="1"/>
      <c r="S509" s="1"/>
      <c r="T509" s="1"/>
    </row>
    <row r="510" ht="15.75" customHeight="1">
      <c r="A510" s="1"/>
      <c r="B510" s="1"/>
      <c r="C510" s="1"/>
      <c r="D510" s="1"/>
      <c r="E510" s="1"/>
      <c r="F510" s="1"/>
      <c r="G510" s="1"/>
      <c r="H510" s="1"/>
      <c r="I510" s="1"/>
      <c r="J510" s="1"/>
      <c r="K510" s="1"/>
      <c r="L510" s="1"/>
      <c r="M510" s="1"/>
      <c r="N510" s="1"/>
      <c r="O510" s="1"/>
      <c r="P510" s="1"/>
      <c r="Q510" s="1"/>
      <c r="R510" s="1"/>
      <c r="S510" s="1"/>
      <c r="T510" s="1"/>
    </row>
    <row r="511" ht="15.75" customHeight="1">
      <c r="A511" s="1"/>
      <c r="B511" s="1"/>
      <c r="C511" s="1"/>
      <c r="D511" s="1"/>
      <c r="E511" s="1"/>
      <c r="F511" s="1"/>
      <c r="G511" s="1"/>
      <c r="H511" s="1"/>
      <c r="I511" s="1"/>
      <c r="J511" s="1"/>
      <c r="K511" s="1"/>
      <c r="L511" s="1"/>
      <c r="M511" s="1"/>
      <c r="N511" s="1"/>
      <c r="O511" s="1"/>
      <c r="P511" s="1"/>
      <c r="Q511" s="1"/>
      <c r="R511" s="1"/>
      <c r="S511" s="1"/>
      <c r="T511" s="1"/>
    </row>
    <row r="512" ht="15.75" customHeight="1">
      <c r="A512" s="1"/>
      <c r="B512" s="1"/>
      <c r="C512" s="1"/>
      <c r="D512" s="1"/>
      <c r="E512" s="1"/>
      <c r="F512" s="1"/>
      <c r="G512" s="1"/>
      <c r="H512" s="1"/>
      <c r="I512" s="1"/>
      <c r="J512" s="1"/>
      <c r="K512" s="1"/>
      <c r="L512" s="1"/>
      <c r="M512" s="1"/>
      <c r="N512" s="1"/>
      <c r="O512" s="1"/>
      <c r="P512" s="1"/>
      <c r="Q512" s="1"/>
      <c r="R512" s="1"/>
      <c r="S512" s="1"/>
      <c r="T512" s="1"/>
    </row>
    <row r="513" ht="15.75" customHeight="1">
      <c r="A513" s="1"/>
      <c r="B513" s="1"/>
      <c r="C513" s="1"/>
      <c r="D513" s="1"/>
      <c r="E513" s="1"/>
      <c r="F513" s="1"/>
      <c r="G513" s="1"/>
      <c r="H513" s="1"/>
      <c r="I513" s="1"/>
      <c r="J513" s="1"/>
      <c r="K513" s="1"/>
      <c r="L513" s="1"/>
      <c r="M513" s="1"/>
      <c r="N513" s="1"/>
      <c r="O513" s="1"/>
      <c r="P513" s="1"/>
      <c r="Q513" s="1"/>
      <c r="R513" s="1"/>
      <c r="S513" s="1"/>
      <c r="T513" s="1"/>
    </row>
    <row r="514" ht="15.75" customHeight="1">
      <c r="A514" s="1"/>
      <c r="B514" s="1"/>
      <c r="C514" s="1"/>
      <c r="D514" s="1"/>
      <c r="E514" s="1"/>
      <c r="F514" s="1"/>
      <c r="G514" s="1"/>
      <c r="H514" s="1"/>
      <c r="I514" s="1"/>
      <c r="J514" s="1"/>
      <c r="K514" s="1"/>
      <c r="L514" s="1"/>
      <c r="M514" s="1"/>
      <c r="N514" s="1"/>
      <c r="O514" s="1"/>
      <c r="P514" s="1"/>
      <c r="Q514" s="1"/>
      <c r="R514" s="1"/>
      <c r="S514" s="1"/>
      <c r="T514" s="1"/>
    </row>
    <row r="515" ht="15.75" customHeight="1">
      <c r="A515" s="1"/>
      <c r="B515" s="1"/>
      <c r="C515" s="1"/>
      <c r="D515" s="1"/>
      <c r="E515" s="1"/>
      <c r="F515" s="1"/>
      <c r="G515" s="1"/>
      <c r="H515" s="1"/>
      <c r="I515" s="1"/>
      <c r="J515" s="1"/>
      <c r="K515" s="1"/>
      <c r="L515" s="1"/>
      <c r="M515" s="1"/>
      <c r="N515" s="1"/>
      <c r="O515" s="1"/>
      <c r="P515" s="1"/>
      <c r="Q515" s="1"/>
      <c r="R515" s="1"/>
      <c r="S515" s="1"/>
      <c r="T515" s="1"/>
    </row>
    <row r="516" ht="15.75" customHeight="1">
      <c r="A516" s="1"/>
      <c r="B516" s="1"/>
      <c r="C516" s="1"/>
      <c r="D516" s="1"/>
      <c r="E516" s="1"/>
      <c r="F516" s="1"/>
      <c r="G516" s="1"/>
      <c r="H516" s="1"/>
      <c r="I516" s="1"/>
      <c r="J516" s="1"/>
      <c r="K516" s="1"/>
      <c r="L516" s="1"/>
      <c r="M516" s="1"/>
      <c r="N516" s="1"/>
      <c r="O516" s="1"/>
      <c r="P516" s="1"/>
      <c r="Q516" s="1"/>
      <c r="R516" s="1"/>
      <c r="S516" s="1"/>
      <c r="T516" s="1"/>
    </row>
    <row r="517" ht="15.75" customHeight="1">
      <c r="A517" s="1"/>
      <c r="B517" s="1"/>
      <c r="C517" s="1"/>
      <c r="D517" s="1"/>
      <c r="E517" s="1"/>
      <c r="F517" s="1"/>
      <c r="G517" s="1"/>
      <c r="H517" s="1"/>
      <c r="I517" s="1"/>
      <c r="J517" s="1"/>
      <c r="K517" s="1"/>
      <c r="L517" s="1"/>
      <c r="M517" s="1"/>
      <c r="N517" s="1"/>
      <c r="O517" s="1"/>
      <c r="P517" s="1"/>
      <c r="Q517" s="1"/>
      <c r="R517" s="1"/>
      <c r="S517" s="1"/>
      <c r="T517" s="1"/>
    </row>
    <row r="518" ht="15.75" customHeight="1">
      <c r="A518" s="1"/>
      <c r="B518" s="1"/>
      <c r="C518" s="1"/>
      <c r="D518" s="1"/>
      <c r="E518" s="1"/>
      <c r="F518" s="1"/>
      <c r="G518" s="1"/>
      <c r="H518" s="1"/>
      <c r="I518" s="1"/>
      <c r="J518" s="1"/>
      <c r="K518" s="1"/>
      <c r="L518" s="1"/>
      <c r="M518" s="1"/>
      <c r="N518" s="1"/>
      <c r="O518" s="1"/>
      <c r="P518" s="1"/>
      <c r="Q518" s="1"/>
      <c r="R518" s="1"/>
      <c r="S518" s="1"/>
      <c r="T518" s="1"/>
    </row>
    <row r="519" ht="15.75" customHeight="1">
      <c r="A519" s="1"/>
      <c r="B519" s="1"/>
      <c r="C519" s="1"/>
      <c r="D519" s="1"/>
      <c r="E519" s="1"/>
      <c r="F519" s="1"/>
      <c r="G519" s="1"/>
      <c r="H519" s="1"/>
      <c r="I519" s="1"/>
      <c r="J519" s="1"/>
      <c r="K519" s="1"/>
      <c r="L519" s="1"/>
      <c r="M519" s="1"/>
      <c r="N519" s="1"/>
      <c r="O519" s="1"/>
      <c r="P519" s="1"/>
      <c r="Q519" s="1"/>
      <c r="R519" s="1"/>
      <c r="S519" s="1"/>
      <c r="T519" s="1"/>
    </row>
    <row r="520" ht="15.75" customHeight="1">
      <c r="A520" s="1"/>
      <c r="B520" s="1"/>
      <c r="C520" s="1"/>
      <c r="D520" s="1"/>
      <c r="E520" s="1"/>
      <c r="F520" s="1"/>
      <c r="G520" s="1"/>
      <c r="H520" s="1"/>
      <c r="I520" s="1"/>
      <c r="J520" s="1"/>
      <c r="K520" s="1"/>
      <c r="L520" s="1"/>
      <c r="M520" s="1"/>
      <c r="N520" s="1"/>
      <c r="O520" s="1"/>
      <c r="P520" s="1"/>
      <c r="Q520" s="1"/>
      <c r="R520" s="1"/>
      <c r="S520" s="1"/>
      <c r="T520" s="1"/>
    </row>
    <row r="521" ht="15.75" customHeight="1">
      <c r="A521" s="1"/>
      <c r="B521" s="1"/>
      <c r="C521" s="1"/>
      <c r="D521" s="1"/>
      <c r="E521" s="1"/>
      <c r="F521" s="1"/>
      <c r="G521" s="1"/>
      <c r="H521" s="1"/>
      <c r="I521" s="1"/>
      <c r="J521" s="1"/>
      <c r="K521" s="1"/>
      <c r="L521" s="1"/>
      <c r="M521" s="1"/>
      <c r="N521" s="1"/>
      <c r="O521" s="1"/>
      <c r="P521" s="1"/>
      <c r="Q521" s="1"/>
      <c r="R521" s="1"/>
      <c r="S521" s="1"/>
      <c r="T521" s="1"/>
    </row>
    <row r="522" ht="15.75" customHeight="1">
      <c r="A522" s="1"/>
      <c r="B522" s="1"/>
      <c r="C522" s="1"/>
      <c r="D522" s="1"/>
      <c r="E522" s="1"/>
      <c r="F522" s="1"/>
      <c r="G522" s="1"/>
      <c r="H522" s="1"/>
      <c r="I522" s="1"/>
      <c r="J522" s="1"/>
      <c r="K522" s="1"/>
      <c r="L522" s="1"/>
      <c r="M522" s="1"/>
      <c r="N522" s="1"/>
      <c r="O522" s="1"/>
      <c r="P522" s="1"/>
      <c r="Q522" s="1"/>
      <c r="R522" s="1"/>
      <c r="S522" s="1"/>
      <c r="T522" s="1"/>
    </row>
    <row r="523" ht="15.75" customHeight="1">
      <c r="A523" s="1"/>
      <c r="B523" s="1"/>
      <c r="C523" s="1"/>
      <c r="D523" s="1"/>
      <c r="E523" s="1"/>
      <c r="F523" s="1"/>
      <c r="G523" s="1"/>
      <c r="H523" s="1"/>
      <c r="I523" s="1"/>
      <c r="J523" s="1"/>
      <c r="K523" s="1"/>
      <c r="L523" s="1"/>
      <c r="M523" s="1"/>
      <c r="N523" s="1"/>
      <c r="O523" s="1"/>
      <c r="P523" s="1"/>
      <c r="Q523" s="1"/>
      <c r="R523" s="1"/>
      <c r="S523" s="1"/>
      <c r="T523" s="1"/>
    </row>
    <row r="524" ht="15.75" customHeight="1">
      <c r="A524" s="1"/>
      <c r="B524" s="1"/>
      <c r="C524" s="1"/>
      <c r="D524" s="1"/>
      <c r="E524" s="1"/>
      <c r="F524" s="1"/>
      <c r="G524" s="1"/>
      <c r="H524" s="1"/>
      <c r="I524" s="1"/>
      <c r="J524" s="1"/>
      <c r="K524" s="1"/>
      <c r="L524" s="1"/>
      <c r="M524" s="1"/>
      <c r="N524" s="1"/>
      <c r="O524" s="1"/>
      <c r="P524" s="1"/>
      <c r="Q524" s="1"/>
      <c r="R524" s="1"/>
      <c r="S524" s="1"/>
      <c r="T524" s="1"/>
    </row>
    <row r="525" ht="15.75" customHeight="1">
      <c r="A525" s="1"/>
      <c r="B525" s="1"/>
      <c r="C525" s="1"/>
      <c r="D525" s="1"/>
      <c r="E525" s="1"/>
      <c r="F525" s="1"/>
      <c r="G525" s="1"/>
      <c r="H525" s="1"/>
      <c r="I525" s="1"/>
      <c r="J525" s="1"/>
      <c r="K525" s="1"/>
      <c r="L525" s="1"/>
      <c r="M525" s="1"/>
      <c r="N525" s="1"/>
      <c r="O525" s="1"/>
      <c r="P525" s="1"/>
      <c r="Q525" s="1"/>
      <c r="R525" s="1"/>
      <c r="S525" s="1"/>
      <c r="T525" s="1"/>
    </row>
    <row r="526" ht="15.75" customHeight="1">
      <c r="A526" s="1"/>
      <c r="B526" s="1"/>
      <c r="C526" s="1"/>
      <c r="D526" s="1"/>
      <c r="E526" s="1"/>
      <c r="F526" s="1"/>
      <c r="G526" s="1"/>
      <c r="H526" s="1"/>
      <c r="I526" s="1"/>
      <c r="J526" s="1"/>
      <c r="K526" s="1"/>
      <c r="L526" s="1"/>
      <c r="M526" s="1"/>
      <c r="N526" s="1"/>
      <c r="O526" s="1"/>
      <c r="P526" s="1"/>
      <c r="Q526" s="1"/>
      <c r="R526" s="1"/>
      <c r="S526" s="1"/>
      <c r="T526" s="1"/>
    </row>
    <row r="527" ht="15.75" customHeight="1">
      <c r="A527" s="1"/>
      <c r="B527" s="1"/>
      <c r="C527" s="1"/>
      <c r="D527" s="1"/>
      <c r="E527" s="1"/>
      <c r="F527" s="1"/>
      <c r="G527" s="1"/>
      <c r="H527" s="1"/>
      <c r="I527" s="1"/>
      <c r="J527" s="1"/>
      <c r="K527" s="1"/>
      <c r="L527" s="1"/>
      <c r="M527" s="1"/>
      <c r="N527" s="1"/>
      <c r="O527" s="1"/>
      <c r="P527" s="1"/>
      <c r="Q527" s="1"/>
      <c r="R527" s="1"/>
      <c r="S527" s="1"/>
      <c r="T527" s="1"/>
    </row>
    <row r="528" ht="15.75" customHeight="1">
      <c r="A528" s="1"/>
      <c r="B528" s="1"/>
      <c r="C528" s="1"/>
      <c r="D528" s="1"/>
      <c r="E528" s="1"/>
      <c r="F528" s="1"/>
      <c r="G528" s="1"/>
      <c r="H528" s="1"/>
      <c r="I528" s="1"/>
      <c r="J528" s="1"/>
      <c r="K528" s="1"/>
      <c r="L528" s="1"/>
      <c r="M528" s="1"/>
      <c r="N528" s="1"/>
      <c r="O528" s="1"/>
      <c r="P528" s="1"/>
      <c r="Q528" s="1"/>
      <c r="R528" s="1"/>
      <c r="S528" s="1"/>
      <c r="T528" s="1"/>
    </row>
    <row r="529" ht="15.75" customHeight="1">
      <c r="A529" s="1"/>
      <c r="B529" s="1"/>
      <c r="C529" s="1"/>
      <c r="D529" s="1"/>
      <c r="E529" s="1"/>
      <c r="F529" s="1"/>
      <c r="G529" s="1"/>
      <c r="H529" s="1"/>
      <c r="I529" s="1"/>
      <c r="J529" s="1"/>
      <c r="K529" s="1"/>
      <c r="L529" s="1"/>
      <c r="M529" s="1"/>
      <c r="N529" s="1"/>
      <c r="O529" s="1"/>
      <c r="P529" s="1"/>
      <c r="Q529" s="1"/>
      <c r="R529" s="1"/>
      <c r="S529" s="1"/>
      <c r="T529" s="1"/>
    </row>
    <row r="530" ht="15.75" customHeight="1">
      <c r="A530" s="1"/>
      <c r="B530" s="1"/>
      <c r="C530" s="1"/>
      <c r="D530" s="1"/>
      <c r="E530" s="1"/>
      <c r="F530" s="1"/>
      <c r="G530" s="1"/>
      <c r="H530" s="1"/>
      <c r="I530" s="1"/>
      <c r="J530" s="1"/>
      <c r="K530" s="1"/>
      <c r="L530" s="1"/>
      <c r="M530" s="1"/>
      <c r="N530" s="1"/>
      <c r="O530" s="1"/>
      <c r="P530" s="1"/>
      <c r="Q530" s="1"/>
      <c r="R530" s="1"/>
      <c r="S530" s="1"/>
      <c r="T530" s="1"/>
    </row>
    <row r="531" ht="15.75" customHeight="1">
      <c r="A531" s="1"/>
      <c r="B531" s="1"/>
      <c r="C531" s="1"/>
      <c r="D531" s="1"/>
      <c r="E531" s="1"/>
      <c r="F531" s="1"/>
      <c r="G531" s="1"/>
      <c r="H531" s="1"/>
      <c r="I531" s="1"/>
      <c r="J531" s="1"/>
      <c r="K531" s="1"/>
      <c r="L531" s="1"/>
      <c r="M531" s="1"/>
      <c r="N531" s="1"/>
      <c r="O531" s="1"/>
      <c r="P531" s="1"/>
      <c r="Q531" s="1"/>
      <c r="R531" s="1"/>
      <c r="S531" s="1"/>
      <c r="T531" s="1"/>
    </row>
    <row r="532" ht="15.75" customHeight="1">
      <c r="A532" s="1"/>
      <c r="B532" s="1"/>
      <c r="C532" s="1"/>
      <c r="D532" s="1"/>
      <c r="E532" s="1"/>
      <c r="F532" s="1"/>
      <c r="G532" s="1"/>
      <c r="H532" s="1"/>
      <c r="I532" s="1"/>
      <c r="J532" s="1"/>
      <c r="K532" s="1"/>
      <c r="L532" s="1"/>
      <c r="M532" s="1"/>
      <c r="N532" s="1"/>
      <c r="O532" s="1"/>
      <c r="P532" s="1"/>
      <c r="Q532" s="1"/>
      <c r="R532" s="1"/>
      <c r="S532" s="1"/>
      <c r="T532" s="1"/>
    </row>
    <row r="533" ht="15.75" customHeight="1">
      <c r="A533" s="1"/>
      <c r="B533" s="1"/>
      <c r="C533" s="1"/>
      <c r="D533" s="1"/>
      <c r="E533" s="1"/>
      <c r="F533" s="1"/>
      <c r="G533" s="1"/>
      <c r="H533" s="1"/>
      <c r="I533" s="1"/>
      <c r="J533" s="1"/>
      <c r="K533" s="1"/>
      <c r="L533" s="1"/>
      <c r="M533" s="1"/>
      <c r="N533" s="1"/>
      <c r="O533" s="1"/>
      <c r="P533" s="1"/>
      <c r="Q533" s="1"/>
      <c r="R533" s="1"/>
      <c r="S533" s="1"/>
      <c r="T533" s="1"/>
    </row>
    <row r="534" ht="15.75" customHeight="1">
      <c r="A534" s="1"/>
      <c r="B534" s="1"/>
      <c r="C534" s="1"/>
      <c r="D534" s="1"/>
      <c r="E534" s="1"/>
      <c r="F534" s="1"/>
      <c r="G534" s="1"/>
      <c r="H534" s="1"/>
      <c r="I534" s="1"/>
      <c r="J534" s="1"/>
      <c r="K534" s="1"/>
      <c r="L534" s="1"/>
      <c r="M534" s="1"/>
      <c r="N534" s="1"/>
      <c r="O534" s="1"/>
      <c r="P534" s="1"/>
      <c r="Q534" s="1"/>
      <c r="R534" s="1"/>
      <c r="S534" s="1"/>
      <c r="T534" s="1"/>
    </row>
    <row r="535" ht="15.75" customHeight="1">
      <c r="A535" s="1"/>
      <c r="B535" s="1"/>
      <c r="C535" s="1"/>
      <c r="D535" s="1"/>
      <c r="E535" s="1"/>
      <c r="F535" s="1"/>
      <c r="G535" s="1"/>
      <c r="H535" s="1"/>
      <c r="I535" s="1"/>
      <c r="J535" s="1"/>
      <c r="K535" s="1"/>
      <c r="L535" s="1"/>
      <c r="M535" s="1"/>
      <c r="N535" s="1"/>
      <c r="O535" s="1"/>
      <c r="P535" s="1"/>
      <c r="Q535" s="1"/>
      <c r="R535" s="1"/>
      <c r="S535" s="1"/>
      <c r="T535" s="1"/>
    </row>
    <row r="536" ht="15.75" customHeight="1">
      <c r="A536" s="1"/>
      <c r="B536" s="1"/>
      <c r="C536" s="1"/>
      <c r="D536" s="1"/>
      <c r="E536" s="1"/>
      <c r="F536" s="1"/>
      <c r="G536" s="1"/>
      <c r="H536" s="1"/>
      <c r="I536" s="1"/>
      <c r="J536" s="1"/>
      <c r="K536" s="1"/>
      <c r="L536" s="1"/>
      <c r="M536" s="1"/>
      <c r="N536" s="1"/>
      <c r="O536" s="1"/>
      <c r="P536" s="1"/>
      <c r="Q536" s="1"/>
      <c r="R536" s="1"/>
      <c r="S536" s="1"/>
      <c r="T536" s="1"/>
    </row>
    <row r="537" ht="15.75" customHeight="1">
      <c r="A537" s="1"/>
      <c r="B537" s="1"/>
      <c r="C537" s="1"/>
      <c r="D537" s="1"/>
      <c r="E537" s="1"/>
      <c r="F537" s="1"/>
      <c r="G537" s="1"/>
      <c r="H537" s="1"/>
      <c r="I537" s="1"/>
      <c r="J537" s="1"/>
      <c r="K537" s="1"/>
      <c r="L537" s="1"/>
      <c r="M537" s="1"/>
      <c r="N537" s="1"/>
      <c r="O537" s="1"/>
      <c r="P537" s="1"/>
      <c r="Q537" s="1"/>
      <c r="R537" s="1"/>
      <c r="S537" s="1"/>
      <c r="T537" s="1"/>
    </row>
    <row r="538" ht="15.75" customHeight="1">
      <c r="A538" s="1"/>
      <c r="B538" s="1"/>
      <c r="C538" s="1"/>
      <c r="D538" s="1"/>
      <c r="E538" s="1"/>
      <c r="F538" s="1"/>
      <c r="G538" s="1"/>
      <c r="H538" s="1"/>
      <c r="I538" s="1"/>
      <c r="J538" s="1"/>
      <c r="K538" s="1"/>
      <c r="L538" s="1"/>
      <c r="M538" s="1"/>
      <c r="N538" s="1"/>
      <c r="O538" s="1"/>
      <c r="P538" s="1"/>
      <c r="Q538" s="1"/>
      <c r="R538" s="1"/>
      <c r="S538" s="1"/>
      <c r="T538" s="1"/>
    </row>
    <row r="539" ht="15.75" customHeight="1">
      <c r="A539" s="1"/>
      <c r="B539" s="1"/>
      <c r="C539" s="1"/>
      <c r="D539" s="1"/>
      <c r="E539" s="1"/>
      <c r="F539" s="1"/>
      <c r="G539" s="1"/>
      <c r="H539" s="1"/>
      <c r="I539" s="1"/>
      <c r="J539" s="1"/>
      <c r="K539" s="1"/>
      <c r="L539" s="1"/>
      <c r="M539" s="1"/>
      <c r="N539" s="1"/>
      <c r="O539" s="1"/>
      <c r="P539" s="1"/>
      <c r="Q539" s="1"/>
      <c r="R539" s="1"/>
      <c r="S539" s="1"/>
      <c r="T539" s="1"/>
    </row>
    <row r="540" ht="15.75" customHeight="1">
      <c r="A540" s="1"/>
      <c r="B540" s="1"/>
      <c r="C540" s="1"/>
      <c r="D540" s="1"/>
      <c r="E540" s="1"/>
      <c r="F540" s="1"/>
      <c r="G540" s="1"/>
      <c r="H540" s="1"/>
      <c r="I540" s="1"/>
      <c r="J540" s="1"/>
      <c r="K540" s="1"/>
      <c r="L540" s="1"/>
      <c r="M540" s="1"/>
      <c r="N540" s="1"/>
      <c r="O540" s="1"/>
      <c r="P540" s="1"/>
      <c r="Q540" s="1"/>
      <c r="R540" s="1"/>
      <c r="S540" s="1"/>
      <c r="T540" s="1"/>
    </row>
    <row r="541" ht="15.75" customHeight="1">
      <c r="A541" s="1"/>
      <c r="B541" s="1"/>
      <c r="C541" s="1"/>
      <c r="D541" s="1"/>
      <c r="E541" s="1"/>
      <c r="F541" s="1"/>
      <c r="G541" s="1"/>
      <c r="H541" s="1"/>
      <c r="I541" s="1"/>
      <c r="J541" s="1"/>
      <c r="K541" s="1"/>
      <c r="L541" s="1"/>
      <c r="M541" s="1"/>
      <c r="N541" s="1"/>
      <c r="O541" s="1"/>
      <c r="P541" s="1"/>
      <c r="Q541" s="1"/>
      <c r="R541" s="1"/>
      <c r="S541" s="1"/>
      <c r="T541" s="1"/>
    </row>
    <row r="542" ht="15.75" customHeight="1">
      <c r="A542" s="1"/>
      <c r="B542" s="1"/>
      <c r="C542" s="1"/>
      <c r="D542" s="1"/>
      <c r="E542" s="1"/>
      <c r="F542" s="1"/>
      <c r="G542" s="1"/>
      <c r="H542" s="1"/>
      <c r="I542" s="1"/>
      <c r="J542" s="1"/>
      <c r="K542" s="1"/>
      <c r="L542" s="1"/>
      <c r="M542" s="1"/>
      <c r="N542" s="1"/>
      <c r="O542" s="1"/>
      <c r="P542" s="1"/>
      <c r="Q542" s="1"/>
      <c r="R542" s="1"/>
      <c r="S542" s="1"/>
      <c r="T542" s="1"/>
    </row>
    <row r="543" ht="15.75" customHeight="1">
      <c r="A543" s="1"/>
      <c r="B543" s="1"/>
      <c r="C543" s="1"/>
      <c r="D543" s="1"/>
      <c r="E543" s="1"/>
      <c r="F543" s="1"/>
      <c r="G543" s="1"/>
      <c r="H543" s="1"/>
      <c r="I543" s="1"/>
      <c r="J543" s="1"/>
      <c r="K543" s="1"/>
      <c r="L543" s="1"/>
      <c r="M543" s="1"/>
      <c r="N543" s="1"/>
      <c r="O543" s="1"/>
      <c r="P543" s="1"/>
      <c r="Q543" s="1"/>
      <c r="R543" s="1"/>
      <c r="S543" s="1"/>
      <c r="T543" s="1"/>
    </row>
    <row r="544" ht="15.75" customHeight="1">
      <c r="A544" s="1"/>
      <c r="B544" s="1"/>
      <c r="C544" s="1"/>
      <c r="D544" s="1"/>
      <c r="E544" s="1"/>
      <c r="F544" s="1"/>
      <c r="G544" s="1"/>
      <c r="H544" s="1"/>
      <c r="I544" s="1"/>
      <c r="J544" s="1"/>
      <c r="K544" s="1"/>
      <c r="L544" s="1"/>
      <c r="M544" s="1"/>
      <c r="N544" s="1"/>
      <c r="O544" s="1"/>
      <c r="P544" s="1"/>
      <c r="Q544" s="1"/>
      <c r="R544" s="1"/>
      <c r="S544" s="1"/>
      <c r="T544" s="1"/>
    </row>
    <row r="545" ht="15.75" customHeight="1">
      <c r="A545" s="1"/>
      <c r="B545" s="1"/>
      <c r="C545" s="1"/>
      <c r="D545" s="1"/>
      <c r="E545" s="1"/>
      <c r="F545" s="1"/>
      <c r="G545" s="1"/>
      <c r="H545" s="1"/>
      <c r="I545" s="1"/>
      <c r="J545" s="1"/>
      <c r="K545" s="1"/>
      <c r="L545" s="1"/>
      <c r="M545" s="1"/>
      <c r="N545" s="1"/>
      <c r="O545" s="1"/>
      <c r="P545" s="1"/>
      <c r="Q545" s="1"/>
      <c r="R545" s="1"/>
      <c r="S545" s="1"/>
      <c r="T545" s="1"/>
    </row>
    <row r="546" ht="15.75" customHeight="1">
      <c r="A546" s="1"/>
      <c r="B546" s="1"/>
      <c r="C546" s="1"/>
      <c r="D546" s="1"/>
      <c r="E546" s="1"/>
      <c r="F546" s="1"/>
      <c r="G546" s="1"/>
      <c r="H546" s="1"/>
      <c r="I546" s="1"/>
      <c r="J546" s="1"/>
      <c r="K546" s="1"/>
      <c r="L546" s="1"/>
      <c r="M546" s="1"/>
      <c r="N546" s="1"/>
      <c r="O546" s="1"/>
      <c r="P546" s="1"/>
      <c r="Q546" s="1"/>
      <c r="R546" s="1"/>
      <c r="S546" s="1"/>
      <c r="T546" s="1"/>
    </row>
    <row r="547" ht="15.75" customHeight="1">
      <c r="A547" s="1"/>
      <c r="B547" s="1"/>
      <c r="C547" s="1"/>
      <c r="D547" s="1"/>
      <c r="E547" s="1"/>
      <c r="F547" s="1"/>
      <c r="G547" s="1"/>
      <c r="H547" s="1"/>
      <c r="I547" s="1"/>
      <c r="J547" s="1"/>
      <c r="K547" s="1"/>
      <c r="L547" s="1"/>
      <c r="M547" s="1"/>
      <c r="N547" s="1"/>
      <c r="O547" s="1"/>
      <c r="P547" s="1"/>
      <c r="Q547" s="1"/>
      <c r="R547" s="1"/>
      <c r="S547" s="1"/>
      <c r="T547" s="1"/>
    </row>
    <row r="548" ht="15.75" customHeight="1">
      <c r="A548" s="1"/>
      <c r="B548" s="1"/>
      <c r="C548" s="1"/>
      <c r="D548" s="1"/>
      <c r="E548" s="1"/>
      <c r="F548" s="1"/>
      <c r="G548" s="1"/>
      <c r="H548" s="1"/>
      <c r="I548" s="1"/>
      <c r="J548" s="1"/>
      <c r="K548" s="1"/>
      <c r="L548" s="1"/>
      <c r="M548" s="1"/>
      <c r="N548" s="1"/>
      <c r="O548" s="1"/>
      <c r="P548" s="1"/>
      <c r="Q548" s="1"/>
      <c r="R548" s="1"/>
      <c r="S548" s="1"/>
      <c r="T548" s="1"/>
    </row>
    <row r="549" ht="15.75" customHeight="1">
      <c r="A549" s="1"/>
      <c r="B549" s="1"/>
      <c r="C549" s="1"/>
      <c r="D549" s="1"/>
      <c r="E549" s="1"/>
      <c r="F549" s="1"/>
      <c r="G549" s="1"/>
      <c r="H549" s="1"/>
      <c r="I549" s="1"/>
      <c r="J549" s="1"/>
      <c r="K549" s="1"/>
      <c r="L549" s="1"/>
      <c r="M549" s="1"/>
      <c r="N549" s="1"/>
      <c r="O549" s="1"/>
      <c r="P549" s="1"/>
      <c r="Q549" s="1"/>
      <c r="R549" s="1"/>
      <c r="S549" s="1"/>
      <c r="T549" s="1"/>
    </row>
    <row r="550" ht="15.75" customHeight="1">
      <c r="A550" s="1"/>
      <c r="B550" s="1"/>
      <c r="C550" s="1"/>
      <c r="D550" s="1"/>
      <c r="E550" s="1"/>
      <c r="F550" s="1"/>
      <c r="G550" s="1"/>
      <c r="H550" s="1"/>
      <c r="I550" s="1"/>
      <c r="J550" s="1"/>
      <c r="K550" s="1"/>
      <c r="L550" s="1"/>
      <c r="M550" s="1"/>
      <c r="N550" s="1"/>
      <c r="O550" s="1"/>
      <c r="P550" s="1"/>
      <c r="Q550" s="1"/>
      <c r="R550" s="1"/>
      <c r="S550" s="1"/>
      <c r="T550" s="1"/>
    </row>
    <row r="551" ht="15.75" customHeight="1">
      <c r="A551" s="1"/>
      <c r="B551" s="1"/>
      <c r="C551" s="1"/>
      <c r="D551" s="1"/>
      <c r="E551" s="1"/>
      <c r="F551" s="1"/>
      <c r="G551" s="1"/>
      <c r="H551" s="1"/>
      <c r="I551" s="1"/>
      <c r="J551" s="1"/>
      <c r="K551" s="1"/>
      <c r="L551" s="1"/>
      <c r="M551" s="1"/>
      <c r="N551" s="1"/>
      <c r="O551" s="1"/>
      <c r="P551" s="1"/>
      <c r="Q551" s="1"/>
      <c r="R551" s="1"/>
      <c r="S551" s="1"/>
      <c r="T551" s="1"/>
    </row>
    <row r="552" ht="15.75" customHeight="1">
      <c r="A552" s="1"/>
      <c r="B552" s="1"/>
      <c r="C552" s="1"/>
      <c r="D552" s="1"/>
      <c r="E552" s="1"/>
      <c r="F552" s="1"/>
      <c r="G552" s="1"/>
      <c r="H552" s="1"/>
      <c r="I552" s="1"/>
      <c r="J552" s="1"/>
      <c r="K552" s="1"/>
      <c r="L552" s="1"/>
      <c r="M552" s="1"/>
      <c r="N552" s="1"/>
      <c r="O552" s="1"/>
      <c r="P552" s="1"/>
      <c r="Q552" s="1"/>
      <c r="R552" s="1"/>
      <c r="S552" s="1"/>
      <c r="T552" s="1"/>
    </row>
    <row r="553" ht="15.75" customHeight="1">
      <c r="A553" s="1"/>
      <c r="B553" s="1"/>
      <c r="C553" s="1"/>
      <c r="D553" s="1"/>
      <c r="E553" s="1"/>
      <c r="F553" s="1"/>
      <c r="G553" s="1"/>
      <c r="H553" s="1"/>
      <c r="I553" s="1"/>
      <c r="J553" s="1"/>
      <c r="K553" s="1"/>
      <c r="L553" s="1"/>
      <c r="M553" s="1"/>
      <c r="N553" s="1"/>
      <c r="O553" s="1"/>
      <c r="P553" s="1"/>
      <c r="Q553" s="1"/>
      <c r="R553" s="1"/>
      <c r="S553" s="1"/>
      <c r="T553" s="1"/>
    </row>
    <row r="554" ht="15.75" customHeight="1">
      <c r="A554" s="1"/>
      <c r="B554" s="1"/>
      <c r="C554" s="1"/>
      <c r="D554" s="1"/>
      <c r="E554" s="1"/>
      <c r="F554" s="1"/>
      <c r="G554" s="1"/>
      <c r="H554" s="1"/>
      <c r="I554" s="1"/>
      <c r="J554" s="1"/>
      <c r="K554" s="1"/>
      <c r="L554" s="1"/>
      <c r="M554" s="1"/>
      <c r="N554" s="1"/>
      <c r="O554" s="1"/>
      <c r="P554" s="1"/>
      <c r="Q554" s="1"/>
      <c r="R554" s="1"/>
      <c r="S554" s="1"/>
      <c r="T554" s="1"/>
    </row>
    <row r="555" ht="15.75" customHeight="1">
      <c r="A555" s="1"/>
      <c r="B555" s="1"/>
      <c r="C555" s="1"/>
      <c r="D555" s="1"/>
      <c r="E555" s="1"/>
      <c r="F555" s="1"/>
      <c r="G555" s="1"/>
      <c r="H555" s="1"/>
      <c r="I555" s="1"/>
      <c r="J555" s="1"/>
      <c r="K555" s="1"/>
      <c r="L555" s="1"/>
      <c r="M555" s="1"/>
      <c r="N555" s="1"/>
      <c r="O555" s="1"/>
      <c r="P555" s="1"/>
      <c r="Q555" s="1"/>
      <c r="R555" s="1"/>
      <c r="S555" s="1"/>
      <c r="T555" s="1"/>
    </row>
    <row r="556" ht="15.75" customHeight="1">
      <c r="A556" s="1"/>
      <c r="B556" s="1"/>
      <c r="C556" s="1"/>
      <c r="D556" s="1"/>
      <c r="E556" s="1"/>
      <c r="F556" s="1"/>
      <c r="G556" s="1"/>
      <c r="H556" s="1"/>
      <c r="I556" s="1"/>
      <c r="J556" s="1"/>
      <c r="K556" s="1"/>
      <c r="L556" s="1"/>
      <c r="M556" s="1"/>
      <c r="N556" s="1"/>
      <c r="O556" s="1"/>
      <c r="P556" s="1"/>
      <c r="Q556" s="1"/>
      <c r="R556" s="1"/>
      <c r="S556" s="1"/>
      <c r="T556" s="1"/>
    </row>
    <row r="557" ht="15.75" customHeight="1">
      <c r="A557" s="1"/>
      <c r="B557" s="1"/>
      <c r="C557" s="1"/>
      <c r="D557" s="1"/>
      <c r="E557" s="1"/>
      <c r="F557" s="1"/>
      <c r="G557" s="1"/>
      <c r="H557" s="1"/>
      <c r="I557" s="1"/>
      <c r="J557" s="1"/>
      <c r="K557" s="1"/>
      <c r="L557" s="1"/>
      <c r="M557" s="1"/>
      <c r="N557" s="1"/>
      <c r="O557" s="1"/>
      <c r="P557" s="1"/>
      <c r="Q557" s="1"/>
      <c r="R557" s="1"/>
      <c r="S557" s="1"/>
      <c r="T557" s="1"/>
    </row>
    <row r="558" ht="15.75" customHeight="1">
      <c r="A558" s="1"/>
      <c r="B558" s="1"/>
      <c r="C558" s="1"/>
      <c r="D558" s="1"/>
      <c r="E558" s="1"/>
      <c r="F558" s="1"/>
      <c r="G558" s="1"/>
      <c r="H558" s="1"/>
      <c r="I558" s="1"/>
      <c r="J558" s="1"/>
      <c r="K558" s="1"/>
      <c r="L558" s="1"/>
      <c r="M558" s="1"/>
      <c r="N558" s="1"/>
      <c r="O558" s="1"/>
      <c r="P558" s="1"/>
      <c r="Q558" s="1"/>
      <c r="R558" s="1"/>
      <c r="S558" s="1"/>
      <c r="T558" s="1"/>
    </row>
    <row r="559" ht="15.75" customHeight="1">
      <c r="A559" s="1"/>
      <c r="B559" s="1"/>
      <c r="C559" s="1"/>
      <c r="D559" s="1"/>
      <c r="E559" s="1"/>
      <c r="F559" s="1"/>
      <c r="G559" s="1"/>
      <c r="H559" s="1"/>
      <c r="I559" s="1"/>
      <c r="J559" s="1"/>
      <c r="K559" s="1"/>
      <c r="L559" s="1"/>
      <c r="M559" s="1"/>
      <c r="N559" s="1"/>
      <c r="O559" s="1"/>
      <c r="P559" s="1"/>
      <c r="Q559" s="1"/>
      <c r="R559" s="1"/>
      <c r="S559" s="1"/>
      <c r="T559" s="1"/>
    </row>
    <row r="560" ht="15.75" customHeight="1">
      <c r="A560" s="1"/>
      <c r="B560" s="1"/>
      <c r="C560" s="1"/>
      <c r="D560" s="1"/>
      <c r="E560" s="1"/>
      <c r="F560" s="1"/>
      <c r="G560" s="1"/>
      <c r="H560" s="1"/>
      <c r="I560" s="1"/>
      <c r="J560" s="1"/>
      <c r="K560" s="1"/>
      <c r="L560" s="1"/>
      <c r="M560" s="1"/>
      <c r="N560" s="1"/>
      <c r="O560" s="1"/>
      <c r="P560" s="1"/>
      <c r="Q560" s="1"/>
      <c r="R560" s="1"/>
      <c r="S560" s="1"/>
      <c r="T560" s="1"/>
    </row>
    <row r="561" ht="15.75" customHeight="1">
      <c r="A561" s="1"/>
      <c r="B561" s="1"/>
      <c r="C561" s="1"/>
      <c r="D561" s="1"/>
      <c r="E561" s="1"/>
      <c r="F561" s="1"/>
      <c r="G561" s="1"/>
      <c r="H561" s="1"/>
      <c r="I561" s="1"/>
      <c r="J561" s="1"/>
      <c r="K561" s="1"/>
      <c r="L561" s="1"/>
      <c r="M561" s="1"/>
      <c r="N561" s="1"/>
      <c r="O561" s="1"/>
      <c r="P561" s="1"/>
      <c r="Q561" s="1"/>
      <c r="R561" s="1"/>
      <c r="S561" s="1"/>
      <c r="T561" s="1"/>
    </row>
    <row r="562" ht="15.75" customHeight="1">
      <c r="A562" s="1"/>
      <c r="B562" s="1"/>
      <c r="C562" s="1"/>
      <c r="D562" s="1"/>
      <c r="E562" s="1"/>
      <c r="F562" s="1"/>
      <c r="G562" s="1"/>
      <c r="H562" s="1"/>
      <c r="I562" s="1"/>
      <c r="J562" s="1"/>
      <c r="K562" s="1"/>
      <c r="L562" s="1"/>
      <c r="M562" s="1"/>
      <c r="N562" s="1"/>
      <c r="O562" s="1"/>
      <c r="P562" s="1"/>
      <c r="Q562" s="1"/>
      <c r="R562" s="1"/>
      <c r="S562" s="1"/>
      <c r="T562" s="1"/>
    </row>
    <row r="563" ht="15.75" customHeight="1">
      <c r="A563" s="1"/>
      <c r="B563" s="1"/>
      <c r="C563" s="1"/>
      <c r="D563" s="1"/>
      <c r="E563" s="1"/>
      <c r="F563" s="1"/>
      <c r="G563" s="1"/>
      <c r="H563" s="1"/>
      <c r="I563" s="1"/>
      <c r="J563" s="1"/>
      <c r="K563" s="1"/>
      <c r="L563" s="1"/>
      <c r="M563" s="1"/>
      <c r="N563" s="1"/>
      <c r="O563" s="1"/>
      <c r="P563" s="1"/>
      <c r="Q563" s="1"/>
      <c r="R563" s="1"/>
      <c r="S563" s="1"/>
      <c r="T563" s="1"/>
    </row>
    <row r="564" ht="15.75" customHeight="1">
      <c r="A564" s="1"/>
      <c r="B564" s="1"/>
      <c r="C564" s="1"/>
      <c r="D564" s="1"/>
      <c r="E564" s="1"/>
      <c r="F564" s="1"/>
      <c r="G564" s="1"/>
      <c r="H564" s="1"/>
      <c r="I564" s="1"/>
      <c r="J564" s="1"/>
      <c r="K564" s="1"/>
      <c r="L564" s="1"/>
      <c r="M564" s="1"/>
      <c r="N564" s="1"/>
      <c r="O564" s="1"/>
      <c r="P564" s="1"/>
      <c r="Q564" s="1"/>
      <c r="R564" s="1"/>
      <c r="S564" s="1"/>
      <c r="T564" s="1"/>
    </row>
    <row r="565" ht="15.75" customHeight="1">
      <c r="A565" s="1"/>
      <c r="B565" s="1"/>
      <c r="C565" s="1"/>
      <c r="D565" s="1"/>
      <c r="E565" s="1"/>
      <c r="F565" s="1"/>
      <c r="G565" s="1"/>
      <c r="H565" s="1"/>
      <c r="I565" s="1"/>
      <c r="J565" s="1"/>
      <c r="K565" s="1"/>
      <c r="L565" s="1"/>
      <c r="M565" s="1"/>
      <c r="N565" s="1"/>
      <c r="O565" s="1"/>
      <c r="P565" s="1"/>
      <c r="Q565" s="1"/>
      <c r="R565" s="1"/>
      <c r="S565" s="1"/>
      <c r="T565" s="1"/>
    </row>
    <row r="566" ht="15.75" customHeight="1">
      <c r="A566" s="1"/>
      <c r="B566" s="1"/>
      <c r="C566" s="1"/>
      <c r="D566" s="1"/>
      <c r="E566" s="1"/>
      <c r="F566" s="1"/>
      <c r="G566" s="1"/>
      <c r="H566" s="1"/>
      <c r="I566" s="1"/>
      <c r="J566" s="1"/>
      <c r="K566" s="1"/>
      <c r="L566" s="1"/>
      <c r="M566" s="1"/>
      <c r="N566" s="1"/>
      <c r="O566" s="1"/>
      <c r="P566" s="1"/>
      <c r="Q566" s="1"/>
      <c r="R566" s="1"/>
      <c r="S566" s="1"/>
      <c r="T566" s="1"/>
    </row>
    <row r="567" ht="15.75" customHeight="1">
      <c r="A567" s="1"/>
      <c r="B567" s="1"/>
      <c r="C567" s="1"/>
      <c r="D567" s="1"/>
      <c r="E567" s="1"/>
      <c r="F567" s="1"/>
      <c r="G567" s="1"/>
      <c r="H567" s="1"/>
      <c r="I567" s="1"/>
      <c r="J567" s="1"/>
      <c r="K567" s="1"/>
      <c r="L567" s="1"/>
      <c r="M567" s="1"/>
      <c r="N567" s="1"/>
      <c r="O567" s="1"/>
      <c r="P567" s="1"/>
      <c r="Q567" s="1"/>
      <c r="R567" s="1"/>
      <c r="S567" s="1"/>
      <c r="T567" s="1"/>
    </row>
    <row r="568" ht="15.75" customHeight="1">
      <c r="A568" s="1"/>
      <c r="B568" s="1"/>
      <c r="C568" s="1"/>
      <c r="D568" s="1"/>
      <c r="E568" s="1"/>
      <c r="F568" s="1"/>
      <c r="G568" s="1"/>
      <c r="H568" s="1"/>
      <c r="I568" s="1"/>
      <c r="J568" s="1"/>
      <c r="K568" s="1"/>
      <c r="L568" s="1"/>
      <c r="M568" s="1"/>
      <c r="N568" s="1"/>
      <c r="O568" s="1"/>
      <c r="P568" s="1"/>
      <c r="Q568" s="1"/>
      <c r="R568" s="1"/>
      <c r="S568" s="1"/>
      <c r="T568" s="1"/>
    </row>
    <row r="569" ht="15.75" customHeight="1">
      <c r="A569" s="1"/>
      <c r="B569" s="1"/>
      <c r="C569" s="1"/>
      <c r="D569" s="1"/>
      <c r="E569" s="1"/>
      <c r="F569" s="1"/>
      <c r="G569" s="1"/>
      <c r="H569" s="1"/>
      <c r="I569" s="1"/>
      <c r="J569" s="1"/>
      <c r="K569" s="1"/>
      <c r="L569" s="1"/>
      <c r="M569" s="1"/>
      <c r="N569" s="1"/>
      <c r="O569" s="1"/>
      <c r="P569" s="1"/>
      <c r="Q569" s="1"/>
      <c r="R569" s="1"/>
      <c r="S569" s="1"/>
      <c r="T569" s="1"/>
    </row>
    <row r="570" ht="15.75" customHeight="1">
      <c r="A570" s="1"/>
      <c r="B570" s="1"/>
      <c r="C570" s="1"/>
      <c r="D570" s="1"/>
      <c r="E570" s="1"/>
      <c r="F570" s="1"/>
      <c r="G570" s="1"/>
      <c r="H570" s="1"/>
      <c r="I570" s="1"/>
      <c r="J570" s="1"/>
      <c r="K570" s="1"/>
      <c r="L570" s="1"/>
      <c r="M570" s="1"/>
      <c r="N570" s="1"/>
      <c r="O570" s="1"/>
      <c r="P570" s="1"/>
      <c r="Q570" s="1"/>
      <c r="R570" s="1"/>
      <c r="S570" s="1"/>
      <c r="T570" s="1"/>
    </row>
    <row r="571" ht="15.75" customHeight="1">
      <c r="A571" s="1"/>
      <c r="B571" s="1"/>
      <c r="C571" s="1"/>
      <c r="D571" s="1"/>
      <c r="E571" s="1"/>
      <c r="F571" s="1"/>
      <c r="G571" s="1"/>
      <c r="H571" s="1"/>
      <c r="I571" s="1"/>
      <c r="J571" s="1"/>
      <c r="K571" s="1"/>
      <c r="L571" s="1"/>
      <c r="M571" s="1"/>
      <c r="N571" s="1"/>
      <c r="O571" s="1"/>
      <c r="P571" s="1"/>
      <c r="Q571" s="1"/>
      <c r="R571" s="1"/>
      <c r="S571" s="1"/>
      <c r="T571" s="1"/>
    </row>
    <row r="572" ht="15.75" customHeight="1">
      <c r="A572" s="1"/>
      <c r="B572" s="1"/>
      <c r="C572" s="1"/>
      <c r="D572" s="1"/>
      <c r="E572" s="1"/>
      <c r="F572" s="1"/>
      <c r="G572" s="1"/>
      <c r="H572" s="1"/>
      <c r="I572" s="1"/>
      <c r="J572" s="1"/>
      <c r="K572" s="1"/>
      <c r="L572" s="1"/>
      <c r="M572" s="1"/>
      <c r="N572" s="1"/>
      <c r="O572" s="1"/>
      <c r="P572" s="1"/>
      <c r="Q572" s="1"/>
      <c r="R572" s="1"/>
      <c r="S572" s="1"/>
      <c r="T572" s="1"/>
    </row>
    <row r="573" ht="15.75" customHeight="1">
      <c r="A573" s="1"/>
      <c r="B573" s="1"/>
      <c r="C573" s="1"/>
      <c r="D573" s="1"/>
      <c r="E573" s="1"/>
      <c r="F573" s="1"/>
      <c r="G573" s="1"/>
      <c r="H573" s="1"/>
      <c r="I573" s="1"/>
      <c r="J573" s="1"/>
      <c r="K573" s="1"/>
      <c r="L573" s="1"/>
      <c r="M573" s="1"/>
      <c r="N573" s="1"/>
      <c r="O573" s="1"/>
      <c r="P573" s="1"/>
      <c r="Q573" s="1"/>
      <c r="R573" s="1"/>
      <c r="S573" s="1"/>
      <c r="T573" s="1"/>
    </row>
    <row r="574" ht="15.75" customHeight="1">
      <c r="A574" s="1"/>
      <c r="B574" s="1"/>
      <c r="C574" s="1"/>
      <c r="D574" s="1"/>
      <c r="E574" s="1"/>
      <c r="F574" s="1"/>
      <c r="G574" s="1"/>
      <c r="H574" s="1"/>
      <c r="I574" s="1"/>
      <c r="J574" s="1"/>
      <c r="K574" s="1"/>
      <c r="L574" s="1"/>
      <c r="M574" s="1"/>
      <c r="N574" s="1"/>
      <c r="O574" s="1"/>
      <c r="P574" s="1"/>
      <c r="Q574" s="1"/>
      <c r="R574" s="1"/>
      <c r="S574" s="1"/>
      <c r="T574" s="1"/>
    </row>
    <row r="575" ht="15.75" customHeight="1">
      <c r="A575" s="1"/>
      <c r="B575" s="1"/>
      <c r="C575" s="1"/>
      <c r="D575" s="1"/>
      <c r="E575" s="1"/>
      <c r="F575" s="1"/>
      <c r="G575" s="1"/>
      <c r="H575" s="1"/>
      <c r="I575" s="1"/>
      <c r="J575" s="1"/>
      <c r="K575" s="1"/>
      <c r="L575" s="1"/>
      <c r="M575" s="1"/>
      <c r="N575" s="1"/>
      <c r="O575" s="1"/>
      <c r="P575" s="1"/>
      <c r="Q575" s="1"/>
      <c r="R575" s="1"/>
      <c r="S575" s="1"/>
      <c r="T575" s="1"/>
    </row>
    <row r="576" ht="15.75" customHeight="1">
      <c r="A576" s="1"/>
      <c r="B576" s="1"/>
      <c r="C576" s="1"/>
      <c r="D576" s="1"/>
      <c r="E576" s="1"/>
      <c r="F576" s="1"/>
      <c r="G576" s="1"/>
      <c r="H576" s="1"/>
      <c r="I576" s="1"/>
      <c r="J576" s="1"/>
      <c r="K576" s="1"/>
      <c r="L576" s="1"/>
      <c r="M576" s="1"/>
      <c r="N576" s="1"/>
      <c r="O576" s="1"/>
      <c r="P576" s="1"/>
      <c r="Q576" s="1"/>
      <c r="R576" s="1"/>
      <c r="S576" s="1"/>
      <c r="T576" s="1"/>
    </row>
    <row r="577" ht="15.75" customHeight="1">
      <c r="A577" s="1"/>
      <c r="B577" s="1"/>
      <c r="C577" s="1"/>
      <c r="D577" s="1"/>
      <c r="E577" s="1"/>
      <c r="F577" s="1"/>
      <c r="G577" s="1"/>
      <c r="H577" s="1"/>
      <c r="I577" s="1"/>
      <c r="J577" s="1"/>
      <c r="K577" s="1"/>
      <c r="L577" s="1"/>
      <c r="M577" s="1"/>
      <c r="N577" s="1"/>
      <c r="O577" s="1"/>
      <c r="P577" s="1"/>
      <c r="Q577" s="1"/>
      <c r="R577" s="1"/>
      <c r="S577" s="1"/>
      <c r="T577" s="1"/>
    </row>
    <row r="578" ht="15.75" customHeight="1">
      <c r="A578" s="1"/>
      <c r="B578" s="1"/>
      <c r="C578" s="1"/>
      <c r="D578" s="1"/>
      <c r="E578" s="1"/>
      <c r="F578" s="1"/>
      <c r="G578" s="1"/>
      <c r="H578" s="1"/>
      <c r="I578" s="1"/>
      <c r="J578" s="1"/>
      <c r="K578" s="1"/>
      <c r="L578" s="1"/>
      <c r="M578" s="1"/>
      <c r="N578" s="1"/>
      <c r="O578" s="1"/>
      <c r="P578" s="1"/>
      <c r="Q578" s="1"/>
      <c r="R578" s="1"/>
      <c r="S578" s="1"/>
      <c r="T578" s="1"/>
    </row>
    <row r="579" ht="15.75" customHeight="1">
      <c r="A579" s="1"/>
      <c r="B579" s="1"/>
      <c r="C579" s="1"/>
      <c r="D579" s="1"/>
      <c r="E579" s="1"/>
      <c r="F579" s="1"/>
      <c r="G579" s="1"/>
      <c r="H579" s="1"/>
      <c r="I579" s="1"/>
      <c r="J579" s="1"/>
      <c r="K579" s="1"/>
      <c r="L579" s="1"/>
      <c r="M579" s="1"/>
      <c r="N579" s="1"/>
      <c r="O579" s="1"/>
      <c r="P579" s="1"/>
      <c r="Q579" s="1"/>
      <c r="R579" s="1"/>
      <c r="S579" s="1"/>
      <c r="T579" s="1"/>
    </row>
    <row r="580" ht="15.75" customHeight="1">
      <c r="A580" s="1"/>
      <c r="B580" s="1"/>
      <c r="C580" s="1"/>
      <c r="D580" s="1"/>
      <c r="E580" s="1"/>
      <c r="F580" s="1"/>
      <c r="G580" s="1"/>
      <c r="H580" s="1"/>
      <c r="I580" s="1"/>
      <c r="J580" s="1"/>
      <c r="K580" s="1"/>
      <c r="L580" s="1"/>
      <c r="M580" s="1"/>
      <c r="N580" s="1"/>
      <c r="O580" s="1"/>
      <c r="P580" s="1"/>
      <c r="Q580" s="1"/>
      <c r="R580" s="1"/>
      <c r="S580" s="1"/>
      <c r="T580" s="1"/>
    </row>
    <row r="581" ht="15.75" customHeight="1">
      <c r="A581" s="1"/>
      <c r="B581" s="1"/>
      <c r="C581" s="1"/>
      <c r="D581" s="1"/>
      <c r="E581" s="1"/>
      <c r="F581" s="1"/>
      <c r="G581" s="1"/>
      <c r="H581" s="1"/>
      <c r="I581" s="1"/>
      <c r="J581" s="1"/>
      <c r="K581" s="1"/>
      <c r="L581" s="1"/>
      <c r="M581" s="1"/>
      <c r="N581" s="1"/>
      <c r="O581" s="1"/>
      <c r="P581" s="1"/>
      <c r="Q581" s="1"/>
      <c r="R581" s="1"/>
      <c r="S581" s="1"/>
      <c r="T581" s="1"/>
    </row>
    <row r="582" ht="15.75" customHeight="1">
      <c r="A582" s="1"/>
      <c r="B582" s="1"/>
      <c r="C582" s="1"/>
      <c r="D582" s="1"/>
      <c r="E582" s="1"/>
      <c r="F582" s="1"/>
      <c r="G582" s="1"/>
      <c r="H582" s="1"/>
      <c r="I582" s="1"/>
      <c r="J582" s="1"/>
      <c r="K582" s="1"/>
      <c r="L582" s="1"/>
      <c r="M582" s="1"/>
      <c r="N582" s="1"/>
      <c r="O582" s="1"/>
      <c r="P582" s="1"/>
      <c r="Q582" s="1"/>
      <c r="R582" s="1"/>
      <c r="S582" s="1"/>
      <c r="T582" s="1"/>
    </row>
    <row r="583" ht="15.75" customHeight="1">
      <c r="A583" s="1"/>
      <c r="B583" s="1"/>
      <c r="C583" s="1"/>
      <c r="D583" s="1"/>
      <c r="E583" s="1"/>
      <c r="F583" s="1"/>
      <c r="G583" s="1"/>
      <c r="H583" s="1"/>
      <c r="I583" s="1"/>
      <c r="J583" s="1"/>
      <c r="K583" s="1"/>
      <c r="L583" s="1"/>
      <c r="M583" s="1"/>
      <c r="N583" s="1"/>
      <c r="O583" s="1"/>
      <c r="P583" s="1"/>
      <c r="Q583" s="1"/>
      <c r="R583" s="1"/>
      <c r="S583" s="1"/>
      <c r="T583" s="1"/>
    </row>
    <row r="584" ht="15.75" customHeight="1">
      <c r="A584" s="1"/>
      <c r="B584" s="1"/>
      <c r="C584" s="1"/>
      <c r="D584" s="1"/>
      <c r="E584" s="1"/>
      <c r="F584" s="1"/>
      <c r="G584" s="1"/>
      <c r="H584" s="1"/>
      <c r="I584" s="1"/>
      <c r="J584" s="1"/>
      <c r="K584" s="1"/>
      <c r="L584" s="1"/>
      <c r="M584" s="1"/>
      <c r="N584" s="1"/>
      <c r="O584" s="1"/>
      <c r="P584" s="1"/>
      <c r="Q584" s="1"/>
      <c r="R584" s="1"/>
      <c r="S584" s="1"/>
      <c r="T584" s="1"/>
    </row>
    <row r="585" ht="15.75" customHeight="1">
      <c r="A585" s="1"/>
      <c r="B585" s="1"/>
      <c r="C585" s="1"/>
      <c r="D585" s="1"/>
      <c r="E585" s="1"/>
      <c r="F585" s="1"/>
      <c r="G585" s="1"/>
      <c r="H585" s="1"/>
      <c r="I585" s="1"/>
      <c r="J585" s="1"/>
      <c r="K585" s="1"/>
      <c r="L585" s="1"/>
      <c r="M585" s="1"/>
      <c r="N585" s="1"/>
      <c r="O585" s="1"/>
      <c r="P585" s="1"/>
      <c r="Q585" s="1"/>
      <c r="R585" s="1"/>
      <c r="S585" s="1"/>
      <c r="T585" s="1"/>
    </row>
    <row r="586" ht="15.75" customHeight="1">
      <c r="A586" s="1"/>
      <c r="B586" s="1"/>
      <c r="C586" s="1"/>
      <c r="D586" s="1"/>
      <c r="E586" s="1"/>
      <c r="F586" s="1"/>
      <c r="G586" s="1"/>
      <c r="H586" s="1"/>
      <c r="I586" s="1"/>
      <c r="J586" s="1"/>
      <c r="K586" s="1"/>
      <c r="L586" s="1"/>
      <c r="M586" s="1"/>
      <c r="N586" s="1"/>
      <c r="O586" s="1"/>
      <c r="P586" s="1"/>
      <c r="Q586" s="1"/>
      <c r="R586" s="1"/>
      <c r="S586" s="1"/>
      <c r="T586" s="1"/>
    </row>
    <row r="587" ht="15.75" customHeight="1">
      <c r="A587" s="1"/>
      <c r="B587" s="1"/>
      <c r="C587" s="1"/>
      <c r="D587" s="1"/>
      <c r="E587" s="1"/>
      <c r="F587" s="1"/>
      <c r="G587" s="1"/>
      <c r="H587" s="1"/>
      <c r="I587" s="1"/>
      <c r="J587" s="1"/>
      <c r="K587" s="1"/>
      <c r="L587" s="1"/>
      <c r="M587" s="1"/>
      <c r="N587" s="1"/>
      <c r="O587" s="1"/>
      <c r="P587" s="1"/>
      <c r="Q587" s="1"/>
      <c r="R587" s="1"/>
      <c r="S587" s="1"/>
      <c r="T587" s="1"/>
    </row>
    <row r="588" ht="15.75" customHeight="1">
      <c r="A588" s="1"/>
      <c r="B588" s="1"/>
      <c r="C588" s="1"/>
      <c r="D588" s="1"/>
      <c r="E588" s="1"/>
      <c r="F588" s="1"/>
      <c r="G588" s="1"/>
      <c r="H588" s="1"/>
      <c r="I588" s="1"/>
      <c r="J588" s="1"/>
      <c r="K588" s="1"/>
      <c r="L588" s="1"/>
      <c r="M588" s="1"/>
      <c r="N588" s="1"/>
      <c r="O588" s="1"/>
      <c r="P588" s="1"/>
      <c r="Q588" s="1"/>
      <c r="R588" s="1"/>
      <c r="S588" s="1"/>
      <c r="T588" s="1"/>
    </row>
    <row r="589" ht="15.75" customHeight="1">
      <c r="A589" s="1"/>
      <c r="B589" s="1"/>
      <c r="C589" s="1"/>
      <c r="D589" s="1"/>
      <c r="E589" s="1"/>
      <c r="F589" s="1"/>
      <c r="G589" s="1"/>
      <c r="H589" s="1"/>
      <c r="I589" s="1"/>
      <c r="J589" s="1"/>
      <c r="K589" s="1"/>
      <c r="L589" s="1"/>
      <c r="M589" s="1"/>
      <c r="N589" s="1"/>
      <c r="O589" s="1"/>
      <c r="P589" s="1"/>
      <c r="Q589" s="1"/>
      <c r="R589" s="1"/>
      <c r="S589" s="1"/>
      <c r="T589" s="1"/>
    </row>
    <row r="590" ht="15.75" customHeight="1">
      <c r="A590" s="1"/>
      <c r="B590" s="1"/>
      <c r="C590" s="1"/>
      <c r="D590" s="1"/>
      <c r="E590" s="1"/>
      <c r="F590" s="1"/>
      <c r="G590" s="1"/>
      <c r="H590" s="1"/>
      <c r="I590" s="1"/>
      <c r="J590" s="1"/>
      <c r="K590" s="1"/>
      <c r="L590" s="1"/>
      <c r="M590" s="1"/>
      <c r="N590" s="1"/>
      <c r="O590" s="1"/>
      <c r="P590" s="1"/>
      <c r="Q590" s="1"/>
      <c r="R590" s="1"/>
      <c r="S590" s="1"/>
      <c r="T590" s="1"/>
    </row>
    <row r="591" ht="15.75" customHeight="1">
      <c r="A591" s="1"/>
      <c r="B591" s="1"/>
      <c r="C591" s="1"/>
      <c r="D591" s="1"/>
      <c r="E591" s="1"/>
      <c r="F591" s="1"/>
      <c r="G591" s="1"/>
      <c r="H591" s="1"/>
      <c r="I591" s="1"/>
      <c r="J591" s="1"/>
      <c r="K591" s="1"/>
      <c r="L591" s="1"/>
      <c r="M591" s="1"/>
      <c r="N591" s="1"/>
      <c r="O591" s="1"/>
      <c r="P591" s="1"/>
      <c r="Q591" s="1"/>
      <c r="R591" s="1"/>
      <c r="S591" s="1"/>
      <c r="T591" s="1"/>
    </row>
    <row r="592" ht="15.75" customHeight="1">
      <c r="A592" s="1"/>
      <c r="B592" s="1"/>
      <c r="C592" s="1"/>
      <c r="D592" s="1"/>
      <c r="E592" s="1"/>
      <c r="F592" s="1"/>
      <c r="G592" s="1"/>
      <c r="H592" s="1"/>
      <c r="I592" s="1"/>
      <c r="J592" s="1"/>
      <c r="K592" s="1"/>
      <c r="L592" s="1"/>
      <c r="M592" s="1"/>
      <c r="N592" s="1"/>
      <c r="O592" s="1"/>
      <c r="P592" s="1"/>
      <c r="Q592" s="1"/>
      <c r="R592" s="1"/>
      <c r="S592" s="1"/>
      <c r="T592" s="1"/>
    </row>
    <row r="593" ht="15.75" customHeight="1">
      <c r="A593" s="1"/>
      <c r="B593" s="1"/>
      <c r="C593" s="1"/>
      <c r="D593" s="1"/>
      <c r="E593" s="1"/>
      <c r="F593" s="1"/>
      <c r="G593" s="1"/>
      <c r="H593" s="1"/>
      <c r="I593" s="1"/>
      <c r="J593" s="1"/>
      <c r="K593" s="1"/>
      <c r="L593" s="1"/>
      <c r="M593" s="1"/>
      <c r="N593" s="1"/>
      <c r="O593" s="1"/>
      <c r="P593" s="1"/>
      <c r="Q593" s="1"/>
      <c r="R593" s="1"/>
      <c r="S593" s="1"/>
      <c r="T593" s="1"/>
    </row>
    <row r="594" ht="15.75" customHeight="1">
      <c r="A594" s="1"/>
      <c r="B594" s="1"/>
      <c r="C594" s="1"/>
      <c r="D594" s="1"/>
      <c r="E594" s="1"/>
      <c r="F594" s="1"/>
      <c r="G594" s="1"/>
      <c r="H594" s="1"/>
      <c r="I594" s="1"/>
      <c r="J594" s="1"/>
      <c r="K594" s="1"/>
      <c r="L594" s="1"/>
      <c r="M594" s="1"/>
      <c r="N594" s="1"/>
      <c r="O594" s="1"/>
      <c r="P594" s="1"/>
      <c r="Q594" s="1"/>
      <c r="R594" s="1"/>
      <c r="S594" s="1"/>
      <c r="T594" s="1"/>
    </row>
    <row r="595" ht="15.75" customHeight="1">
      <c r="A595" s="1"/>
      <c r="B595" s="1"/>
      <c r="C595" s="1"/>
      <c r="D595" s="1"/>
      <c r="E595" s="1"/>
      <c r="F595" s="1"/>
      <c r="G595" s="1"/>
      <c r="H595" s="1"/>
      <c r="I595" s="1"/>
      <c r="J595" s="1"/>
      <c r="K595" s="1"/>
      <c r="L595" s="1"/>
      <c r="M595" s="1"/>
      <c r="N595" s="1"/>
      <c r="O595" s="1"/>
      <c r="P595" s="1"/>
      <c r="Q595" s="1"/>
      <c r="R595" s="1"/>
      <c r="S595" s="1"/>
      <c r="T595" s="1"/>
    </row>
    <row r="596" ht="15.75" customHeight="1">
      <c r="A596" s="1"/>
      <c r="B596" s="1"/>
      <c r="C596" s="1"/>
      <c r="D596" s="1"/>
      <c r="E596" s="1"/>
      <c r="F596" s="1"/>
      <c r="G596" s="1"/>
      <c r="H596" s="1"/>
      <c r="I596" s="1"/>
      <c r="J596" s="1"/>
      <c r="K596" s="1"/>
      <c r="L596" s="1"/>
      <c r="M596" s="1"/>
      <c r="N596" s="1"/>
      <c r="O596" s="1"/>
      <c r="P596" s="1"/>
      <c r="Q596" s="1"/>
      <c r="R596" s="1"/>
      <c r="S596" s="1"/>
      <c r="T596" s="1"/>
    </row>
    <row r="597" ht="15.75" customHeight="1">
      <c r="A597" s="1"/>
      <c r="B597" s="1"/>
      <c r="C597" s="1"/>
      <c r="D597" s="1"/>
      <c r="E597" s="1"/>
      <c r="F597" s="1"/>
      <c r="G597" s="1"/>
      <c r="H597" s="1"/>
      <c r="I597" s="1"/>
      <c r="J597" s="1"/>
      <c r="K597" s="1"/>
      <c r="L597" s="1"/>
      <c r="M597" s="1"/>
      <c r="N597" s="1"/>
      <c r="O597" s="1"/>
      <c r="P597" s="1"/>
      <c r="Q597" s="1"/>
      <c r="R597" s="1"/>
      <c r="S597" s="1"/>
      <c r="T597" s="1"/>
    </row>
    <row r="598" ht="15.75" customHeight="1">
      <c r="A598" s="1"/>
      <c r="B598" s="1"/>
      <c r="C598" s="1"/>
      <c r="D598" s="1"/>
      <c r="E598" s="1"/>
      <c r="F598" s="1"/>
      <c r="G598" s="1"/>
      <c r="H598" s="1"/>
      <c r="I598" s="1"/>
      <c r="J598" s="1"/>
      <c r="K598" s="1"/>
      <c r="L598" s="1"/>
      <c r="M598" s="1"/>
      <c r="N598" s="1"/>
      <c r="O598" s="1"/>
      <c r="P598" s="1"/>
      <c r="Q598" s="1"/>
      <c r="R598" s="1"/>
      <c r="S598" s="1"/>
      <c r="T598" s="1"/>
    </row>
    <row r="599" ht="15.75" customHeight="1">
      <c r="A599" s="1"/>
      <c r="B599" s="1"/>
      <c r="C599" s="1"/>
      <c r="D599" s="1"/>
      <c r="E599" s="1"/>
      <c r="F599" s="1"/>
      <c r="G599" s="1"/>
      <c r="H599" s="1"/>
      <c r="I599" s="1"/>
      <c r="J599" s="1"/>
      <c r="K599" s="1"/>
      <c r="L599" s="1"/>
      <c r="M599" s="1"/>
      <c r="N599" s="1"/>
      <c r="O599" s="1"/>
      <c r="P599" s="1"/>
      <c r="Q599" s="1"/>
      <c r="R599" s="1"/>
      <c r="S599" s="1"/>
      <c r="T599" s="1"/>
    </row>
    <row r="600" ht="15.75" customHeight="1">
      <c r="A600" s="1"/>
      <c r="B600" s="1"/>
      <c r="C600" s="1"/>
      <c r="D600" s="1"/>
      <c r="E600" s="1"/>
      <c r="F600" s="1"/>
      <c r="G600" s="1"/>
      <c r="H600" s="1"/>
      <c r="I600" s="1"/>
      <c r="J600" s="1"/>
      <c r="K600" s="1"/>
      <c r="L600" s="1"/>
      <c r="M600" s="1"/>
      <c r="N600" s="1"/>
      <c r="O600" s="1"/>
      <c r="P600" s="1"/>
      <c r="Q600" s="1"/>
      <c r="R600" s="1"/>
      <c r="S600" s="1"/>
      <c r="T600" s="1"/>
    </row>
    <row r="601" ht="15.75" customHeight="1">
      <c r="A601" s="1"/>
      <c r="B601" s="1"/>
      <c r="C601" s="1"/>
      <c r="D601" s="1"/>
      <c r="E601" s="1"/>
      <c r="F601" s="1"/>
      <c r="G601" s="1"/>
      <c r="H601" s="1"/>
      <c r="I601" s="1"/>
      <c r="J601" s="1"/>
      <c r="K601" s="1"/>
      <c r="L601" s="1"/>
      <c r="M601" s="1"/>
      <c r="N601" s="1"/>
      <c r="O601" s="1"/>
      <c r="P601" s="1"/>
      <c r="Q601" s="1"/>
      <c r="R601" s="1"/>
      <c r="S601" s="1"/>
      <c r="T601" s="1"/>
    </row>
    <row r="602" ht="15.75" customHeight="1">
      <c r="A602" s="1"/>
      <c r="B602" s="1"/>
      <c r="C602" s="1"/>
      <c r="D602" s="1"/>
      <c r="E602" s="1"/>
      <c r="F602" s="1"/>
      <c r="G602" s="1"/>
      <c r="H602" s="1"/>
      <c r="I602" s="1"/>
      <c r="J602" s="1"/>
      <c r="K602" s="1"/>
      <c r="L602" s="1"/>
      <c r="M602" s="1"/>
      <c r="N602" s="1"/>
      <c r="O602" s="1"/>
      <c r="P602" s="1"/>
      <c r="Q602" s="1"/>
      <c r="R602" s="1"/>
      <c r="S602" s="1"/>
      <c r="T602" s="1"/>
    </row>
    <row r="603" ht="15.75" customHeight="1">
      <c r="A603" s="1"/>
      <c r="B603" s="1"/>
      <c r="C603" s="1"/>
      <c r="D603" s="1"/>
      <c r="E603" s="1"/>
      <c r="F603" s="1"/>
      <c r="G603" s="1"/>
      <c r="H603" s="1"/>
      <c r="I603" s="1"/>
      <c r="J603" s="1"/>
      <c r="K603" s="1"/>
      <c r="L603" s="1"/>
      <c r="M603" s="1"/>
      <c r="N603" s="1"/>
      <c r="O603" s="1"/>
      <c r="P603" s="1"/>
      <c r="Q603" s="1"/>
      <c r="R603" s="1"/>
      <c r="S603" s="1"/>
      <c r="T603" s="1"/>
    </row>
    <row r="604" ht="15.75" customHeight="1">
      <c r="A604" s="1"/>
      <c r="B604" s="1"/>
      <c r="C604" s="1"/>
      <c r="D604" s="1"/>
      <c r="E604" s="1"/>
      <c r="F604" s="1"/>
      <c r="G604" s="1"/>
      <c r="H604" s="1"/>
      <c r="I604" s="1"/>
      <c r="J604" s="1"/>
      <c r="K604" s="1"/>
      <c r="L604" s="1"/>
      <c r="M604" s="1"/>
      <c r="N604" s="1"/>
      <c r="O604" s="1"/>
      <c r="P604" s="1"/>
      <c r="Q604" s="1"/>
      <c r="R604" s="1"/>
      <c r="S604" s="1"/>
      <c r="T604" s="1"/>
    </row>
    <row r="605" ht="15.75" customHeight="1">
      <c r="A605" s="1"/>
      <c r="B605" s="1"/>
      <c r="C605" s="1"/>
      <c r="D605" s="1"/>
      <c r="E605" s="1"/>
      <c r="F605" s="1"/>
      <c r="G605" s="1"/>
      <c r="H605" s="1"/>
      <c r="I605" s="1"/>
      <c r="J605" s="1"/>
      <c r="K605" s="1"/>
      <c r="L605" s="1"/>
      <c r="M605" s="1"/>
      <c r="N605" s="1"/>
      <c r="O605" s="1"/>
      <c r="P605" s="1"/>
      <c r="Q605" s="1"/>
      <c r="R605" s="1"/>
      <c r="S605" s="1"/>
      <c r="T605" s="1"/>
    </row>
    <row r="606" ht="15.75" customHeight="1">
      <c r="A606" s="1"/>
      <c r="B606" s="1"/>
      <c r="C606" s="1"/>
      <c r="D606" s="1"/>
      <c r="E606" s="1"/>
      <c r="F606" s="1"/>
      <c r="G606" s="1"/>
      <c r="H606" s="1"/>
      <c r="I606" s="1"/>
      <c r="J606" s="1"/>
      <c r="K606" s="1"/>
      <c r="L606" s="1"/>
      <c r="M606" s="1"/>
      <c r="N606" s="1"/>
      <c r="O606" s="1"/>
      <c r="P606" s="1"/>
      <c r="Q606" s="1"/>
      <c r="R606" s="1"/>
      <c r="S606" s="1"/>
      <c r="T606" s="1"/>
    </row>
    <row r="607" ht="15.75" customHeight="1">
      <c r="A607" s="1"/>
      <c r="B607" s="1"/>
      <c r="C607" s="1"/>
      <c r="D607" s="1"/>
      <c r="E607" s="1"/>
      <c r="F607" s="1"/>
      <c r="G607" s="1"/>
      <c r="H607" s="1"/>
      <c r="I607" s="1"/>
      <c r="J607" s="1"/>
      <c r="K607" s="1"/>
      <c r="L607" s="1"/>
      <c r="M607" s="1"/>
      <c r="N607" s="1"/>
      <c r="O607" s="1"/>
      <c r="P607" s="1"/>
      <c r="Q607" s="1"/>
      <c r="R607" s="1"/>
      <c r="S607" s="1"/>
      <c r="T607" s="1"/>
    </row>
    <row r="608" ht="15.75" customHeight="1">
      <c r="A608" s="1"/>
      <c r="B608" s="1"/>
      <c r="C608" s="1"/>
      <c r="D608" s="1"/>
      <c r="E608" s="1"/>
      <c r="F608" s="1"/>
      <c r="G608" s="1"/>
      <c r="H608" s="1"/>
      <c r="I608" s="1"/>
      <c r="J608" s="1"/>
      <c r="K608" s="1"/>
      <c r="L608" s="1"/>
      <c r="M608" s="1"/>
      <c r="N608" s="1"/>
      <c r="O608" s="1"/>
      <c r="P608" s="1"/>
      <c r="Q608" s="1"/>
      <c r="R608" s="1"/>
      <c r="S608" s="1"/>
      <c r="T608" s="1"/>
    </row>
    <row r="609" ht="15.75" customHeight="1">
      <c r="A609" s="1"/>
      <c r="B609" s="1"/>
      <c r="C609" s="1"/>
      <c r="D609" s="1"/>
      <c r="E609" s="1"/>
      <c r="F609" s="1"/>
      <c r="G609" s="1"/>
      <c r="H609" s="1"/>
      <c r="I609" s="1"/>
      <c r="J609" s="1"/>
      <c r="K609" s="1"/>
      <c r="L609" s="1"/>
      <c r="M609" s="1"/>
      <c r="N609" s="1"/>
      <c r="O609" s="1"/>
      <c r="P609" s="1"/>
      <c r="Q609" s="1"/>
      <c r="R609" s="1"/>
      <c r="S609" s="1"/>
      <c r="T609" s="1"/>
    </row>
    <row r="610" ht="15.75" customHeight="1">
      <c r="A610" s="1"/>
      <c r="B610" s="1"/>
      <c r="C610" s="1"/>
      <c r="D610" s="1"/>
      <c r="E610" s="1"/>
      <c r="F610" s="1"/>
      <c r="G610" s="1"/>
      <c r="H610" s="1"/>
      <c r="I610" s="1"/>
      <c r="J610" s="1"/>
      <c r="K610" s="1"/>
      <c r="L610" s="1"/>
      <c r="M610" s="1"/>
      <c r="N610" s="1"/>
      <c r="O610" s="1"/>
      <c r="P610" s="1"/>
      <c r="Q610" s="1"/>
      <c r="R610" s="1"/>
      <c r="S610" s="1"/>
      <c r="T610" s="1"/>
    </row>
    <row r="611" ht="15.75" customHeight="1">
      <c r="A611" s="1"/>
      <c r="B611" s="1"/>
      <c r="C611" s="1"/>
      <c r="D611" s="1"/>
      <c r="E611" s="1"/>
      <c r="F611" s="1"/>
      <c r="G611" s="1"/>
      <c r="H611" s="1"/>
      <c r="I611" s="1"/>
      <c r="J611" s="1"/>
      <c r="K611" s="1"/>
      <c r="L611" s="1"/>
      <c r="M611" s="1"/>
      <c r="N611" s="1"/>
      <c r="O611" s="1"/>
      <c r="P611" s="1"/>
      <c r="Q611" s="1"/>
      <c r="R611" s="1"/>
      <c r="S611" s="1"/>
      <c r="T611" s="1"/>
    </row>
    <row r="612" ht="15.75" customHeight="1">
      <c r="A612" s="1"/>
      <c r="B612" s="1"/>
      <c r="C612" s="1"/>
      <c r="D612" s="1"/>
      <c r="E612" s="1"/>
      <c r="F612" s="1"/>
      <c r="G612" s="1"/>
      <c r="H612" s="1"/>
      <c r="I612" s="1"/>
      <c r="J612" s="1"/>
      <c r="K612" s="1"/>
      <c r="L612" s="1"/>
      <c r="M612" s="1"/>
      <c r="N612" s="1"/>
      <c r="O612" s="1"/>
      <c r="P612" s="1"/>
      <c r="Q612" s="1"/>
      <c r="R612" s="1"/>
      <c r="S612" s="1"/>
      <c r="T612" s="1"/>
    </row>
    <row r="613" ht="15.75" customHeight="1">
      <c r="A613" s="1"/>
      <c r="B613" s="1"/>
      <c r="C613" s="1"/>
      <c r="D613" s="1"/>
      <c r="E613" s="1"/>
      <c r="F613" s="1"/>
      <c r="G613" s="1"/>
      <c r="H613" s="1"/>
      <c r="I613" s="1"/>
      <c r="J613" s="1"/>
      <c r="K613" s="1"/>
      <c r="L613" s="1"/>
      <c r="M613" s="1"/>
      <c r="N613" s="1"/>
      <c r="O613" s="1"/>
      <c r="P613" s="1"/>
      <c r="Q613" s="1"/>
      <c r="R613" s="1"/>
      <c r="S613" s="1"/>
      <c r="T613" s="1"/>
    </row>
    <row r="614" ht="15.75" customHeight="1">
      <c r="A614" s="1"/>
      <c r="B614" s="1"/>
      <c r="C614" s="1"/>
      <c r="D614" s="1"/>
      <c r="E614" s="1"/>
      <c r="F614" s="1"/>
      <c r="G614" s="1"/>
      <c r="H614" s="1"/>
      <c r="I614" s="1"/>
      <c r="J614" s="1"/>
      <c r="K614" s="1"/>
      <c r="L614" s="1"/>
      <c r="M614" s="1"/>
      <c r="N614" s="1"/>
      <c r="O614" s="1"/>
      <c r="P614" s="1"/>
      <c r="Q614" s="1"/>
      <c r="R614" s="1"/>
      <c r="S614" s="1"/>
      <c r="T614" s="1"/>
    </row>
    <row r="615" ht="15.75" customHeight="1">
      <c r="A615" s="1"/>
      <c r="B615" s="1"/>
      <c r="C615" s="1"/>
      <c r="D615" s="1"/>
      <c r="E615" s="1"/>
      <c r="F615" s="1"/>
      <c r="G615" s="1"/>
      <c r="H615" s="1"/>
      <c r="I615" s="1"/>
      <c r="J615" s="1"/>
      <c r="K615" s="1"/>
      <c r="L615" s="1"/>
      <c r="M615" s="1"/>
      <c r="N615" s="1"/>
      <c r="O615" s="1"/>
      <c r="P615" s="1"/>
      <c r="Q615" s="1"/>
      <c r="R615" s="1"/>
      <c r="S615" s="1"/>
      <c r="T615" s="1"/>
    </row>
    <row r="616" ht="15.75" customHeight="1">
      <c r="A616" s="1"/>
      <c r="B616" s="1"/>
      <c r="C616" s="1"/>
      <c r="D616" s="1"/>
      <c r="E616" s="1"/>
      <c r="F616" s="1"/>
      <c r="G616" s="1"/>
      <c r="H616" s="1"/>
      <c r="I616" s="1"/>
      <c r="J616" s="1"/>
      <c r="K616" s="1"/>
      <c r="L616" s="1"/>
      <c r="M616" s="1"/>
      <c r="N616" s="1"/>
      <c r="O616" s="1"/>
      <c r="P616" s="1"/>
      <c r="Q616" s="1"/>
      <c r="R616" s="1"/>
      <c r="S616" s="1"/>
      <c r="T616" s="1"/>
    </row>
    <row r="617" ht="15.75" customHeight="1">
      <c r="A617" s="1"/>
      <c r="B617" s="1"/>
      <c r="C617" s="1"/>
      <c r="D617" s="1"/>
      <c r="E617" s="1"/>
      <c r="F617" s="1"/>
      <c r="G617" s="1"/>
      <c r="H617" s="1"/>
      <c r="I617" s="1"/>
      <c r="J617" s="1"/>
      <c r="K617" s="1"/>
      <c r="L617" s="1"/>
      <c r="M617" s="1"/>
      <c r="N617" s="1"/>
      <c r="O617" s="1"/>
      <c r="P617" s="1"/>
      <c r="Q617" s="1"/>
      <c r="R617" s="1"/>
      <c r="S617" s="1"/>
      <c r="T617" s="1"/>
    </row>
    <row r="618" ht="15.75" customHeight="1">
      <c r="A618" s="1"/>
      <c r="B618" s="1"/>
      <c r="C618" s="1"/>
      <c r="D618" s="1"/>
      <c r="E618" s="1"/>
      <c r="F618" s="1"/>
      <c r="G618" s="1"/>
      <c r="H618" s="1"/>
      <c r="I618" s="1"/>
      <c r="J618" s="1"/>
      <c r="K618" s="1"/>
      <c r="L618" s="1"/>
      <c r="M618" s="1"/>
      <c r="N618" s="1"/>
      <c r="O618" s="1"/>
      <c r="P618" s="1"/>
      <c r="Q618" s="1"/>
      <c r="R618" s="1"/>
      <c r="S618" s="1"/>
      <c r="T618" s="1"/>
    </row>
    <row r="619" ht="15.75" customHeight="1">
      <c r="A619" s="1"/>
      <c r="B619" s="1"/>
      <c r="C619" s="1"/>
      <c r="D619" s="1"/>
      <c r="E619" s="1"/>
      <c r="F619" s="1"/>
      <c r="G619" s="1"/>
      <c r="H619" s="1"/>
      <c r="I619" s="1"/>
      <c r="J619" s="1"/>
      <c r="K619" s="1"/>
      <c r="L619" s="1"/>
      <c r="M619" s="1"/>
      <c r="N619" s="1"/>
      <c r="O619" s="1"/>
      <c r="P619" s="1"/>
      <c r="Q619" s="1"/>
      <c r="R619" s="1"/>
      <c r="S619" s="1"/>
      <c r="T619" s="1"/>
    </row>
    <row r="620" ht="15.75" customHeight="1">
      <c r="A620" s="1"/>
      <c r="B620" s="1"/>
      <c r="C620" s="1"/>
      <c r="D620" s="1"/>
      <c r="E620" s="1"/>
      <c r="F620" s="1"/>
      <c r="G620" s="1"/>
      <c r="H620" s="1"/>
      <c r="I620" s="1"/>
      <c r="J620" s="1"/>
      <c r="K620" s="1"/>
      <c r="L620" s="1"/>
      <c r="M620" s="1"/>
      <c r="N620" s="1"/>
      <c r="O620" s="1"/>
      <c r="P620" s="1"/>
      <c r="Q620" s="1"/>
      <c r="R620" s="1"/>
      <c r="S620" s="1"/>
      <c r="T620" s="1"/>
    </row>
    <row r="621" ht="15.75" customHeight="1">
      <c r="A621" s="1"/>
      <c r="B621" s="1"/>
      <c r="C621" s="1"/>
      <c r="D621" s="1"/>
      <c r="E621" s="1"/>
      <c r="F621" s="1"/>
      <c r="G621" s="1"/>
      <c r="H621" s="1"/>
      <c r="I621" s="1"/>
      <c r="J621" s="1"/>
      <c r="K621" s="1"/>
      <c r="L621" s="1"/>
      <c r="M621" s="1"/>
      <c r="N621" s="1"/>
      <c r="O621" s="1"/>
      <c r="P621" s="1"/>
      <c r="Q621" s="1"/>
      <c r="R621" s="1"/>
      <c r="S621" s="1"/>
      <c r="T621" s="1"/>
    </row>
    <row r="622" ht="15.75" customHeight="1">
      <c r="A622" s="1"/>
      <c r="B622" s="1"/>
      <c r="C622" s="1"/>
      <c r="D622" s="1"/>
      <c r="E622" s="1"/>
      <c r="F622" s="1"/>
      <c r="G622" s="1"/>
      <c r="H622" s="1"/>
      <c r="I622" s="1"/>
      <c r="J622" s="1"/>
      <c r="K622" s="1"/>
      <c r="L622" s="1"/>
      <c r="M622" s="1"/>
      <c r="N622" s="1"/>
      <c r="O622" s="1"/>
      <c r="P622" s="1"/>
      <c r="Q622" s="1"/>
      <c r="R622" s="1"/>
      <c r="S622" s="1"/>
      <c r="T622" s="1"/>
    </row>
    <row r="623" ht="15.75" customHeight="1">
      <c r="A623" s="1"/>
      <c r="B623" s="1"/>
      <c r="C623" s="1"/>
      <c r="D623" s="1"/>
      <c r="E623" s="1"/>
      <c r="F623" s="1"/>
      <c r="G623" s="1"/>
      <c r="H623" s="1"/>
      <c r="I623" s="1"/>
      <c r="J623" s="1"/>
      <c r="K623" s="1"/>
      <c r="L623" s="1"/>
      <c r="M623" s="1"/>
      <c r="N623" s="1"/>
      <c r="O623" s="1"/>
      <c r="P623" s="1"/>
      <c r="Q623" s="1"/>
      <c r="R623" s="1"/>
      <c r="S623" s="1"/>
      <c r="T623" s="1"/>
    </row>
    <row r="624" ht="15.75" customHeight="1">
      <c r="A624" s="1"/>
      <c r="B624" s="1"/>
      <c r="C624" s="1"/>
      <c r="D624" s="1"/>
      <c r="E624" s="1"/>
      <c r="F624" s="1"/>
      <c r="G624" s="1"/>
      <c r="H624" s="1"/>
      <c r="I624" s="1"/>
      <c r="J624" s="1"/>
      <c r="K624" s="1"/>
      <c r="L624" s="1"/>
      <c r="M624" s="1"/>
      <c r="N624" s="1"/>
      <c r="O624" s="1"/>
      <c r="P624" s="1"/>
      <c r="Q624" s="1"/>
      <c r="R624" s="1"/>
      <c r="S624" s="1"/>
      <c r="T624" s="1"/>
    </row>
    <row r="625" ht="15.75" customHeight="1">
      <c r="A625" s="1"/>
      <c r="B625" s="1"/>
      <c r="C625" s="1"/>
      <c r="D625" s="1"/>
      <c r="E625" s="1"/>
      <c r="F625" s="1"/>
      <c r="G625" s="1"/>
      <c r="H625" s="1"/>
      <c r="I625" s="1"/>
      <c r="J625" s="1"/>
      <c r="K625" s="1"/>
      <c r="L625" s="1"/>
      <c r="M625" s="1"/>
      <c r="N625" s="1"/>
      <c r="O625" s="1"/>
      <c r="P625" s="1"/>
      <c r="Q625" s="1"/>
      <c r="R625" s="1"/>
      <c r="S625" s="1"/>
      <c r="T625" s="1"/>
    </row>
    <row r="626" ht="15.75" customHeight="1">
      <c r="A626" s="1"/>
      <c r="B626" s="1"/>
      <c r="C626" s="1"/>
      <c r="D626" s="1"/>
      <c r="E626" s="1"/>
      <c r="F626" s="1"/>
      <c r="G626" s="1"/>
      <c r="H626" s="1"/>
      <c r="I626" s="1"/>
      <c r="J626" s="1"/>
      <c r="K626" s="1"/>
      <c r="L626" s="1"/>
      <c r="M626" s="1"/>
      <c r="N626" s="1"/>
      <c r="O626" s="1"/>
      <c r="P626" s="1"/>
      <c r="Q626" s="1"/>
      <c r="R626" s="1"/>
      <c r="S626" s="1"/>
      <c r="T626" s="1"/>
    </row>
    <row r="627" ht="15.75" customHeight="1">
      <c r="A627" s="1"/>
      <c r="B627" s="1"/>
      <c r="C627" s="1"/>
      <c r="D627" s="1"/>
      <c r="E627" s="1"/>
      <c r="F627" s="1"/>
      <c r="G627" s="1"/>
      <c r="H627" s="1"/>
      <c r="I627" s="1"/>
      <c r="J627" s="1"/>
      <c r="K627" s="1"/>
      <c r="L627" s="1"/>
      <c r="M627" s="1"/>
      <c r="N627" s="1"/>
      <c r="O627" s="1"/>
      <c r="P627" s="1"/>
      <c r="Q627" s="1"/>
      <c r="R627" s="1"/>
      <c r="S627" s="1"/>
      <c r="T627" s="1"/>
    </row>
    <row r="628" ht="15.75" customHeight="1">
      <c r="A628" s="1"/>
      <c r="B628" s="1"/>
      <c r="C628" s="1"/>
      <c r="D628" s="1"/>
      <c r="E628" s="1"/>
      <c r="F628" s="1"/>
      <c r="G628" s="1"/>
      <c r="H628" s="1"/>
      <c r="I628" s="1"/>
      <c r="J628" s="1"/>
      <c r="K628" s="1"/>
      <c r="L628" s="1"/>
      <c r="M628" s="1"/>
      <c r="N628" s="1"/>
      <c r="O628" s="1"/>
      <c r="P628" s="1"/>
      <c r="Q628" s="1"/>
      <c r="R628" s="1"/>
      <c r="S628" s="1"/>
      <c r="T628" s="1"/>
    </row>
    <row r="629" ht="15.75" customHeight="1">
      <c r="A629" s="1"/>
      <c r="B629" s="1"/>
      <c r="C629" s="1"/>
      <c r="D629" s="1"/>
      <c r="E629" s="1"/>
      <c r="F629" s="1"/>
      <c r="G629" s="1"/>
      <c r="H629" s="1"/>
      <c r="I629" s="1"/>
      <c r="J629" s="1"/>
      <c r="K629" s="1"/>
      <c r="L629" s="1"/>
      <c r="M629" s="1"/>
      <c r="N629" s="1"/>
      <c r="O629" s="1"/>
      <c r="P629" s="1"/>
      <c r="Q629" s="1"/>
      <c r="R629" s="1"/>
      <c r="S629" s="1"/>
      <c r="T629" s="1"/>
    </row>
    <row r="630" ht="15.75" customHeight="1">
      <c r="A630" s="1"/>
      <c r="B630" s="1"/>
      <c r="C630" s="1"/>
      <c r="D630" s="1"/>
      <c r="E630" s="1"/>
      <c r="F630" s="1"/>
      <c r="G630" s="1"/>
      <c r="H630" s="1"/>
      <c r="I630" s="1"/>
      <c r="J630" s="1"/>
      <c r="K630" s="1"/>
      <c r="L630" s="1"/>
      <c r="M630" s="1"/>
      <c r="N630" s="1"/>
      <c r="O630" s="1"/>
      <c r="P630" s="1"/>
      <c r="Q630" s="1"/>
      <c r="R630" s="1"/>
      <c r="S630" s="1"/>
      <c r="T630" s="1"/>
    </row>
    <row r="631" ht="15.75" customHeight="1">
      <c r="A631" s="1"/>
      <c r="B631" s="1"/>
      <c r="C631" s="1"/>
      <c r="D631" s="1"/>
      <c r="E631" s="1"/>
      <c r="F631" s="1"/>
      <c r="G631" s="1"/>
      <c r="H631" s="1"/>
      <c r="I631" s="1"/>
      <c r="J631" s="1"/>
      <c r="K631" s="1"/>
      <c r="L631" s="1"/>
      <c r="M631" s="1"/>
      <c r="N631" s="1"/>
      <c r="O631" s="1"/>
      <c r="P631" s="1"/>
      <c r="Q631" s="1"/>
      <c r="R631" s="1"/>
      <c r="S631" s="1"/>
      <c r="T631" s="1"/>
    </row>
    <row r="632" ht="15.75" customHeight="1">
      <c r="A632" s="1"/>
      <c r="B632" s="1"/>
      <c r="C632" s="1"/>
      <c r="D632" s="1"/>
      <c r="E632" s="1"/>
      <c r="F632" s="1"/>
      <c r="G632" s="1"/>
      <c r="H632" s="1"/>
      <c r="I632" s="1"/>
      <c r="J632" s="1"/>
      <c r="K632" s="1"/>
      <c r="L632" s="1"/>
      <c r="M632" s="1"/>
      <c r="N632" s="1"/>
      <c r="O632" s="1"/>
      <c r="P632" s="1"/>
      <c r="Q632" s="1"/>
      <c r="R632" s="1"/>
      <c r="S632" s="1"/>
      <c r="T632" s="1"/>
    </row>
    <row r="633" ht="15.75" customHeight="1">
      <c r="A633" s="1"/>
      <c r="B633" s="1"/>
      <c r="C633" s="1"/>
      <c r="D633" s="1"/>
      <c r="E633" s="1"/>
      <c r="F633" s="1"/>
      <c r="G633" s="1"/>
      <c r="H633" s="1"/>
      <c r="I633" s="1"/>
      <c r="J633" s="1"/>
      <c r="K633" s="1"/>
      <c r="L633" s="1"/>
      <c r="M633" s="1"/>
      <c r="N633" s="1"/>
      <c r="O633" s="1"/>
      <c r="P633" s="1"/>
      <c r="Q633" s="1"/>
      <c r="R633" s="1"/>
      <c r="S633" s="1"/>
      <c r="T633" s="1"/>
    </row>
    <row r="634" ht="15.75" customHeight="1">
      <c r="A634" s="1"/>
      <c r="B634" s="1"/>
      <c r="C634" s="1"/>
      <c r="D634" s="1"/>
      <c r="E634" s="1"/>
      <c r="F634" s="1"/>
      <c r="G634" s="1"/>
      <c r="H634" s="1"/>
      <c r="I634" s="1"/>
      <c r="J634" s="1"/>
      <c r="K634" s="1"/>
      <c r="L634" s="1"/>
      <c r="M634" s="1"/>
      <c r="N634" s="1"/>
      <c r="O634" s="1"/>
      <c r="P634" s="1"/>
      <c r="Q634" s="1"/>
      <c r="R634" s="1"/>
      <c r="S634" s="1"/>
      <c r="T634" s="1"/>
    </row>
    <row r="635" ht="15.75" customHeight="1">
      <c r="A635" s="1"/>
      <c r="B635" s="1"/>
      <c r="C635" s="1"/>
      <c r="D635" s="1"/>
      <c r="E635" s="1"/>
      <c r="F635" s="1"/>
      <c r="G635" s="1"/>
      <c r="H635" s="1"/>
      <c r="I635" s="1"/>
      <c r="J635" s="1"/>
      <c r="K635" s="1"/>
      <c r="L635" s="1"/>
      <c r="M635" s="1"/>
      <c r="N635" s="1"/>
      <c r="O635" s="1"/>
      <c r="P635" s="1"/>
      <c r="Q635" s="1"/>
      <c r="R635" s="1"/>
      <c r="S635" s="1"/>
      <c r="T635" s="1"/>
    </row>
    <row r="636" ht="15.75" customHeight="1">
      <c r="A636" s="1"/>
      <c r="B636" s="1"/>
      <c r="C636" s="1"/>
      <c r="D636" s="1"/>
      <c r="E636" s="1"/>
      <c r="F636" s="1"/>
      <c r="G636" s="1"/>
      <c r="H636" s="1"/>
      <c r="I636" s="1"/>
      <c r="J636" s="1"/>
      <c r="K636" s="1"/>
      <c r="L636" s="1"/>
      <c r="M636" s="1"/>
      <c r="N636" s="1"/>
      <c r="O636" s="1"/>
      <c r="P636" s="1"/>
      <c r="Q636" s="1"/>
      <c r="R636" s="1"/>
      <c r="S636" s="1"/>
      <c r="T636" s="1"/>
    </row>
    <row r="637" ht="15.75" customHeight="1">
      <c r="A637" s="1"/>
      <c r="B637" s="1"/>
      <c r="C637" s="1"/>
      <c r="D637" s="1"/>
      <c r="E637" s="1"/>
      <c r="F637" s="1"/>
      <c r="G637" s="1"/>
      <c r="H637" s="1"/>
      <c r="I637" s="1"/>
      <c r="J637" s="1"/>
      <c r="K637" s="1"/>
      <c r="L637" s="1"/>
      <c r="M637" s="1"/>
      <c r="N637" s="1"/>
      <c r="O637" s="1"/>
      <c r="P637" s="1"/>
      <c r="Q637" s="1"/>
      <c r="R637" s="1"/>
      <c r="S637" s="1"/>
      <c r="T637" s="1"/>
    </row>
    <row r="638" ht="15.75" customHeight="1">
      <c r="A638" s="1"/>
      <c r="B638" s="1"/>
      <c r="C638" s="1"/>
      <c r="D638" s="1"/>
      <c r="E638" s="1"/>
      <c r="F638" s="1"/>
      <c r="G638" s="1"/>
      <c r="H638" s="1"/>
      <c r="I638" s="1"/>
      <c r="J638" s="1"/>
      <c r="K638" s="1"/>
      <c r="L638" s="1"/>
      <c r="M638" s="1"/>
      <c r="N638" s="1"/>
      <c r="O638" s="1"/>
      <c r="P638" s="1"/>
      <c r="Q638" s="1"/>
      <c r="R638" s="1"/>
      <c r="S638" s="1"/>
      <c r="T638" s="1"/>
    </row>
    <row r="639" ht="15.75" customHeight="1">
      <c r="A639" s="1"/>
      <c r="B639" s="1"/>
      <c r="C639" s="1"/>
      <c r="D639" s="1"/>
      <c r="E639" s="1"/>
      <c r="F639" s="1"/>
      <c r="G639" s="1"/>
      <c r="H639" s="1"/>
      <c r="I639" s="1"/>
      <c r="J639" s="1"/>
      <c r="K639" s="1"/>
      <c r="L639" s="1"/>
      <c r="M639" s="1"/>
      <c r="N639" s="1"/>
      <c r="O639" s="1"/>
      <c r="P639" s="1"/>
      <c r="Q639" s="1"/>
      <c r="R639" s="1"/>
      <c r="S639" s="1"/>
      <c r="T639" s="1"/>
    </row>
    <row r="640" ht="15.75" customHeight="1">
      <c r="A640" s="1"/>
      <c r="B640" s="1"/>
      <c r="C640" s="1"/>
      <c r="D640" s="1"/>
      <c r="E640" s="1"/>
      <c r="F640" s="1"/>
      <c r="G640" s="1"/>
      <c r="H640" s="1"/>
      <c r="I640" s="1"/>
      <c r="J640" s="1"/>
      <c r="K640" s="1"/>
      <c r="L640" s="1"/>
      <c r="M640" s="1"/>
      <c r="N640" s="1"/>
      <c r="O640" s="1"/>
      <c r="P640" s="1"/>
      <c r="Q640" s="1"/>
      <c r="R640" s="1"/>
      <c r="S640" s="1"/>
      <c r="T640" s="1"/>
    </row>
    <row r="641" ht="15.75" customHeight="1">
      <c r="A641" s="1"/>
      <c r="B641" s="1"/>
      <c r="C641" s="1"/>
      <c r="D641" s="1"/>
      <c r="E641" s="1"/>
      <c r="F641" s="1"/>
      <c r="G641" s="1"/>
      <c r="H641" s="1"/>
      <c r="I641" s="1"/>
      <c r="J641" s="1"/>
      <c r="K641" s="1"/>
      <c r="L641" s="1"/>
      <c r="M641" s="1"/>
      <c r="N641" s="1"/>
      <c r="O641" s="1"/>
      <c r="P641" s="1"/>
      <c r="Q641" s="1"/>
      <c r="R641" s="1"/>
      <c r="S641" s="1"/>
      <c r="T641" s="1"/>
    </row>
    <row r="642" ht="15.75" customHeight="1">
      <c r="A642" s="1"/>
      <c r="B642" s="1"/>
      <c r="C642" s="1"/>
      <c r="D642" s="1"/>
      <c r="E642" s="1"/>
      <c r="F642" s="1"/>
      <c r="G642" s="1"/>
      <c r="H642" s="1"/>
      <c r="I642" s="1"/>
      <c r="J642" s="1"/>
      <c r="K642" s="1"/>
      <c r="L642" s="1"/>
      <c r="M642" s="1"/>
      <c r="N642" s="1"/>
      <c r="O642" s="1"/>
      <c r="P642" s="1"/>
      <c r="Q642" s="1"/>
      <c r="R642" s="1"/>
      <c r="S642" s="1"/>
      <c r="T642" s="1"/>
    </row>
    <row r="643" ht="15.75" customHeight="1">
      <c r="A643" s="1"/>
      <c r="B643" s="1"/>
      <c r="C643" s="1"/>
      <c r="D643" s="1"/>
      <c r="E643" s="1"/>
      <c r="F643" s="1"/>
      <c r="G643" s="1"/>
      <c r="H643" s="1"/>
      <c r="I643" s="1"/>
      <c r="J643" s="1"/>
      <c r="K643" s="1"/>
      <c r="L643" s="1"/>
      <c r="M643" s="1"/>
      <c r="N643" s="1"/>
      <c r="O643" s="1"/>
      <c r="P643" s="1"/>
      <c r="Q643" s="1"/>
      <c r="R643" s="1"/>
      <c r="S643" s="1"/>
      <c r="T643" s="1"/>
    </row>
    <row r="644" ht="15.75" customHeight="1">
      <c r="A644" s="1"/>
      <c r="B644" s="1"/>
      <c r="C644" s="1"/>
      <c r="D644" s="1"/>
      <c r="E644" s="1"/>
      <c r="F644" s="1"/>
      <c r="G644" s="1"/>
      <c r="H644" s="1"/>
      <c r="I644" s="1"/>
      <c r="J644" s="1"/>
      <c r="K644" s="1"/>
      <c r="L644" s="1"/>
      <c r="M644" s="1"/>
      <c r="N644" s="1"/>
      <c r="O644" s="1"/>
      <c r="P644" s="1"/>
      <c r="Q644" s="1"/>
      <c r="R644" s="1"/>
      <c r="S644" s="1"/>
      <c r="T644" s="1"/>
    </row>
    <row r="645" ht="15.75" customHeight="1">
      <c r="A645" s="1"/>
      <c r="B645" s="1"/>
      <c r="C645" s="1"/>
      <c r="D645" s="1"/>
      <c r="E645" s="1"/>
      <c r="F645" s="1"/>
      <c r="G645" s="1"/>
      <c r="H645" s="1"/>
      <c r="I645" s="1"/>
      <c r="J645" s="1"/>
      <c r="K645" s="1"/>
      <c r="L645" s="1"/>
      <c r="M645" s="1"/>
      <c r="N645" s="1"/>
      <c r="O645" s="1"/>
      <c r="P645" s="1"/>
      <c r="Q645" s="1"/>
      <c r="R645" s="1"/>
      <c r="S645" s="1"/>
      <c r="T645" s="1"/>
    </row>
    <row r="646" ht="15.75" customHeight="1">
      <c r="A646" s="1"/>
      <c r="B646" s="1"/>
      <c r="C646" s="1"/>
      <c r="D646" s="1"/>
      <c r="E646" s="1"/>
      <c r="F646" s="1"/>
      <c r="G646" s="1"/>
      <c r="H646" s="1"/>
      <c r="I646" s="1"/>
      <c r="J646" s="1"/>
      <c r="K646" s="1"/>
      <c r="L646" s="1"/>
      <c r="M646" s="1"/>
      <c r="N646" s="1"/>
      <c r="O646" s="1"/>
      <c r="P646" s="1"/>
      <c r="Q646" s="1"/>
      <c r="R646" s="1"/>
      <c r="S646" s="1"/>
      <c r="T646" s="1"/>
    </row>
    <row r="647" ht="15.75" customHeight="1">
      <c r="A647" s="1"/>
      <c r="B647" s="1"/>
      <c r="C647" s="1"/>
      <c r="D647" s="1"/>
      <c r="E647" s="1"/>
      <c r="F647" s="1"/>
      <c r="G647" s="1"/>
      <c r="H647" s="1"/>
      <c r="I647" s="1"/>
      <c r="J647" s="1"/>
      <c r="K647" s="1"/>
      <c r="L647" s="1"/>
      <c r="M647" s="1"/>
      <c r="N647" s="1"/>
      <c r="O647" s="1"/>
      <c r="P647" s="1"/>
      <c r="Q647" s="1"/>
      <c r="R647" s="1"/>
      <c r="S647" s="1"/>
      <c r="T647" s="1"/>
    </row>
    <row r="648" ht="15.75" customHeight="1">
      <c r="A648" s="1"/>
      <c r="B648" s="1"/>
      <c r="C648" s="1"/>
      <c r="D648" s="1"/>
      <c r="E648" s="1"/>
      <c r="F648" s="1"/>
      <c r="G648" s="1"/>
      <c r="H648" s="1"/>
      <c r="I648" s="1"/>
      <c r="J648" s="1"/>
      <c r="K648" s="1"/>
      <c r="L648" s="1"/>
      <c r="M648" s="1"/>
      <c r="N648" s="1"/>
      <c r="O648" s="1"/>
      <c r="P648" s="1"/>
      <c r="Q648" s="1"/>
      <c r="R648" s="1"/>
      <c r="S648" s="1"/>
      <c r="T648" s="1"/>
    </row>
    <row r="649" ht="15.75" customHeight="1">
      <c r="A649" s="1"/>
      <c r="B649" s="1"/>
      <c r="C649" s="1"/>
      <c r="D649" s="1"/>
      <c r="E649" s="1"/>
      <c r="F649" s="1"/>
      <c r="G649" s="1"/>
      <c r="H649" s="1"/>
      <c r="I649" s="1"/>
      <c r="J649" s="1"/>
      <c r="K649" s="1"/>
      <c r="L649" s="1"/>
      <c r="M649" s="1"/>
      <c r="N649" s="1"/>
      <c r="O649" s="1"/>
      <c r="P649" s="1"/>
      <c r="Q649" s="1"/>
      <c r="R649" s="1"/>
      <c r="S649" s="1"/>
      <c r="T649" s="1"/>
    </row>
    <row r="650" ht="15.75" customHeight="1">
      <c r="A650" s="1"/>
      <c r="B650" s="1"/>
      <c r="C650" s="1"/>
      <c r="D650" s="1"/>
      <c r="E650" s="1"/>
      <c r="F650" s="1"/>
      <c r="G650" s="1"/>
      <c r="H650" s="1"/>
      <c r="I650" s="1"/>
      <c r="J650" s="1"/>
      <c r="K650" s="1"/>
      <c r="L650" s="1"/>
      <c r="M650" s="1"/>
      <c r="N650" s="1"/>
      <c r="O650" s="1"/>
      <c r="P650" s="1"/>
      <c r="Q650" s="1"/>
      <c r="R650" s="1"/>
      <c r="S650" s="1"/>
      <c r="T650" s="1"/>
    </row>
    <row r="651" ht="15.75" customHeight="1">
      <c r="A651" s="1"/>
      <c r="B651" s="1"/>
      <c r="C651" s="1"/>
      <c r="D651" s="1"/>
      <c r="E651" s="1"/>
      <c r="F651" s="1"/>
      <c r="G651" s="1"/>
      <c r="H651" s="1"/>
      <c r="I651" s="1"/>
      <c r="J651" s="1"/>
      <c r="K651" s="1"/>
      <c r="L651" s="1"/>
      <c r="M651" s="1"/>
      <c r="N651" s="1"/>
      <c r="O651" s="1"/>
      <c r="P651" s="1"/>
      <c r="Q651" s="1"/>
      <c r="R651" s="1"/>
      <c r="S651" s="1"/>
      <c r="T651" s="1"/>
    </row>
    <row r="652" ht="15.75" customHeight="1">
      <c r="A652" s="1"/>
      <c r="B652" s="1"/>
      <c r="C652" s="1"/>
      <c r="D652" s="1"/>
      <c r="E652" s="1"/>
      <c r="F652" s="1"/>
      <c r="G652" s="1"/>
      <c r="H652" s="1"/>
      <c r="I652" s="1"/>
      <c r="J652" s="1"/>
      <c r="K652" s="1"/>
      <c r="L652" s="1"/>
      <c r="M652" s="1"/>
      <c r="N652" s="1"/>
      <c r="O652" s="1"/>
      <c r="P652" s="1"/>
      <c r="Q652" s="1"/>
      <c r="R652" s="1"/>
      <c r="S652" s="1"/>
      <c r="T652" s="1"/>
    </row>
    <row r="653" ht="15.75" customHeight="1">
      <c r="A653" s="1"/>
      <c r="B653" s="1"/>
      <c r="C653" s="1"/>
      <c r="D653" s="1"/>
      <c r="E653" s="1"/>
      <c r="F653" s="1"/>
      <c r="G653" s="1"/>
      <c r="H653" s="1"/>
      <c r="I653" s="1"/>
      <c r="J653" s="1"/>
      <c r="K653" s="1"/>
      <c r="L653" s="1"/>
      <c r="M653" s="1"/>
      <c r="N653" s="1"/>
      <c r="O653" s="1"/>
      <c r="P653" s="1"/>
      <c r="Q653" s="1"/>
      <c r="R653" s="1"/>
      <c r="S653" s="1"/>
      <c r="T653" s="1"/>
    </row>
    <row r="654" ht="15.75" customHeight="1">
      <c r="A654" s="1"/>
      <c r="B654" s="1"/>
      <c r="C654" s="1"/>
      <c r="D654" s="1"/>
      <c r="E654" s="1"/>
      <c r="F654" s="1"/>
      <c r="G654" s="1"/>
      <c r="H654" s="1"/>
      <c r="I654" s="1"/>
      <c r="J654" s="1"/>
      <c r="K654" s="1"/>
      <c r="L654" s="1"/>
      <c r="M654" s="1"/>
      <c r="N654" s="1"/>
      <c r="O654" s="1"/>
      <c r="P654" s="1"/>
      <c r="Q654" s="1"/>
      <c r="R654" s="1"/>
      <c r="S654" s="1"/>
      <c r="T654" s="1"/>
    </row>
    <row r="655" ht="15.75" customHeight="1">
      <c r="A655" s="1"/>
      <c r="B655" s="1"/>
      <c r="C655" s="1"/>
      <c r="D655" s="1"/>
      <c r="E655" s="1"/>
      <c r="F655" s="1"/>
      <c r="G655" s="1"/>
      <c r="H655" s="1"/>
      <c r="I655" s="1"/>
      <c r="J655" s="1"/>
      <c r="K655" s="1"/>
      <c r="L655" s="1"/>
      <c r="M655" s="1"/>
      <c r="N655" s="1"/>
      <c r="O655" s="1"/>
      <c r="P655" s="1"/>
      <c r="Q655" s="1"/>
      <c r="R655" s="1"/>
      <c r="S655" s="1"/>
      <c r="T655" s="1"/>
    </row>
    <row r="656" ht="15.75" customHeight="1">
      <c r="A656" s="1"/>
      <c r="B656" s="1"/>
      <c r="C656" s="1"/>
      <c r="D656" s="1"/>
      <c r="E656" s="1"/>
      <c r="F656" s="1"/>
      <c r="G656" s="1"/>
      <c r="H656" s="1"/>
      <c r="I656" s="1"/>
      <c r="J656" s="1"/>
      <c r="K656" s="1"/>
      <c r="L656" s="1"/>
      <c r="M656" s="1"/>
      <c r="N656" s="1"/>
      <c r="O656" s="1"/>
      <c r="P656" s="1"/>
      <c r="Q656" s="1"/>
      <c r="R656" s="1"/>
      <c r="S656" s="1"/>
      <c r="T656" s="1"/>
    </row>
    <row r="657" ht="15.75" customHeight="1">
      <c r="A657" s="1"/>
      <c r="B657" s="1"/>
      <c r="C657" s="1"/>
      <c r="D657" s="1"/>
      <c r="E657" s="1"/>
      <c r="F657" s="1"/>
      <c r="G657" s="1"/>
      <c r="H657" s="1"/>
      <c r="I657" s="1"/>
      <c r="J657" s="1"/>
      <c r="K657" s="1"/>
      <c r="L657" s="1"/>
      <c r="M657" s="1"/>
      <c r="N657" s="1"/>
      <c r="O657" s="1"/>
      <c r="P657" s="1"/>
      <c r="Q657" s="1"/>
      <c r="R657" s="1"/>
      <c r="S657" s="1"/>
      <c r="T657" s="1"/>
    </row>
    <row r="658" ht="15.75" customHeight="1">
      <c r="A658" s="1"/>
      <c r="B658" s="1"/>
      <c r="C658" s="1"/>
      <c r="D658" s="1"/>
      <c r="E658" s="1"/>
      <c r="F658" s="1"/>
      <c r="G658" s="1"/>
      <c r="H658" s="1"/>
      <c r="I658" s="1"/>
      <c r="J658" s="1"/>
      <c r="K658" s="1"/>
      <c r="L658" s="1"/>
      <c r="M658" s="1"/>
      <c r="N658" s="1"/>
      <c r="O658" s="1"/>
      <c r="P658" s="1"/>
      <c r="Q658" s="1"/>
      <c r="R658" s="1"/>
      <c r="S658" s="1"/>
      <c r="T658" s="1"/>
    </row>
    <row r="659" ht="15.75" customHeight="1">
      <c r="A659" s="1"/>
      <c r="B659" s="1"/>
      <c r="C659" s="1"/>
      <c r="D659" s="1"/>
      <c r="E659" s="1"/>
      <c r="F659" s="1"/>
      <c r="G659" s="1"/>
      <c r="H659" s="1"/>
      <c r="I659" s="1"/>
      <c r="J659" s="1"/>
      <c r="K659" s="1"/>
      <c r="L659" s="1"/>
      <c r="M659" s="1"/>
      <c r="N659" s="1"/>
      <c r="O659" s="1"/>
      <c r="P659" s="1"/>
      <c r="Q659" s="1"/>
      <c r="R659" s="1"/>
      <c r="S659" s="1"/>
      <c r="T659" s="1"/>
    </row>
    <row r="660" ht="15.75" customHeight="1">
      <c r="A660" s="1"/>
      <c r="B660" s="1"/>
      <c r="C660" s="1"/>
      <c r="D660" s="1"/>
      <c r="E660" s="1"/>
      <c r="F660" s="1"/>
      <c r="G660" s="1"/>
      <c r="H660" s="1"/>
      <c r="I660" s="1"/>
      <c r="J660" s="1"/>
      <c r="K660" s="1"/>
      <c r="L660" s="1"/>
      <c r="M660" s="1"/>
      <c r="N660" s="1"/>
      <c r="O660" s="1"/>
      <c r="P660" s="1"/>
      <c r="Q660" s="1"/>
      <c r="R660" s="1"/>
      <c r="S660" s="1"/>
      <c r="T660" s="1"/>
    </row>
    <row r="661" ht="15.75" customHeight="1">
      <c r="A661" s="1"/>
      <c r="B661" s="1"/>
      <c r="C661" s="1"/>
      <c r="D661" s="1"/>
      <c r="E661" s="1"/>
      <c r="F661" s="1"/>
      <c r="G661" s="1"/>
      <c r="H661" s="1"/>
      <c r="I661" s="1"/>
      <c r="J661" s="1"/>
      <c r="K661" s="1"/>
      <c r="L661" s="1"/>
      <c r="M661" s="1"/>
      <c r="N661" s="1"/>
      <c r="O661" s="1"/>
      <c r="P661" s="1"/>
      <c r="Q661" s="1"/>
      <c r="R661" s="1"/>
      <c r="S661" s="1"/>
      <c r="T661" s="1"/>
    </row>
    <row r="662" ht="15.75" customHeight="1">
      <c r="A662" s="1"/>
      <c r="B662" s="1"/>
      <c r="C662" s="1"/>
      <c r="D662" s="1"/>
      <c r="E662" s="1"/>
      <c r="F662" s="1"/>
      <c r="G662" s="1"/>
      <c r="H662" s="1"/>
      <c r="I662" s="1"/>
      <c r="J662" s="1"/>
      <c r="K662" s="1"/>
      <c r="L662" s="1"/>
      <c r="M662" s="1"/>
      <c r="N662" s="1"/>
      <c r="O662" s="1"/>
      <c r="P662" s="1"/>
      <c r="Q662" s="1"/>
      <c r="R662" s="1"/>
      <c r="S662" s="1"/>
      <c r="T662" s="1"/>
    </row>
    <row r="663" ht="15.75" customHeight="1">
      <c r="A663" s="1"/>
      <c r="B663" s="1"/>
      <c r="C663" s="1"/>
      <c r="D663" s="1"/>
      <c r="E663" s="1"/>
      <c r="F663" s="1"/>
      <c r="G663" s="1"/>
      <c r="H663" s="1"/>
      <c r="I663" s="1"/>
      <c r="J663" s="1"/>
      <c r="K663" s="1"/>
      <c r="L663" s="1"/>
      <c r="M663" s="1"/>
      <c r="N663" s="1"/>
      <c r="O663" s="1"/>
      <c r="P663" s="1"/>
      <c r="Q663" s="1"/>
      <c r="R663" s="1"/>
      <c r="S663" s="1"/>
      <c r="T663" s="1"/>
    </row>
    <row r="664" ht="15.75" customHeight="1">
      <c r="A664" s="1"/>
      <c r="B664" s="1"/>
      <c r="C664" s="1"/>
      <c r="D664" s="1"/>
      <c r="E664" s="1"/>
      <c r="F664" s="1"/>
      <c r="G664" s="1"/>
      <c r="H664" s="1"/>
      <c r="I664" s="1"/>
      <c r="J664" s="1"/>
      <c r="K664" s="1"/>
      <c r="L664" s="1"/>
      <c r="M664" s="1"/>
      <c r="N664" s="1"/>
      <c r="O664" s="1"/>
      <c r="P664" s="1"/>
      <c r="Q664" s="1"/>
      <c r="R664" s="1"/>
      <c r="S664" s="1"/>
      <c r="T664" s="1"/>
    </row>
    <row r="665" ht="15.75" customHeight="1">
      <c r="A665" s="1"/>
      <c r="B665" s="1"/>
      <c r="C665" s="1"/>
      <c r="D665" s="1"/>
      <c r="E665" s="1"/>
      <c r="F665" s="1"/>
      <c r="G665" s="1"/>
      <c r="H665" s="1"/>
      <c r="I665" s="1"/>
      <c r="J665" s="1"/>
      <c r="K665" s="1"/>
      <c r="L665" s="1"/>
      <c r="M665" s="1"/>
      <c r="N665" s="1"/>
      <c r="O665" s="1"/>
      <c r="P665" s="1"/>
      <c r="Q665" s="1"/>
      <c r="R665" s="1"/>
      <c r="S665" s="1"/>
      <c r="T665" s="1"/>
    </row>
    <row r="666" ht="15.75" customHeight="1">
      <c r="A666" s="1"/>
      <c r="B666" s="1"/>
      <c r="C666" s="1"/>
      <c r="D666" s="1"/>
      <c r="E666" s="1"/>
      <c r="F666" s="1"/>
      <c r="G666" s="1"/>
      <c r="H666" s="1"/>
      <c r="I666" s="1"/>
      <c r="J666" s="1"/>
      <c r="K666" s="1"/>
      <c r="L666" s="1"/>
      <c r="M666" s="1"/>
      <c r="N666" s="1"/>
      <c r="O666" s="1"/>
      <c r="P666" s="1"/>
      <c r="Q666" s="1"/>
      <c r="R666" s="1"/>
      <c r="S666" s="1"/>
      <c r="T666" s="1"/>
    </row>
    <row r="667" ht="15.75" customHeight="1">
      <c r="A667" s="1"/>
      <c r="B667" s="1"/>
      <c r="C667" s="1"/>
      <c r="D667" s="1"/>
      <c r="E667" s="1"/>
      <c r="F667" s="1"/>
      <c r="G667" s="1"/>
      <c r="H667" s="1"/>
      <c r="I667" s="1"/>
      <c r="J667" s="1"/>
      <c r="K667" s="1"/>
      <c r="L667" s="1"/>
      <c r="M667" s="1"/>
      <c r="N667" s="1"/>
      <c r="O667" s="1"/>
      <c r="P667" s="1"/>
      <c r="Q667" s="1"/>
      <c r="R667" s="1"/>
      <c r="S667" s="1"/>
      <c r="T667" s="1"/>
    </row>
    <row r="668" ht="15.75" customHeight="1">
      <c r="A668" s="1"/>
      <c r="B668" s="1"/>
      <c r="C668" s="1"/>
      <c r="D668" s="1"/>
      <c r="E668" s="1"/>
      <c r="F668" s="1"/>
      <c r="G668" s="1"/>
      <c r="H668" s="1"/>
      <c r="I668" s="1"/>
      <c r="J668" s="1"/>
      <c r="K668" s="1"/>
      <c r="L668" s="1"/>
      <c r="M668" s="1"/>
      <c r="N668" s="1"/>
      <c r="O668" s="1"/>
      <c r="P668" s="1"/>
      <c r="Q668" s="1"/>
      <c r="R668" s="1"/>
      <c r="S668" s="1"/>
      <c r="T668" s="1"/>
    </row>
    <row r="669" ht="15.75" customHeight="1">
      <c r="A669" s="1"/>
      <c r="B669" s="1"/>
      <c r="C669" s="1"/>
      <c r="D669" s="1"/>
      <c r="E669" s="1"/>
      <c r="F669" s="1"/>
      <c r="G669" s="1"/>
      <c r="H669" s="1"/>
      <c r="I669" s="1"/>
      <c r="J669" s="1"/>
      <c r="K669" s="1"/>
      <c r="L669" s="1"/>
      <c r="M669" s="1"/>
      <c r="N669" s="1"/>
      <c r="O669" s="1"/>
      <c r="P669" s="1"/>
      <c r="Q669" s="1"/>
      <c r="R669" s="1"/>
      <c r="S669" s="1"/>
      <c r="T669" s="1"/>
    </row>
    <row r="670" ht="15.75" customHeight="1">
      <c r="A670" s="1"/>
      <c r="B670" s="1"/>
      <c r="C670" s="1"/>
      <c r="D670" s="1"/>
      <c r="E670" s="1"/>
      <c r="F670" s="1"/>
      <c r="G670" s="1"/>
      <c r="H670" s="1"/>
      <c r="I670" s="1"/>
      <c r="J670" s="1"/>
      <c r="K670" s="1"/>
      <c r="L670" s="1"/>
      <c r="M670" s="1"/>
      <c r="N670" s="1"/>
      <c r="O670" s="1"/>
      <c r="P670" s="1"/>
      <c r="Q670" s="1"/>
      <c r="R670" s="1"/>
      <c r="S670" s="1"/>
      <c r="T670" s="1"/>
    </row>
    <row r="671" ht="15.75" customHeight="1">
      <c r="A671" s="1"/>
      <c r="B671" s="1"/>
      <c r="C671" s="1"/>
      <c r="D671" s="1"/>
      <c r="E671" s="1"/>
      <c r="F671" s="1"/>
      <c r="G671" s="1"/>
      <c r="H671" s="1"/>
      <c r="I671" s="1"/>
      <c r="J671" s="1"/>
      <c r="K671" s="1"/>
      <c r="L671" s="1"/>
      <c r="M671" s="1"/>
      <c r="N671" s="1"/>
      <c r="O671" s="1"/>
      <c r="P671" s="1"/>
      <c r="Q671" s="1"/>
      <c r="R671" s="1"/>
      <c r="S671" s="1"/>
      <c r="T671" s="1"/>
    </row>
    <row r="672" ht="15.75" customHeight="1">
      <c r="A672" s="1"/>
      <c r="B672" s="1"/>
      <c r="C672" s="1"/>
      <c r="D672" s="1"/>
      <c r="E672" s="1"/>
      <c r="F672" s="1"/>
      <c r="G672" s="1"/>
      <c r="H672" s="1"/>
      <c r="I672" s="1"/>
      <c r="J672" s="1"/>
      <c r="K672" s="1"/>
      <c r="L672" s="1"/>
      <c r="M672" s="1"/>
      <c r="N672" s="1"/>
      <c r="O672" s="1"/>
      <c r="P672" s="1"/>
      <c r="Q672" s="1"/>
      <c r="R672" s="1"/>
      <c r="S672" s="1"/>
      <c r="T672" s="1"/>
    </row>
    <row r="673" ht="15.75" customHeight="1">
      <c r="A673" s="1"/>
      <c r="B673" s="1"/>
      <c r="C673" s="1"/>
      <c r="D673" s="1"/>
      <c r="E673" s="1"/>
      <c r="F673" s="1"/>
      <c r="G673" s="1"/>
      <c r="H673" s="1"/>
      <c r="I673" s="1"/>
      <c r="J673" s="1"/>
      <c r="K673" s="1"/>
      <c r="L673" s="1"/>
      <c r="M673" s="1"/>
      <c r="N673" s="1"/>
      <c r="O673" s="1"/>
      <c r="P673" s="1"/>
      <c r="Q673" s="1"/>
      <c r="R673" s="1"/>
      <c r="S673" s="1"/>
      <c r="T673" s="1"/>
    </row>
    <row r="674" ht="15.75" customHeight="1">
      <c r="A674" s="1"/>
      <c r="B674" s="1"/>
      <c r="C674" s="1"/>
      <c r="D674" s="1"/>
      <c r="E674" s="1"/>
      <c r="F674" s="1"/>
      <c r="G674" s="1"/>
      <c r="H674" s="1"/>
      <c r="I674" s="1"/>
      <c r="J674" s="1"/>
      <c r="K674" s="1"/>
      <c r="L674" s="1"/>
      <c r="M674" s="1"/>
      <c r="N674" s="1"/>
      <c r="O674" s="1"/>
      <c r="P674" s="1"/>
      <c r="Q674" s="1"/>
      <c r="R674" s="1"/>
      <c r="S674" s="1"/>
      <c r="T674" s="1"/>
    </row>
    <row r="675" ht="15.75" customHeight="1">
      <c r="A675" s="1"/>
      <c r="B675" s="1"/>
      <c r="C675" s="1"/>
      <c r="D675" s="1"/>
      <c r="E675" s="1"/>
      <c r="F675" s="1"/>
      <c r="G675" s="1"/>
      <c r="H675" s="1"/>
      <c r="I675" s="1"/>
      <c r="J675" s="1"/>
      <c r="K675" s="1"/>
      <c r="L675" s="1"/>
      <c r="M675" s="1"/>
      <c r="N675" s="1"/>
      <c r="O675" s="1"/>
      <c r="P675" s="1"/>
      <c r="Q675" s="1"/>
      <c r="R675" s="1"/>
      <c r="S675" s="1"/>
      <c r="T675" s="1"/>
    </row>
    <row r="676" ht="15.75" customHeight="1">
      <c r="A676" s="1"/>
      <c r="B676" s="1"/>
      <c r="C676" s="1"/>
      <c r="D676" s="1"/>
      <c r="E676" s="1"/>
      <c r="F676" s="1"/>
      <c r="G676" s="1"/>
      <c r="H676" s="1"/>
      <c r="I676" s="1"/>
      <c r="J676" s="1"/>
      <c r="K676" s="1"/>
      <c r="L676" s="1"/>
      <c r="M676" s="1"/>
      <c r="N676" s="1"/>
      <c r="O676" s="1"/>
      <c r="P676" s="1"/>
      <c r="Q676" s="1"/>
      <c r="R676" s="1"/>
      <c r="S676" s="1"/>
      <c r="T676" s="1"/>
    </row>
    <row r="677" ht="15.75" customHeight="1">
      <c r="A677" s="1"/>
      <c r="B677" s="1"/>
      <c r="C677" s="1"/>
      <c r="D677" s="1"/>
      <c r="E677" s="1"/>
      <c r="F677" s="1"/>
      <c r="G677" s="1"/>
      <c r="H677" s="1"/>
      <c r="I677" s="1"/>
      <c r="J677" s="1"/>
      <c r="K677" s="1"/>
      <c r="L677" s="1"/>
      <c r="M677" s="1"/>
      <c r="N677" s="1"/>
      <c r="O677" s="1"/>
      <c r="P677" s="1"/>
      <c r="Q677" s="1"/>
      <c r="R677" s="1"/>
      <c r="S677" s="1"/>
      <c r="T677" s="1"/>
    </row>
    <row r="678" ht="15.75" customHeight="1">
      <c r="A678" s="1"/>
      <c r="B678" s="1"/>
      <c r="C678" s="1"/>
      <c r="D678" s="1"/>
      <c r="E678" s="1"/>
      <c r="F678" s="1"/>
      <c r="G678" s="1"/>
      <c r="H678" s="1"/>
      <c r="I678" s="1"/>
      <c r="J678" s="1"/>
      <c r="K678" s="1"/>
      <c r="L678" s="1"/>
      <c r="M678" s="1"/>
      <c r="N678" s="1"/>
      <c r="O678" s="1"/>
      <c r="P678" s="1"/>
      <c r="Q678" s="1"/>
      <c r="R678" s="1"/>
      <c r="S678" s="1"/>
      <c r="T678" s="1"/>
    </row>
    <row r="679" ht="15.75" customHeight="1">
      <c r="A679" s="1"/>
      <c r="B679" s="1"/>
      <c r="C679" s="1"/>
      <c r="D679" s="1"/>
      <c r="E679" s="1"/>
      <c r="F679" s="1"/>
      <c r="G679" s="1"/>
      <c r="H679" s="1"/>
      <c r="I679" s="1"/>
      <c r="J679" s="1"/>
      <c r="K679" s="1"/>
      <c r="L679" s="1"/>
      <c r="M679" s="1"/>
      <c r="N679" s="1"/>
      <c r="O679" s="1"/>
      <c r="P679" s="1"/>
      <c r="Q679" s="1"/>
      <c r="R679" s="1"/>
      <c r="S679" s="1"/>
      <c r="T679" s="1"/>
    </row>
    <row r="680" ht="15.75" customHeight="1">
      <c r="A680" s="1"/>
      <c r="B680" s="1"/>
      <c r="C680" s="1"/>
      <c r="D680" s="1"/>
      <c r="E680" s="1"/>
      <c r="F680" s="1"/>
      <c r="G680" s="1"/>
      <c r="H680" s="1"/>
      <c r="I680" s="1"/>
      <c r="J680" s="1"/>
      <c r="K680" s="1"/>
      <c r="L680" s="1"/>
      <c r="M680" s="1"/>
      <c r="N680" s="1"/>
      <c r="O680" s="1"/>
      <c r="P680" s="1"/>
      <c r="Q680" s="1"/>
      <c r="R680" s="1"/>
      <c r="S680" s="1"/>
      <c r="T680" s="1"/>
    </row>
    <row r="681" ht="15.75" customHeight="1">
      <c r="A681" s="1"/>
      <c r="B681" s="1"/>
      <c r="C681" s="1"/>
      <c r="D681" s="1"/>
      <c r="E681" s="1"/>
      <c r="F681" s="1"/>
      <c r="G681" s="1"/>
      <c r="H681" s="1"/>
      <c r="I681" s="1"/>
      <c r="J681" s="1"/>
      <c r="K681" s="1"/>
      <c r="L681" s="1"/>
      <c r="M681" s="1"/>
      <c r="N681" s="1"/>
      <c r="O681" s="1"/>
      <c r="P681" s="1"/>
      <c r="Q681" s="1"/>
      <c r="R681" s="1"/>
      <c r="S681" s="1"/>
      <c r="T681" s="1"/>
    </row>
    <row r="682" ht="15.75" customHeight="1">
      <c r="A682" s="1"/>
      <c r="B682" s="1"/>
      <c r="C682" s="1"/>
      <c r="D682" s="1"/>
      <c r="E682" s="1"/>
      <c r="F682" s="1"/>
      <c r="G682" s="1"/>
      <c r="H682" s="1"/>
      <c r="I682" s="1"/>
      <c r="J682" s="1"/>
      <c r="K682" s="1"/>
      <c r="L682" s="1"/>
      <c r="M682" s="1"/>
      <c r="N682" s="1"/>
      <c r="O682" s="1"/>
      <c r="P682" s="1"/>
      <c r="Q682" s="1"/>
      <c r="R682" s="1"/>
      <c r="S682" s="1"/>
      <c r="T682" s="1"/>
    </row>
    <row r="683" ht="15.75" customHeight="1">
      <c r="A683" s="1"/>
      <c r="B683" s="1"/>
      <c r="C683" s="1"/>
      <c r="D683" s="1"/>
      <c r="E683" s="1"/>
      <c r="F683" s="1"/>
      <c r="G683" s="1"/>
      <c r="H683" s="1"/>
      <c r="I683" s="1"/>
      <c r="J683" s="1"/>
      <c r="K683" s="1"/>
      <c r="L683" s="1"/>
      <c r="M683" s="1"/>
      <c r="N683" s="1"/>
      <c r="O683" s="1"/>
      <c r="P683" s="1"/>
      <c r="Q683" s="1"/>
      <c r="R683" s="1"/>
      <c r="S683" s="1"/>
      <c r="T683" s="1"/>
    </row>
    <row r="684" ht="15.75" customHeight="1">
      <c r="A684" s="1"/>
      <c r="B684" s="1"/>
      <c r="C684" s="1"/>
      <c r="D684" s="1"/>
      <c r="E684" s="1"/>
      <c r="F684" s="1"/>
      <c r="G684" s="1"/>
      <c r="H684" s="1"/>
      <c r="I684" s="1"/>
      <c r="J684" s="1"/>
      <c r="K684" s="1"/>
      <c r="L684" s="1"/>
      <c r="M684" s="1"/>
      <c r="N684" s="1"/>
      <c r="O684" s="1"/>
      <c r="P684" s="1"/>
      <c r="Q684" s="1"/>
      <c r="R684" s="1"/>
      <c r="S684" s="1"/>
      <c r="T684" s="1"/>
    </row>
    <row r="685" ht="15.75" customHeight="1">
      <c r="A685" s="1"/>
      <c r="B685" s="1"/>
      <c r="C685" s="1"/>
      <c r="D685" s="1"/>
      <c r="E685" s="1"/>
      <c r="F685" s="1"/>
      <c r="G685" s="1"/>
      <c r="H685" s="1"/>
      <c r="I685" s="1"/>
      <c r="J685" s="1"/>
      <c r="K685" s="1"/>
      <c r="L685" s="1"/>
      <c r="M685" s="1"/>
      <c r="N685" s="1"/>
      <c r="O685" s="1"/>
      <c r="P685" s="1"/>
      <c r="Q685" s="1"/>
      <c r="R685" s="1"/>
      <c r="S685" s="1"/>
      <c r="T685" s="1"/>
    </row>
    <row r="686" ht="15.75" customHeight="1">
      <c r="A686" s="1"/>
      <c r="B686" s="1"/>
      <c r="C686" s="1"/>
      <c r="D686" s="1"/>
      <c r="E686" s="1"/>
      <c r="F686" s="1"/>
      <c r="G686" s="1"/>
      <c r="H686" s="1"/>
      <c r="I686" s="1"/>
      <c r="J686" s="1"/>
      <c r="K686" s="1"/>
      <c r="L686" s="1"/>
      <c r="M686" s="1"/>
      <c r="N686" s="1"/>
      <c r="O686" s="1"/>
      <c r="P686" s="1"/>
      <c r="Q686" s="1"/>
      <c r="R686" s="1"/>
      <c r="S686" s="1"/>
      <c r="T686" s="1"/>
    </row>
    <row r="687" ht="15.75" customHeight="1">
      <c r="A687" s="1"/>
      <c r="B687" s="1"/>
      <c r="C687" s="1"/>
      <c r="D687" s="1"/>
      <c r="E687" s="1"/>
      <c r="F687" s="1"/>
      <c r="G687" s="1"/>
      <c r="H687" s="1"/>
      <c r="I687" s="1"/>
      <c r="J687" s="1"/>
      <c r="K687" s="1"/>
      <c r="L687" s="1"/>
      <c r="M687" s="1"/>
      <c r="N687" s="1"/>
      <c r="O687" s="1"/>
      <c r="P687" s="1"/>
      <c r="Q687" s="1"/>
      <c r="R687" s="1"/>
      <c r="S687" s="1"/>
      <c r="T687" s="1"/>
    </row>
    <row r="688" ht="15.75" customHeight="1">
      <c r="A688" s="1"/>
      <c r="B688" s="1"/>
      <c r="C688" s="1"/>
      <c r="D688" s="1"/>
      <c r="E688" s="1"/>
      <c r="F688" s="1"/>
      <c r="G688" s="1"/>
      <c r="H688" s="1"/>
      <c r="I688" s="1"/>
      <c r="J688" s="1"/>
      <c r="K688" s="1"/>
      <c r="L688" s="1"/>
      <c r="M688" s="1"/>
      <c r="N688" s="1"/>
      <c r="O688" s="1"/>
      <c r="P688" s="1"/>
      <c r="Q688" s="1"/>
      <c r="R688" s="1"/>
      <c r="S688" s="1"/>
      <c r="T688" s="1"/>
    </row>
    <row r="689" ht="15.75" customHeight="1">
      <c r="A689" s="1"/>
      <c r="B689" s="1"/>
      <c r="C689" s="1"/>
      <c r="D689" s="1"/>
      <c r="E689" s="1"/>
      <c r="F689" s="1"/>
      <c r="G689" s="1"/>
      <c r="H689" s="1"/>
      <c r="I689" s="1"/>
      <c r="J689" s="1"/>
      <c r="K689" s="1"/>
      <c r="L689" s="1"/>
      <c r="M689" s="1"/>
      <c r="N689" s="1"/>
      <c r="O689" s="1"/>
      <c r="P689" s="1"/>
      <c r="Q689" s="1"/>
      <c r="R689" s="1"/>
      <c r="S689" s="1"/>
      <c r="T689" s="1"/>
    </row>
    <row r="690" ht="15.75" customHeight="1">
      <c r="A690" s="1"/>
      <c r="B690" s="1"/>
      <c r="C690" s="1"/>
      <c r="D690" s="1"/>
      <c r="E690" s="1"/>
      <c r="F690" s="1"/>
      <c r="G690" s="1"/>
      <c r="H690" s="1"/>
      <c r="I690" s="1"/>
      <c r="J690" s="1"/>
      <c r="K690" s="1"/>
      <c r="L690" s="1"/>
      <c r="M690" s="1"/>
      <c r="N690" s="1"/>
      <c r="O690" s="1"/>
      <c r="P690" s="1"/>
      <c r="Q690" s="1"/>
      <c r="R690" s="1"/>
      <c r="S690" s="1"/>
      <c r="T690" s="1"/>
    </row>
    <row r="691" ht="15.75" customHeight="1">
      <c r="A691" s="1"/>
      <c r="B691" s="1"/>
      <c r="C691" s="1"/>
      <c r="D691" s="1"/>
      <c r="E691" s="1"/>
      <c r="F691" s="1"/>
      <c r="G691" s="1"/>
      <c r="H691" s="1"/>
      <c r="I691" s="1"/>
      <c r="J691" s="1"/>
      <c r="K691" s="1"/>
      <c r="L691" s="1"/>
      <c r="M691" s="1"/>
      <c r="N691" s="1"/>
      <c r="O691" s="1"/>
      <c r="P691" s="1"/>
      <c r="Q691" s="1"/>
      <c r="R691" s="1"/>
      <c r="S691" s="1"/>
      <c r="T691" s="1"/>
    </row>
    <row r="692" ht="15.75" customHeight="1">
      <c r="A692" s="1"/>
      <c r="B692" s="1"/>
      <c r="C692" s="1"/>
      <c r="D692" s="1"/>
      <c r="E692" s="1"/>
      <c r="F692" s="1"/>
      <c r="G692" s="1"/>
      <c r="H692" s="1"/>
      <c r="I692" s="1"/>
      <c r="J692" s="1"/>
      <c r="K692" s="1"/>
      <c r="L692" s="1"/>
      <c r="M692" s="1"/>
      <c r="N692" s="1"/>
      <c r="O692" s="1"/>
      <c r="P692" s="1"/>
      <c r="Q692" s="1"/>
      <c r="R692" s="1"/>
      <c r="S692" s="1"/>
      <c r="T692" s="1"/>
    </row>
    <row r="693" ht="15.75" customHeight="1">
      <c r="A693" s="1"/>
      <c r="B693" s="1"/>
      <c r="C693" s="1"/>
      <c r="D693" s="1"/>
      <c r="E693" s="1"/>
      <c r="F693" s="1"/>
      <c r="G693" s="1"/>
      <c r="H693" s="1"/>
      <c r="I693" s="1"/>
      <c r="J693" s="1"/>
      <c r="K693" s="1"/>
      <c r="L693" s="1"/>
      <c r="M693" s="1"/>
      <c r="N693" s="1"/>
      <c r="O693" s="1"/>
      <c r="P693" s="1"/>
      <c r="Q693" s="1"/>
      <c r="R693" s="1"/>
      <c r="S693" s="1"/>
      <c r="T693" s="1"/>
    </row>
    <row r="694" ht="15.75" customHeight="1">
      <c r="A694" s="1"/>
      <c r="B694" s="1"/>
      <c r="C694" s="1"/>
      <c r="D694" s="1"/>
      <c r="E694" s="1"/>
      <c r="F694" s="1"/>
      <c r="G694" s="1"/>
      <c r="H694" s="1"/>
      <c r="I694" s="1"/>
      <c r="J694" s="1"/>
      <c r="K694" s="1"/>
      <c r="L694" s="1"/>
      <c r="M694" s="1"/>
      <c r="N694" s="1"/>
      <c r="O694" s="1"/>
      <c r="P694" s="1"/>
      <c r="Q694" s="1"/>
      <c r="R694" s="1"/>
      <c r="S694" s="1"/>
      <c r="T694" s="1"/>
    </row>
    <row r="695" ht="15.75" customHeight="1">
      <c r="A695" s="1"/>
      <c r="B695" s="1"/>
      <c r="C695" s="1"/>
      <c r="D695" s="1"/>
      <c r="E695" s="1"/>
      <c r="F695" s="1"/>
      <c r="G695" s="1"/>
      <c r="H695" s="1"/>
      <c r="I695" s="1"/>
      <c r="J695" s="1"/>
      <c r="K695" s="1"/>
      <c r="L695" s="1"/>
      <c r="M695" s="1"/>
      <c r="N695" s="1"/>
      <c r="O695" s="1"/>
      <c r="P695" s="1"/>
      <c r="Q695" s="1"/>
      <c r="R695" s="1"/>
      <c r="S695" s="1"/>
      <c r="T695" s="1"/>
    </row>
    <row r="696" ht="15.75" customHeight="1">
      <c r="A696" s="1"/>
      <c r="B696" s="1"/>
      <c r="C696" s="1"/>
      <c r="D696" s="1"/>
      <c r="E696" s="1"/>
      <c r="F696" s="1"/>
      <c r="G696" s="1"/>
      <c r="H696" s="1"/>
      <c r="I696" s="1"/>
      <c r="J696" s="1"/>
      <c r="K696" s="1"/>
      <c r="L696" s="1"/>
      <c r="M696" s="1"/>
      <c r="N696" s="1"/>
      <c r="O696" s="1"/>
      <c r="P696" s="1"/>
      <c r="Q696" s="1"/>
      <c r="R696" s="1"/>
      <c r="S696" s="1"/>
      <c r="T696" s="1"/>
    </row>
    <row r="697" ht="15.75" customHeight="1">
      <c r="A697" s="1"/>
      <c r="B697" s="1"/>
      <c r="C697" s="1"/>
      <c r="D697" s="1"/>
      <c r="E697" s="1"/>
      <c r="F697" s="1"/>
      <c r="G697" s="1"/>
      <c r="H697" s="1"/>
      <c r="I697" s="1"/>
      <c r="J697" s="1"/>
      <c r="K697" s="1"/>
      <c r="L697" s="1"/>
      <c r="M697" s="1"/>
      <c r="N697" s="1"/>
      <c r="O697" s="1"/>
      <c r="P697" s="1"/>
      <c r="Q697" s="1"/>
      <c r="R697" s="1"/>
      <c r="S697" s="1"/>
      <c r="T697" s="1"/>
    </row>
    <row r="698" ht="15.75" customHeight="1">
      <c r="A698" s="1"/>
      <c r="B698" s="1"/>
      <c r="C698" s="1"/>
      <c r="D698" s="1"/>
      <c r="E698" s="1"/>
      <c r="F698" s="1"/>
      <c r="G698" s="1"/>
      <c r="H698" s="1"/>
      <c r="I698" s="1"/>
      <c r="J698" s="1"/>
      <c r="K698" s="1"/>
      <c r="L698" s="1"/>
      <c r="M698" s="1"/>
      <c r="N698" s="1"/>
      <c r="O698" s="1"/>
      <c r="P698" s="1"/>
      <c r="Q698" s="1"/>
      <c r="R698" s="1"/>
      <c r="S698" s="1"/>
      <c r="T698" s="1"/>
    </row>
    <row r="699" ht="15.75" customHeight="1">
      <c r="A699" s="1"/>
      <c r="B699" s="1"/>
      <c r="C699" s="1"/>
      <c r="D699" s="1"/>
      <c r="E699" s="1"/>
      <c r="F699" s="1"/>
      <c r="G699" s="1"/>
      <c r="H699" s="1"/>
      <c r="I699" s="1"/>
      <c r="J699" s="1"/>
      <c r="K699" s="1"/>
      <c r="L699" s="1"/>
      <c r="M699" s="1"/>
      <c r="N699" s="1"/>
      <c r="O699" s="1"/>
      <c r="P699" s="1"/>
      <c r="Q699" s="1"/>
      <c r="R699" s="1"/>
      <c r="S699" s="1"/>
      <c r="T699" s="1"/>
    </row>
    <row r="700" ht="15.75" customHeight="1">
      <c r="A700" s="1"/>
      <c r="B700" s="1"/>
      <c r="C700" s="1"/>
      <c r="D700" s="1"/>
      <c r="E700" s="1"/>
      <c r="F700" s="1"/>
      <c r="G700" s="1"/>
      <c r="H700" s="1"/>
      <c r="I700" s="1"/>
      <c r="J700" s="1"/>
      <c r="K700" s="1"/>
      <c r="L700" s="1"/>
      <c r="M700" s="1"/>
      <c r="N700" s="1"/>
      <c r="O700" s="1"/>
      <c r="P700" s="1"/>
      <c r="Q700" s="1"/>
      <c r="R700" s="1"/>
      <c r="S700" s="1"/>
      <c r="T700" s="1"/>
    </row>
    <row r="701" ht="15.75" customHeight="1">
      <c r="A701" s="1"/>
      <c r="B701" s="1"/>
      <c r="C701" s="1"/>
      <c r="D701" s="1"/>
      <c r="E701" s="1"/>
      <c r="F701" s="1"/>
      <c r="G701" s="1"/>
      <c r="H701" s="1"/>
      <c r="I701" s="1"/>
      <c r="J701" s="1"/>
      <c r="K701" s="1"/>
      <c r="L701" s="1"/>
      <c r="M701" s="1"/>
      <c r="N701" s="1"/>
      <c r="O701" s="1"/>
      <c r="P701" s="1"/>
      <c r="Q701" s="1"/>
      <c r="R701" s="1"/>
      <c r="S701" s="1"/>
      <c r="T701" s="1"/>
    </row>
    <row r="702" ht="15.75" customHeight="1">
      <c r="A702" s="1"/>
      <c r="B702" s="1"/>
      <c r="C702" s="1"/>
      <c r="D702" s="1"/>
      <c r="E702" s="1"/>
      <c r="F702" s="1"/>
      <c r="G702" s="1"/>
      <c r="H702" s="1"/>
      <c r="I702" s="1"/>
      <c r="J702" s="1"/>
      <c r="K702" s="1"/>
      <c r="L702" s="1"/>
      <c r="M702" s="1"/>
      <c r="N702" s="1"/>
      <c r="O702" s="1"/>
      <c r="P702" s="1"/>
      <c r="Q702" s="1"/>
      <c r="R702" s="1"/>
      <c r="S702" s="1"/>
      <c r="T702" s="1"/>
    </row>
    <row r="703" ht="15.75" customHeight="1">
      <c r="A703" s="1"/>
      <c r="B703" s="1"/>
      <c r="C703" s="1"/>
      <c r="D703" s="1"/>
      <c r="E703" s="1"/>
      <c r="F703" s="1"/>
      <c r="G703" s="1"/>
      <c r="H703" s="1"/>
      <c r="I703" s="1"/>
      <c r="J703" s="1"/>
      <c r="K703" s="1"/>
      <c r="L703" s="1"/>
      <c r="M703" s="1"/>
      <c r="N703" s="1"/>
      <c r="O703" s="1"/>
      <c r="P703" s="1"/>
      <c r="Q703" s="1"/>
      <c r="R703" s="1"/>
      <c r="S703" s="1"/>
      <c r="T703" s="1"/>
    </row>
    <row r="704" ht="15.75" customHeight="1">
      <c r="A704" s="1"/>
      <c r="B704" s="1"/>
      <c r="C704" s="1"/>
      <c r="D704" s="1"/>
      <c r="E704" s="1"/>
      <c r="F704" s="1"/>
      <c r="G704" s="1"/>
      <c r="H704" s="1"/>
      <c r="I704" s="1"/>
      <c r="J704" s="1"/>
      <c r="K704" s="1"/>
      <c r="L704" s="1"/>
      <c r="M704" s="1"/>
      <c r="N704" s="1"/>
      <c r="O704" s="1"/>
      <c r="P704" s="1"/>
      <c r="Q704" s="1"/>
      <c r="R704" s="1"/>
      <c r="S704" s="1"/>
      <c r="T704" s="1"/>
    </row>
    <row r="705" ht="15.75" customHeight="1">
      <c r="A705" s="1"/>
      <c r="B705" s="1"/>
      <c r="C705" s="1"/>
      <c r="D705" s="1"/>
      <c r="E705" s="1"/>
      <c r="F705" s="1"/>
      <c r="G705" s="1"/>
      <c r="H705" s="1"/>
      <c r="I705" s="1"/>
      <c r="J705" s="1"/>
      <c r="K705" s="1"/>
      <c r="L705" s="1"/>
      <c r="M705" s="1"/>
      <c r="N705" s="1"/>
      <c r="O705" s="1"/>
      <c r="P705" s="1"/>
      <c r="Q705" s="1"/>
      <c r="R705" s="1"/>
      <c r="S705" s="1"/>
      <c r="T705" s="1"/>
    </row>
    <row r="706" ht="15.75" customHeight="1">
      <c r="A706" s="1"/>
      <c r="B706" s="1"/>
      <c r="C706" s="1"/>
      <c r="D706" s="1"/>
      <c r="E706" s="1"/>
      <c r="F706" s="1"/>
      <c r="G706" s="1"/>
      <c r="H706" s="1"/>
      <c r="I706" s="1"/>
      <c r="J706" s="1"/>
      <c r="K706" s="1"/>
      <c r="L706" s="1"/>
      <c r="M706" s="1"/>
      <c r="N706" s="1"/>
      <c r="O706" s="1"/>
      <c r="P706" s="1"/>
      <c r="Q706" s="1"/>
      <c r="R706" s="1"/>
      <c r="S706" s="1"/>
      <c r="T706" s="1"/>
    </row>
    <row r="707" ht="15.75" customHeight="1">
      <c r="A707" s="1"/>
      <c r="B707" s="1"/>
      <c r="C707" s="1"/>
      <c r="D707" s="1"/>
      <c r="E707" s="1"/>
      <c r="F707" s="1"/>
      <c r="G707" s="1"/>
      <c r="H707" s="1"/>
      <c r="I707" s="1"/>
      <c r="J707" s="1"/>
      <c r="K707" s="1"/>
      <c r="L707" s="1"/>
      <c r="M707" s="1"/>
      <c r="N707" s="1"/>
      <c r="O707" s="1"/>
      <c r="P707" s="1"/>
      <c r="Q707" s="1"/>
      <c r="R707" s="1"/>
      <c r="S707" s="1"/>
      <c r="T707" s="1"/>
    </row>
    <row r="708" ht="15.75" customHeight="1">
      <c r="A708" s="1"/>
      <c r="B708" s="1"/>
      <c r="C708" s="1"/>
      <c r="D708" s="1"/>
      <c r="E708" s="1"/>
      <c r="F708" s="1"/>
      <c r="G708" s="1"/>
      <c r="H708" s="1"/>
      <c r="I708" s="1"/>
      <c r="J708" s="1"/>
      <c r="K708" s="1"/>
      <c r="L708" s="1"/>
      <c r="M708" s="1"/>
      <c r="N708" s="1"/>
      <c r="O708" s="1"/>
      <c r="P708" s="1"/>
      <c r="Q708" s="1"/>
      <c r="R708" s="1"/>
      <c r="S708" s="1"/>
      <c r="T708" s="1"/>
    </row>
    <row r="709" ht="15.75" customHeight="1">
      <c r="A709" s="1"/>
      <c r="B709" s="1"/>
      <c r="C709" s="1"/>
      <c r="D709" s="1"/>
      <c r="E709" s="1"/>
      <c r="F709" s="1"/>
      <c r="G709" s="1"/>
      <c r="H709" s="1"/>
      <c r="I709" s="1"/>
      <c r="J709" s="1"/>
      <c r="K709" s="1"/>
      <c r="L709" s="1"/>
      <c r="M709" s="1"/>
      <c r="N709" s="1"/>
      <c r="O709" s="1"/>
      <c r="P709" s="1"/>
      <c r="Q709" s="1"/>
      <c r="R709" s="1"/>
      <c r="S709" s="1"/>
      <c r="T709" s="1"/>
    </row>
    <row r="710" ht="15.75" customHeight="1">
      <c r="A710" s="1"/>
      <c r="B710" s="1"/>
      <c r="C710" s="1"/>
      <c r="D710" s="1"/>
      <c r="E710" s="1"/>
      <c r="F710" s="1"/>
      <c r="G710" s="1"/>
      <c r="H710" s="1"/>
      <c r="I710" s="1"/>
      <c r="J710" s="1"/>
      <c r="K710" s="1"/>
      <c r="L710" s="1"/>
      <c r="M710" s="1"/>
      <c r="N710" s="1"/>
      <c r="O710" s="1"/>
      <c r="P710" s="1"/>
      <c r="Q710" s="1"/>
      <c r="R710" s="1"/>
      <c r="S710" s="1"/>
      <c r="T710" s="1"/>
    </row>
    <row r="711" ht="15.75" customHeight="1">
      <c r="A711" s="1"/>
      <c r="B711" s="1"/>
      <c r="C711" s="1"/>
      <c r="D711" s="1"/>
      <c r="E711" s="1"/>
      <c r="F711" s="1"/>
      <c r="G711" s="1"/>
      <c r="H711" s="1"/>
      <c r="I711" s="1"/>
      <c r="J711" s="1"/>
      <c r="K711" s="1"/>
      <c r="L711" s="1"/>
      <c r="M711" s="1"/>
      <c r="N711" s="1"/>
      <c r="O711" s="1"/>
      <c r="P711" s="1"/>
      <c r="Q711" s="1"/>
      <c r="R711" s="1"/>
      <c r="S711" s="1"/>
      <c r="T711" s="1"/>
    </row>
    <row r="712" ht="15.75" customHeight="1">
      <c r="A712" s="1"/>
      <c r="B712" s="1"/>
      <c r="C712" s="1"/>
      <c r="D712" s="1"/>
      <c r="E712" s="1"/>
      <c r="F712" s="1"/>
      <c r="G712" s="1"/>
      <c r="H712" s="1"/>
      <c r="I712" s="1"/>
      <c r="J712" s="1"/>
      <c r="K712" s="1"/>
      <c r="L712" s="1"/>
      <c r="M712" s="1"/>
      <c r="N712" s="1"/>
      <c r="O712" s="1"/>
      <c r="P712" s="1"/>
      <c r="Q712" s="1"/>
      <c r="R712" s="1"/>
      <c r="S712" s="1"/>
      <c r="T712" s="1"/>
    </row>
    <row r="713" ht="15.75" customHeight="1">
      <c r="A713" s="1"/>
      <c r="B713" s="1"/>
      <c r="C713" s="1"/>
      <c r="D713" s="1"/>
      <c r="E713" s="1"/>
      <c r="F713" s="1"/>
      <c r="G713" s="1"/>
      <c r="H713" s="1"/>
      <c r="I713" s="1"/>
      <c r="J713" s="1"/>
      <c r="K713" s="1"/>
      <c r="L713" s="1"/>
      <c r="M713" s="1"/>
      <c r="N713" s="1"/>
      <c r="O713" s="1"/>
      <c r="P713" s="1"/>
      <c r="Q713" s="1"/>
      <c r="R713" s="1"/>
      <c r="S713" s="1"/>
      <c r="T713" s="1"/>
    </row>
    <row r="714" ht="15.75" customHeight="1">
      <c r="A714" s="1"/>
      <c r="B714" s="1"/>
      <c r="C714" s="1"/>
      <c r="D714" s="1"/>
      <c r="E714" s="1"/>
      <c r="F714" s="1"/>
      <c r="G714" s="1"/>
      <c r="H714" s="1"/>
      <c r="I714" s="1"/>
      <c r="J714" s="1"/>
      <c r="K714" s="1"/>
      <c r="L714" s="1"/>
      <c r="M714" s="1"/>
      <c r="N714" s="1"/>
      <c r="O714" s="1"/>
      <c r="P714" s="1"/>
      <c r="Q714" s="1"/>
      <c r="R714" s="1"/>
      <c r="S714" s="1"/>
      <c r="T714" s="1"/>
    </row>
    <row r="715" ht="15.75" customHeight="1">
      <c r="A715" s="1"/>
      <c r="B715" s="1"/>
      <c r="C715" s="1"/>
      <c r="D715" s="1"/>
      <c r="E715" s="1"/>
      <c r="F715" s="1"/>
      <c r="G715" s="1"/>
      <c r="H715" s="1"/>
      <c r="I715" s="1"/>
      <c r="J715" s="1"/>
      <c r="K715" s="1"/>
      <c r="L715" s="1"/>
      <c r="M715" s="1"/>
      <c r="N715" s="1"/>
      <c r="O715" s="1"/>
      <c r="P715" s="1"/>
      <c r="Q715" s="1"/>
      <c r="R715" s="1"/>
      <c r="S715" s="1"/>
      <c r="T715" s="1"/>
    </row>
    <row r="716" ht="15.75" customHeight="1">
      <c r="A716" s="1"/>
      <c r="B716" s="1"/>
      <c r="C716" s="1"/>
      <c r="D716" s="1"/>
      <c r="E716" s="1"/>
      <c r="F716" s="1"/>
      <c r="G716" s="1"/>
      <c r="H716" s="1"/>
      <c r="I716" s="1"/>
      <c r="J716" s="1"/>
      <c r="K716" s="1"/>
      <c r="L716" s="1"/>
      <c r="M716" s="1"/>
      <c r="N716" s="1"/>
      <c r="O716" s="1"/>
      <c r="P716" s="1"/>
      <c r="Q716" s="1"/>
      <c r="R716" s="1"/>
      <c r="S716" s="1"/>
      <c r="T716" s="1"/>
    </row>
    <row r="717" ht="15.75" customHeight="1">
      <c r="A717" s="1"/>
      <c r="B717" s="1"/>
      <c r="C717" s="1"/>
      <c r="D717" s="1"/>
      <c r="E717" s="1"/>
      <c r="F717" s="1"/>
      <c r="G717" s="1"/>
      <c r="H717" s="1"/>
      <c r="I717" s="1"/>
      <c r="J717" s="1"/>
      <c r="K717" s="1"/>
      <c r="L717" s="1"/>
      <c r="M717" s="1"/>
      <c r="N717" s="1"/>
      <c r="O717" s="1"/>
      <c r="P717" s="1"/>
      <c r="Q717" s="1"/>
      <c r="R717" s="1"/>
      <c r="S717" s="1"/>
      <c r="T717" s="1"/>
    </row>
    <row r="718" ht="15.75" customHeight="1">
      <c r="A718" s="1"/>
      <c r="B718" s="1"/>
      <c r="C718" s="1"/>
      <c r="D718" s="1"/>
      <c r="E718" s="1"/>
      <c r="F718" s="1"/>
      <c r="G718" s="1"/>
      <c r="H718" s="1"/>
      <c r="I718" s="1"/>
      <c r="J718" s="1"/>
      <c r="K718" s="1"/>
      <c r="L718" s="1"/>
      <c r="M718" s="1"/>
      <c r="N718" s="1"/>
      <c r="O718" s="1"/>
      <c r="P718" s="1"/>
      <c r="Q718" s="1"/>
      <c r="R718" s="1"/>
      <c r="S718" s="1"/>
      <c r="T718" s="1"/>
    </row>
    <row r="719" ht="15.75" customHeight="1">
      <c r="A719" s="1"/>
      <c r="B719" s="1"/>
      <c r="C719" s="1"/>
      <c r="D719" s="1"/>
      <c r="E719" s="1"/>
      <c r="F719" s="1"/>
      <c r="G719" s="1"/>
      <c r="H719" s="1"/>
      <c r="I719" s="1"/>
      <c r="J719" s="1"/>
      <c r="K719" s="1"/>
      <c r="L719" s="1"/>
      <c r="M719" s="1"/>
      <c r="N719" s="1"/>
      <c r="O719" s="1"/>
      <c r="P719" s="1"/>
      <c r="Q719" s="1"/>
      <c r="R719" s="1"/>
      <c r="S719" s="1"/>
      <c r="T719" s="1"/>
    </row>
    <row r="720" ht="15.75" customHeight="1">
      <c r="A720" s="1"/>
      <c r="B720" s="1"/>
      <c r="C720" s="1"/>
      <c r="D720" s="1"/>
      <c r="E720" s="1"/>
      <c r="F720" s="1"/>
      <c r="G720" s="1"/>
      <c r="H720" s="1"/>
      <c r="I720" s="1"/>
      <c r="J720" s="1"/>
      <c r="K720" s="1"/>
      <c r="L720" s="1"/>
      <c r="M720" s="1"/>
      <c r="N720" s="1"/>
      <c r="O720" s="1"/>
      <c r="P720" s="1"/>
      <c r="Q720" s="1"/>
      <c r="R720" s="1"/>
      <c r="S720" s="1"/>
      <c r="T720" s="1"/>
    </row>
    <row r="721" ht="15.75" customHeight="1">
      <c r="A721" s="1"/>
      <c r="B721" s="1"/>
      <c r="C721" s="1"/>
      <c r="D721" s="1"/>
      <c r="E721" s="1"/>
      <c r="F721" s="1"/>
      <c r="G721" s="1"/>
      <c r="H721" s="1"/>
      <c r="I721" s="1"/>
      <c r="J721" s="1"/>
      <c r="K721" s="1"/>
      <c r="L721" s="1"/>
      <c r="M721" s="1"/>
      <c r="N721" s="1"/>
      <c r="O721" s="1"/>
      <c r="P721" s="1"/>
      <c r="Q721" s="1"/>
      <c r="R721" s="1"/>
      <c r="S721" s="1"/>
      <c r="T721" s="1"/>
    </row>
    <row r="722" ht="15.75" customHeight="1">
      <c r="A722" s="1"/>
      <c r="B722" s="1"/>
      <c r="C722" s="1"/>
      <c r="D722" s="1"/>
      <c r="E722" s="1"/>
      <c r="F722" s="1"/>
      <c r="G722" s="1"/>
      <c r="H722" s="1"/>
      <c r="I722" s="1"/>
      <c r="J722" s="1"/>
      <c r="K722" s="1"/>
      <c r="L722" s="1"/>
      <c r="M722" s="1"/>
      <c r="N722" s="1"/>
      <c r="O722" s="1"/>
      <c r="P722" s="1"/>
      <c r="Q722" s="1"/>
      <c r="R722" s="1"/>
      <c r="S722" s="1"/>
      <c r="T722" s="1"/>
    </row>
    <row r="723" ht="15.75" customHeight="1">
      <c r="A723" s="1"/>
      <c r="B723" s="1"/>
      <c r="C723" s="1"/>
      <c r="D723" s="1"/>
      <c r="E723" s="1"/>
      <c r="F723" s="1"/>
      <c r="G723" s="1"/>
      <c r="H723" s="1"/>
      <c r="I723" s="1"/>
      <c r="J723" s="1"/>
      <c r="K723" s="1"/>
      <c r="L723" s="1"/>
      <c r="M723" s="1"/>
      <c r="N723" s="1"/>
      <c r="O723" s="1"/>
      <c r="P723" s="1"/>
      <c r="Q723" s="1"/>
      <c r="R723" s="1"/>
      <c r="S723" s="1"/>
      <c r="T723" s="1"/>
    </row>
    <row r="724" ht="15.75" customHeight="1">
      <c r="A724" s="1"/>
      <c r="B724" s="1"/>
      <c r="C724" s="1"/>
      <c r="D724" s="1"/>
      <c r="E724" s="1"/>
      <c r="F724" s="1"/>
      <c r="G724" s="1"/>
      <c r="H724" s="1"/>
      <c r="I724" s="1"/>
      <c r="J724" s="1"/>
      <c r="K724" s="1"/>
      <c r="L724" s="1"/>
      <c r="M724" s="1"/>
      <c r="N724" s="1"/>
      <c r="O724" s="1"/>
      <c r="P724" s="1"/>
      <c r="Q724" s="1"/>
      <c r="R724" s="1"/>
      <c r="S724" s="1"/>
      <c r="T724" s="1"/>
    </row>
    <row r="725" ht="15.75" customHeight="1">
      <c r="A725" s="1"/>
      <c r="B725" s="1"/>
      <c r="C725" s="1"/>
      <c r="D725" s="1"/>
      <c r="E725" s="1"/>
      <c r="F725" s="1"/>
      <c r="G725" s="1"/>
      <c r="H725" s="1"/>
      <c r="I725" s="1"/>
      <c r="J725" s="1"/>
      <c r="K725" s="1"/>
      <c r="L725" s="1"/>
      <c r="M725" s="1"/>
      <c r="N725" s="1"/>
      <c r="O725" s="1"/>
      <c r="P725" s="1"/>
      <c r="Q725" s="1"/>
      <c r="R725" s="1"/>
      <c r="S725" s="1"/>
      <c r="T725" s="1"/>
    </row>
    <row r="726" ht="15.75" customHeight="1">
      <c r="A726" s="1"/>
      <c r="B726" s="1"/>
      <c r="C726" s="1"/>
      <c r="D726" s="1"/>
      <c r="E726" s="1"/>
      <c r="F726" s="1"/>
      <c r="G726" s="1"/>
      <c r="H726" s="1"/>
      <c r="I726" s="1"/>
      <c r="J726" s="1"/>
      <c r="K726" s="1"/>
      <c r="L726" s="1"/>
      <c r="M726" s="1"/>
      <c r="N726" s="1"/>
      <c r="O726" s="1"/>
      <c r="P726" s="1"/>
      <c r="Q726" s="1"/>
      <c r="R726" s="1"/>
      <c r="S726" s="1"/>
      <c r="T726" s="1"/>
    </row>
    <row r="727" ht="15.75" customHeight="1">
      <c r="A727" s="1"/>
      <c r="B727" s="1"/>
      <c r="C727" s="1"/>
      <c r="D727" s="1"/>
      <c r="E727" s="1"/>
      <c r="F727" s="1"/>
      <c r="G727" s="1"/>
      <c r="H727" s="1"/>
      <c r="I727" s="1"/>
      <c r="J727" s="1"/>
      <c r="K727" s="1"/>
      <c r="L727" s="1"/>
      <c r="M727" s="1"/>
      <c r="N727" s="1"/>
      <c r="O727" s="1"/>
      <c r="P727" s="1"/>
      <c r="Q727" s="1"/>
      <c r="R727" s="1"/>
      <c r="S727" s="1"/>
      <c r="T727" s="1"/>
    </row>
    <row r="728" ht="15.75" customHeight="1">
      <c r="A728" s="1"/>
      <c r="B728" s="1"/>
      <c r="C728" s="1"/>
      <c r="D728" s="1"/>
      <c r="E728" s="1"/>
      <c r="F728" s="1"/>
      <c r="G728" s="1"/>
      <c r="H728" s="1"/>
      <c r="I728" s="1"/>
      <c r="J728" s="1"/>
      <c r="K728" s="1"/>
      <c r="L728" s="1"/>
      <c r="M728" s="1"/>
      <c r="N728" s="1"/>
      <c r="O728" s="1"/>
      <c r="P728" s="1"/>
      <c r="Q728" s="1"/>
      <c r="R728" s="1"/>
      <c r="S728" s="1"/>
      <c r="T728" s="1"/>
    </row>
    <row r="729" ht="15.75" customHeight="1">
      <c r="A729" s="1"/>
      <c r="B729" s="1"/>
      <c r="C729" s="1"/>
      <c r="D729" s="1"/>
      <c r="E729" s="1"/>
      <c r="F729" s="1"/>
      <c r="G729" s="1"/>
      <c r="H729" s="1"/>
      <c r="I729" s="1"/>
      <c r="J729" s="1"/>
      <c r="K729" s="1"/>
      <c r="L729" s="1"/>
      <c r="M729" s="1"/>
      <c r="N729" s="1"/>
      <c r="O729" s="1"/>
      <c r="P729" s="1"/>
      <c r="Q729" s="1"/>
      <c r="R729" s="1"/>
      <c r="S729" s="1"/>
      <c r="T729" s="1"/>
    </row>
    <row r="730" ht="15.75" customHeight="1">
      <c r="A730" s="1"/>
      <c r="B730" s="1"/>
      <c r="C730" s="1"/>
      <c r="D730" s="1"/>
      <c r="E730" s="1"/>
      <c r="F730" s="1"/>
      <c r="G730" s="1"/>
      <c r="H730" s="1"/>
      <c r="I730" s="1"/>
      <c r="J730" s="1"/>
      <c r="K730" s="1"/>
      <c r="L730" s="1"/>
      <c r="M730" s="1"/>
      <c r="N730" s="1"/>
      <c r="O730" s="1"/>
      <c r="P730" s="1"/>
      <c r="Q730" s="1"/>
      <c r="R730" s="1"/>
      <c r="S730" s="1"/>
      <c r="T730" s="1"/>
    </row>
    <row r="731" ht="15.75" customHeight="1">
      <c r="A731" s="1"/>
      <c r="B731" s="1"/>
      <c r="C731" s="1"/>
      <c r="D731" s="1"/>
      <c r="E731" s="1"/>
      <c r="F731" s="1"/>
      <c r="G731" s="1"/>
      <c r="H731" s="1"/>
      <c r="I731" s="1"/>
      <c r="J731" s="1"/>
      <c r="K731" s="1"/>
      <c r="L731" s="1"/>
      <c r="M731" s="1"/>
      <c r="N731" s="1"/>
      <c r="O731" s="1"/>
      <c r="P731" s="1"/>
      <c r="Q731" s="1"/>
      <c r="R731" s="1"/>
      <c r="S731" s="1"/>
      <c r="T731" s="1"/>
    </row>
    <row r="732" ht="15.75" customHeight="1">
      <c r="A732" s="1"/>
      <c r="B732" s="1"/>
      <c r="C732" s="1"/>
      <c r="D732" s="1"/>
      <c r="E732" s="1"/>
      <c r="F732" s="1"/>
      <c r="G732" s="1"/>
      <c r="H732" s="1"/>
      <c r="I732" s="1"/>
      <c r="J732" s="1"/>
      <c r="K732" s="1"/>
      <c r="L732" s="1"/>
      <c r="M732" s="1"/>
      <c r="N732" s="1"/>
      <c r="O732" s="1"/>
      <c r="P732" s="1"/>
      <c r="Q732" s="1"/>
      <c r="R732" s="1"/>
      <c r="S732" s="1"/>
      <c r="T732" s="1"/>
    </row>
    <row r="733" ht="15.75" customHeight="1">
      <c r="A733" s="1"/>
      <c r="B733" s="1"/>
      <c r="C733" s="1"/>
      <c r="D733" s="1"/>
      <c r="E733" s="1"/>
      <c r="F733" s="1"/>
      <c r="G733" s="1"/>
      <c r="H733" s="1"/>
      <c r="I733" s="1"/>
      <c r="J733" s="1"/>
      <c r="K733" s="1"/>
      <c r="L733" s="1"/>
      <c r="M733" s="1"/>
      <c r="N733" s="1"/>
      <c r="O733" s="1"/>
      <c r="P733" s="1"/>
      <c r="Q733" s="1"/>
      <c r="R733" s="1"/>
      <c r="S733" s="1"/>
      <c r="T733" s="1"/>
    </row>
    <row r="734" ht="15.75" customHeight="1">
      <c r="A734" s="1"/>
      <c r="B734" s="1"/>
      <c r="C734" s="1"/>
      <c r="D734" s="1"/>
      <c r="E734" s="1"/>
      <c r="F734" s="1"/>
      <c r="G734" s="1"/>
      <c r="H734" s="1"/>
      <c r="I734" s="1"/>
      <c r="J734" s="1"/>
      <c r="K734" s="1"/>
      <c r="L734" s="1"/>
      <c r="M734" s="1"/>
      <c r="N734" s="1"/>
      <c r="O734" s="1"/>
      <c r="P734" s="1"/>
      <c r="Q734" s="1"/>
      <c r="R734" s="1"/>
      <c r="S734" s="1"/>
      <c r="T734" s="1"/>
    </row>
    <row r="735" ht="15.75" customHeight="1">
      <c r="A735" s="1"/>
      <c r="B735" s="1"/>
      <c r="C735" s="1"/>
      <c r="D735" s="1"/>
      <c r="E735" s="1"/>
      <c r="F735" s="1"/>
      <c r="G735" s="1"/>
      <c r="H735" s="1"/>
      <c r="I735" s="1"/>
      <c r="J735" s="1"/>
      <c r="K735" s="1"/>
      <c r="L735" s="1"/>
      <c r="M735" s="1"/>
      <c r="N735" s="1"/>
      <c r="O735" s="1"/>
      <c r="P735" s="1"/>
      <c r="Q735" s="1"/>
      <c r="R735" s="1"/>
      <c r="S735" s="1"/>
      <c r="T735" s="1"/>
    </row>
    <row r="736" ht="15.75" customHeight="1">
      <c r="A736" s="1"/>
      <c r="B736" s="1"/>
      <c r="C736" s="1"/>
      <c r="D736" s="1"/>
      <c r="E736" s="1"/>
      <c r="F736" s="1"/>
      <c r="G736" s="1"/>
      <c r="H736" s="1"/>
      <c r="I736" s="1"/>
      <c r="J736" s="1"/>
      <c r="K736" s="1"/>
      <c r="L736" s="1"/>
      <c r="M736" s="1"/>
      <c r="N736" s="1"/>
      <c r="O736" s="1"/>
      <c r="P736" s="1"/>
      <c r="Q736" s="1"/>
      <c r="R736" s="1"/>
      <c r="S736" s="1"/>
      <c r="T736" s="1"/>
    </row>
    <row r="737" ht="15.75" customHeight="1">
      <c r="A737" s="1"/>
      <c r="B737" s="1"/>
      <c r="C737" s="1"/>
      <c r="D737" s="1"/>
      <c r="E737" s="1"/>
      <c r="F737" s="1"/>
      <c r="G737" s="1"/>
      <c r="H737" s="1"/>
      <c r="I737" s="1"/>
      <c r="J737" s="1"/>
      <c r="K737" s="1"/>
      <c r="L737" s="1"/>
      <c r="M737" s="1"/>
      <c r="N737" s="1"/>
      <c r="O737" s="1"/>
      <c r="P737" s="1"/>
      <c r="Q737" s="1"/>
      <c r="R737" s="1"/>
      <c r="S737" s="1"/>
      <c r="T737" s="1"/>
    </row>
    <row r="738" ht="15.75" customHeight="1">
      <c r="A738" s="1"/>
      <c r="B738" s="1"/>
      <c r="C738" s="1"/>
      <c r="D738" s="1"/>
      <c r="E738" s="1"/>
      <c r="F738" s="1"/>
      <c r="G738" s="1"/>
      <c r="H738" s="1"/>
      <c r="I738" s="1"/>
      <c r="J738" s="1"/>
      <c r="K738" s="1"/>
      <c r="L738" s="1"/>
      <c r="M738" s="1"/>
      <c r="N738" s="1"/>
      <c r="O738" s="1"/>
      <c r="P738" s="1"/>
      <c r="Q738" s="1"/>
      <c r="R738" s="1"/>
      <c r="S738" s="1"/>
      <c r="T738" s="1"/>
    </row>
    <row r="739" ht="15.75" customHeight="1">
      <c r="A739" s="1"/>
      <c r="B739" s="1"/>
      <c r="C739" s="1"/>
      <c r="D739" s="1"/>
      <c r="E739" s="1"/>
      <c r="F739" s="1"/>
      <c r="G739" s="1"/>
      <c r="H739" s="1"/>
      <c r="I739" s="1"/>
      <c r="J739" s="1"/>
      <c r="K739" s="1"/>
      <c r="L739" s="1"/>
      <c r="M739" s="1"/>
      <c r="N739" s="1"/>
      <c r="O739" s="1"/>
      <c r="P739" s="1"/>
      <c r="Q739" s="1"/>
      <c r="R739" s="1"/>
      <c r="S739" s="1"/>
      <c r="T739" s="1"/>
    </row>
    <row r="740" ht="15.75" customHeight="1">
      <c r="A740" s="1"/>
      <c r="B740" s="1"/>
      <c r="C740" s="1"/>
      <c r="D740" s="1"/>
      <c r="E740" s="1"/>
      <c r="F740" s="1"/>
      <c r="G740" s="1"/>
      <c r="H740" s="1"/>
      <c r="I740" s="1"/>
      <c r="J740" s="1"/>
      <c r="K740" s="1"/>
      <c r="L740" s="1"/>
      <c r="M740" s="1"/>
      <c r="N740" s="1"/>
      <c r="O740" s="1"/>
      <c r="P740" s="1"/>
      <c r="Q740" s="1"/>
      <c r="R740" s="1"/>
      <c r="S740" s="1"/>
      <c r="T740" s="1"/>
    </row>
    <row r="741" ht="15.75" customHeight="1">
      <c r="A741" s="1"/>
      <c r="B741" s="1"/>
      <c r="C741" s="1"/>
      <c r="D741" s="1"/>
      <c r="E741" s="1"/>
      <c r="F741" s="1"/>
      <c r="G741" s="1"/>
      <c r="H741" s="1"/>
      <c r="I741" s="1"/>
      <c r="J741" s="1"/>
      <c r="K741" s="1"/>
      <c r="L741" s="1"/>
      <c r="M741" s="1"/>
      <c r="N741" s="1"/>
      <c r="O741" s="1"/>
      <c r="P741" s="1"/>
      <c r="Q741" s="1"/>
      <c r="R741" s="1"/>
      <c r="S741" s="1"/>
      <c r="T741" s="1"/>
    </row>
    <row r="742" ht="15.75" customHeight="1">
      <c r="A742" s="1"/>
      <c r="B742" s="1"/>
      <c r="C742" s="1"/>
      <c r="D742" s="1"/>
      <c r="E742" s="1"/>
      <c r="F742" s="1"/>
      <c r="G742" s="1"/>
      <c r="H742" s="1"/>
      <c r="I742" s="1"/>
      <c r="J742" s="1"/>
      <c r="K742" s="1"/>
      <c r="L742" s="1"/>
      <c r="M742" s="1"/>
      <c r="N742" s="1"/>
      <c r="O742" s="1"/>
      <c r="P742" s="1"/>
      <c r="Q742" s="1"/>
      <c r="R742" s="1"/>
      <c r="S742" s="1"/>
      <c r="T742" s="1"/>
    </row>
    <row r="743" ht="15.75" customHeight="1">
      <c r="A743" s="1"/>
      <c r="B743" s="1"/>
      <c r="C743" s="1"/>
      <c r="D743" s="1"/>
      <c r="E743" s="1"/>
      <c r="F743" s="1"/>
      <c r="G743" s="1"/>
      <c r="H743" s="1"/>
      <c r="I743" s="1"/>
      <c r="J743" s="1"/>
      <c r="K743" s="1"/>
      <c r="L743" s="1"/>
      <c r="M743" s="1"/>
      <c r="N743" s="1"/>
      <c r="O743" s="1"/>
      <c r="P743" s="1"/>
      <c r="Q743" s="1"/>
      <c r="R743" s="1"/>
      <c r="S743" s="1"/>
      <c r="T743" s="1"/>
    </row>
    <row r="744" ht="15.75" customHeight="1">
      <c r="A744" s="1"/>
      <c r="B744" s="1"/>
      <c r="C744" s="1"/>
      <c r="D744" s="1"/>
      <c r="E744" s="1"/>
      <c r="F744" s="1"/>
      <c r="G744" s="1"/>
      <c r="H744" s="1"/>
      <c r="I744" s="1"/>
      <c r="J744" s="1"/>
      <c r="K744" s="1"/>
      <c r="L744" s="1"/>
      <c r="M744" s="1"/>
      <c r="N744" s="1"/>
      <c r="O744" s="1"/>
      <c r="P744" s="1"/>
      <c r="Q744" s="1"/>
      <c r="R744" s="1"/>
      <c r="S744" s="1"/>
      <c r="T744" s="1"/>
    </row>
    <row r="745" ht="15.75" customHeight="1">
      <c r="A745" s="1"/>
      <c r="B745" s="1"/>
      <c r="C745" s="1"/>
      <c r="D745" s="1"/>
      <c r="E745" s="1"/>
      <c r="F745" s="1"/>
      <c r="G745" s="1"/>
      <c r="H745" s="1"/>
      <c r="I745" s="1"/>
      <c r="J745" s="1"/>
      <c r="K745" s="1"/>
      <c r="L745" s="1"/>
      <c r="M745" s="1"/>
      <c r="N745" s="1"/>
      <c r="O745" s="1"/>
      <c r="P745" s="1"/>
      <c r="Q745" s="1"/>
      <c r="R745" s="1"/>
      <c r="S745" s="1"/>
      <c r="T745" s="1"/>
    </row>
    <row r="746" ht="15.75" customHeight="1">
      <c r="A746" s="1"/>
      <c r="B746" s="1"/>
      <c r="C746" s="1"/>
      <c r="D746" s="1"/>
      <c r="E746" s="1"/>
      <c r="F746" s="1"/>
      <c r="G746" s="1"/>
      <c r="H746" s="1"/>
      <c r="I746" s="1"/>
      <c r="J746" s="1"/>
      <c r="K746" s="1"/>
      <c r="L746" s="1"/>
      <c r="M746" s="1"/>
      <c r="N746" s="1"/>
      <c r="O746" s="1"/>
      <c r="P746" s="1"/>
      <c r="Q746" s="1"/>
      <c r="R746" s="1"/>
      <c r="S746" s="1"/>
      <c r="T746" s="1"/>
    </row>
    <row r="747" ht="15.75" customHeight="1">
      <c r="A747" s="1"/>
      <c r="B747" s="1"/>
      <c r="C747" s="1"/>
      <c r="D747" s="1"/>
      <c r="E747" s="1"/>
      <c r="F747" s="1"/>
      <c r="G747" s="1"/>
      <c r="H747" s="1"/>
      <c r="I747" s="1"/>
      <c r="J747" s="1"/>
      <c r="K747" s="1"/>
      <c r="L747" s="1"/>
      <c r="M747" s="1"/>
      <c r="N747" s="1"/>
      <c r="O747" s="1"/>
      <c r="P747" s="1"/>
      <c r="Q747" s="1"/>
      <c r="R747" s="1"/>
      <c r="S747" s="1"/>
      <c r="T747" s="1"/>
    </row>
    <row r="748" ht="15.75" customHeight="1">
      <c r="A748" s="1"/>
      <c r="B748" s="1"/>
      <c r="C748" s="1"/>
      <c r="D748" s="1"/>
      <c r="E748" s="1"/>
      <c r="F748" s="1"/>
      <c r="G748" s="1"/>
      <c r="H748" s="1"/>
      <c r="I748" s="1"/>
      <c r="J748" s="1"/>
      <c r="K748" s="1"/>
      <c r="L748" s="1"/>
      <c r="M748" s="1"/>
      <c r="N748" s="1"/>
      <c r="O748" s="1"/>
      <c r="P748" s="1"/>
      <c r="Q748" s="1"/>
      <c r="R748" s="1"/>
      <c r="S748" s="1"/>
      <c r="T748" s="1"/>
    </row>
    <row r="749" ht="15.75" customHeight="1">
      <c r="A749" s="1"/>
      <c r="B749" s="1"/>
      <c r="C749" s="1"/>
      <c r="D749" s="1"/>
      <c r="E749" s="1"/>
      <c r="F749" s="1"/>
      <c r="G749" s="1"/>
      <c r="H749" s="1"/>
      <c r="I749" s="1"/>
      <c r="J749" s="1"/>
      <c r="K749" s="1"/>
      <c r="L749" s="1"/>
      <c r="M749" s="1"/>
      <c r="N749" s="1"/>
      <c r="O749" s="1"/>
      <c r="P749" s="1"/>
      <c r="Q749" s="1"/>
      <c r="R749" s="1"/>
      <c r="S749" s="1"/>
      <c r="T749" s="1"/>
    </row>
    <row r="750" ht="15.75" customHeight="1">
      <c r="A750" s="1"/>
      <c r="B750" s="1"/>
      <c r="C750" s="1"/>
      <c r="D750" s="1"/>
      <c r="E750" s="1"/>
      <c r="F750" s="1"/>
      <c r="G750" s="1"/>
      <c r="H750" s="1"/>
      <c r="I750" s="1"/>
      <c r="J750" s="1"/>
      <c r="K750" s="1"/>
      <c r="L750" s="1"/>
      <c r="M750" s="1"/>
      <c r="N750" s="1"/>
      <c r="O750" s="1"/>
      <c r="P750" s="1"/>
      <c r="Q750" s="1"/>
      <c r="R750" s="1"/>
      <c r="S750" s="1"/>
      <c r="T750" s="1"/>
    </row>
    <row r="751" ht="15.75" customHeight="1">
      <c r="A751" s="1"/>
      <c r="B751" s="1"/>
      <c r="C751" s="1"/>
      <c r="D751" s="1"/>
      <c r="E751" s="1"/>
      <c r="F751" s="1"/>
      <c r="G751" s="1"/>
      <c r="H751" s="1"/>
      <c r="I751" s="1"/>
      <c r="J751" s="1"/>
      <c r="K751" s="1"/>
      <c r="L751" s="1"/>
      <c r="M751" s="1"/>
      <c r="N751" s="1"/>
      <c r="O751" s="1"/>
      <c r="P751" s="1"/>
      <c r="Q751" s="1"/>
      <c r="R751" s="1"/>
      <c r="S751" s="1"/>
      <c r="T751" s="1"/>
    </row>
    <row r="752" ht="15.75" customHeight="1">
      <c r="A752" s="1"/>
      <c r="B752" s="1"/>
      <c r="C752" s="1"/>
      <c r="D752" s="1"/>
      <c r="E752" s="1"/>
      <c r="F752" s="1"/>
      <c r="G752" s="1"/>
      <c r="H752" s="1"/>
      <c r="I752" s="1"/>
      <c r="J752" s="1"/>
      <c r="K752" s="1"/>
      <c r="L752" s="1"/>
      <c r="M752" s="1"/>
      <c r="N752" s="1"/>
      <c r="O752" s="1"/>
      <c r="P752" s="1"/>
      <c r="Q752" s="1"/>
      <c r="R752" s="1"/>
      <c r="S752" s="1"/>
      <c r="T752" s="1"/>
    </row>
    <row r="753" ht="15.75" customHeight="1">
      <c r="A753" s="1"/>
      <c r="B753" s="1"/>
      <c r="C753" s="1"/>
      <c r="D753" s="1"/>
      <c r="E753" s="1"/>
      <c r="F753" s="1"/>
      <c r="G753" s="1"/>
      <c r="H753" s="1"/>
      <c r="I753" s="1"/>
      <c r="J753" s="1"/>
      <c r="K753" s="1"/>
      <c r="L753" s="1"/>
      <c r="M753" s="1"/>
      <c r="N753" s="1"/>
      <c r="O753" s="1"/>
      <c r="P753" s="1"/>
      <c r="Q753" s="1"/>
      <c r="R753" s="1"/>
      <c r="S753" s="1"/>
      <c r="T753" s="1"/>
    </row>
    <row r="754" ht="15.75" customHeight="1">
      <c r="A754" s="1"/>
      <c r="B754" s="1"/>
      <c r="C754" s="1"/>
      <c r="D754" s="1"/>
      <c r="E754" s="1"/>
      <c r="F754" s="1"/>
      <c r="G754" s="1"/>
      <c r="H754" s="1"/>
      <c r="I754" s="1"/>
      <c r="J754" s="1"/>
      <c r="K754" s="1"/>
      <c r="L754" s="1"/>
      <c r="M754" s="1"/>
      <c r="N754" s="1"/>
      <c r="O754" s="1"/>
      <c r="P754" s="1"/>
      <c r="Q754" s="1"/>
      <c r="R754" s="1"/>
      <c r="S754" s="1"/>
      <c r="T754" s="1"/>
    </row>
    <row r="755" ht="15.75" customHeight="1">
      <c r="A755" s="1"/>
      <c r="B755" s="1"/>
      <c r="C755" s="1"/>
      <c r="D755" s="1"/>
      <c r="E755" s="1"/>
      <c r="F755" s="1"/>
      <c r="G755" s="1"/>
      <c r="H755" s="1"/>
      <c r="I755" s="1"/>
      <c r="J755" s="1"/>
      <c r="K755" s="1"/>
      <c r="L755" s="1"/>
      <c r="M755" s="1"/>
      <c r="N755" s="1"/>
      <c r="O755" s="1"/>
      <c r="P755" s="1"/>
      <c r="Q755" s="1"/>
      <c r="R755" s="1"/>
      <c r="S755" s="1"/>
      <c r="T755" s="1"/>
    </row>
    <row r="756" ht="15.75" customHeight="1">
      <c r="A756" s="1"/>
      <c r="B756" s="1"/>
      <c r="C756" s="1"/>
      <c r="D756" s="1"/>
      <c r="E756" s="1"/>
      <c r="F756" s="1"/>
      <c r="G756" s="1"/>
      <c r="H756" s="1"/>
      <c r="I756" s="1"/>
      <c r="J756" s="1"/>
      <c r="K756" s="1"/>
      <c r="L756" s="1"/>
      <c r="M756" s="1"/>
      <c r="N756" s="1"/>
      <c r="O756" s="1"/>
      <c r="P756" s="1"/>
      <c r="Q756" s="1"/>
      <c r="R756" s="1"/>
      <c r="S756" s="1"/>
      <c r="T756" s="1"/>
    </row>
    <row r="757" ht="15.75" customHeight="1">
      <c r="A757" s="1"/>
      <c r="B757" s="1"/>
      <c r="C757" s="1"/>
      <c r="D757" s="1"/>
      <c r="E757" s="1"/>
      <c r="F757" s="1"/>
      <c r="G757" s="1"/>
      <c r="H757" s="1"/>
      <c r="I757" s="1"/>
      <c r="J757" s="1"/>
      <c r="K757" s="1"/>
      <c r="L757" s="1"/>
      <c r="M757" s="1"/>
      <c r="N757" s="1"/>
      <c r="O757" s="1"/>
      <c r="P757" s="1"/>
      <c r="Q757" s="1"/>
      <c r="R757" s="1"/>
      <c r="S757" s="1"/>
      <c r="T757" s="1"/>
    </row>
    <row r="758" ht="15.75" customHeight="1">
      <c r="A758" s="1"/>
      <c r="B758" s="1"/>
      <c r="C758" s="1"/>
      <c r="D758" s="1"/>
      <c r="E758" s="1"/>
      <c r="F758" s="1"/>
      <c r="G758" s="1"/>
      <c r="H758" s="1"/>
      <c r="I758" s="1"/>
      <c r="J758" s="1"/>
      <c r="K758" s="1"/>
      <c r="L758" s="1"/>
      <c r="M758" s="1"/>
      <c r="N758" s="1"/>
      <c r="O758" s="1"/>
      <c r="P758" s="1"/>
      <c r="Q758" s="1"/>
      <c r="R758" s="1"/>
      <c r="S758" s="1"/>
      <c r="T758" s="1"/>
    </row>
    <row r="759" ht="15.75" customHeight="1">
      <c r="A759" s="1"/>
      <c r="B759" s="1"/>
      <c r="C759" s="1"/>
      <c r="D759" s="1"/>
      <c r="E759" s="1"/>
      <c r="F759" s="1"/>
      <c r="G759" s="1"/>
      <c r="H759" s="1"/>
      <c r="I759" s="1"/>
      <c r="J759" s="1"/>
      <c r="K759" s="1"/>
      <c r="L759" s="1"/>
      <c r="M759" s="1"/>
      <c r="N759" s="1"/>
      <c r="O759" s="1"/>
      <c r="P759" s="1"/>
      <c r="Q759" s="1"/>
      <c r="R759" s="1"/>
      <c r="S759" s="1"/>
      <c r="T759" s="1"/>
    </row>
    <row r="760" ht="15.75" customHeight="1">
      <c r="A760" s="1"/>
      <c r="B760" s="1"/>
      <c r="C760" s="1"/>
      <c r="D760" s="1"/>
      <c r="E760" s="1"/>
      <c r="F760" s="1"/>
      <c r="G760" s="1"/>
      <c r="H760" s="1"/>
      <c r="I760" s="1"/>
      <c r="J760" s="1"/>
      <c r="K760" s="1"/>
      <c r="L760" s="1"/>
      <c r="M760" s="1"/>
      <c r="N760" s="1"/>
      <c r="O760" s="1"/>
      <c r="P760" s="1"/>
      <c r="Q760" s="1"/>
      <c r="R760" s="1"/>
      <c r="S760" s="1"/>
      <c r="T760" s="1"/>
    </row>
    <row r="761" ht="15.75" customHeight="1">
      <c r="A761" s="1"/>
      <c r="B761" s="1"/>
      <c r="C761" s="1"/>
      <c r="D761" s="1"/>
      <c r="E761" s="1"/>
      <c r="F761" s="1"/>
      <c r="G761" s="1"/>
      <c r="H761" s="1"/>
      <c r="I761" s="1"/>
      <c r="J761" s="1"/>
      <c r="K761" s="1"/>
      <c r="L761" s="1"/>
      <c r="M761" s="1"/>
      <c r="N761" s="1"/>
      <c r="O761" s="1"/>
      <c r="P761" s="1"/>
      <c r="Q761" s="1"/>
      <c r="R761" s="1"/>
      <c r="S761" s="1"/>
      <c r="T761" s="1"/>
    </row>
    <row r="762" ht="15.75" customHeight="1">
      <c r="A762" s="1"/>
      <c r="B762" s="1"/>
      <c r="C762" s="1"/>
      <c r="D762" s="1"/>
      <c r="E762" s="1"/>
      <c r="F762" s="1"/>
      <c r="G762" s="1"/>
      <c r="H762" s="1"/>
      <c r="I762" s="1"/>
      <c r="J762" s="1"/>
      <c r="K762" s="1"/>
      <c r="L762" s="1"/>
      <c r="M762" s="1"/>
      <c r="N762" s="1"/>
      <c r="O762" s="1"/>
      <c r="P762" s="1"/>
      <c r="Q762" s="1"/>
      <c r="R762" s="1"/>
      <c r="S762" s="1"/>
      <c r="T762" s="1"/>
    </row>
    <row r="763" ht="15.75" customHeight="1">
      <c r="A763" s="1"/>
      <c r="B763" s="1"/>
      <c r="C763" s="1"/>
      <c r="D763" s="1"/>
      <c r="E763" s="1"/>
      <c r="F763" s="1"/>
      <c r="G763" s="1"/>
      <c r="H763" s="1"/>
      <c r="I763" s="1"/>
      <c r="J763" s="1"/>
      <c r="K763" s="1"/>
      <c r="L763" s="1"/>
      <c r="M763" s="1"/>
      <c r="N763" s="1"/>
      <c r="O763" s="1"/>
      <c r="P763" s="1"/>
      <c r="Q763" s="1"/>
      <c r="R763" s="1"/>
      <c r="S763" s="1"/>
      <c r="T763" s="1"/>
    </row>
    <row r="764" ht="15.75" customHeight="1">
      <c r="A764" s="1"/>
      <c r="B764" s="1"/>
      <c r="C764" s="1"/>
      <c r="D764" s="1"/>
      <c r="E764" s="1"/>
      <c r="F764" s="1"/>
      <c r="G764" s="1"/>
      <c r="H764" s="1"/>
      <c r="I764" s="1"/>
      <c r="J764" s="1"/>
      <c r="K764" s="1"/>
      <c r="L764" s="1"/>
      <c r="M764" s="1"/>
      <c r="N764" s="1"/>
      <c r="O764" s="1"/>
      <c r="P764" s="1"/>
      <c r="Q764" s="1"/>
      <c r="R764" s="1"/>
      <c r="S764" s="1"/>
      <c r="T764" s="1"/>
    </row>
    <row r="765" ht="15.75" customHeight="1">
      <c r="A765" s="1"/>
      <c r="B765" s="1"/>
      <c r="C765" s="1"/>
      <c r="D765" s="1"/>
      <c r="E765" s="1"/>
      <c r="F765" s="1"/>
      <c r="G765" s="1"/>
      <c r="H765" s="1"/>
      <c r="I765" s="1"/>
      <c r="J765" s="1"/>
      <c r="K765" s="1"/>
      <c r="L765" s="1"/>
      <c r="M765" s="1"/>
      <c r="N765" s="1"/>
      <c r="O765" s="1"/>
      <c r="P765" s="1"/>
      <c r="Q765" s="1"/>
      <c r="R765" s="1"/>
      <c r="S765" s="1"/>
      <c r="T765" s="1"/>
    </row>
    <row r="766" ht="15.75" customHeight="1">
      <c r="A766" s="1"/>
      <c r="B766" s="1"/>
      <c r="C766" s="1"/>
      <c r="D766" s="1"/>
      <c r="E766" s="1"/>
      <c r="F766" s="1"/>
      <c r="G766" s="1"/>
      <c r="H766" s="1"/>
      <c r="I766" s="1"/>
      <c r="J766" s="1"/>
      <c r="K766" s="1"/>
      <c r="L766" s="1"/>
      <c r="M766" s="1"/>
      <c r="N766" s="1"/>
      <c r="O766" s="1"/>
      <c r="P766" s="1"/>
      <c r="Q766" s="1"/>
      <c r="R766" s="1"/>
      <c r="S766" s="1"/>
      <c r="T766" s="1"/>
    </row>
    <row r="767" ht="15.75" customHeight="1">
      <c r="A767" s="1"/>
      <c r="B767" s="1"/>
      <c r="C767" s="1"/>
      <c r="D767" s="1"/>
      <c r="E767" s="1"/>
      <c r="F767" s="1"/>
      <c r="G767" s="1"/>
      <c r="H767" s="1"/>
      <c r="I767" s="1"/>
      <c r="J767" s="1"/>
      <c r="K767" s="1"/>
      <c r="L767" s="1"/>
      <c r="M767" s="1"/>
      <c r="N767" s="1"/>
      <c r="O767" s="1"/>
      <c r="P767" s="1"/>
      <c r="Q767" s="1"/>
      <c r="R767" s="1"/>
      <c r="S767" s="1"/>
      <c r="T767" s="1"/>
    </row>
    <row r="768" ht="15.75" customHeight="1">
      <c r="A768" s="1"/>
      <c r="B768" s="1"/>
      <c r="C768" s="1"/>
      <c r="D768" s="1"/>
      <c r="E768" s="1"/>
      <c r="F768" s="1"/>
      <c r="G768" s="1"/>
      <c r="H768" s="1"/>
      <c r="I768" s="1"/>
      <c r="J768" s="1"/>
      <c r="K768" s="1"/>
      <c r="L768" s="1"/>
      <c r="M768" s="1"/>
      <c r="N768" s="1"/>
      <c r="O768" s="1"/>
      <c r="P768" s="1"/>
      <c r="Q768" s="1"/>
      <c r="R768" s="1"/>
      <c r="S768" s="1"/>
      <c r="T768" s="1"/>
    </row>
    <row r="769" ht="15.75" customHeight="1">
      <c r="A769" s="1"/>
      <c r="B769" s="1"/>
      <c r="C769" s="1"/>
      <c r="D769" s="1"/>
      <c r="E769" s="1"/>
      <c r="F769" s="1"/>
      <c r="G769" s="1"/>
      <c r="H769" s="1"/>
      <c r="I769" s="1"/>
      <c r="J769" s="1"/>
      <c r="K769" s="1"/>
      <c r="L769" s="1"/>
      <c r="M769" s="1"/>
      <c r="N769" s="1"/>
      <c r="O769" s="1"/>
      <c r="P769" s="1"/>
      <c r="Q769" s="1"/>
      <c r="R769" s="1"/>
      <c r="S769" s="1"/>
      <c r="T769" s="1"/>
    </row>
    <row r="770" ht="15.75" customHeight="1">
      <c r="A770" s="1"/>
      <c r="B770" s="1"/>
      <c r="C770" s="1"/>
      <c r="D770" s="1"/>
      <c r="E770" s="1"/>
      <c r="F770" s="1"/>
      <c r="G770" s="1"/>
      <c r="H770" s="1"/>
      <c r="I770" s="1"/>
      <c r="J770" s="1"/>
      <c r="K770" s="1"/>
      <c r="L770" s="1"/>
      <c r="M770" s="1"/>
      <c r="N770" s="1"/>
      <c r="O770" s="1"/>
      <c r="P770" s="1"/>
      <c r="Q770" s="1"/>
      <c r="R770" s="1"/>
      <c r="S770" s="1"/>
      <c r="T770" s="1"/>
    </row>
    <row r="771" ht="15.75" customHeight="1">
      <c r="A771" s="1"/>
      <c r="B771" s="1"/>
      <c r="C771" s="1"/>
      <c r="D771" s="1"/>
      <c r="E771" s="1"/>
      <c r="F771" s="1"/>
      <c r="G771" s="1"/>
      <c r="H771" s="1"/>
      <c r="I771" s="1"/>
      <c r="J771" s="1"/>
      <c r="K771" s="1"/>
      <c r="L771" s="1"/>
      <c r="M771" s="1"/>
      <c r="N771" s="1"/>
      <c r="O771" s="1"/>
      <c r="P771" s="1"/>
      <c r="Q771" s="1"/>
      <c r="R771" s="1"/>
      <c r="S771" s="1"/>
      <c r="T771" s="1"/>
    </row>
    <row r="772" ht="15.75" customHeight="1">
      <c r="A772" s="1"/>
      <c r="B772" s="1"/>
      <c r="C772" s="1"/>
      <c r="D772" s="1"/>
      <c r="E772" s="1"/>
      <c r="F772" s="1"/>
      <c r="G772" s="1"/>
      <c r="H772" s="1"/>
      <c r="I772" s="1"/>
      <c r="J772" s="1"/>
      <c r="K772" s="1"/>
      <c r="L772" s="1"/>
      <c r="M772" s="1"/>
      <c r="N772" s="1"/>
      <c r="O772" s="1"/>
      <c r="P772" s="1"/>
      <c r="Q772" s="1"/>
      <c r="R772" s="1"/>
      <c r="S772" s="1"/>
      <c r="T772" s="1"/>
    </row>
    <row r="773" ht="15.75" customHeight="1">
      <c r="A773" s="1"/>
      <c r="B773" s="1"/>
      <c r="C773" s="1"/>
      <c r="D773" s="1"/>
      <c r="E773" s="1"/>
      <c r="F773" s="1"/>
      <c r="G773" s="1"/>
      <c r="H773" s="1"/>
      <c r="I773" s="1"/>
      <c r="J773" s="1"/>
      <c r="K773" s="1"/>
      <c r="L773" s="1"/>
      <c r="M773" s="1"/>
      <c r="N773" s="1"/>
      <c r="O773" s="1"/>
      <c r="P773" s="1"/>
      <c r="Q773" s="1"/>
      <c r="R773" s="1"/>
      <c r="S773" s="1"/>
      <c r="T773" s="1"/>
    </row>
    <row r="774" ht="15.75" customHeight="1">
      <c r="A774" s="1"/>
      <c r="B774" s="1"/>
      <c r="C774" s="1"/>
      <c r="D774" s="1"/>
      <c r="E774" s="1"/>
      <c r="F774" s="1"/>
      <c r="G774" s="1"/>
      <c r="H774" s="1"/>
      <c r="I774" s="1"/>
      <c r="J774" s="1"/>
      <c r="K774" s="1"/>
      <c r="L774" s="1"/>
      <c r="M774" s="1"/>
      <c r="N774" s="1"/>
      <c r="O774" s="1"/>
      <c r="P774" s="1"/>
      <c r="Q774" s="1"/>
      <c r="R774" s="1"/>
      <c r="S774" s="1"/>
      <c r="T774" s="1"/>
    </row>
    <row r="775" ht="15.75" customHeight="1">
      <c r="A775" s="1"/>
      <c r="B775" s="1"/>
      <c r="C775" s="1"/>
      <c r="D775" s="1"/>
      <c r="E775" s="1"/>
      <c r="F775" s="1"/>
      <c r="G775" s="1"/>
      <c r="H775" s="1"/>
      <c r="I775" s="1"/>
      <c r="J775" s="1"/>
      <c r="K775" s="1"/>
      <c r="L775" s="1"/>
      <c r="M775" s="1"/>
      <c r="N775" s="1"/>
      <c r="O775" s="1"/>
      <c r="P775" s="1"/>
      <c r="Q775" s="1"/>
      <c r="R775" s="1"/>
      <c r="S775" s="1"/>
      <c r="T775" s="1"/>
    </row>
    <row r="776" ht="15.75" customHeight="1">
      <c r="A776" s="1"/>
      <c r="B776" s="1"/>
      <c r="C776" s="1"/>
      <c r="D776" s="1"/>
      <c r="E776" s="1"/>
      <c r="F776" s="1"/>
      <c r="G776" s="1"/>
      <c r="H776" s="1"/>
      <c r="I776" s="1"/>
      <c r="J776" s="1"/>
      <c r="K776" s="1"/>
      <c r="L776" s="1"/>
      <c r="M776" s="1"/>
      <c r="N776" s="1"/>
      <c r="O776" s="1"/>
      <c r="P776" s="1"/>
      <c r="Q776" s="1"/>
      <c r="R776" s="1"/>
      <c r="S776" s="1"/>
      <c r="T776" s="1"/>
    </row>
    <row r="777" ht="15.75" customHeight="1">
      <c r="A777" s="1"/>
      <c r="B777" s="1"/>
      <c r="C777" s="1"/>
      <c r="D777" s="1"/>
      <c r="E777" s="1"/>
      <c r="F777" s="1"/>
      <c r="G777" s="1"/>
      <c r="H777" s="1"/>
      <c r="I777" s="1"/>
      <c r="J777" s="1"/>
      <c r="K777" s="1"/>
      <c r="L777" s="1"/>
      <c r="M777" s="1"/>
      <c r="N777" s="1"/>
      <c r="O777" s="1"/>
      <c r="P777" s="1"/>
      <c r="Q777" s="1"/>
      <c r="R777" s="1"/>
      <c r="S777" s="1"/>
      <c r="T777" s="1"/>
    </row>
    <row r="778" ht="15.75" customHeight="1">
      <c r="A778" s="1"/>
      <c r="B778" s="1"/>
      <c r="C778" s="1"/>
      <c r="D778" s="1"/>
      <c r="E778" s="1"/>
      <c r="F778" s="1"/>
      <c r="G778" s="1"/>
      <c r="H778" s="1"/>
      <c r="I778" s="1"/>
      <c r="J778" s="1"/>
      <c r="K778" s="1"/>
      <c r="L778" s="1"/>
      <c r="M778" s="1"/>
      <c r="N778" s="1"/>
      <c r="O778" s="1"/>
      <c r="P778" s="1"/>
      <c r="Q778" s="1"/>
      <c r="R778" s="1"/>
      <c r="S778" s="1"/>
      <c r="T778" s="1"/>
    </row>
    <row r="779" ht="15.75" customHeight="1">
      <c r="A779" s="1"/>
      <c r="B779" s="1"/>
      <c r="C779" s="1"/>
      <c r="D779" s="1"/>
      <c r="E779" s="1"/>
      <c r="F779" s="1"/>
      <c r="G779" s="1"/>
      <c r="H779" s="1"/>
      <c r="I779" s="1"/>
      <c r="J779" s="1"/>
      <c r="K779" s="1"/>
      <c r="L779" s="1"/>
      <c r="M779" s="1"/>
      <c r="N779" s="1"/>
      <c r="O779" s="1"/>
      <c r="P779" s="1"/>
      <c r="Q779" s="1"/>
      <c r="R779" s="1"/>
      <c r="S779" s="1"/>
      <c r="T779" s="1"/>
    </row>
    <row r="780" ht="15.75" customHeight="1">
      <c r="A780" s="1"/>
      <c r="B780" s="1"/>
      <c r="C780" s="1"/>
      <c r="D780" s="1"/>
      <c r="E780" s="1"/>
      <c r="F780" s="1"/>
      <c r="G780" s="1"/>
      <c r="H780" s="1"/>
      <c r="I780" s="1"/>
      <c r="J780" s="1"/>
      <c r="K780" s="1"/>
      <c r="L780" s="1"/>
      <c r="M780" s="1"/>
      <c r="N780" s="1"/>
      <c r="O780" s="1"/>
      <c r="P780" s="1"/>
      <c r="Q780" s="1"/>
      <c r="R780" s="1"/>
      <c r="S780" s="1"/>
      <c r="T780" s="1"/>
    </row>
    <row r="781" ht="15.75" customHeight="1">
      <c r="A781" s="1"/>
      <c r="B781" s="1"/>
      <c r="C781" s="1"/>
      <c r="D781" s="1"/>
      <c r="E781" s="1"/>
      <c r="F781" s="1"/>
      <c r="G781" s="1"/>
      <c r="H781" s="1"/>
      <c r="I781" s="1"/>
      <c r="J781" s="1"/>
      <c r="K781" s="1"/>
      <c r="L781" s="1"/>
      <c r="M781" s="1"/>
      <c r="N781" s="1"/>
      <c r="O781" s="1"/>
      <c r="P781" s="1"/>
      <c r="Q781" s="1"/>
      <c r="R781" s="1"/>
      <c r="S781" s="1"/>
      <c r="T781" s="1"/>
    </row>
    <row r="782" ht="15.75" customHeight="1">
      <c r="A782" s="1"/>
      <c r="B782" s="1"/>
      <c r="C782" s="1"/>
      <c r="D782" s="1"/>
      <c r="E782" s="1"/>
      <c r="F782" s="1"/>
      <c r="G782" s="1"/>
      <c r="H782" s="1"/>
      <c r="I782" s="1"/>
      <c r="J782" s="1"/>
      <c r="K782" s="1"/>
      <c r="L782" s="1"/>
      <c r="M782" s="1"/>
      <c r="N782" s="1"/>
      <c r="O782" s="1"/>
      <c r="P782" s="1"/>
      <c r="Q782" s="1"/>
      <c r="R782" s="1"/>
      <c r="S782" s="1"/>
      <c r="T782" s="1"/>
    </row>
    <row r="783" ht="15.75" customHeight="1">
      <c r="A783" s="1"/>
      <c r="B783" s="1"/>
      <c r="C783" s="1"/>
      <c r="D783" s="1"/>
      <c r="E783" s="1"/>
      <c r="F783" s="1"/>
      <c r="G783" s="1"/>
      <c r="H783" s="1"/>
      <c r="I783" s="1"/>
      <c r="J783" s="1"/>
      <c r="K783" s="1"/>
      <c r="L783" s="1"/>
      <c r="M783" s="1"/>
      <c r="N783" s="1"/>
      <c r="O783" s="1"/>
      <c r="P783" s="1"/>
      <c r="Q783" s="1"/>
      <c r="R783" s="1"/>
      <c r="S783" s="1"/>
      <c r="T783" s="1"/>
    </row>
    <row r="784" ht="15.75" customHeight="1">
      <c r="A784" s="1"/>
      <c r="B784" s="1"/>
      <c r="C784" s="1"/>
      <c r="D784" s="1"/>
      <c r="E784" s="1"/>
      <c r="F784" s="1"/>
      <c r="G784" s="1"/>
      <c r="H784" s="1"/>
      <c r="I784" s="1"/>
      <c r="J784" s="1"/>
      <c r="K784" s="1"/>
      <c r="L784" s="1"/>
      <c r="M784" s="1"/>
      <c r="N784" s="1"/>
      <c r="O784" s="1"/>
      <c r="P784" s="1"/>
      <c r="Q784" s="1"/>
      <c r="R784" s="1"/>
      <c r="S784" s="1"/>
      <c r="T784" s="1"/>
    </row>
    <row r="785" ht="15.75" customHeight="1">
      <c r="A785" s="1"/>
      <c r="B785" s="1"/>
      <c r="C785" s="1"/>
      <c r="D785" s="1"/>
      <c r="E785" s="1"/>
      <c r="F785" s="1"/>
      <c r="G785" s="1"/>
      <c r="H785" s="1"/>
      <c r="I785" s="1"/>
      <c r="J785" s="1"/>
      <c r="K785" s="1"/>
      <c r="L785" s="1"/>
      <c r="M785" s="1"/>
      <c r="N785" s="1"/>
      <c r="O785" s="1"/>
      <c r="P785" s="1"/>
      <c r="Q785" s="1"/>
      <c r="R785" s="1"/>
      <c r="S785" s="1"/>
      <c r="T785" s="1"/>
    </row>
    <row r="786" ht="15.75" customHeight="1">
      <c r="A786" s="1"/>
      <c r="B786" s="1"/>
      <c r="C786" s="1"/>
      <c r="D786" s="1"/>
      <c r="E786" s="1"/>
      <c r="F786" s="1"/>
      <c r="G786" s="1"/>
      <c r="H786" s="1"/>
      <c r="I786" s="1"/>
      <c r="J786" s="1"/>
      <c r="K786" s="1"/>
      <c r="L786" s="1"/>
      <c r="M786" s="1"/>
      <c r="N786" s="1"/>
      <c r="O786" s="1"/>
      <c r="P786" s="1"/>
      <c r="Q786" s="1"/>
      <c r="R786" s="1"/>
      <c r="S786" s="1"/>
      <c r="T786" s="1"/>
    </row>
    <row r="787" ht="15.75" customHeight="1">
      <c r="A787" s="1"/>
      <c r="B787" s="1"/>
      <c r="C787" s="1"/>
      <c r="D787" s="1"/>
      <c r="E787" s="1"/>
      <c r="F787" s="1"/>
      <c r="G787" s="1"/>
      <c r="H787" s="1"/>
      <c r="I787" s="1"/>
      <c r="J787" s="1"/>
      <c r="K787" s="1"/>
      <c r="L787" s="1"/>
      <c r="M787" s="1"/>
      <c r="N787" s="1"/>
      <c r="O787" s="1"/>
      <c r="P787" s="1"/>
      <c r="Q787" s="1"/>
      <c r="R787" s="1"/>
      <c r="S787" s="1"/>
      <c r="T787" s="1"/>
    </row>
    <row r="788" ht="15.75" customHeight="1">
      <c r="A788" s="1"/>
      <c r="B788" s="1"/>
      <c r="C788" s="1"/>
      <c r="D788" s="1"/>
      <c r="E788" s="1"/>
      <c r="F788" s="1"/>
      <c r="G788" s="1"/>
      <c r="H788" s="1"/>
      <c r="I788" s="1"/>
      <c r="J788" s="1"/>
      <c r="K788" s="1"/>
      <c r="L788" s="1"/>
      <c r="M788" s="1"/>
      <c r="N788" s="1"/>
      <c r="O788" s="1"/>
      <c r="P788" s="1"/>
      <c r="Q788" s="1"/>
      <c r="R788" s="1"/>
      <c r="S788" s="1"/>
      <c r="T788" s="1"/>
    </row>
    <row r="789" ht="15.75" customHeight="1">
      <c r="A789" s="1"/>
      <c r="B789" s="1"/>
      <c r="C789" s="1"/>
      <c r="D789" s="1"/>
      <c r="E789" s="1"/>
      <c r="F789" s="1"/>
      <c r="G789" s="1"/>
      <c r="H789" s="1"/>
      <c r="I789" s="1"/>
      <c r="J789" s="1"/>
      <c r="K789" s="1"/>
      <c r="L789" s="1"/>
      <c r="M789" s="1"/>
      <c r="N789" s="1"/>
      <c r="O789" s="1"/>
      <c r="P789" s="1"/>
      <c r="Q789" s="1"/>
      <c r="R789" s="1"/>
      <c r="S789" s="1"/>
      <c r="T789" s="1"/>
    </row>
    <row r="790" ht="15.75" customHeight="1">
      <c r="A790" s="1"/>
      <c r="B790" s="1"/>
      <c r="C790" s="1"/>
      <c r="D790" s="1"/>
      <c r="E790" s="1"/>
      <c r="F790" s="1"/>
      <c r="G790" s="1"/>
      <c r="H790" s="1"/>
      <c r="I790" s="1"/>
      <c r="J790" s="1"/>
      <c r="K790" s="1"/>
      <c r="L790" s="1"/>
      <c r="M790" s="1"/>
      <c r="N790" s="1"/>
      <c r="O790" s="1"/>
      <c r="P790" s="1"/>
      <c r="Q790" s="1"/>
      <c r="R790" s="1"/>
      <c r="S790" s="1"/>
      <c r="T790" s="1"/>
    </row>
    <row r="791" ht="15.75" customHeight="1">
      <c r="A791" s="1"/>
      <c r="B791" s="1"/>
      <c r="C791" s="1"/>
      <c r="D791" s="1"/>
      <c r="E791" s="1"/>
      <c r="F791" s="1"/>
      <c r="G791" s="1"/>
      <c r="H791" s="1"/>
      <c r="I791" s="1"/>
      <c r="J791" s="1"/>
      <c r="K791" s="1"/>
      <c r="L791" s="1"/>
      <c r="M791" s="1"/>
      <c r="N791" s="1"/>
      <c r="O791" s="1"/>
      <c r="P791" s="1"/>
      <c r="Q791" s="1"/>
      <c r="R791" s="1"/>
      <c r="S791" s="1"/>
      <c r="T791" s="1"/>
    </row>
    <row r="792" ht="15.75" customHeight="1">
      <c r="A792" s="1"/>
      <c r="B792" s="1"/>
      <c r="C792" s="1"/>
      <c r="D792" s="1"/>
      <c r="E792" s="1"/>
      <c r="F792" s="1"/>
      <c r="G792" s="1"/>
      <c r="H792" s="1"/>
      <c r="I792" s="1"/>
      <c r="J792" s="1"/>
      <c r="K792" s="1"/>
      <c r="L792" s="1"/>
      <c r="M792" s="1"/>
      <c r="N792" s="1"/>
      <c r="O792" s="1"/>
      <c r="P792" s="1"/>
      <c r="Q792" s="1"/>
      <c r="R792" s="1"/>
      <c r="S792" s="1"/>
      <c r="T792" s="1"/>
    </row>
    <row r="793" ht="15.75" customHeight="1">
      <c r="A793" s="1"/>
      <c r="B793" s="1"/>
      <c r="C793" s="1"/>
      <c r="D793" s="1"/>
      <c r="E793" s="1"/>
      <c r="F793" s="1"/>
      <c r="G793" s="1"/>
      <c r="H793" s="1"/>
      <c r="I793" s="1"/>
      <c r="J793" s="1"/>
      <c r="K793" s="1"/>
      <c r="L793" s="1"/>
      <c r="M793" s="1"/>
      <c r="N793" s="1"/>
      <c r="O793" s="1"/>
      <c r="P793" s="1"/>
      <c r="Q793" s="1"/>
      <c r="R793" s="1"/>
      <c r="S793" s="1"/>
      <c r="T793" s="1"/>
    </row>
    <row r="794" ht="15.75" customHeight="1">
      <c r="A794" s="1"/>
      <c r="B794" s="1"/>
      <c r="C794" s="1"/>
      <c r="D794" s="1"/>
      <c r="E794" s="1"/>
      <c r="F794" s="1"/>
      <c r="G794" s="1"/>
      <c r="H794" s="1"/>
      <c r="I794" s="1"/>
      <c r="J794" s="1"/>
      <c r="K794" s="1"/>
      <c r="L794" s="1"/>
      <c r="M794" s="1"/>
      <c r="N794" s="1"/>
      <c r="O794" s="1"/>
      <c r="P794" s="1"/>
      <c r="Q794" s="1"/>
      <c r="R794" s="1"/>
      <c r="S794" s="1"/>
      <c r="T794" s="1"/>
    </row>
    <row r="795" ht="15.75" customHeight="1">
      <c r="A795" s="1"/>
      <c r="B795" s="1"/>
      <c r="C795" s="1"/>
      <c r="D795" s="1"/>
      <c r="E795" s="1"/>
      <c r="F795" s="1"/>
      <c r="G795" s="1"/>
      <c r="H795" s="1"/>
      <c r="I795" s="1"/>
      <c r="J795" s="1"/>
      <c r="K795" s="1"/>
      <c r="L795" s="1"/>
      <c r="M795" s="1"/>
      <c r="N795" s="1"/>
      <c r="O795" s="1"/>
      <c r="P795" s="1"/>
      <c r="Q795" s="1"/>
      <c r="R795" s="1"/>
      <c r="S795" s="1"/>
      <c r="T795" s="1"/>
    </row>
    <row r="796" ht="15.75" customHeight="1">
      <c r="A796" s="1"/>
      <c r="B796" s="1"/>
      <c r="C796" s="1"/>
      <c r="D796" s="1"/>
      <c r="E796" s="1"/>
      <c r="F796" s="1"/>
      <c r="G796" s="1"/>
      <c r="H796" s="1"/>
      <c r="I796" s="1"/>
      <c r="J796" s="1"/>
      <c r="K796" s="1"/>
      <c r="L796" s="1"/>
      <c r="M796" s="1"/>
      <c r="N796" s="1"/>
      <c r="O796" s="1"/>
      <c r="P796" s="1"/>
      <c r="Q796" s="1"/>
      <c r="R796" s="1"/>
      <c r="S796" s="1"/>
      <c r="T796" s="1"/>
    </row>
    <row r="797" ht="15.75" customHeight="1">
      <c r="A797" s="1"/>
      <c r="B797" s="1"/>
      <c r="C797" s="1"/>
      <c r="D797" s="1"/>
      <c r="E797" s="1"/>
      <c r="F797" s="1"/>
      <c r="G797" s="1"/>
      <c r="H797" s="1"/>
      <c r="I797" s="1"/>
      <c r="J797" s="1"/>
      <c r="K797" s="1"/>
      <c r="L797" s="1"/>
      <c r="M797" s="1"/>
      <c r="N797" s="1"/>
      <c r="O797" s="1"/>
      <c r="P797" s="1"/>
      <c r="Q797" s="1"/>
      <c r="R797" s="1"/>
      <c r="S797" s="1"/>
      <c r="T797" s="1"/>
    </row>
    <row r="798" ht="15.75" customHeight="1">
      <c r="A798" s="1"/>
      <c r="B798" s="1"/>
      <c r="C798" s="1"/>
      <c r="D798" s="1"/>
      <c r="E798" s="1"/>
      <c r="F798" s="1"/>
      <c r="G798" s="1"/>
      <c r="H798" s="1"/>
      <c r="I798" s="1"/>
      <c r="J798" s="1"/>
      <c r="K798" s="1"/>
      <c r="L798" s="1"/>
      <c r="M798" s="1"/>
      <c r="N798" s="1"/>
      <c r="O798" s="1"/>
      <c r="P798" s="1"/>
      <c r="Q798" s="1"/>
      <c r="R798" s="1"/>
      <c r="S798" s="1"/>
      <c r="T798" s="1"/>
    </row>
    <row r="799" ht="15.75" customHeight="1">
      <c r="A799" s="1"/>
      <c r="B799" s="1"/>
      <c r="C799" s="1"/>
      <c r="D799" s="1"/>
      <c r="E799" s="1"/>
      <c r="F799" s="1"/>
      <c r="G799" s="1"/>
      <c r="H799" s="1"/>
      <c r="I799" s="1"/>
      <c r="J799" s="1"/>
      <c r="K799" s="1"/>
      <c r="L799" s="1"/>
      <c r="M799" s="1"/>
      <c r="N799" s="1"/>
      <c r="O799" s="1"/>
      <c r="P799" s="1"/>
      <c r="Q799" s="1"/>
      <c r="R799" s="1"/>
      <c r="S799" s="1"/>
      <c r="T799" s="1"/>
    </row>
    <row r="800" ht="15.75" customHeight="1">
      <c r="A800" s="1"/>
      <c r="B800" s="1"/>
      <c r="C800" s="1"/>
      <c r="D800" s="1"/>
      <c r="E800" s="1"/>
      <c r="F800" s="1"/>
      <c r="G800" s="1"/>
      <c r="H800" s="1"/>
      <c r="I800" s="1"/>
      <c r="J800" s="1"/>
      <c r="K800" s="1"/>
      <c r="L800" s="1"/>
      <c r="M800" s="1"/>
      <c r="N800" s="1"/>
      <c r="O800" s="1"/>
      <c r="P800" s="1"/>
      <c r="Q800" s="1"/>
      <c r="R800" s="1"/>
      <c r="S800" s="1"/>
      <c r="T800" s="1"/>
    </row>
    <row r="801" ht="15.75" customHeight="1">
      <c r="A801" s="1"/>
      <c r="B801" s="1"/>
      <c r="C801" s="1"/>
      <c r="D801" s="1"/>
      <c r="E801" s="1"/>
      <c r="F801" s="1"/>
      <c r="G801" s="1"/>
      <c r="H801" s="1"/>
      <c r="I801" s="1"/>
      <c r="J801" s="1"/>
      <c r="K801" s="1"/>
      <c r="L801" s="1"/>
      <c r="M801" s="1"/>
      <c r="N801" s="1"/>
      <c r="O801" s="1"/>
      <c r="P801" s="1"/>
      <c r="Q801" s="1"/>
      <c r="R801" s="1"/>
      <c r="S801" s="1"/>
      <c r="T801" s="1"/>
    </row>
    <row r="802" ht="15.75" customHeight="1">
      <c r="A802" s="1"/>
      <c r="B802" s="1"/>
      <c r="C802" s="1"/>
      <c r="D802" s="1"/>
      <c r="E802" s="1"/>
      <c r="F802" s="1"/>
      <c r="G802" s="1"/>
      <c r="H802" s="1"/>
      <c r="I802" s="1"/>
      <c r="J802" s="1"/>
      <c r="K802" s="1"/>
      <c r="L802" s="1"/>
      <c r="M802" s="1"/>
      <c r="N802" s="1"/>
      <c r="O802" s="1"/>
      <c r="P802" s="1"/>
      <c r="Q802" s="1"/>
      <c r="R802" s="1"/>
      <c r="S802" s="1"/>
      <c r="T802" s="1"/>
    </row>
    <row r="803" ht="15.75" customHeight="1">
      <c r="A803" s="1"/>
      <c r="B803" s="1"/>
      <c r="C803" s="1"/>
      <c r="D803" s="1"/>
      <c r="E803" s="1"/>
      <c r="F803" s="1"/>
      <c r="G803" s="1"/>
      <c r="H803" s="1"/>
      <c r="I803" s="1"/>
      <c r="J803" s="1"/>
      <c r="K803" s="1"/>
      <c r="L803" s="1"/>
      <c r="M803" s="1"/>
      <c r="N803" s="1"/>
      <c r="O803" s="1"/>
      <c r="P803" s="1"/>
      <c r="Q803" s="1"/>
      <c r="R803" s="1"/>
      <c r="S803" s="1"/>
      <c r="T803" s="1"/>
    </row>
    <row r="804" ht="15.75" customHeight="1">
      <c r="A804" s="1"/>
      <c r="B804" s="1"/>
      <c r="C804" s="1"/>
      <c r="D804" s="1"/>
      <c r="E804" s="1"/>
      <c r="F804" s="1"/>
      <c r="G804" s="1"/>
      <c r="H804" s="1"/>
      <c r="I804" s="1"/>
      <c r="J804" s="1"/>
      <c r="K804" s="1"/>
      <c r="L804" s="1"/>
      <c r="M804" s="1"/>
      <c r="N804" s="1"/>
      <c r="O804" s="1"/>
      <c r="P804" s="1"/>
      <c r="Q804" s="1"/>
      <c r="R804" s="1"/>
      <c r="S804" s="1"/>
      <c r="T804" s="1"/>
    </row>
    <row r="805" ht="15.75" customHeight="1">
      <c r="A805" s="1"/>
      <c r="B805" s="1"/>
      <c r="C805" s="1"/>
      <c r="D805" s="1"/>
      <c r="E805" s="1"/>
      <c r="F805" s="1"/>
      <c r="G805" s="1"/>
      <c r="H805" s="1"/>
      <c r="I805" s="1"/>
      <c r="J805" s="1"/>
      <c r="K805" s="1"/>
      <c r="L805" s="1"/>
      <c r="M805" s="1"/>
      <c r="N805" s="1"/>
      <c r="O805" s="1"/>
      <c r="P805" s="1"/>
      <c r="Q805" s="1"/>
      <c r="R805" s="1"/>
      <c r="S805" s="1"/>
      <c r="T805" s="1"/>
    </row>
    <row r="806" ht="15.75" customHeight="1">
      <c r="A806" s="1"/>
      <c r="B806" s="1"/>
      <c r="C806" s="1"/>
      <c r="D806" s="1"/>
      <c r="E806" s="1"/>
      <c r="F806" s="1"/>
      <c r="G806" s="1"/>
      <c r="H806" s="1"/>
      <c r="I806" s="1"/>
      <c r="J806" s="1"/>
      <c r="K806" s="1"/>
      <c r="L806" s="1"/>
      <c r="M806" s="1"/>
      <c r="N806" s="1"/>
      <c r="O806" s="1"/>
      <c r="P806" s="1"/>
      <c r="Q806" s="1"/>
      <c r="R806" s="1"/>
      <c r="S806" s="1"/>
      <c r="T806" s="1"/>
    </row>
    <row r="807" ht="15.75" customHeight="1">
      <c r="A807" s="1"/>
      <c r="B807" s="1"/>
      <c r="C807" s="1"/>
      <c r="D807" s="1"/>
      <c r="E807" s="1"/>
      <c r="F807" s="1"/>
      <c r="G807" s="1"/>
      <c r="H807" s="1"/>
      <c r="I807" s="1"/>
      <c r="J807" s="1"/>
      <c r="K807" s="1"/>
      <c r="L807" s="1"/>
      <c r="M807" s="1"/>
      <c r="N807" s="1"/>
      <c r="O807" s="1"/>
      <c r="P807" s="1"/>
      <c r="Q807" s="1"/>
      <c r="R807" s="1"/>
      <c r="S807" s="1"/>
      <c r="T807" s="1"/>
    </row>
    <row r="808" ht="15.75" customHeight="1">
      <c r="A808" s="1"/>
      <c r="B808" s="1"/>
      <c r="C808" s="1"/>
      <c r="D808" s="1"/>
      <c r="E808" s="1"/>
      <c r="F808" s="1"/>
      <c r="G808" s="1"/>
      <c r="H808" s="1"/>
      <c r="I808" s="1"/>
      <c r="J808" s="1"/>
      <c r="K808" s="1"/>
      <c r="L808" s="1"/>
      <c r="M808" s="1"/>
      <c r="N808" s="1"/>
      <c r="O808" s="1"/>
      <c r="P808" s="1"/>
      <c r="Q808" s="1"/>
      <c r="R808" s="1"/>
      <c r="S808" s="1"/>
      <c r="T808" s="1"/>
    </row>
    <row r="809" ht="15.75" customHeight="1">
      <c r="A809" s="1"/>
      <c r="B809" s="1"/>
      <c r="C809" s="1"/>
      <c r="D809" s="1"/>
      <c r="E809" s="1"/>
      <c r="F809" s="1"/>
      <c r="G809" s="1"/>
      <c r="H809" s="1"/>
      <c r="I809" s="1"/>
      <c r="J809" s="1"/>
      <c r="K809" s="1"/>
      <c r="L809" s="1"/>
      <c r="M809" s="1"/>
      <c r="N809" s="1"/>
      <c r="O809" s="1"/>
      <c r="P809" s="1"/>
      <c r="Q809" s="1"/>
      <c r="R809" s="1"/>
      <c r="S809" s="1"/>
      <c r="T809" s="1"/>
    </row>
    <row r="810" ht="15.75" customHeight="1">
      <c r="A810" s="1"/>
      <c r="B810" s="1"/>
      <c r="C810" s="1"/>
      <c r="D810" s="1"/>
      <c r="E810" s="1"/>
      <c r="F810" s="1"/>
      <c r="G810" s="1"/>
      <c r="H810" s="1"/>
      <c r="I810" s="1"/>
      <c r="J810" s="1"/>
      <c r="K810" s="1"/>
      <c r="L810" s="1"/>
      <c r="M810" s="1"/>
      <c r="N810" s="1"/>
      <c r="O810" s="1"/>
      <c r="P810" s="1"/>
      <c r="Q810" s="1"/>
      <c r="R810" s="1"/>
      <c r="S810" s="1"/>
      <c r="T810" s="1"/>
    </row>
    <row r="811" ht="15.75" customHeight="1">
      <c r="A811" s="1"/>
      <c r="B811" s="1"/>
      <c r="C811" s="1"/>
      <c r="D811" s="1"/>
      <c r="E811" s="1"/>
      <c r="F811" s="1"/>
      <c r="G811" s="1"/>
      <c r="H811" s="1"/>
      <c r="I811" s="1"/>
      <c r="J811" s="1"/>
      <c r="K811" s="1"/>
      <c r="L811" s="1"/>
      <c r="M811" s="1"/>
      <c r="N811" s="1"/>
      <c r="O811" s="1"/>
      <c r="P811" s="1"/>
      <c r="Q811" s="1"/>
      <c r="R811" s="1"/>
      <c r="S811" s="1"/>
      <c r="T811" s="1"/>
    </row>
    <row r="812" ht="15.75" customHeight="1">
      <c r="A812" s="1"/>
      <c r="B812" s="1"/>
      <c r="C812" s="1"/>
      <c r="D812" s="1"/>
      <c r="E812" s="1"/>
      <c r="F812" s="1"/>
      <c r="G812" s="1"/>
      <c r="H812" s="1"/>
      <c r="I812" s="1"/>
      <c r="J812" s="1"/>
      <c r="K812" s="1"/>
      <c r="L812" s="1"/>
      <c r="M812" s="1"/>
      <c r="N812" s="1"/>
      <c r="O812" s="1"/>
      <c r="P812" s="1"/>
      <c r="Q812" s="1"/>
      <c r="R812" s="1"/>
      <c r="S812" s="1"/>
      <c r="T812" s="1"/>
    </row>
    <row r="813" ht="15.75" customHeight="1">
      <c r="A813" s="1"/>
      <c r="B813" s="1"/>
      <c r="C813" s="1"/>
      <c r="D813" s="1"/>
      <c r="E813" s="1"/>
      <c r="F813" s="1"/>
      <c r="G813" s="1"/>
      <c r="H813" s="1"/>
      <c r="I813" s="1"/>
      <c r="J813" s="1"/>
      <c r="K813" s="1"/>
      <c r="L813" s="1"/>
      <c r="M813" s="1"/>
      <c r="N813" s="1"/>
      <c r="O813" s="1"/>
      <c r="P813" s="1"/>
      <c r="Q813" s="1"/>
      <c r="R813" s="1"/>
      <c r="S813" s="1"/>
      <c r="T813" s="1"/>
    </row>
    <row r="814" ht="15.75" customHeight="1">
      <c r="A814" s="1"/>
      <c r="B814" s="1"/>
      <c r="C814" s="1"/>
      <c r="D814" s="1"/>
      <c r="E814" s="1"/>
      <c r="F814" s="1"/>
      <c r="G814" s="1"/>
      <c r="H814" s="1"/>
      <c r="I814" s="1"/>
      <c r="J814" s="1"/>
      <c r="K814" s="1"/>
      <c r="L814" s="1"/>
      <c r="M814" s="1"/>
      <c r="N814" s="1"/>
      <c r="O814" s="1"/>
      <c r="P814" s="1"/>
      <c r="Q814" s="1"/>
      <c r="R814" s="1"/>
      <c r="S814" s="1"/>
      <c r="T814" s="1"/>
    </row>
    <row r="815" ht="15.75" customHeight="1">
      <c r="A815" s="1"/>
      <c r="B815" s="1"/>
      <c r="C815" s="1"/>
      <c r="D815" s="1"/>
      <c r="E815" s="1"/>
      <c r="F815" s="1"/>
      <c r="G815" s="1"/>
      <c r="H815" s="1"/>
      <c r="I815" s="1"/>
      <c r="J815" s="1"/>
      <c r="K815" s="1"/>
      <c r="L815" s="1"/>
      <c r="M815" s="1"/>
      <c r="N815" s="1"/>
      <c r="O815" s="1"/>
      <c r="P815" s="1"/>
      <c r="Q815" s="1"/>
      <c r="R815" s="1"/>
      <c r="S815" s="1"/>
      <c r="T815" s="1"/>
    </row>
    <row r="816" ht="15.75" customHeight="1">
      <c r="A816" s="1"/>
      <c r="B816" s="1"/>
      <c r="C816" s="1"/>
      <c r="D816" s="1"/>
      <c r="E816" s="1"/>
      <c r="F816" s="1"/>
      <c r="G816" s="1"/>
      <c r="H816" s="1"/>
      <c r="I816" s="1"/>
      <c r="J816" s="1"/>
      <c r="K816" s="1"/>
      <c r="L816" s="1"/>
      <c r="M816" s="1"/>
      <c r="N816" s="1"/>
      <c r="O816" s="1"/>
      <c r="P816" s="1"/>
      <c r="Q816" s="1"/>
      <c r="R816" s="1"/>
      <c r="S816" s="1"/>
      <c r="T816" s="1"/>
    </row>
    <row r="817" ht="15.75" customHeight="1">
      <c r="A817" s="1"/>
      <c r="B817" s="1"/>
      <c r="C817" s="1"/>
      <c r="D817" s="1"/>
      <c r="E817" s="1"/>
      <c r="F817" s="1"/>
      <c r="G817" s="1"/>
      <c r="H817" s="1"/>
      <c r="I817" s="1"/>
      <c r="J817" s="1"/>
      <c r="K817" s="1"/>
      <c r="L817" s="1"/>
      <c r="M817" s="1"/>
      <c r="N817" s="1"/>
      <c r="O817" s="1"/>
      <c r="P817" s="1"/>
      <c r="Q817" s="1"/>
      <c r="R817" s="1"/>
      <c r="S817" s="1"/>
      <c r="T817" s="1"/>
    </row>
    <row r="818" ht="15.75" customHeight="1">
      <c r="A818" s="1"/>
      <c r="B818" s="1"/>
      <c r="C818" s="1"/>
      <c r="D818" s="1"/>
      <c r="E818" s="1"/>
      <c r="F818" s="1"/>
      <c r="G818" s="1"/>
      <c r="H818" s="1"/>
      <c r="I818" s="1"/>
      <c r="J818" s="1"/>
      <c r="K818" s="1"/>
      <c r="L818" s="1"/>
      <c r="M818" s="1"/>
      <c r="N818" s="1"/>
      <c r="O818" s="1"/>
      <c r="P818" s="1"/>
      <c r="Q818" s="1"/>
      <c r="R818" s="1"/>
      <c r="S818" s="1"/>
      <c r="T818" s="1"/>
    </row>
    <row r="819" ht="15.75" customHeight="1">
      <c r="A819" s="1"/>
      <c r="B819" s="1"/>
      <c r="C819" s="1"/>
      <c r="D819" s="1"/>
      <c r="E819" s="1"/>
      <c r="F819" s="1"/>
      <c r="G819" s="1"/>
      <c r="H819" s="1"/>
      <c r="I819" s="1"/>
      <c r="J819" s="1"/>
      <c r="K819" s="1"/>
      <c r="L819" s="1"/>
      <c r="M819" s="1"/>
      <c r="N819" s="1"/>
      <c r="O819" s="1"/>
      <c r="P819" s="1"/>
      <c r="Q819" s="1"/>
      <c r="R819" s="1"/>
      <c r="S819" s="1"/>
      <c r="T819" s="1"/>
    </row>
    <row r="820" ht="15.75" customHeight="1">
      <c r="A820" s="1"/>
      <c r="B820" s="1"/>
      <c r="C820" s="1"/>
      <c r="D820" s="1"/>
      <c r="E820" s="1"/>
      <c r="F820" s="1"/>
      <c r="G820" s="1"/>
      <c r="H820" s="1"/>
      <c r="I820" s="1"/>
      <c r="J820" s="1"/>
      <c r="K820" s="1"/>
      <c r="L820" s="1"/>
      <c r="M820" s="1"/>
      <c r="N820" s="1"/>
      <c r="O820" s="1"/>
      <c r="P820" s="1"/>
      <c r="Q820" s="1"/>
      <c r="R820" s="1"/>
      <c r="S820" s="1"/>
      <c r="T820" s="1"/>
    </row>
    <row r="821" ht="15.75" customHeight="1">
      <c r="A821" s="1"/>
      <c r="B821" s="1"/>
      <c r="C821" s="1"/>
      <c r="D821" s="1"/>
      <c r="E821" s="1"/>
      <c r="F821" s="1"/>
      <c r="G821" s="1"/>
      <c r="H821" s="1"/>
      <c r="I821" s="1"/>
      <c r="J821" s="1"/>
      <c r="K821" s="1"/>
      <c r="L821" s="1"/>
      <c r="M821" s="1"/>
      <c r="N821" s="1"/>
      <c r="O821" s="1"/>
      <c r="P821" s="1"/>
      <c r="Q821" s="1"/>
      <c r="R821" s="1"/>
      <c r="S821" s="1"/>
      <c r="T821" s="1"/>
    </row>
    <row r="822" ht="15.75" customHeight="1">
      <c r="A822" s="1"/>
      <c r="B822" s="1"/>
      <c r="C822" s="1"/>
      <c r="D822" s="1"/>
      <c r="E822" s="1"/>
      <c r="F822" s="1"/>
      <c r="G822" s="1"/>
      <c r="H822" s="1"/>
      <c r="I822" s="1"/>
      <c r="J822" s="1"/>
      <c r="K822" s="1"/>
      <c r="L822" s="1"/>
      <c r="M822" s="1"/>
      <c r="N822" s="1"/>
      <c r="O822" s="1"/>
      <c r="P822" s="1"/>
      <c r="Q822" s="1"/>
      <c r="R822" s="1"/>
      <c r="S822" s="1"/>
      <c r="T822" s="1"/>
    </row>
    <row r="823" ht="15.75" customHeight="1">
      <c r="A823" s="1"/>
      <c r="B823" s="1"/>
      <c r="C823" s="1"/>
      <c r="D823" s="1"/>
      <c r="E823" s="1"/>
      <c r="F823" s="1"/>
      <c r="G823" s="1"/>
      <c r="H823" s="1"/>
      <c r="I823" s="1"/>
      <c r="J823" s="1"/>
      <c r="K823" s="1"/>
      <c r="L823" s="1"/>
      <c r="M823" s="1"/>
      <c r="N823" s="1"/>
      <c r="O823" s="1"/>
      <c r="P823" s="1"/>
      <c r="Q823" s="1"/>
      <c r="R823" s="1"/>
      <c r="S823" s="1"/>
      <c r="T823" s="1"/>
    </row>
    <row r="824" ht="15.75" customHeight="1">
      <c r="A824" s="1"/>
      <c r="B824" s="1"/>
      <c r="C824" s="1"/>
      <c r="D824" s="1"/>
      <c r="E824" s="1"/>
      <c r="F824" s="1"/>
      <c r="G824" s="1"/>
      <c r="H824" s="1"/>
      <c r="I824" s="1"/>
      <c r="J824" s="1"/>
      <c r="K824" s="1"/>
      <c r="L824" s="1"/>
      <c r="M824" s="1"/>
      <c r="N824" s="1"/>
      <c r="O824" s="1"/>
      <c r="P824" s="1"/>
      <c r="Q824" s="1"/>
      <c r="R824" s="1"/>
      <c r="S824" s="1"/>
      <c r="T824" s="1"/>
    </row>
    <row r="825" ht="15.75" customHeight="1">
      <c r="A825" s="1"/>
      <c r="B825" s="1"/>
      <c r="C825" s="1"/>
      <c r="D825" s="1"/>
      <c r="E825" s="1"/>
      <c r="F825" s="1"/>
      <c r="G825" s="1"/>
      <c r="H825" s="1"/>
      <c r="I825" s="1"/>
      <c r="J825" s="1"/>
      <c r="K825" s="1"/>
      <c r="L825" s="1"/>
      <c r="M825" s="1"/>
      <c r="N825" s="1"/>
      <c r="O825" s="1"/>
      <c r="P825" s="1"/>
      <c r="Q825" s="1"/>
      <c r="R825" s="1"/>
      <c r="S825" s="1"/>
      <c r="T825" s="1"/>
    </row>
    <row r="826" ht="15.75" customHeight="1">
      <c r="A826" s="1"/>
      <c r="B826" s="1"/>
      <c r="C826" s="1"/>
      <c r="D826" s="1"/>
      <c r="E826" s="1"/>
      <c r="F826" s="1"/>
      <c r="G826" s="1"/>
      <c r="H826" s="1"/>
      <c r="I826" s="1"/>
      <c r="J826" s="1"/>
      <c r="K826" s="1"/>
      <c r="L826" s="1"/>
      <c r="M826" s="1"/>
      <c r="N826" s="1"/>
      <c r="O826" s="1"/>
      <c r="P826" s="1"/>
      <c r="Q826" s="1"/>
      <c r="R826" s="1"/>
      <c r="S826" s="1"/>
      <c r="T826" s="1"/>
    </row>
    <row r="827" ht="15.75" customHeight="1">
      <c r="A827" s="1"/>
      <c r="B827" s="1"/>
      <c r="C827" s="1"/>
      <c r="D827" s="1"/>
      <c r="E827" s="1"/>
      <c r="F827" s="1"/>
      <c r="G827" s="1"/>
      <c r="H827" s="1"/>
      <c r="I827" s="1"/>
      <c r="J827" s="1"/>
      <c r="K827" s="1"/>
      <c r="L827" s="1"/>
      <c r="M827" s="1"/>
      <c r="N827" s="1"/>
      <c r="O827" s="1"/>
      <c r="P827" s="1"/>
      <c r="Q827" s="1"/>
      <c r="R827" s="1"/>
      <c r="S827" s="1"/>
      <c r="T827" s="1"/>
    </row>
    <row r="828" ht="15.75" customHeight="1">
      <c r="A828" s="1"/>
      <c r="B828" s="1"/>
      <c r="C828" s="1"/>
      <c r="D828" s="1"/>
      <c r="E828" s="1"/>
      <c r="F828" s="1"/>
      <c r="G828" s="1"/>
      <c r="H828" s="1"/>
      <c r="I828" s="1"/>
      <c r="J828" s="1"/>
      <c r="K828" s="1"/>
      <c r="L828" s="1"/>
      <c r="M828" s="1"/>
      <c r="N828" s="1"/>
      <c r="O828" s="1"/>
      <c r="P828" s="1"/>
      <c r="Q828" s="1"/>
      <c r="R828" s="1"/>
      <c r="S828" s="1"/>
      <c r="T828" s="1"/>
    </row>
    <row r="829" ht="15.75" customHeight="1">
      <c r="A829" s="1"/>
      <c r="B829" s="1"/>
      <c r="C829" s="1"/>
      <c r="D829" s="1"/>
      <c r="E829" s="1"/>
      <c r="F829" s="1"/>
      <c r="G829" s="1"/>
      <c r="H829" s="1"/>
      <c r="I829" s="1"/>
      <c r="J829" s="1"/>
      <c r="K829" s="1"/>
      <c r="L829" s="1"/>
      <c r="M829" s="1"/>
      <c r="N829" s="1"/>
      <c r="O829" s="1"/>
      <c r="P829" s="1"/>
      <c r="Q829" s="1"/>
      <c r="R829" s="1"/>
      <c r="S829" s="1"/>
      <c r="T829" s="1"/>
    </row>
    <row r="830" ht="15.75" customHeight="1">
      <c r="A830" s="1"/>
      <c r="B830" s="1"/>
      <c r="C830" s="1"/>
      <c r="D830" s="1"/>
      <c r="E830" s="1"/>
      <c r="F830" s="1"/>
      <c r="G830" s="1"/>
      <c r="H830" s="1"/>
      <c r="I830" s="1"/>
      <c r="J830" s="1"/>
      <c r="K830" s="1"/>
      <c r="L830" s="1"/>
      <c r="M830" s="1"/>
      <c r="N830" s="1"/>
      <c r="O830" s="1"/>
      <c r="P830" s="1"/>
      <c r="Q830" s="1"/>
      <c r="R830" s="1"/>
      <c r="S830" s="1"/>
      <c r="T830" s="1"/>
    </row>
    <row r="831" ht="15.75" customHeight="1">
      <c r="A831" s="1"/>
      <c r="B831" s="1"/>
      <c r="C831" s="1"/>
      <c r="D831" s="1"/>
      <c r="E831" s="1"/>
      <c r="F831" s="1"/>
      <c r="G831" s="1"/>
      <c r="H831" s="1"/>
      <c r="I831" s="1"/>
      <c r="J831" s="1"/>
      <c r="K831" s="1"/>
      <c r="L831" s="1"/>
      <c r="M831" s="1"/>
      <c r="N831" s="1"/>
      <c r="O831" s="1"/>
      <c r="P831" s="1"/>
      <c r="Q831" s="1"/>
      <c r="R831" s="1"/>
      <c r="S831" s="1"/>
      <c r="T831" s="1"/>
    </row>
    <row r="832" ht="15.75" customHeight="1">
      <c r="A832" s="1"/>
      <c r="B832" s="1"/>
      <c r="C832" s="1"/>
      <c r="D832" s="1"/>
      <c r="E832" s="1"/>
      <c r="F832" s="1"/>
      <c r="G832" s="1"/>
      <c r="H832" s="1"/>
      <c r="I832" s="1"/>
      <c r="J832" s="1"/>
      <c r="K832" s="1"/>
      <c r="L832" s="1"/>
      <c r="M832" s="1"/>
      <c r="N832" s="1"/>
      <c r="O832" s="1"/>
      <c r="P832" s="1"/>
      <c r="Q832" s="1"/>
      <c r="R832" s="1"/>
      <c r="S832" s="1"/>
      <c r="T832" s="1"/>
    </row>
    <row r="833" ht="15.75" customHeight="1">
      <c r="A833" s="1"/>
      <c r="B833" s="1"/>
      <c r="C833" s="1"/>
      <c r="D833" s="1"/>
      <c r="E833" s="1"/>
      <c r="F833" s="1"/>
      <c r="G833" s="1"/>
      <c r="H833" s="1"/>
      <c r="I833" s="1"/>
      <c r="J833" s="1"/>
      <c r="K833" s="1"/>
      <c r="L833" s="1"/>
      <c r="M833" s="1"/>
      <c r="N833" s="1"/>
      <c r="O833" s="1"/>
      <c r="P833" s="1"/>
      <c r="Q833" s="1"/>
      <c r="R833" s="1"/>
      <c r="S833" s="1"/>
      <c r="T833" s="1"/>
    </row>
    <row r="834" ht="15.75" customHeight="1">
      <c r="A834" s="1"/>
      <c r="B834" s="1"/>
      <c r="C834" s="1"/>
      <c r="D834" s="1"/>
      <c r="E834" s="1"/>
      <c r="F834" s="1"/>
      <c r="G834" s="1"/>
      <c r="H834" s="1"/>
      <c r="I834" s="1"/>
      <c r="J834" s="1"/>
      <c r="K834" s="1"/>
      <c r="L834" s="1"/>
      <c r="M834" s="1"/>
      <c r="N834" s="1"/>
      <c r="O834" s="1"/>
      <c r="P834" s="1"/>
      <c r="Q834" s="1"/>
      <c r="R834" s="1"/>
      <c r="S834" s="1"/>
      <c r="T834" s="1"/>
    </row>
    <row r="835" ht="15.75" customHeight="1">
      <c r="A835" s="1"/>
      <c r="B835" s="1"/>
      <c r="C835" s="1"/>
      <c r="D835" s="1"/>
      <c r="E835" s="1"/>
      <c r="F835" s="1"/>
      <c r="G835" s="1"/>
      <c r="H835" s="1"/>
      <c r="I835" s="1"/>
      <c r="J835" s="1"/>
      <c r="K835" s="1"/>
      <c r="L835" s="1"/>
      <c r="M835" s="1"/>
      <c r="N835" s="1"/>
      <c r="O835" s="1"/>
      <c r="P835" s="1"/>
      <c r="Q835" s="1"/>
      <c r="R835" s="1"/>
      <c r="S835" s="1"/>
      <c r="T835" s="1"/>
    </row>
    <row r="836" ht="15.75" customHeight="1">
      <c r="A836" s="1"/>
      <c r="B836" s="1"/>
      <c r="C836" s="1"/>
      <c r="D836" s="1"/>
      <c r="E836" s="1"/>
      <c r="F836" s="1"/>
      <c r="G836" s="1"/>
      <c r="H836" s="1"/>
      <c r="I836" s="1"/>
      <c r="J836" s="1"/>
      <c r="K836" s="1"/>
      <c r="L836" s="1"/>
      <c r="M836" s="1"/>
      <c r="N836" s="1"/>
      <c r="O836" s="1"/>
      <c r="P836" s="1"/>
      <c r="Q836" s="1"/>
      <c r="R836" s="1"/>
      <c r="S836" s="1"/>
      <c r="T836" s="1"/>
    </row>
    <row r="837" ht="15.75" customHeight="1">
      <c r="A837" s="1"/>
      <c r="B837" s="1"/>
      <c r="C837" s="1"/>
      <c r="D837" s="1"/>
      <c r="E837" s="1"/>
      <c r="F837" s="1"/>
      <c r="G837" s="1"/>
      <c r="H837" s="1"/>
      <c r="I837" s="1"/>
      <c r="J837" s="1"/>
      <c r="K837" s="1"/>
      <c r="L837" s="1"/>
      <c r="M837" s="1"/>
      <c r="N837" s="1"/>
      <c r="O837" s="1"/>
      <c r="P837" s="1"/>
      <c r="Q837" s="1"/>
      <c r="R837" s="1"/>
      <c r="S837" s="1"/>
      <c r="T837" s="1"/>
    </row>
    <row r="838" ht="15.75" customHeight="1">
      <c r="A838" s="1"/>
      <c r="B838" s="1"/>
      <c r="C838" s="1"/>
      <c r="D838" s="1"/>
      <c r="E838" s="1"/>
      <c r="F838" s="1"/>
      <c r="G838" s="1"/>
      <c r="H838" s="1"/>
      <c r="I838" s="1"/>
      <c r="J838" s="1"/>
      <c r="K838" s="1"/>
      <c r="L838" s="1"/>
      <c r="M838" s="1"/>
      <c r="N838" s="1"/>
      <c r="O838" s="1"/>
      <c r="P838" s="1"/>
      <c r="Q838" s="1"/>
      <c r="R838" s="1"/>
      <c r="S838" s="1"/>
      <c r="T838" s="1"/>
    </row>
    <row r="839" ht="15.75" customHeight="1">
      <c r="A839" s="1"/>
      <c r="B839" s="1"/>
      <c r="C839" s="1"/>
      <c r="D839" s="1"/>
      <c r="E839" s="1"/>
      <c r="F839" s="1"/>
      <c r="G839" s="1"/>
      <c r="H839" s="1"/>
      <c r="I839" s="1"/>
      <c r="J839" s="1"/>
      <c r="K839" s="1"/>
      <c r="L839" s="1"/>
      <c r="M839" s="1"/>
      <c r="N839" s="1"/>
      <c r="O839" s="1"/>
      <c r="P839" s="1"/>
      <c r="Q839" s="1"/>
      <c r="R839" s="1"/>
      <c r="S839" s="1"/>
      <c r="T839" s="1"/>
    </row>
    <row r="840" ht="15.75" customHeight="1">
      <c r="A840" s="1"/>
      <c r="B840" s="1"/>
      <c r="C840" s="1"/>
      <c r="D840" s="1"/>
      <c r="E840" s="1"/>
      <c r="F840" s="1"/>
      <c r="G840" s="1"/>
      <c r="H840" s="1"/>
      <c r="I840" s="1"/>
      <c r="J840" s="1"/>
      <c r="K840" s="1"/>
      <c r="L840" s="1"/>
      <c r="M840" s="1"/>
      <c r="N840" s="1"/>
      <c r="O840" s="1"/>
      <c r="P840" s="1"/>
      <c r="Q840" s="1"/>
      <c r="R840" s="1"/>
      <c r="S840" s="1"/>
      <c r="T840" s="1"/>
    </row>
    <row r="841" ht="15.75" customHeight="1">
      <c r="A841" s="1"/>
      <c r="B841" s="1"/>
      <c r="C841" s="1"/>
      <c r="D841" s="1"/>
      <c r="E841" s="1"/>
      <c r="F841" s="1"/>
      <c r="G841" s="1"/>
      <c r="H841" s="1"/>
      <c r="I841" s="1"/>
      <c r="J841" s="1"/>
      <c r="K841" s="1"/>
      <c r="L841" s="1"/>
      <c r="M841" s="1"/>
      <c r="N841" s="1"/>
      <c r="O841" s="1"/>
      <c r="P841" s="1"/>
      <c r="Q841" s="1"/>
      <c r="R841" s="1"/>
      <c r="S841" s="1"/>
      <c r="T841" s="1"/>
    </row>
    <row r="842" ht="15.75" customHeight="1">
      <c r="A842" s="1"/>
      <c r="B842" s="1"/>
      <c r="C842" s="1"/>
      <c r="D842" s="1"/>
      <c r="E842" s="1"/>
      <c r="F842" s="1"/>
      <c r="G842" s="1"/>
      <c r="H842" s="1"/>
      <c r="I842" s="1"/>
      <c r="J842" s="1"/>
      <c r="K842" s="1"/>
      <c r="L842" s="1"/>
      <c r="M842" s="1"/>
      <c r="N842" s="1"/>
      <c r="O842" s="1"/>
      <c r="P842" s="1"/>
      <c r="Q842" s="1"/>
      <c r="R842" s="1"/>
      <c r="S842" s="1"/>
      <c r="T842" s="1"/>
    </row>
    <row r="843" ht="15.75" customHeight="1">
      <c r="A843" s="1"/>
      <c r="B843" s="1"/>
      <c r="C843" s="1"/>
      <c r="D843" s="1"/>
      <c r="E843" s="1"/>
      <c r="F843" s="1"/>
      <c r="G843" s="1"/>
      <c r="H843" s="1"/>
      <c r="I843" s="1"/>
      <c r="J843" s="1"/>
      <c r="K843" s="1"/>
      <c r="L843" s="1"/>
      <c r="M843" s="1"/>
      <c r="N843" s="1"/>
      <c r="O843" s="1"/>
      <c r="P843" s="1"/>
      <c r="Q843" s="1"/>
      <c r="R843" s="1"/>
      <c r="S843" s="1"/>
      <c r="T843" s="1"/>
    </row>
    <row r="844" ht="15.75" customHeight="1">
      <c r="A844" s="1"/>
      <c r="B844" s="1"/>
      <c r="C844" s="1"/>
      <c r="D844" s="1"/>
      <c r="E844" s="1"/>
      <c r="F844" s="1"/>
      <c r="G844" s="1"/>
      <c r="H844" s="1"/>
      <c r="I844" s="1"/>
      <c r="J844" s="1"/>
      <c r="K844" s="1"/>
      <c r="L844" s="1"/>
      <c r="M844" s="1"/>
      <c r="N844" s="1"/>
      <c r="O844" s="1"/>
      <c r="P844" s="1"/>
      <c r="Q844" s="1"/>
      <c r="R844" s="1"/>
      <c r="S844" s="1"/>
      <c r="T844" s="1"/>
    </row>
    <row r="845" ht="15.75" customHeight="1">
      <c r="A845" s="1"/>
      <c r="B845" s="1"/>
      <c r="C845" s="1"/>
      <c r="D845" s="1"/>
      <c r="E845" s="1"/>
      <c r="F845" s="1"/>
      <c r="G845" s="1"/>
      <c r="H845" s="1"/>
      <c r="I845" s="1"/>
      <c r="J845" s="1"/>
      <c r="K845" s="1"/>
      <c r="L845" s="1"/>
      <c r="M845" s="1"/>
      <c r="N845" s="1"/>
      <c r="O845" s="1"/>
      <c r="P845" s="1"/>
      <c r="Q845" s="1"/>
      <c r="R845" s="1"/>
      <c r="S845" s="1"/>
      <c r="T845" s="1"/>
    </row>
    <row r="846" ht="15.75" customHeight="1">
      <c r="A846" s="1"/>
      <c r="B846" s="1"/>
      <c r="C846" s="1"/>
      <c r="D846" s="1"/>
      <c r="E846" s="1"/>
      <c r="F846" s="1"/>
      <c r="G846" s="1"/>
      <c r="H846" s="1"/>
      <c r="I846" s="1"/>
      <c r="J846" s="1"/>
      <c r="K846" s="1"/>
      <c r="L846" s="1"/>
      <c r="M846" s="1"/>
      <c r="N846" s="1"/>
      <c r="O846" s="1"/>
      <c r="P846" s="1"/>
      <c r="Q846" s="1"/>
      <c r="R846" s="1"/>
      <c r="S846" s="1"/>
      <c r="T846" s="1"/>
    </row>
    <row r="847" ht="15.75" customHeight="1">
      <c r="A847" s="1"/>
      <c r="B847" s="1"/>
      <c r="C847" s="1"/>
      <c r="D847" s="1"/>
      <c r="E847" s="1"/>
      <c r="F847" s="1"/>
      <c r="G847" s="1"/>
      <c r="H847" s="1"/>
      <c r="I847" s="1"/>
      <c r="J847" s="1"/>
      <c r="K847" s="1"/>
      <c r="L847" s="1"/>
      <c r="M847" s="1"/>
      <c r="N847" s="1"/>
      <c r="O847" s="1"/>
      <c r="P847" s="1"/>
      <c r="Q847" s="1"/>
      <c r="R847" s="1"/>
      <c r="S847" s="1"/>
      <c r="T847" s="1"/>
    </row>
    <row r="848" ht="15.75" customHeight="1">
      <c r="A848" s="1"/>
      <c r="B848" s="1"/>
      <c r="C848" s="1"/>
      <c r="D848" s="1"/>
      <c r="E848" s="1"/>
      <c r="F848" s="1"/>
      <c r="G848" s="1"/>
      <c r="H848" s="1"/>
      <c r="I848" s="1"/>
      <c r="J848" s="1"/>
      <c r="K848" s="1"/>
      <c r="L848" s="1"/>
      <c r="M848" s="1"/>
      <c r="N848" s="1"/>
      <c r="O848" s="1"/>
      <c r="P848" s="1"/>
      <c r="Q848" s="1"/>
      <c r="R848" s="1"/>
      <c r="S848" s="1"/>
      <c r="T848" s="1"/>
    </row>
    <row r="849" ht="15.75" customHeight="1">
      <c r="A849" s="1"/>
      <c r="B849" s="1"/>
      <c r="C849" s="1"/>
      <c r="D849" s="1"/>
      <c r="E849" s="1"/>
      <c r="F849" s="1"/>
      <c r="G849" s="1"/>
      <c r="H849" s="1"/>
      <c r="I849" s="1"/>
      <c r="J849" s="1"/>
      <c r="K849" s="1"/>
      <c r="L849" s="1"/>
      <c r="M849" s="1"/>
      <c r="N849" s="1"/>
      <c r="O849" s="1"/>
      <c r="P849" s="1"/>
      <c r="Q849" s="1"/>
      <c r="R849" s="1"/>
      <c r="S849" s="1"/>
      <c r="T849" s="1"/>
    </row>
    <row r="850" ht="15.75" customHeight="1">
      <c r="A850" s="1"/>
      <c r="B850" s="1"/>
      <c r="C850" s="1"/>
      <c r="D850" s="1"/>
      <c r="E850" s="1"/>
      <c r="F850" s="1"/>
      <c r="G850" s="1"/>
      <c r="H850" s="1"/>
      <c r="I850" s="1"/>
      <c r="J850" s="1"/>
      <c r="K850" s="1"/>
      <c r="L850" s="1"/>
      <c r="M850" s="1"/>
      <c r="N850" s="1"/>
      <c r="O850" s="1"/>
      <c r="P850" s="1"/>
      <c r="Q850" s="1"/>
      <c r="R850" s="1"/>
      <c r="S850" s="1"/>
      <c r="T850" s="1"/>
    </row>
    <row r="851" ht="15.75" customHeight="1">
      <c r="A851" s="1"/>
      <c r="B851" s="1"/>
      <c r="C851" s="1"/>
      <c r="D851" s="1"/>
      <c r="E851" s="1"/>
      <c r="F851" s="1"/>
      <c r="G851" s="1"/>
      <c r="H851" s="1"/>
      <c r="I851" s="1"/>
      <c r="J851" s="1"/>
      <c r="K851" s="1"/>
      <c r="L851" s="1"/>
      <c r="M851" s="1"/>
      <c r="N851" s="1"/>
      <c r="O851" s="1"/>
      <c r="P851" s="1"/>
      <c r="Q851" s="1"/>
      <c r="R851" s="1"/>
      <c r="S851" s="1"/>
      <c r="T851" s="1"/>
    </row>
    <row r="852" ht="15.75" customHeight="1">
      <c r="A852" s="1"/>
      <c r="B852" s="1"/>
      <c r="C852" s="1"/>
      <c r="D852" s="1"/>
      <c r="E852" s="1"/>
      <c r="F852" s="1"/>
      <c r="G852" s="1"/>
      <c r="H852" s="1"/>
      <c r="I852" s="1"/>
      <c r="J852" s="1"/>
      <c r="K852" s="1"/>
      <c r="L852" s="1"/>
      <c r="M852" s="1"/>
      <c r="N852" s="1"/>
      <c r="O852" s="1"/>
      <c r="P852" s="1"/>
      <c r="Q852" s="1"/>
      <c r="R852" s="1"/>
      <c r="S852" s="1"/>
      <c r="T852" s="1"/>
    </row>
    <row r="853" ht="15.75" customHeight="1">
      <c r="A853" s="1"/>
      <c r="B853" s="1"/>
      <c r="C853" s="1"/>
      <c r="D853" s="1"/>
      <c r="E853" s="1"/>
      <c r="F853" s="1"/>
      <c r="G853" s="1"/>
      <c r="H853" s="1"/>
      <c r="I853" s="1"/>
      <c r="J853" s="1"/>
      <c r="K853" s="1"/>
      <c r="L853" s="1"/>
      <c r="M853" s="1"/>
      <c r="N853" s="1"/>
      <c r="O853" s="1"/>
      <c r="P853" s="1"/>
      <c r="Q853" s="1"/>
      <c r="R853" s="1"/>
      <c r="S853" s="1"/>
      <c r="T853" s="1"/>
    </row>
    <row r="854" ht="15.75" customHeight="1">
      <c r="A854" s="1"/>
      <c r="B854" s="1"/>
      <c r="C854" s="1"/>
      <c r="D854" s="1"/>
      <c r="E854" s="1"/>
      <c r="F854" s="1"/>
      <c r="G854" s="1"/>
      <c r="H854" s="1"/>
      <c r="I854" s="1"/>
      <c r="J854" s="1"/>
      <c r="K854" s="1"/>
      <c r="L854" s="1"/>
      <c r="M854" s="1"/>
      <c r="N854" s="1"/>
      <c r="O854" s="1"/>
      <c r="P854" s="1"/>
      <c r="Q854" s="1"/>
      <c r="R854" s="1"/>
      <c r="S854" s="1"/>
      <c r="T854" s="1"/>
    </row>
    <row r="855" ht="15.75" customHeight="1">
      <c r="A855" s="1"/>
      <c r="B855" s="1"/>
      <c r="C855" s="1"/>
      <c r="D855" s="1"/>
      <c r="E855" s="1"/>
      <c r="F855" s="1"/>
      <c r="G855" s="1"/>
      <c r="H855" s="1"/>
      <c r="I855" s="1"/>
      <c r="J855" s="1"/>
      <c r="K855" s="1"/>
      <c r="L855" s="1"/>
      <c r="M855" s="1"/>
      <c r="N855" s="1"/>
      <c r="O855" s="1"/>
      <c r="P855" s="1"/>
      <c r="Q855" s="1"/>
      <c r="R855" s="1"/>
      <c r="S855" s="1"/>
      <c r="T855" s="1"/>
    </row>
    <row r="856" ht="15.75" customHeight="1">
      <c r="A856" s="1"/>
      <c r="B856" s="1"/>
      <c r="C856" s="1"/>
      <c r="D856" s="1"/>
      <c r="E856" s="1"/>
      <c r="F856" s="1"/>
      <c r="G856" s="1"/>
      <c r="H856" s="1"/>
      <c r="I856" s="1"/>
      <c r="J856" s="1"/>
      <c r="K856" s="1"/>
      <c r="L856" s="1"/>
      <c r="M856" s="1"/>
      <c r="N856" s="1"/>
      <c r="O856" s="1"/>
      <c r="P856" s="1"/>
      <c r="Q856" s="1"/>
      <c r="R856" s="1"/>
      <c r="S856" s="1"/>
      <c r="T856" s="1"/>
    </row>
    <row r="857" ht="15.75" customHeight="1">
      <c r="A857" s="1"/>
      <c r="B857" s="1"/>
      <c r="C857" s="1"/>
      <c r="D857" s="1"/>
      <c r="E857" s="1"/>
      <c r="F857" s="1"/>
      <c r="G857" s="1"/>
      <c r="H857" s="1"/>
      <c r="I857" s="1"/>
      <c r="J857" s="1"/>
      <c r="K857" s="1"/>
      <c r="L857" s="1"/>
      <c r="M857" s="1"/>
      <c r="N857" s="1"/>
      <c r="O857" s="1"/>
      <c r="P857" s="1"/>
      <c r="Q857" s="1"/>
      <c r="R857" s="1"/>
      <c r="S857" s="1"/>
      <c r="T857" s="1"/>
    </row>
    <row r="858" ht="15.75" customHeight="1">
      <c r="A858" s="1"/>
      <c r="B858" s="1"/>
      <c r="C858" s="1"/>
      <c r="D858" s="1"/>
      <c r="E858" s="1"/>
      <c r="F858" s="1"/>
      <c r="G858" s="1"/>
      <c r="H858" s="1"/>
      <c r="I858" s="1"/>
      <c r="J858" s="1"/>
      <c r="K858" s="1"/>
      <c r="L858" s="1"/>
      <c r="M858" s="1"/>
      <c r="N858" s="1"/>
      <c r="O858" s="1"/>
      <c r="P858" s="1"/>
      <c r="Q858" s="1"/>
      <c r="R858" s="1"/>
      <c r="S858" s="1"/>
      <c r="T858" s="1"/>
    </row>
    <row r="859" ht="15.75" customHeight="1">
      <c r="A859" s="1"/>
      <c r="B859" s="1"/>
      <c r="C859" s="1"/>
      <c r="D859" s="1"/>
      <c r="E859" s="1"/>
      <c r="F859" s="1"/>
      <c r="G859" s="1"/>
      <c r="H859" s="1"/>
      <c r="I859" s="1"/>
      <c r="J859" s="1"/>
      <c r="K859" s="1"/>
      <c r="L859" s="1"/>
      <c r="M859" s="1"/>
      <c r="N859" s="1"/>
      <c r="O859" s="1"/>
      <c r="P859" s="1"/>
      <c r="Q859" s="1"/>
      <c r="R859" s="1"/>
      <c r="S859" s="1"/>
      <c r="T859" s="1"/>
    </row>
    <row r="860" ht="15.75" customHeight="1">
      <c r="A860" s="1"/>
      <c r="B860" s="1"/>
      <c r="C860" s="1"/>
      <c r="D860" s="1"/>
      <c r="E860" s="1"/>
      <c r="F860" s="1"/>
      <c r="G860" s="1"/>
      <c r="H860" s="1"/>
      <c r="I860" s="1"/>
      <c r="J860" s="1"/>
      <c r="K860" s="1"/>
      <c r="L860" s="1"/>
      <c r="M860" s="1"/>
      <c r="N860" s="1"/>
      <c r="O860" s="1"/>
      <c r="P860" s="1"/>
      <c r="Q860" s="1"/>
      <c r="R860" s="1"/>
      <c r="S860" s="1"/>
      <c r="T860" s="1"/>
    </row>
    <row r="861" ht="15.75" customHeight="1">
      <c r="A861" s="1"/>
      <c r="B861" s="1"/>
      <c r="C861" s="1"/>
      <c r="D861" s="1"/>
      <c r="E861" s="1"/>
      <c r="F861" s="1"/>
      <c r="G861" s="1"/>
      <c r="H861" s="1"/>
      <c r="I861" s="1"/>
      <c r="J861" s="1"/>
      <c r="K861" s="1"/>
      <c r="L861" s="1"/>
      <c r="M861" s="1"/>
      <c r="N861" s="1"/>
      <c r="O861" s="1"/>
      <c r="P861" s="1"/>
      <c r="Q861" s="1"/>
      <c r="R861" s="1"/>
      <c r="S861" s="1"/>
      <c r="T861" s="1"/>
    </row>
    <row r="862" ht="15.75" customHeight="1">
      <c r="A862" s="1"/>
      <c r="B862" s="1"/>
      <c r="C862" s="1"/>
      <c r="D862" s="1"/>
      <c r="E862" s="1"/>
      <c r="F862" s="1"/>
      <c r="G862" s="1"/>
      <c r="H862" s="1"/>
      <c r="I862" s="1"/>
      <c r="J862" s="1"/>
      <c r="K862" s="1"/>
      <c r="L862" s="1"/>
      <c r="M862" s="1"/>
      <c r="N862" s="1"/>
      <c r="O862" s="1"/>
      <c r="P862" s="1"/>
      <c r="Q862" s="1"/>
      <c r="R862" s="1"/>
      <c r="S862" s="1"/>
      <c r="T862" s="1"/>
    </row>
    <row r="863" ht="15.75" customHeight="1">
      <c r="A863" s="1"/>
      <c r="B863" s="1"/>
      <c r="C863" s="1"/>
      <c r="D863" s="1"/>
      <c r="E863" s="1"/>
      <c r="F863" s="1"/>
      <c r="G863" s="1"/>
      <c r="H863" s="1"/>
      <c r="I863" s="1"/>
      <c r="J863" s="1"/>
      <c r="K863" s="1"/>
      <c r="L863" s="1"/>
      <c r="M863" s="1"/>
      <c r="N863" s="1"/>
      <c r="O863" s="1"/>
      <c r="P863" s="1"/>
      <c r="Q863" s="1"/>
      <c r="R863" s="1"/>
      <c r="S863" s="1"/>
      <c r="T863" s="1"/>
    </row>
    <row r="864" ht="15.75" customHeight="1">
      <c r="A864" s="1"/>
      <c r="B864" s="1"/>
      <c r="C864" s="1"/>
      <c r="D864" s="1"/>
      <c r="E864" s="1"/>
      <c r="F864" s="1"/>
      <c r="G864" s="1"/>
      <c r="H864" s="1"/>
      <c r="I864" s="1"/>
      <c r="J864" s="1"/>
      <c r="K864" s="1"/>
      <c r="L864" s="1"/>
      <c r="M864" s="1"/>
      <c r="N864" s="1"/>
      <c r="O864" s="1"/>
      <c r="P864" s="1"/>
      <c r="Q864" s="1"/>
      <c r="R864" s="1"/>
      <c r="S864" s="1"/>
      <c r="T864" s="1"/>
    </row>
    <row r="865" ht="15.75" customHeight="1">
      <c r="A865" s="1"/>
      <c r="B865" s="1"/>
      <c r="C865" s="1"/>
      <c r="D865" s="1"/>
      <c r="E865" s="1"/>
      <c r="F865" s="1"/>
      <c r="G865" s="1"/>
      <c r="H865" s="1"/>
      <c r="I865" s="1"/>
      <c r="J865" s="1"/>
      <c r="K865" s="1"/>
      <c r="L865" s="1"/>
      <c r="M865" s="1"/>
      <c r="N865" s="1"/>
      <c r="O865" s="1"/>
      <c r="P865" s="1"/>
      <c r="Q865" s="1"/>
      <c r="R865" s="1"/>
      <c r="S865" s="1"/>
      <c r="T865" s="1"/>
    </row>
    <row r="866" ht="15.75" customHeight="1">
      <c r="A866" s="1"/>
      <c r="B866" s="1"/>
      <c r="C866" s="1"/>
      <c r="D866" s="1"/>
      <c r="E866" s="1"/>
      <c r="F866" s="1"/>
      <c r="G866" s="1"/>
      <c r="H866" s="1"/>
      <c r="I866" s="1"/>
      <c r="J866" s="1"/>
      <c r="K866" s="1"/>
      <c r="L866" s="1"/>
      <c r="M866" s="1"/>
      <c r="N866" s="1"/>
      <c r="O866" s="1"/>
      <c r="P866" s="1"/>
      <c r="Q866" s="1"/>
      <c r="R866" s="1"/>
      <c r="S866" s="1"/>
      <c r="T866" s="1"/>
    </row>
    <row r="867" ht="15.75" customHeight="1">
      <c r="A867" s="1"/>
      <c r="B867" s="1"/>
      <c r="C867" s="1"/>
      <c r="D867" s="1"/>
      <c r="E867" s="1"/>
      <c r="F867" s="1"/>
      <c r="G867" s="1"/>
      <c r="H867" s="1"/>
      <c r="I867" s="1"/>
      <c r="J867" s="1"/>
      <c r="K867" s="1"/>
      <c r="L867" s="1"/>
      <c r="M867" s="1"/>
      <c r="N867" s="1"/>
      <c r="O867" s="1"/>
      <c r="P867" s="1"/>
      <c r="Q867" s="1"/>
      <c r="R867" s="1"/>
      <c r="S867" s="1"/>
      <c r="T867" s="1"/>
    </row>
    <row r="868" ht="15.75" customHeight="1">
      <c r="A868" s="1"/>
      <c r="B868" s="1"/>
      <c r="C868" s="1"/>
      <c r="D868" s="1"/>
      <c r="E868" s="1"/>
      <c r="F868" s="1"/>
      <c r="G868" s="1"/>
      <c r="H868" s="1"/>
      <c r="I868" s="1"/>
      <c r="J868" s="1"/>
      <c r="K868" s="1"/>
      <c r="L868" s="1"/>
      <c r="M868" s="1"/>
      <c r="N868" s="1"/>
      <c r="O868" s="1"/>
      <c r="P868" s="1"/>
      <c r="Q868" s="1"/>
      <c r="R868" s="1"/>
      <c r="S868" s="1"/>
      <c r="T868" s="1"/>
    </row>
    <row r="869" ht="15.75" customHeight="1">
      <c r="A869" s="1"/>
      <c r="B869" s="1"/>
      <c r="C869" s="1"/>
      <c r="D869" s="1"/>
      <c r="E869" s="1"/>
      <c r="F869" s="1"/>
      <c r="G869" s="1"/>
      <c r="H869" s="1"/>
      <c r="I869" s="1"/>
      <c r="J869" s="1"/>
      <c r="K869" s="1"/>
      <c r="L869" s="1"/>
      <c r="M869" s="1"/>
      <c r="N869" s="1"/>
      <c r="O869" s="1"/>
      <c r="P869" s="1"/>
      <c r="Q869" s="1"/>
      <c r="R869" s="1"/>
      <c r="S869" s="1"/>
      <c r="T869" s="1"/>
    </row>
    <row r="870" ht="15.75" customHeight="1">
      <c r="A870" s="1"/>
      <c r="B870" s="1"/>
      <c r="C870" s="1"/>
      <c r="D870" s="1"/>
      <c r="E870" s="1"/>
      <c r="F870" s="1"/>
      <c r="G870" s="1"/>
      <c r="H870" s="1"/>
      <c r="I870" s="1"/>
      <c r="J870" s="1"/>
      <c r="K870" s="1"/>
      <c r="L870" s="1"/>
      <c r="M870" s="1"/>
      <c r="N870" s="1"/>
      <c r="O870" s="1"/>
      <c r="P870" s="1"/>
      <c r="Q870" s="1"/>
      <c r="R870" s="1"/>
      <c r="S870" s="1"/>
      <c r="T870" s="1"/>
    </row>
    <row r="871" ht="15.75" customHeight="1">
      <c r="A871" s="1"/>
      <c r="B871" s="1"/>
      <c r="C871" s="1"/>
      <c r="D871" s="1"/>
      <c r="E871" s="1"/>
      <c r="F871" s="1"/>
      <c r="G871" s="1"/>
      <c r="H871" s="1"/>
      <c r="I871" s="1"/>
      <c r="J871" s="1"/>
      <c r="K871" s="1"/>
      <c r="L871" s="1"/>
      <c r="M871" s="1"/>
      <c r="N871" s="1"/>
      <c r="O871" s="1"/>
      <c r="P871" s="1"/>
      <c r="Q871" s="1"/>
      <c r="R871" s="1"/>
      <c r="S871" s="1"/>
      <c r="T871" s="1"/>
    </row>
    <row r="872" ht="15.75" customHeight="1">
      <c r="A872" s="1"/>
      <c r="B872" s="1"/>
      <c r="C872" s="1"/>
      <c r="D872" s="1"/>
      <c r="E872" s="1"/>
      <c r="F872" s="1"/>
      <c r="G872" s="1"/>
      <c r="H872" s="1"/>
      <c r="I872" s="1"/>
      <c r="J872" s="1"/>
      <c r="K872" s="1"/>
      <c r="L872" s="1"/>
      <c r="M872" s="1"/>
      <c r="N872" s="1"/>
      <c r="O872" s="1"/>
      <c r="P872" s="1"/>
      <c r="Q872" s="1"/>
      <c r="R872" s="1"/>
      <c r="S872" s="1"/>
      <c r="T872" s="1"/>
    </row>
    <row r="873" ht="15.75" customHeight="1">
      <c r="A873" s="1"/>
      <c r="B873" s="1"/>
      <c r="C873" s="1"/>
      <c r="D873" s="1"/>
      <c r="E873" s="1"/>
      <c r="F873" s="1"/>
      <c r="G873" s="1"/>
      <c r="H873" s="1"/>
      <c r="I873" s="1"/>
      <c r="J873" s="1"/>
      <c r="K873" s="1"/>
      <c r="L873" s="1"/>
      <c r="M873" s="1"/>
      <c r="N873" s="1"/>
      <c r="O873" s="1"/>
      <c r="P873" s="1"/>
      <c r="Q873" s="1"/>
      <c r="R873" s="1"/>
      <c r="S873" s="1"/>
      <c r="T873" s="1"/>
    </row>
    <row r="874" ht="15.75" customHeight="1">
      <c r="A874" s="1"/>
      <c r="B874" s="1"/>
      <c r="C874" s="1"/>
      <c r="D874" s="1"/>
      <c r="E874" s="1"/>
      <c r="F874" s="1"/>
      <c r="G874" s="1"/>
      <c r="H874" s="1"/>
      <c r="I874" s="1"/>
      <c r="J874" s="1"/>
      <c r="K874" s="1"/>
      <c r="L874" s="1"/>
      <c r="M874" s="1"/>
      <c r="N874" s="1"/>
      <c r="O874" s="1"/>
      <c r="P874" s="1"/>
      <c r="Q874" s="1"/>
      <c r="R874" s="1"/>
      <c r="S874" s="1"/>
      <c r="T874" s="1"/>
    </row>
    <row r="875" ht="15.75" customHeight="1">
      <c r="A875" s="1"/>
      <c r="B875" s="1"/>
      <c r="C875" s="1"/>
      <c r="D875" s="1"/>
      <c r="E875" s="1"/>
      <c r="F875" s="1"/>
      <c r="G875" s="1"/>
      <c r="H875" s="1"/>
      <c r="I875" s="1"/>
      <c r="J875" s="1"/>
      <c r="K875" s="1"/>
      <c r="L875" s="1"/>
      <c r="M875" s="1"/>
      <c r="N875" s="1"/>
      <c r="O875" s="1"/>
      <c r="P875" s="1"/>
      <c r="Q875" s="1"/>
      <c r="R875" s="1"/>
      <c r="S875" s="1"/>
      <c r="T875" s="1"/>
    </row>
    <row r="876" ht="15.75" customHeight="1">
      <c r="A876" s="1"/>
      <c r="B876" s="1"/>
      <c r="C876" s="1"/>
      <c r="D876" s="1"/>
      <c r="E876" s="1"/>
      <c r="F876" s="1"/>
      <c r="G876" s="1"/>
      <c r="H876" s="1"/>
      <c r="I876" s="1"/>
      <c r="J876" s="1"/>
      <c r="K876" s="1"/>
      <c r="L876" s="1"/>
      <c r="M876" s="1"/>
      <c r="N876" s="1"/>
      <c r="O876" s="1"/>
      <c r="P876" s="1"/>
      <c r="Q876" s="1"/>
      <c r="R876" s="1"/>
      <c r="S876" s="1"/>
      <c r="T876" s="1"/>
    </row>
    <row r="877" ht="15.75" customHeight="1">
      <c r="A877" s="1"/>
      <c r="B877" s="1"/>
      <c r="C877" s="1"/>
      <c r="D877" s="1"/>
      <c r="E877" s="1"/>
      <c r="F877" s="1"/>
      <c r="G877" s="1"/>
      <c r="H877" s="1"/>
      <c r="I877" s="1"/>
      <c r="J877" s="1"/>
      <c r="K877" s="1"/>
      <c r="L877" s="1"/>
      <c r="M877" s="1"/>
      <c r="N877" s="1"/>
      <c r="O877" s="1"/>
      <c r="P877" s="1"/>
      <c r="Q877" s="1"/>
      <c r="R877" s="1"/>
      <c r="S877" s="1"/>
      <c r="T877" s="1"/>
    </row>
    <row r="878" ht="15.75" customHeight="1">
      <c r="A878" s="1"/>
      <c r="B878" s="1"/>
      <c r="C878" s="1"/>
      <c r="D878" s="1"/>
      <c r="E878" s="1"/>
      <c r="F878" s="1"/>
      <c r="G878" s="1"/>
      <c r="H878" s="1"/>
      <c r="I878" s="1"/>
      <c r="J878" s="1"/>
      <c r="K878" s="1"/>
      <c r="L878" s="1"/>
      <c r="M878" s="1"/>
      <c r="N878" s="1"/>
      <c r="O878" s="1"/>
      <c r="P878" s="1"/>
      <c r="Q878" s="1"/>
      <c r="R878" s="1"/>
      <c r="S878" s="1"/>
      <c r="T878" s="1"/>
    </row>
    <row r="879" ht="15.75" customHeight="1">
      <c r="A879" s="1"/>
      <c r="B879" s="1"/>
      <c r="C879" s="1"/>
      <c r="D879" s="1"/>
      <c r="E879" s="1"/>
      <c r="F879" s="1"/>
      <c r="G879" s="1"/>
      <c r="H879" s="1"/>
      <c r="I879" s="1"/>
      <c r="J879" s="1"/>
      <c r="K879" s="1"/>
      <c r="L879" s="1"/>
      <c r="M879" s="1"/>
      <c r="N879" s="1"/>
      <c r="O879" s="1"/>
      <c r="P879" s="1"/>
      <c r="Q879" s="1"/>
      <c r="R879" s="1"/>
      <c r="S879" s="1"/>
      <c r="T879" s="1"/>
    </row>
    <row r="880" ht="15.75" customHeight="1">
      <c r="A880" s="1"/>
      <c r="B880" s="1"/>
      <c r="C880" s="1"/>
      <c r="D880" s="1"/>
      <c r="E880" s="1"/>
      <c r="F880" s="1"/>
      <c r="G880" s="1"/>
      <c r="H880" s="1"/>
      <c r="I880" s="1"/>
      <c r="J880" s="1"/>
      <c r="K880" s="1"/>
      <c r="L880" s="1"/>
      <c r="M880" s="1"/>
      <c r="N880" s="1"/>
      <c r="O880" s="1"/>
      <c r="P880" s="1"/>
      <c r="Q880" s="1"/>
      <c r="R880" s="1"/>
      <c r="S880" s="1"/>
      <c r="T880" s="1"/>
    </row>
    <row r="881" ht="15.75" customHeight="1">
      <c r="A881" s="1"/>
      <c r="B881" s="1"/>
      <c r="C881" s="1"/>
      <c r="D881" s="1"/>
      <c r="E881" s="1"/>
      <c r="F881" s="1"/>
      <c r="G881" s="1"/>
      <c r="H881" s="1"/>
      <c r="I881" s="1"/>
      <c r="J881" s="1"/>
      <c r="K881" s="1"/>
      <c r="L881" s="1"/>
      <c r="M881" s="1"/>
      <c r="N881" s="1"/>
      <c r="O881" s="1"/>
      <c r="P881" s="1"/>
      <c r="Q881" s="1"/>
      <c r="R881" s="1"/>
      <c r="S881" s="1"/>
      <c r="T881" s="1"/>
    </row>
    <row r="882" ht="15.75" customHeight="1">
      <c r="A882" s="1"/>
      <c r="B882" s="1"/>
      <c r="C882" s="1"/>
      <c r="D882" s="1"/>
      <c r="E882" s="1"/>
      <c r="F882" s="1"/>
      <c r="G882" s="1"/>
      <c r="H882" s="1"/>
      <c r="I882" s="1"/>
      <c r="J882" s="1"/>
      <c r="K882" s="1"/>
      <c r="L882" s="1"/>
      <c r="M882" s="1"/>
      <c r="N882" s="1"/>
      <c r="O882" s="1"/>
      <c r="P882" s="1"/>
      <c r="Q882" s="1"/>
      <c r="R882" s="1"/>
      <c r="S882" s="1"/>
      <c r="T882" s="1"/>
    </row>
    <row r="883" ht="15.75" customHeight="1">
      <c r="A883" s="1"/>
      <c r="B883" s="1"/>
      <c r="C883" s="1"/>
      <c r="D883" s="1"/>
      <c r="E883" s="1"/>
      <c r="F883" s="1"/>
      <c r="G883" s="1"/>
      <c r="H883" s="1"/>
      <c r="I883" s="1"/>
      <c r="J883" s="1"/>
      <c r="K883" s="1"/>
      <c r="L883" s="1"/>
      <c r="M883" s="1"/>
      <c r="N883" s="1"/>
      <c r="O883" s="1"/>
      <c r="P883" s="1"/>
      <c r="Q883" s="1"/>
      <c r="R883" s="1"/>
      <c r="S883" s="1"/>
      <c r="T883" s="1"/>
    </row>
    <row r="884" ht="15.75" customHeight="1">
      <c r="A884" s="1"/>
      <c r="B884" s="1"/>
      <c r="C884" s="1"/>
      <c r="D884" s="1"/>
      <c r="E884" s="1"/>
      <c r="F884" s="1"/>
      <c r="G884" s="1"/>
      <c r="H884" s="1"/>
      <c r="I884" s="1"/>
      <c r="J884" s="1"/>
      <c r="K884" s="1"/>
      <c r="L884" s="1"/>
      <c r="M884" s="1"/>
      <c r="N884" s="1"/>
      <c r="O884" s="1"/>
      <c r="P884" s="1"/>
      <c r="Q884" s="1"/>
      <c r="R884" s="1"/>
      <c r="S884" s="1"/>
      <c r="T884" s="1"/>
    </row>
    <row r="885" ht="15.75" customHeight="1">
      <c r="A885" s="1"/>
      <c r="B885" s="1"/>
      <c r="C885" s="1"/>
      <c r="D885" s="1"/>
      <c r="E885" s="1"/>
      <c r="F885" s="1"/>
      <c r="G885" s="1"/>
      <c r="H885" s="1"/>
      <c r="I885" s="1"/>
      <c r="J885" s="1"/>
      <c r="K885" s="1"/>
      <c r="L885" s="1"/>
      <c r="M885" s="1"/>
      <c r="N885" s="1"/>
      <c r="O885" s="1"/>
      <c r="P885" s="1"/>
      <c r="Q885" s="1"/>
      <c r="R885" s="1"/>
      <c r="S885" s="1"/>
      <c r="T885" s="1"/>
    </row>
    <row r="886" ht="15.75" customHeight="1">
      <c r="A886" s="1"/>
      <c r="B886" s="1"/>
      <c r="C886" s="1"/>
      <c r="D886" s="1"/>
      <c r="E886" s="1"/>
      <c r="F886" s="1"/>
      <c r="G886" s="1"/>
      <c r="H886" s="1"/>
      <c r="I886" s="1"/>
      <c r="J886" s="1"/>
      <c r="K886" s="1"/>
      <c r="L886" s="1"/>
      <c r="M886" s="1"/>
      <c r="N886" s="1"/>
      <c r="O886" s="1"/>
      <c r="P886" s="1"/>
      <c r="Q886" s="1"/>
      <c r="R886" s="1"/>
      <c r="S886" s="1"/>
      <c r="T886" s="1"/>
    </row>
    <row r="887" ht="15.75" customHeight="1">
      <c r="A887" s="1"/>
      <c r="B887" s="1"/>
      <c r="C887" s="1"/>
      <c r="D887" s="1"/>
      <c r="E887" s="1"/>
      <c r="F887" s="1"/>
      <c r="G887" s="1"/>
      <c r="H887" s="1"/>
      <c r="I887" s="1"/>
      <c r="J887" s="1"/>
      <c r="K887" s="1"/>
      <c r="L887" s="1"/>
      <c r="M887" s="1"/>
      <c r="N887" s="1"/>
      <c r="O887" s="1"/>
      <c r="P887" s="1"/>
      <c r="Q887" s="1"/>
      <c r="R887" s="1"/>
      <c r="S887" s="1"/>
      <c r="T887" s="1"/>
    </row>
    <row r="888" ht="15.75" customHeight="1">
      <c r="A888" s="1"/>
      <c r="B888" s="1"/>
      <c r="C888" s="1"/>
      <c r="D888" s="1"/>
      <c r="E888" s="1"/>
      <c r="F888" s="1"/>
      <c r="G888" s="1"/>
      <c r="H888" s="1"/>
      <c r="I888" s="1"/>
      <c r="J888" s="1"/>
      <c r="K888" s="1"/>
      <c r="L888" s="1"/>
      <c r="M888" s="1"/>
      <c r="N888" s="1"/>
      <c r="O888" s="1"/>
      <c r="P888" s="1"/>
      <c r="Q888" s="1"/>
      <c r="R888" s="1"/>
      <c r="S888" s="1"/>
      <c r="T888" s="1"/>
    </row>
    <row r="889" ht="15.75" customHeight="1">
      <c r="A889" s="1"/>
      <c r="B889" s="1"/>
      <c r="C889" s="1"/>
      <c r="D889" s="1"/>
      <c r="E889" s="1"/>
      <c r="F889" s="1"/>
      <c r="G889" s="1"/>
      <c r="H889" s="1"/>
      <c r="I889" s="1"/>
      <c r="J889" s="1"/>
      <c r="K889" s="1"/>
      <c r="L889" s="1"/>
      <c r="M889" s="1"/>
      <c r="N889" s="1"/>
      <c r="O889" s="1"/>
      <c r="P889" s="1"/>
      <c r="Q889" s="1"/>
      <c r="R889" s="1"/>
      <c r="S889" s="1"/>
      <c r="T889" s="1"/>
    </row>
    <row r="890" ht="15.75" customHeight="1">
      <c r="A890" s="1"/>
      <c r="B890" s="1"/>
      <c r="C890" s="1"/>
      <c r="D890" s="1"/>
      <c r="E890" s="1"/>
      <c r="F890" s="1"/>
      <c r="G890" s="1"/>
      <c r="H890" s="1"/>
      <c r="I890" s="1"/>
      <c r="J890" s="1"/>
      <c r="K890" s="1"/>
      <c r="L890" s="1"/>
      <c r="M890" s="1"/>
      <c r="N890" s="1"/>
      <c r="O890" s="1"/>
      <c r="P890" s="1"/>
      <c r="Q890" s="1"/>
      <c r="R890" s="1"/>
      <c r="S890" s="1"/>
      <c r="T890" s="1"/>
    </row>
    <row r="891" ht="15.75" customHeight="1">
      <c r="A891" s="1"/>
      <c r="B891" s="1"/>
      <c r="C891" s="1"/>
      <c r="D891" s="1"/>
      <c r="E891" s="1"/>
      <c r="F891" s="1"/>
      <c r="G891" s="1"/>
      <c r="H891" s="1"/>
      <c r="I891" s="1"/>
      <c r="J891" s="1"/>
      <c r="K891" s="1"/>
      <c r="L891" s="1"/>
      <c r="M891" s="1"/>
      <c r="N891" s="1"/>
      <c r="O891" s="1"/>
      <c r="P891" s="1"/>
      <c r="Q891" s="1"/>
      <c r="R891" s="1"/>
      <c r="S891" s="1"/>
      <c r="T891" s="1"/>
    </row>
    <row r="892" ht="15.75" customHeight="1">
      <c r="A892" s="1"/>
      <c r="B892" s="1"/>
      <c r="C892" s="1"/>
      <c r="D892" s="1"/>
      <c r="E892" s="1"/>
      <c r="F892" s="1"/>
      <c r="G892" s="1"/>
      <c r="H892" s="1"/>
      <c r="I892" s="1"/>
      <c r="J892" s="1"/>
      <c r="K892" s="1"/>
      <c r="L892" s="1"/>
      <c r="M892" s="1"/>
      <c r="N892" s="1"/>
      <c r="O892" s="1"/>
      <c r="P892" s="1"/>
      <c r="Q892" s="1"/>
      <c r="R892" s="1"/>
      <c r="S892" s="1"/>
      <c r="T892" s="1"/>
    </row>
    <row r="893" ht="15.75" customHeight="1">
      <c r="A893" s="1"/>
      <c r="B893" s="1"/>
      <c r="C893" s="1"/>
      <c r="D893" s="1"/>
      <c r="E893" s="1"/>
      <c r="F893" s="1"/>
      <c r="G893" s="1"/>
      <c r="H893" s="1"/>
      <c r="I893" s="1"/>
      <c r="J893" s="1"/>
      <c r="K893" s="1"/>
      <c r="L893" s="1"/>
      <c r="M893" s="1"/>
      <c r="N893" s="1"/>
      <c r="O893" s="1"/>
      <c r="P893" s="1"/>
      <c r="Q893" s="1"/>
      <c r="R893" s="1"/>
      <c r="S893" s="1"/>
      <c r="T893" s="1"/>
    </row>
    <row r="894" ht="15.75" customHeight="1">
      <c r="A894" s="1"/>
      <c r="B894" s="1"/>
      <c r="C894" s="1"/>
      <c r="D894" s="1"/>
      <c r="E894" s="1"/>
      <c r="F894" s="1"/>
      <c r="G894" s="1"/>
      <c r="H894" s="1"/>
      <c r="I894" s="1"/>
      <c r="J894" s="1"/>
      <c r="K894" s="1"/>
      <c r="L894" s="1"/>
      <c r="M894" s="1"/>
      <c r="N894" s="1"/>
      <c r="O894" s="1"/>
      <c r="P894" s="1"/>
      <c r="Q894" s="1"/>
      <c r="R894" s="1"/>
      <c r="S894" s="1"/>
      <c r="T894" s="1"/>
    </row>
    <row r="895" ht="15.75" customHeight="1">
      <c r="A895" s="1"/>
      <c r="B895" s="1"/>
      <c r="C895" s="1"/>
      <c r="D895" s="1"/>
      <c r="E895" s="1"/>
      <c r="F895" s="1"/>
      <c r="G895" s="1"/>
      <c r="H895" s="1"/>
      <c r="I895" s="1"/>
      <c r="J895" s="1"/>
      <c r="K895" s="1"/>
      <c r="L895" s="1"/>
      <c r="M895" s="1"/>
      <c r="N895" s="1"/>
      <c r="O895" s="1"/>
      <c r="P895" s="1"/>
      <c r="Q895" s="1"/>
      <c r="R895" s="1"/>
      <c r="S895" s="1"/>
      <c r="T895" s="1"/>
    </row>
    <row r="896" ht="15.75" customHeight="1">
      <c r="A896" s="1"/>
      <c r="B896" s="1"/>
      <c r="C896" s="1"/>
      <c r="D896" s="1"/>
      <c r="E896" s="1"/>
      <c r="F896" s="1"/>
      <c r="G896" s="1"/>
      <c r="H896" s="1"/>
      <c r="I896" s="1"/>
      <c r="J896" s="1"/>
      <c r="K896" s="1"/>
      <c r="L896" s="1"/>
      <c r="M896" s="1"/>
      <c r="N896" s="1"/>
      <c r="O896" s="1"/>
      <c r="P896" s="1"/>
      <c r="Q896" s="1"/>
      <c r="R896" s="1"/>
      <c r="S896" s="1"/>
      <c r="T896" s="1"/>
    </row>
    <row r="897" ht="15.75" customHeight="1">
      <c r="A897" s="1"/>
      <c r="B897" s="1"/>
      <c r="C897" s="1"/>
      <c r="D897" s="1"/>
      <c r="E897" s="1"/>
      <c r="F897" s="1"/>
      <c r="G897" s="1"/>
      <c r="H897" s="1"/>
      <c r="I897" s="1"/>
      <c r="J897" s="1"/>
      <c r="K897" s="1"/>
      <c r="L897" s="1"/>
      <c r="M897" s="1"/>
      <c r="N897" s="1"/>
      <c r="O897" s="1"/>
      <c r="P897" s="1"/>
      <c r="Q897" s="1"/>
      <c r="R897" s="1"/>
      <c r="S897" s="1"/>
      <c r="T897" s="1"/>
    </row>
    <row r="898" ht="15.75" customHeight="1">
      <c r="A898" s="1"/>
      <c r="B898" s="1"/>
      <c r="C898" s="1"/>
      <c r="D898" s="1"/>
      <c r="E898" s="1"/>
      <c r="F898" s="1"/>
      <c r="G898" s="1"/>
      <c r="H898" s="1"/>
      <c r="I898" s="1"/>
      <c r="J898" s="1"/>
      <c r="K898" s="1"/>
      <c r="L898" s="1"/>
      <c r="M898" s="1"/>
      <c r="N898" s="1"/>
      <c r="O898" s="1"/>
      <c r="P898" s="1"/>
      <c r="Q898" s="1"/>
      <c r="R898" s="1"/>
      <c r="S898" s="1"/>
      <c r="T898" s="1"/>
    </row>
    <row r="899" ht="15.75" customHeight="1">
      <c r="A899" s="1"/>
      <c r="B899" s="1"/>
      <c r="C899" s="1"/>
      <c r="D899" s="1"/>
      <c r="E899" s="1"/>
      <c r="F899" s="1"/>
      <c r="G899" s="1"/>
      <c r="H899" s="1"/>
      <c r="I899" s="1"/>
      <c r="J899" s="1"/>
      <c r="K899" s="1"/>
      <c r="L899" s="1"/>
      <c r="M899" s="1"/>
      <c r="N899" s="1"/>
      <c r="O899" s="1"/>
      <c r="P899" s="1"/>
      <c r="Q899" s="1"/>
      <c r="R899" s="1"/>
      <c r="S899" s="1"/>
      <c r="T899" s="1"/>
    </row>
    <row r="900" ht="15.75" customHeight="1">
      <c r="A900" s="1"/>
      <c r="B900" s="1"/>
      <c r="C900" s="1"/>
      <c r="D900" s="1"/>
      <c r="E900" s="1"/>
      <c r="F900" s="1"/>
      <c r="G900" s="1"/>
      <c r="H900" s="1"/>
      <c r="I900" s="1"/>
      <c r="J900" s="1"/>
      <c r="K900" s="1"/>
      <c r="L900" s="1"/>
      <c r="M900" s="1"/>
      <c r="N900" s="1"/>
      <c r="O900" s="1"/>
      <c r="P900" s="1"/>
      <c r="Q900" s="1"/>
      <c r="R900" s="1"/>
      <c r="S900" s="1"/>
      <c r="T900" s="1"/>
    </row>
    <row r="901" ht="15.75" customHeight="1">
      <c r="A901" s="1"/>
      <c r="B901" s="1"/>
      <c r="C901" s="1"/>
      <c r="D901" s="1"/>
      <c r="E901" s="1"/>
      <c r="F901" s="1"/>
      <c r="G901" s="1"/>
      <c r="H901" s="1"/>
      <c r="I901" s="1"/>
      <c r="J901" s="1"/>
      <c r="K901" s="1"/>
      <c r="L901" s="1"/>
      <c r="M901" s="1"/>
      <c r="N901" s="1"/>
      <c r="O901" s="1"/>
      <c r="P901" s="1"/>
      <c r="Q901" s="1"/>
      <c r="R901" s="1"/>
      <c r="S901" s="1"/>
      <c r="T901" s="1"/>
    </row>
    <row r="902" ht="15.75" customHeight="1">
      <c r="A902" s="1"/>
      <c r="B902" s="1"/>
      <c r="C902" s="1"/>
      <c r="D902" s="1"/>
      <c r="E902" s="1"/>
      <c r="F902" s="1"/>
      <c r="G902" s="1"/>
      <c r="H902" s="1"/>
      <c r="I902" s="1"/>
      <c r="J902" s="1"/>
      <c r="K902" s="1"/>
      <c r="L902" s="1"/>
      <c r="M902" s="1"/>
      <c r="N902" s="1"/>
      <c r="O902" s="1"/>
      <c r="P902" s="1"/>
      <c r="Q902" s="1"/>
      <c r="R902" s="1"/>
      <c r="S902" s="1"/>
      <c r="T902" s="1"/>
    </row>
    <row r="903" ht="15.75" customHeight="1">
      <c r="A903" s="1"/>
      <c r="B903" s="1"/>
      <c r="C903" s="1"/>
      <c r="D903" s="1"/>
      <c r="E903" s="1"/>
      <c r="F903" s="1"/>
      <c r="G903" s="1"/>
      <c r="H903" s="1"/>
      <c r="I903" s="1"/>
      <c r="J903" s="1"/>
      <c r="K903" s="1"/>
      <c r="L903" s="1"/>
      <c r="M903" s="1"/>
      <c r="N903" s="1"/>
      <c r="O903" s="1"/>
      <c r="P903" s="1"/>
      <c r="Q903" s="1"/>
      <c r="R903" s="1"/>
      <c r="S903" s="1"/>
      <c r="T903" s="1"/>
    </row>
    <row r="904" ht="15.75" customHeight="1">
      <c r="A904" s="1"/>
      <c r="B904" s="1"/>
      <c r="C904" s="1"/>
      <c r="D904" s="1"/>
      <c r="E904" s="1"/>
      <c r="F904" s="1"/>
      <c r="G904" s="1"/>
      <c r="H904" s="1"/>
      <c r="I904" s="1"/>
      <c r="J904" s="1"/>
      <c r="K904" s="1"/>
      <c r="L904" s="1"/>
      <c r="M904" s="1"/>
      <c r="N904" s="1"/>
      <c r="O904" s="1"/>
      <c r="P904" s="1"/>
      <c r="Q904" s="1"/>
      <c r="R904" s="1"/>
      <c r="S904" s="1"/>
      <c r="T904" s="1"/>
    </row>
    <row r="905" ht="15.75" customHeight="1">
      <c r="A905" s="1"/>
      <c r="B905" s="1"/>
      <c r="C905" s="1"/>
      <c r="D905" s="1"/>
      <c r="E905" s="1"/>
      <c r="F905" s="1"/>
      <c r="G905" s="1"/>
      <c r="H905" s="1"/>
      <c r="I905" s="1"/>
      <c r="J905" s="1"/>
      <c r="K905" s="1"/>
      <c r="L905" s="1"/>
      <c r="M905" s="1"/>
      <c r="N905" s="1"/>
      <c r="O905" s="1"/>
      <c r="P905" s="1"/>
      <c r="Q905" s="1"/>
      <c r="R905" s="1"/>
      <c r="S905" s="1"/>
      <c r="T905" s="1"/>
    </row>
    <row r="906" ht="15.75" customHeight="1">
      <c r="A906" s="1"/>
      <c r="B906" s="1"/>
      <c r="C906" s="1"/>
      <c r="D906" s="1"/>
      <c r="E906" s="1"/>
      <c r="F906" s="1"/>
      <c r="G906" s="1"/>
      <c r="H906" s="1"/>
      <c r="I906" s="1"/>
      <c r="J906" s="1"/>
      <c r="K906" s="1"/>
      <c r="L906" s="1"/>
      <c r="M906" s="1"/>
      <c r="N906" s="1"/>
      <c r="O906" s="1"/>
      <c r="P906" s="1"/>
      <c r="Q906" s="1"/>
      <c r="R906" s="1"/>
      <c r="S906" s="1"/>
      <c r="T906" s="1"/>
    </row>
    <row r="907" ht="15.75" customHeight="1">
      <c r="A907" s="1"/>
      <c r="B907" s="1"/>
      <c r="C907" s="1"/>
      <c r="D907" s="1"/>
      <c r="E907" s="1"/>
      <c r="F907" s="1"/>
      <c r="G907" s="1"/>
      <c r="H907" s="1"/>
      <c r="I907" s="1"/>
      <c r="J907" s="1"/>
      <c r="K907" s="1"/>
      <c r="L907" s="1"/>
      <c r="M907" s="1"/>
      <c r="N907" s="1"/>
      <c r="O907" s="1"/>
      <c r="P907" s="1"/>
      <c r="Q907" s="1"/>
      <c r="R907" s="1"/>
      <c r="S907" s="1"/>
      <c r="T907" s="1"/>
    </row>
    <row r="908" ht="15.75" customHeight="1">
      <c r="A908" s="1"/>
      <c r="B908" s="1"/>
      <c r="C908" s="1"/>
      <c r="D908" s="1"/>
      <c r="E908" s="1"/>
      <c r="F908" s="1"/>
      <c r="G908" s="1"/>
      <c r="H908" s="1"/>
      <c r="I908" s="1"/>
      <c r="J908" s="1"/>
      <c r="K908" s="1"/>
      <c r="L908" s="1"/>
      <c r="M908" s="1"/>
      <c r="N908" s="1"/>
      <c r="O908" s="1"/>
      <c r="P908" s="1"/>
      <c r="Q908" s="1"/>
      <c r="R908" s="1"/>
      <c r="S908" s="1"/>
      <c r="T908" s="1"/>
    </row>
    <row r="909" ht="15.75" customHeight="1">
      <c r="A909" s="1"/>
      <c r="B909" s="1"/>
      <c r="C909" s="1"/>
      <c r="D909" s="1"/>
      <c r="E909" s="1"/>
      <c r="F909" s="1"/>
      <c r="G909" s="1"/>
      <c r="H909" s="1"/>
      <c r="I909" s="1"/>
      <c r="J909" s="1"/>
      <c r="K909" s="1"/>
      <c r="L909" s="1"/>
      <c r="M909" s="1"/>
      <c r="N909" s="1"/>
      <c r="O909" s="1"/>
      <c r="P909" s="1"/>
      <c r="Q909" s="1"/>
      <c r="R909" s="1"/>
      <c r="S909" s="1"/>
      <c r="T909" s="1"/>
    </row>
    <row r="910" ht="15.75" customHeight="1">
      <c r="A910" s="1"/>
      <c r="B910" s="1"/>
      <c r="C910" s="1"/>
      <c r="D910" s="1"/>
      <c r="E910" s="1"/>
      <c r="F910" s="1"/>
      <c r="G910" s="1"/>
      <c r="H910" s="1"/>
      <c r="I910" s="1"/>
      <c r="J910" s="1"/>
      <c r="K910" s="1"/>
      <c r="L910" s="1"/>
      <c r="M910" s="1"/>
      <c r="N910" s="1"/>
      <c r="O910" s="1"/>
      <c r="P910" s="1"/>
      <c r="Q910" s="1"/>
      <c r="R910" s="1"/>
      <c r="S910" s="1"/>
      <c r="T910" s="1"/>
    </row>
    <row r="911" ht="15.75" customHeight="1">
      <c r="A911" s="1"/>
      <c r="B911" s="1"/>
      <c r="C911" s="1"/>
      <c r="D911" s="1"/>
      <c r="E911" s="1"/>
      <c r="F911" s="1"/>
      <c r="G911" s="1"/>
      <c r="H911" s="1"/>
      <c r="I911" s="1"/>
      <c r="J911" s="1"/>
      <c r="K911" s="1"/>
      <c r="L911" s="1"/>
      <c r="M911" s="1"/>
      <c r="N911" s="1"/>
      <c r="O911" s="1"/>
      <c r="P911" s="1"/>
      <c r="Q911" s="1"/>
      <c r="R911" s="1"/>
      <c r="S911" s="1"/>
      <c r="T911" s="1"/>
    </row>
    <row r="912" ht="15.75" customHeight="1">
      <c r="A912" s="1"/>
      <c r="B912" s="1"/>
      <c r="C912" s="1"/>
      <c r="D912" s="1"/>
      <c r="E912" s="1"/>
      <c r="F912" s="1"/>
      <c r="G912" s="1"/>
      <c r="H912" s="1"/>
      <c r="I912" s="1"/>
      <c r="J912" s="1"/>
      <c r="K912" s="1"/>
      <c r="L912" s="1"/>
      <c r="M912" s="1"/>
      <c r="N912" s="1"/>
      <c r="O912" s="1"/>
      <c r="P912" s="1"/>
      <c r="Q912" s="1"/>
      <c r="R912" s="1"/>
      <c r="S912" s="1"/>
      <c r="T912" s="1"/>
    </row>
    <row r="913" ht="15.75" customHeight="1">
      <c r="A913" s="1"/>
      <c r="B913" s="1"/>
      <c r="C913" s="1"/>
      <c r="D913" s="1"/>
      <c r="E913" s="1"/>
      <c r="F913" s="1"/>
      <c r="G913" s="1"/>
      <c r="H913" s="1"/>
      <c r="I913" s="1"/>
      <c r="J913" s="1"/>
      <c r="K913" s="1"/>
      <c r="L913" s="1"/>
      <c r="M913" s="1"/>
      <c r="N913" s="1"/>
      <c r="O913" s="1"/>
      <c r="P913" s="1"/>
      <c r="Q913" s="1"/>
      <c r="R913" s="1"/>
      <c r="S913" s="1"/>
      <c r="T913" s="1"/>
    </row>
    <row r="914" ht="15.75" customHeight="1">
      <c r="A914" s="1"/>
      <c r="B914" s="1"/>
      <c r="C914" s="1"/>
      <c r="D914" s="1"/>
      <c r="E914" s="1"/>
      <c r="F914" s="1"/>
      <c r="G914" s="1"/>
      <c r="H914" s="1"/>
      <c r="I914" s="1"/>
      <c r="J914" s="1"/>
      <c r="K914" s="1"/>
      <c r="L914" s="1"/>
      <c r="M914" s="1"/>
      <c r="N914" s="1"/>
      <c r="O914" s="1"/>
      <c r="P914" s="1"/>
      <c r="Q914" s="1"/>
      <c r="R914" s="1"/>
      <c r="S914" s="1"/>
      <c r="T914" s="1"/>
    </row>
    <row r="915" ht="15.75" customHeight="1">
      <c r="A915" s="1"/>
      <c r="B915" s="1"/>
      <c r="C915" s="1"/>
      <c r="D915" s="1"/>
      <c r="E915" s="1"/>
      <c r="F915" s="1"/>
      <c r="G915" s="1"/>
      <c r="H915" s="1"/>
      <c r="I915" s="1"/>
      <c r="J915" s="1"/>
      <c r="K915" s="1"/>
      <c r="L915" s="1"/>
      <c r="M915" s="1"/>
      <c r="N915" s="1"/>
      <c r="O915" s="1"/>
      <c r="P915" s="1"/>
      <c r="Q915" s="1"/>
      <c r="R915" s="1"/>
      <c r="S915" s="1"/>
      <c r="T915" s="1"/>
    </row>
    <row r="916" ht="15.75" customHeight="1">
      <c r="A916" s="1"/>
      <c r="B916" s="1"/>
      <c r="C916" s="1"/>
      <c r="D916" s="1"/>
      <c r="E916" s="1"/>
      <c r="F916" s="1"/>
      <c r="G916" s="1"/>
      <c r="H916" s="1"/>
      <c r="I916" s="1"/>
      <c r="J916" s="1"/>
      <c r="K916" s="1"/>
      <c r="L916" s="1"/>
      <c r="M916" s="1"/>
      <c r="N916" s="1"/>
      <c r="O916" s="1"/>
      <c r="P916" s="1"/>
      <c r="Q916" s="1"/>
      <c r="R916" s="1"/>
      <c r="S916" s="1"/>
      <c r="T916" s="1"/>
    </row>
    <row r="917" ht="15.75" customHeight="1">
      <c r="A917" s="1"/>
      <c r="B917" s="1"/>
      <c r="C917" s="1"/>
      <c r="D917" s="1"/>
      <c r="E917" s="1"/>
      <c r="F917" s="1"/>
      <c r="G917" s="1"/>
      <c r="H917" s="1"/>
      <c r="I917" s="1"/>
      <c r="J917" s="1"/>
      <c r="K917" s="1"/>
      <c r="L917" s="1"/>
      <c r="M917" s="1"/>
      <c r="N917" s="1"/>
      <c r="O917" s="1"/>
      <c r="P917" s="1"/>
      <c r="Q917" s="1"/>
      <c r="R917" s="1"/>
      <c r="S917" s="1"/>
      <c r="T917" s="1"/>
    </row>
    <row r="918" ht="15.75" customHeight="1">
      <c r="A918" s="1"/>
      <c r="B918" s="1"/>
      <c r="C918" s="1"/>
      <c r="D918" s="1"/>
      <c r="E918" s="1"/>
      <c r="F918" s="1"/>
      <c r="G918" s="1"/>
      <c r="H918" s="1"/>
      <c r="I918" s="1"/>
      <c r="J918" s="1"/>
      <c r="K918" s="1"/>
      <c r="L918" s="1"/>
      <c r="M918" s="1"/>
      <c r="N918" s="1"/>
      <c r="O918" s="1"/>
      <c r="P918" s="1"/>
      <c r="Q918" s="1"/>
      <c r="R918" s="1"/>
      <c r="S918" s="1"/>
      <c r="T918" s="1"/>
    </row>
    <row r="919" ht="15.75" customHeight="1">
      <c r="A919" s="1"/>
      <c r="B919" s="1"/>
      <c r="C919" s="1"/>
      <c r="D919" s="1"/>
      <c r="E919" s="1"/>
      <c r="F919" s="1"/>
      <c r="G919" s="1"/>
      <c r="H919" s="1"/>
      <c r="I919" s="1"/>
      <c r="J919" s="1"/>
      <c r="K919" s="1"/>
      <c r="L919" s="1"/>
      <c r="M919" s="1"/>
      <c r="N919" s="1"/>
      <c r="O919" s="1"/>
      <c r="P919" s="1"/>
      <c r="Q919" s="1"/>
      <c r="R919" s="1"/>
      <c r="S919" s="1"/>
      <c r="T919" s="1"/>
    </row>
    <row r="920" ht="15.75" customHeight="1">
      <c r="A920" s="1"/>
      <c r="B920" s="1"/>
      <c r="C920" s="1"/>
      <c r="D920" s="1"/>
      <c r="E920" s="1"/>
      <c r="F920" s="1"/>
      <c r="G920" s="1"/>
      <c r="H920" s="1"/>
      <c r="I920" s="1"/>
      <c r="J920" s="1"/>
      <c r="K920" s="1"/>
      <c r="L920" s="1"/>
      <c r="M920" s="1"/>
      <c r="N920" s="1"/>
      <c r="O920" s="1"/>
      <c r="P920" s="1"/>
      <c r="Q920" s="1"/>
      <c r="R920" s="1"/>
      <c r="S920" s="1"/>
      <c r="T920" s="1"/>
    </row>
    <row r="921" ht="15.75" customHeight="1">
      <c r="A921" s="1"/>
      <c r="B921" s="1"/>
      <c r="C921" s="1"/>
      <c r="D921" s="1"/>
      <c r="E921" s="1"/>
      <c r="F921" s="1"/>
      <c r="G921" s="1"/>
      <c r="H921" s="1"/>
      <c r="I921" s="1"/>
      <c r="J921" s="1"/>
      <c r="K921" s="1"/>
      <c r="L921" s="1"/>
      <c r="M921" s="1"/>
      <c r="N921" s="1"/>
      <c r="O921" s="1"/>
      <c r="P921" s="1"/>
      <c r="Q921" s="1"/>
      <c r="R921" s="1"/>
      <c r="S921" s="1"/>
      <c r="T921" s="1"/>
    </row>
    <row r="922" ht="15.75" customHeight="1">
      <c r="A922" s="1"/>
      <c r="B922" s="1"/>
      <c r="C922" s="1"/>
      <c r="D922" s="1"/>
      <c r="E922" s="1"/>
      <c r="F922" s="1"/>
      <c r="G922" s="1"/>
      <c r="H922" s="1"/>
      <c r="I922" s="1"/>
      <c r="J922" s="1"/>
      <c r="K922" s="1"/>
      <c r="L922" s="1"/>
      <c r="M922" s="1"/>
      <c r="N922" s="1"/>
      <c r="O922" s="1"/>
      <c r="P922" s="1"/>
      <c r="Q922" s="1"/>
      <c r="R922" s="1"/>
      <c r="S922" s="1"/>
      <c r="T922" s="1"/>
    </row>
    <row r="923" ht="15.75" customHeight="1">
      <c r="A923" s="1"/>
      <c r="B923" s="1"/>
      <c r="C923" s="1"/>
      <c r="D923" s="1"/>
      <c r="E923" s="1"/>
      <c r="F923" s="1"/>
      <c r="G923" s="1"/>
      <c r="H923" s="1"/>
      <c r="I923" s="1"/>
      <c r="J923" s="1"/>
      <c r="K923" s="1"/>
      <c r="L923" s="1"/>
      <c r="M923" s="1"/>
      <c r="N923" s="1"/>
      <c r="O923" s="1"/>
      <c r="P923" s="1"/>
      <c r="Q923" s="1"/>
      <c r="R923" s="1"/>
      <c r="S923" s="1"/>
      <c r="T923" s="1"/>
    </row>
    <row r="924" ht="15.75" customHeight="1">
      <c r="A924" s="1"/>
      <c r="B924" s="1"/>
      <c r="C924" s="1"/>
      <c r="D924" s="1"/>
      <c r="E924" s="1"/>
      <c r="F924" s="1"/>
      <c r="G924" s="1"/>
      <c r="H924" s="1"/>
      <c r="I924" s="1"/>
      <c r="J924" s="1"/>
      <c r="K924" s="1"/>
      <c r="L924" s="1"/>
      <c r="M924" s="1"/>
      <c r="N924" s="1"/>
      <c r="O924" s="1"/>
      <c r="P924" s="1"/>
      <c r="Q924" s="1"/>
      <c r="R924" s="1"/>
      <c r="S924" s="1"/>
      <c r="T924" s="1"/>
    </row>
    <row r="925" ht="15.75" customHeight="1">
      <c r="A925" s="1"/>
      <c r="B925" s="1"/>
      <c r="C925" s="1"/>
      <c r="D925" s="1"/>
      <c r="E925" s="1"/>
      <c r="F925" s="1"/>
      <c r="G925" s="1"/>
      <c r="H925" s="1"/>
      <c r="I925" s="1"/>
      <c r="J925" s="1"/>
      <c r="K925" s="1"/>
      <c r="L925" s="1"/>
      <c r="M925" s="1"/>
      <c r="N925" s="1"/>
      <c r="O925" s="1"/>
      <c r="P925" s="1"/>
      <c r="Q925" s="1"/>
      <c r="R925" s="1"/>
      <c r="S925" s="1"/>
      <c r="T925" s="1"/>
    </row>
    <row r="926" ht="15.75" customHeight="1">
      <c r="A926" s="1"/>
      <c r="B926" s="1"/>
      <c r="C926" s="1"/>
      <c r="D926" s="1"/>
      <c r="E926" s="1"/>
      <c r="F926" s="1"/>
      <c r="G926" s="1"/>
      <c r="H926" s="1"/>
      <c r="I926" s="1"/>
      <c r="J926" s="1"/>
      <c r="K926" s="1"/>
      <c r="L926" s="1"/>
      <c r="M926" s="1"/>
      <c r="N926" s="1"/>
      <c r="O926" s="1"/>
      <c r="P926" s="1"/>
      <c r="Q926" s="1"/>
      <c r="R926" s="1"/>
      <c r="S926" s="1"/>
      <c r="T926" s="1"/>
    </row>
    <row r="927" ht="15.75" customHeight="1">
      <c r="A927" s="1"/>
      <c r="B927" s="1"/>
      <c r="C927" s="1"/>
      <c r="D927" s="1"/>
      <c r="E927" s="1"/>
      <c r="F927" s="1"/>
      <c r="G927" s="1"/>
      <c r="H927" s="1"/>
      <c r="I927" s="1"/>
      <c r="J927" s="1"/>
      <c r="K927" s="1"/>
      <c r="L927" s="1"/>
      <c r="M927" s="1"/>
      <c r="N927" s="1"/>
      <c r="O927" s="1"/>
      <c r="P927" s="1"/>
      <c r="Q927" s="1"/>
      <c r="R927" s="1"/>
      <c r="S927" s="1"/>
      <c r="T927" s="1"/>
    </row>
    <row r="928" ht="15.75" customHeight="1">
      <c r="A928" s="1"/>
      <c r="B928" s="1"/>
      <c r="C928" s="1"/>
      <c r="D928" s="1"/>
      <c r="E928" s="1"/>
      <c r="F928" s="1"/>
      <c r="G928" s="1"/>
      <c r="H928" s="1"/>
      <c r="I928" s="1"/>
      <c r="J928" s="1"/>
      <c r="K928" s="1"/>
      <c r="L928" s="1"/>
      <c r="M928" s="1"/>
      <c r="N928" s="1"/>
      <c r="O928" s="1"/>
      <c r="P928" s="1"/>
      <c r="Q928" s="1"/>
      <c r="R928" s="1"/>
      <c r="S928" s="1"/>
      <c r="T928" s="1"/>
    </row>
    <row r="929" ht="15.75" customHeight="1">
      <c r="A929" s="1"/>
      <c r="B929" s="1"/>
      <c r="C929" s="1"/>
      <c r="D929" s="1"/>
      <c r="E929" s="1"/>
      <c r="F929" s="1"/>
      <c r="G929" s="1"/>
      <c r="H929" s="1"/>
      <c r="I929" s="1"/>
      <c r="J929" s="1"/>
      <c r="K929" s="1"/>
      <c r="L929" s="1"/>
      <c r="M929" s="1"/>
      <c r="N929" s="1"/>
      <c r="O929" s="1"/>
      <c r="P929" s="1"/>
      <c r="Q929" s="1"/>
      <c r="R929" s="1"/>
      <c r="S929" s="1"/>
      <c r="T929" s="1"/>
    </row>
    <row r="930" ht="15.75" customHeight="1">
      <c r="A930" s="1"/>
      <c r="B930" s="1"/>
      <c r="C930" s="1"/>
      <c r="D930" s="1"/>
      <c r="E930" s="1"/>
      <c r="F930" s="1"/>
      <c r="G930" s="1"/>
      <c r="H930" s="1"/>
      <c r="I930" s="1"/>
      <c r="J930" s="1"/>
      <c r="K930" s="1"/>
      <c r="L930" s="1"/>
      <c r="M930" s="1"/>
      <c r="N930" s="1"/>
      <c r="O930" s="1"/>
      <c r="P930" s="1"/>
      <c r="Q930" s="1"/>
      <c r="R930" s="1"/>
      <c r="S930" s="1"/>
      <c r="T930" s="1"/>
    </row>
    <row r="931" ht="15.75" customHeight="1">
      <c r="A931" s="1"/>
      <c r="B931" s="1"/>
      <c r="C931" s="1"/>
      <c r="D931" s="1"/>
      <c r="E931" s="1"/>
      <c r="F931" s="1"/>
      <c r="G931" s="1"/>
      <c r="H931" s="1"/>
      <c r="I931" s="1"/>
      <c r="J931" s="1"/>
      <c r="K931" s="1"/>
      <c r="L931" s="1"/>
      <c r="M931" s="1"/>
      <c r="N931" s="1"/>
      <c r="O931" s="1"/>
      <c r="P931" s="1"/>
      <c r="Q931" s="1"/>
      <c r="R931" s="1"/>
      <c r="S931" s="1"/>
      <c r="T931" s="1"/>
    </row>
    <row r="932" ht="15.75" customHeight="1">
      <c r="A932" s="1"/>
      <c r="B932" s="1"/>
      <c r="C932" s="1"/>
      <c r="D932" s="1"/>
      <c r="E932" s="1"/>
      <c r="F932" s="1"/>
      <c r="G932" s="1"/>
      <c r="H932" s="1"/>
      <c r="I932" s="1"/>
      <c r="J932" s="1"/>
      <c r="K932" s="1"/>
      <c r="L932" s="1"/>
      <c r="M932" s="1"/>
      <c r="N932" s="1"/>
      <c r="O932" s="1"/>
      <c r="P932" s="1"/>
      <c r="Q932" s="1"/>
      <c r="R932" s="1"/>
      <c r="S932" s="1"/>
      <c r="T932" s="1"/>
    </row>
    <row r="933" ht="15.75" customHeight="1">
      <c r="A933" s="1"/>
      <c r="B933" s="1"/>
      <c r="C933" s="1"/>
      <c r="D933" s="1"/>
      <c r="E933" s="1"/>
      <c r="F933" s="1"/>
      <c r="G933" s="1"/>
      <c r="H933" s="1"/>
      <c r="I933" s="1"/>
      <c r="J933" s="1"/>
      <c r="K933" s="1"/>
      <c r="L933" s="1"/>
      <c r="M933" s="1"/>
      <c r="N933" s="1"/>
      <c r="O933" s="1"/>
      <c r="P933" s="1"/>
      <c r="Q933" s="1"/>
      <c r="R933" s="1"/>
      <c r="S933" s="1"/>
      <c r="T933" s="1"/>
    </row>
    <row r="934" ht="15.75" customHeight="1">
      <c r="A934" s="1"/>
      <c r="B934" s="1"/>
      <c r="C934" s="1"/>
      <c r="D934" s="1"/>
      <c r="E934" s="1"/>
      <c r="F934" s="1"/>
      <c r="G934" s="1"/>
      <c r="H934" s="1"/>
      <c r="I934" s="1"/>
      <c r="J934" s="1"/>
      <c r="K934" s="1"/>
      <c r="L934" s="1"/>
      <c r="M934" s="1"/>
      <c r="N934" s="1"/>
      <c r="O934" s="1"/>
      <c r="P934" s="1"/>
      <c r="Q934" s="1"/>
      <c r="R934" s="1"/>
      <c r="S934" s="1"/>
      <c r="T934" s="1"/>
    </row>
    <row r="935" ht="15.75" customHeight="1">
      <c r="A935" s="1"/>
      <c r="B935" s="1"/>
      <c r="C935" s="1"/>
      <c r="D935" s="1"/>
      <c r="E935" s="1"/>
      <c r="F935" s="1"/>
      <c r="G935" s="1"/>
      <c r="H935" s="1"/>
      <c r="I935" s="1"/>
      <c r="J935" s="1"/>
      <c r="K935" s="1"/>
      <c r="L935" s="1"/>
      <c r="M935" s="1"/>
      <c r="N935" s="1"/>
      <c r="O935" s="1"/>
      <c r="P935" s="1"/>
      <c r="Q935" s="1"/>
      <c r="R935" s="1"/>
      <c r="S935" s="1"/>
      <c r="T935" s="1"/>
    </row>
    <row r="936" ht="15.75" customHeight="1">
      <c r="A936" s="1"/>
      <c r="B936" s="1"/>
      <c r="C936" s="1"/>
      <c r="D936" s="1"/>
      <c r="E936" s="1"/>
      <c r="F936" s="1"/>
      <c r="G936" s="1"/>
      <c r="H936" s="1"/>
      <c r="I936" s="1"/>
      <c r="J936" s="1"/>
      <c r="K936" s="1"/>
      <c r="L936" s="1"/>
      <c r="M936" s="1"/>
      <c r="N936" s="1"/>
      <c r="O936" s="1"/>
      <c r="P936" s="1"/>
      <c r="Q936" s="1"/>
      <c r="R936" s="1"/>
      <c r="S936" s="1"/>
      <c r="T936" s="1"/>
    </row>
    <row r="937" ht="15.75" customHeight="1">
      <c r="A937" s="1"/>
      <c r="B937" s="1"/>
      <c r="C937" s="1"/>
      <c r="D937" s="1"/>
      <c r="E937" s="1"/>
      <c r="F937" s="1"/>
      <c r="G937" s="1"/>
      <c r="H937" s="1"/>
      <c r="I937" s="1"/>
      <c r="J937" s="1"/>
      <c r="K937" s="1"/>
      <c r="L937" s="1"/>
      <c r="M937" s="1"/>
      <c r="N937" s="1"/>
      <c r="O937" s="1"/>
      <c r="P937" s="1"/>
      <c r="Q937" s="1"/>
      <c r="R937" s="1"/>
      <c r="S937" s="1"/>
      <c r="T937" s="1"/>
    </row>
    <row r="938" ht="15.75" customHeight="1">
      <c r="A938" s="1"/>
      <c r="B938" s="1"/>
      <c r="C938" s="1"/>
      <c r="D938" s="1"/>
      <c r="E938" s="1"/>
      <c r="F938" s="1"/>
      <c r="G938" s="1"/>
      <c r="H938" s="1"/>
      <c r="I938" s="1"/>
      <c r="J938" s="1"/>
      <c r="K938" s="1"/>
      <c r="L938" s="1"/>
      <c r="M938" s="1"/>
      <c r="N938" s="1"/>
      <c r="O938" s="1"/>
      <c r="P938" s="1"/>
      <c r="Q938" s="1"/>
      <c r="R938" s="1"/>
      <c r="S938" s="1"/>
      <c r="T938" s="1"/>
    </row>
    <row r="939" ht="15.75" customHeight="1">
      <c r="A939" s="1"/>
      <c r="B939" s="1"/>
      <c r="C939" s="1"/>
      <c r="D939" s="1"/>
      <c r="E939" s="1"/>
      <c r="F939" s="1"/>
      <c r="G939" s="1"/>
      <c r="H939" s="1"/>
      <c r="I939" s="1"/>
      <c r="J939" s="1"/>
      <c r="K939" s="1"/>
      <c r="L939" s="1"/>
      <c r="M939" s="1"/>
      <c r="N939" s="1"/>
      <c r="O939" s="1"/>
      <c r="P939" s="1"/>
      <c r="Q939" s="1"/>
      <c r="R939" s="1"/>
      <c r="S939" s="1"/>
      <c r="T939" s="1"/>
    </row>
    <row r="940" ht="15.75" customHeight="1">
      <c r="A940" s="1"/>
      <c r="B940" s="1"/>
      <c r="C940" s="1"/>
      <c r="D940" s="1"/>
      <c r="E940" s="1"/>
      <c r="F940" s="1"/>
      <c r="G940" s="1"/>
      <c r="H940" s="1"/>
      <c r="I940" s="1"/>
      <c r="J940" s="1"/>
      <c r="K940" s="1"/>
      <c r="L940" s="1"/>
      <c r="M940" s="1"/>
      <c r="N940" s="1"/>
      <c r="O940" s="1"/>
      <c r="P940" s="1"/>
      <c r="Q940" s="1"/>
      <c r="R940" s="1"/>
      <c r="S940" s="1"/>
      <c r="T940" s="1"/>
    </row>
    <row r="941" ht="15.75" customHeight="1">
      <c r="A941" s="1"/>
      <c r="B941" s="1"/>
      <c r="C941" s="1"/>
      <c r="D941" s="1"/>
      <c r="E941" s="1"/>
      <c r="F941" s="1"/>
      <c r="G941" s="1"/>
      <c r="H941" s="1"/>
      <c r="I941" s="1"/>
      <c r="J941" s="1"/>
      <c r="K941" s="1"/>
      <c r="L941" s="1"/>
      <c r="M941" s="1"/>
      <c r="N941" s="1"/>
      <c r="O941" s="1"/>
      <c r="P941" s="1"/>
      <c r="Q941" s="1"/>
      <c r="R941" s="1"/>
      <c r="S941" s="1"/>
      <c r="T941" s="1"/>
    </row>
    <row r="942" ht="15.75" customHeight="1">
      <c r="A942" s="1"/>
      <c r="B942" s="1"/>
      <c r="C942" s="1"/>
      <c r="D942" s="1"/>
      <c r="E942" s="1"/>
      <c r="F942" s="1"/>
      <c r="G942" s="1"/>
      <c r="H942" s="1"/>
      <c r="I942" s="1"/>
      <c r="J942" s="1"/>
      <c r="K942" s="1"/>
      <c r="L942" s="1"/>
      <c r="M942" s="1"/>
      <c r="N942" s="1"/>
      <c r="O942" s="1"/>
      <c r="P942" s="1"/>
      <c r="Q942" s="1"/>
      <c r="R942" s="1"/>
      <c r="S942" s="1"/>
      <c r="T942" s="1"/>
    </row>
    <row r="943" ht="15.75" customHeight="1">
      <c r="A943" s="1"/>
      <c r="B943" s="1"/>
      <c r="C943" s="1"/>
      <c r="D943" s="1"/>
      <c r="E943" s="1"/>
      <c r="F943" s="1"/>
      <c r="G943" s="1"/>
      <c r="H943" s="1"/>
      <c r="I943" s="1"/>
      <c r="J943" s="1"/>
      <c r="K943" s="1"/>
      <c r="L943" s="1"/>
      <c r="M943" s="1"/>
      <c r="N943" s="1"/>
      <c r="O943" s="1"/>
      <c r="P943" s="1"/>
      <c r="Q943" s="1"/>
      <c r="R943" s="1"/>
      <c r="S943" s="1"/>
      <c r="T943" s="1"/>
    </row>
    <row r="944" ht="15.75" customHeight="1">
      <c r="A944" s="1"/>
      <c r="B944" s="1"/>
      <c r="C944" s="1"/>
      <c r="D944" s="1"/>
      <c r="E944" s="1"/>
      <c r="F944" s="1"/>
      <c r="G944" s="1"/>
      <c r="H944" s="1"/>
      <c r="I944" s="1"/>
      <c r="J944" s="1"/>
      <c r="K944" s="1"/>
      <c r="L944" s="1"/>
      <c r="M944" s="1"/>
      <c r="N944" s="1"/>
      <c r="O944" s="1"/>
      <c r="P944" s="1"/>
      <c r="Q944" s="1"/>
      <c r="R944" s="1"/>
      <c r="S944" s="1"/>
      <c r="T944" s="1"/>
    </row>
    <row r="945" ht="15.75" customHeight="1">
      <c r="A945" s="1"/>
      <c r="B945" s="1"/>
      <c r="C945" s="1"/>
      <c r="D945" s="1"/>
      <c r="E945" s="1"/>
      <c r="F945" s="1"/>
      <c r="G945" s="1"/>
      <c r="H945" s="1"/>
      <c r="I945" s="1"/>
      <c r="J945" s="1"/>
      <c r="K945" s="1"/>
      <c r="L945" s="1"/>
      <c r="M945" s="1"/>
      <c r="N945" s="1"/>
      <c r="O945" s="1"/>
      <c r="P945" s="1"/>
      <c r="Q945" s="1"/>
      <c r="R945" s="1"/>
      <c r="S945" s="1"/>
      <c r="T945" s="1"/>
    </row>
    <row r="946" ht="15.75" customHeight="1">
      <c r="A946" s="1"/>
      <c r="B946" s="1"/>
      <c r="C946" s="1"/>
      <c r="D946" s="1"/>
      <c r="E946" s="1"/>
      <c r="F946" s="1"/>
      <c r="G946" s="1"/>
      <c r="H946" s="1"/>
      <c r="I946" s="1"/>
      <c r="J946" s="1"/>
      <c r="K946" s="1"/>
      <c r="L946" s="1"/>
      <c r="M946" s="1"/>
      <c r="N946" s="1"/>
      <c r="O946" s="1"/>
      <c r="P946" s="1"/>
      <c r="Q946" s="1"/>
      <c r="R946" s="1"/>
      <c r="S946" s="1"/>
      <c r="T946" s="1"/>
    </row>
    <row r="947" ht="15.75" customHeight="1">
      <c r="A947" s="1"/>
      <c r="B947" s="1"/>
      <c r="C947" s="1"/>
      <c r="D947" s="1"/>
      <c r="E947" s="1"/>
      <c r="F947" s="1"/>
      <c r="G947" s="1"/>
      <c r="H947" s="1"/>
      <c r="I947" s="1"/>
      <c r="J947" s="1"/>
      <c r="K947" s="1"/>
      <c r="L947" s="1"/>
      <c r="M947" s="1"/>
      <c r="N947" s="1"/>
      <c r="O947" s="1"/>
      <c r="P947" s="1"/>
      <c r="Q947" s="1"/>
      <c r="R947" s="1"/>
      <c r="S947" s="1"/>
      <c r="T947" s="1"/>
    </row>
    <row r="948" ht="15.75" customHeight="1">
      <c r="A948" s="1"/>
      <c r="B948" s="1"/>
      <c r="C948" s="1"/>
      <c r="D948" s="1"/>
      <c r="E948" s="1"/>
      <c r="F948" s="1"/>
      <c r="G948" s="1"/>
      <c r="H948" s="1"/>
      <c r="I948" s="1"/>
      <c r="J948" s="1"/>
      <c r="K948" s="1"/>
      <c r="L948" s="1"/>
      <c r="M948" s="1"/>
      <c r="N948" s="1"/>
      <c r="O948" s="1"/>
      <c r="P948" s="1"/>
      <c r="Q948" s="1"/>
      <c r="R948" s="1"/>
      <c r="S948" s="1"/>
      <c r="T948" s="1"/>
    </row>
    <row r="949" ht="15.75" customHeight="1">
      <c r="A949" s="1"/>
      <c r="B949" s="1"/>
      <c r="C949" s="1"/>
      <c r="D949" s="1"/>
      <c r="E949" s="1"/>
      <c r="F949" s="1"/>
      <c r="G949" s="1"/>
      <c r="H949" s="1"/>
      <c r="I949" s="1"/>
      <c r="J949" s="1"/>
      <c r="K949" s="1"/>
      <c r="L949" s="1"/>
      <c r="M949" s="1"/>
      <c r="N949" s="1"/>
      <c r="O949" s="1"/>
      <c r="P949" s="1"/>
      <c r="Q949" s="1"/>
      <c r="R949" s="1"/>
      <c r="S949" s="1"/>
      <c r="T949" s="1"/>
    </row>
    <row r="950" ht="15.75" customHeight="1">
      <c r="A950" s="1"/>
      <c r="B950" s="1"/>
      <c r="C950" s="1"/>
      <c r="D950" s="1"/>
      <c r="E950" s="1"/>
      <c r="F950" s="1"/>
      <c r="G950" s="1"/>
      <c r="H950" s="1"/>
      <c r="I950" s="1"/>
      <c r="J950" s="1"/>
      <c r="K950" s="1"/>
      <c r="L950" s="1"/>
      <c r="M950" s="1"/>
      <c r="N950" s="1"/>
      <c r="O950" s="1"/>
      <c r="P950" s="1"/>
      <c r="Q950" s="1"/>
      <c r="R950" s="1"/>
      <c r="S950" s="1"/>
      <c r="T950" s="1"/>
    </row>
    <row r="951" ht="15.75" customHeight="1">
      <c r="A951" s="1"/>
      <c r="B951" s="1"/>
      <c r="C951" s="1"/>
      <c r="D951" s="1"/>
      <c r="E951" s="1"/>
      <c r="F951" s="1"/>
      <c r="G951" s="1"/>
      <c r="H951" s="1"/>
      <c r="I951" s="1"/>
      <c r="J951" s="1"/>
      <c r="K951" s="1"/>
      <c r="L951" s="1"/>
      <c r="M951" s="1"/>
      <c r="N951" s="1"/>
      <c r="O951" s="1"/>
      <c r="P951" s="1"/>
      <c r="Q951" s="1"/>
      <c r="R951" s="1"/>
      <c r="S951" s="1"/>
      <c r="T951" s="1"/>
    </row>
    <row r="952" ht="15.75" customHeight="1">
      <c r="A952" s="1"/>
      <c r="B952" s="1"/>
      <c r="C952" s="1"/>
      <c r="D952" s="1"/>
      <c r="E952" s="1"/>
      <c r="F952" s="1"/>
      <c r="G952" s="1"/>
      <c r="H952" s="1"/>
      <c r="I952" s="1"/>
      <c r="J952" s="1"/>
      <c r="K952" s="1"/>
      <c r="L952" s="1"/>
      <c r="M952" s="1"/>
      <c r="N952" s="1"/>
      <c r="O952" s="1"/>
      <c r="P952" s="1"/>
      <c r="Q952" s="1"/>
      <c r="R952" s="1"/>
      <c r="S952" s="1"/>
      <c r="T952" s="1"/>
    </row>
    <row r="953" ht="15.75" customHeight="1">
      <c r="A953" s="1"/>
      <c r="B953" s="1"/>
      <c r="C953" s="1"/>
      <c r="D953" s="1"/>
      <c r="E953" s="1"/>
      <c r="F953" s="1"/>
      <c r="G953" s="1"/>
      <c r="H953" s="1"/>
      <c r="I953" s="1"/>
      <c r="J953" s="1"/>
      <c r="K953" s="1"/>
      <c r="L953" s="1"/>
      <c r="M953" s="1"/>
      <c r="N953" s="1"/>
      <c r="O953" s="1"/>
      <c r="P953" s="1"/>
      <c r="Q953" s="1"/>
      <c r="R953" s="1"/>
      <c r="S953" s="1"/>
      <c r="T953" s="1"/>
    </row>
    <row r="954" ht="15.75" customHeight="1">
      <c r="A954" s="1"/>
      <c r="B954" s="1"/>
      <c r="C954" s="1"/>
      <c r="D954" s="1"/>
      <c r="E954" s="1"/>
      <c r="F954" s="1"/>
      <c r="G954" s="1"/>
      <c r="H954" s="1"/>
      <c r="I954" s="1"/>
      <c r="J954" s="1"/>
      <c r="K954" s="1"/>
      <c r="L954" s="1"/>
      <c r="M954" s="1"/>
      <c r="N954" s="1"/>
      <c r="O954" s="1"/>
      <c r="P954" s="1"/>
      <c r="Q954" s="1"/>
      <c r="R954" s="1"/>
      <c r="S954" s="1"/>
      <c r="T954" s="1"/>
    </row>
    <row r="955" ht="15.75" customHeight="1">
      <c r="A955" s="1"/>
      <c r="B955" s="1"/>
      <c r="C955" s="1"/>
      <c r="D955" s="1"/>
      <c r="E955" s="1"/>
      <c r="F955" s="1"/>
      <c r="G955" s="1"/>
      <c r="H955" s="1"/>
      <c r="I955" s="1"/>
      <c r="J955" s="1"/>
      <c r="K955" s="1"/>
      <c r="L955" s="1"/>
      <c r="M955" s="1"/>
      <c r="N955" s="1"/>
      <c r="O955" s="1"/>
      <c r="P955" s="1"/>
      <c r="Q955" s="1"/>
      <c r="R955" s="1"/>
      <c r="S955" s="1"/>
      <c r="T955" s="1"/>
    </row>
    <row r="956" ht="15.75" customHeight="1">
      <c r="A956" s="1"/>
      <c r="B956" s="1"/>
      <c r="C956" s="1"/>
      <c r="D956" s="1"/>
      <c r="E956" s="1"/>
      <c r="F956" s="1"/>
      <c r="G956" s="1"/>
      <c r="H956" s="1"/>
      <c r="I956" s="1"/>
      <c r="J956" s="1"/>
      <c r="K956" s="1"/>
      <c r="L956" s="1"/>
      <c r="M956" s="1"/>
      <c r="N956" s="1"/>
      <c r="O956" s="1"/>
      <c r="P956" s="1"/>
      <c r="Q956" s="1"/>
      <c r="R956" s="1"/>
      <c r="S956" s="1"/>
      <c r="T956" s="1"/>
    </row>
    <row r="957" ht="15.75" customHeight="1">
      <c r="A957" s="1"/>
      <c r="B957" s="1"/>
      <c r="C957" s="1"/>
      <c r="D957" s="1"/>
      <c r="E957" s="1"/>
      <c r="F957" s="1"/>
      <c r="G957" s="1"/>
      <c r="H957" s="1"/>
      <c r="I957" s="1"/>
      <c r="J957" s="1"/>
      <c r="K957" s="1"/>
      <c r="L957" s="1"/>
      <c r="M957" s="1"/>
      <c r="N957" s="1"/>
      <c r="O957" s="1"/>
      <c r="P957" s="1"/>
      <c r="Q957" s="1"/>
      <c r="R957" s="1"/>
      <c r="S957" s="1"/>
      <c r="T957" s="1"/>
    </row>
    <row r="958" ht="15.75" customHeight="1">
      <c r="A958" s="1"/>
      <c r="B958" s="1"/>
      <c r="C958" s="1"/>
      <c r="D958" s="1"/>
      <c r="E958" s="1"/>
      <c r="F958" s="1"/>
      <c r="G958" s="1"/>
      <c r="H958" s="1"/>
      <c r="I958" s="1"/>
      <c r="J958" s="1"/>
      <c r="K958" s="1"/>
      <c r="L958" s="1"/>
      <c r="M958" s="1"/>
      <c r="N958" s="1"/>
      <c r="O958" s="1"/>
      <c r="P958" s="1"/>
      <c r="Q958" s="1"/>
      <c r="R958" s="1"/>
      <c r="S958" s="1"/>
      <c r="T958" s="1"/>
    </row>
    <row r="959" ht="15.75" customHeight="1">
      <c r="A959" s="1"/>
      <c r="B959" s="1"/>
      <c r="C959" s="1"/>
      <c r="D959" s="1"/>
      <c r="E959" s="1"/>
      <c r="F959" s="1"/>
      <c r="G959" s="1"/>
      <c r="H959" s="1"/>
      <c r="I959" s="1"/>
      <c r="J959" s="1"/>
      <c r="K959" s="1"/>
      <c r="L959" s="1"/>
      <c r="M959" s="1"/>
      <c r="N959" s="1"/>
      <c r="O959" s="1"/>
      <c r="P959" s="1"/>
      <c r="Q959" s="1"/>
      <c r="R959" s="1"/>
      <c r="S959" s="1"/>
      <c r="T959" s="1"/>
    </row>
    <row r="960" ht="15.75" customHeight="1">
      <c r="A960" s="1"/>
      <c r="B960" s="1"/>
      <c r="C960" s="1"/>
      <c r="D960" s="1"/>
      <c r="E960" s="1"/>
      <c r="F960" s="1"/>
      <c r="G960" s="1"/>
      <c r="H960" s="1"/>
      <c r="I960" s="1"/>
      <c r="J960" s="1"/>
      <c r="K960" s="1"/>
      <c r="L960" s="1"/>
      <c r="M960" s="1"/>
      <c r="N960" s="1"/>
      <c r="O960" s="1"/>
      <c r="P960" s="1"/>
      <c r="Q960" s="1"/>
      <c r="R960" s="1"/>
      <c r="S960" s="1"/>
      <c r="T960" s="1"/>
    </row>
    <row r="961" ht="15.75" customHeight="1">
      <c r="A961" s="1"/>
      <c r="B961" s="1"/>
      <c r="C961" s="1"/>
      <c r="D961" s="1"/>
      <c r="E961" s="1"/>
      <c r="F961" s="1"/>
      <c r="G961" s="1"/>
      <c r="H961" s="1"/>
      <c r="I961" s="1"/>
      <c r="J961" s="1"/>
      <c r="K961" s="1"/>
      <c r="L961" s="1"/>
      <c r="M961" s="1"/>
      <c r="N961" s="1"/>
      <c r="O961" s="1"/>
      <c r="P961" s="1"/>
      <c r="Q961" s="1"/>
      <c r="R961" s="1"/>
      <c r="S961" s="1"/>
      <c r="T961" s="1"/>
    </row>
    <row r="962" ht="15.75" customHeight="1">
      <c r="A962" s="1"/>
      <c r="B962" s="1"/>
      <c r="C962" s="1"/>
      <c r="D962" s="1"/>
      <c r="E962" s="1"/>
      <c r="F962" s="1"/>
      <c r="G962" s="1"/>
      <c r="H962" s="1"/>
      <c r="I962" s="1"/>
      <c r="J962" s="1"/>
      <c r="K962" s="1"/>
      <c r="L962" s="1"/>
      <c r="M962" s="1"/>
      <c r="N962" s="1"/>
      <c r="O962" s="1"/>
      <c r="P962" s="1"/>
      <c r="Q962" s="1"/>
      <c r="R962" s="1"/>
      <c r="S962" s="1"/>
      <c r="T962" s="1"/>
    </row>
    <row r="963" ht="15.75" customHeight="1">
      <c r="A963" s="1"/>
      <c r="B963" s="1"/>
      <c r="C963" s="1"/>
      <c r="D963" s="1"/>
      <c r="E963" s="1"/>
      <c r="F963" s="1"/>
      <c r="G963" s="1"/>
      <c r="H963" s="1"/>
      <c r="I963" s="1"/>
      <c r="J963" s="1"/>
      <c r="K963" s="1"/>
      <c r="L963" s="1"/>
      <c r="M963" s="1"/>
      <c r="N963" s="1"/>
      <c r="O963" s="1"/>
      <c r="P963" s="1"/>
      <c r="Q963" s="1"/>
      <c r="R963" s="1"/>
      <c r="S963" s="1"/>
      <c r="T963" s="1"/>
    </row>
    <row r="964" ht="15.75" customHeight="1">
      <c r="A964" s="1"/>
      <c r="B964" s="1"/>
      <c r="C964" s="1"/>
      <c r="D964" s="1"/>
      <c r="E964" s="1"/>
      <c r="F964" s="1"/>
      <c r="G964" s="1"/>
      <c r="H964" s="1"/>
      <c r="I964" s="1"/>
      <c r="J964" s="1"/>
      <c r="K964" s="1"/>
      <c r="L964" s="1"/>
      <c r="M964" s="1"/>
      <c r="N964" s="1"/>
      <c r="O964" s="1"/>
      <c r="P964" s="1"/>
      <c r="Q964" s="1"/>
      <c r="R964" s="1"/>
      <c r="S964" s="1"/>
      <c r="T964" s="1"/>
    </row>
    <row r="965" ht="15.75" customHeight="1">
      <c r="A965" s="1"/>
      <c r="B965" s="1"/>
      <c r="C965" s="1"/>
      <c r="D965" s="1"/>
      <c r="E965" s="1"/>
      <c r="F965" s="1"/>
      <c r="G965" s="1"/>
      <c r="H965" s="1"/>
      <c r="I965" s="1"/>
      <c r="J965" s="1"/>
      <c r="K965" s="1"/>
      <c r="L965" s="1"/>
      <c r="M965" s="1"/>
      <c r="N965" s="1"/>
      <c r="O965" s="1"/>
      <c r="P965" s="1"/>
      <c r="Q965" s="1"/>
      <c r="R965" s="1"/>
      <c r="S965" s="1"/>
      <c r="T965" s="1"/>
    </row>
    <row r="966" ht="15.75" customHeight="1">
      <c r="A966" s="1"/>
      <c r="B966" s="1"/>
      <c r="C966" s="1"/>
      <c r="D966" s="1"/>
      <c r="E966" s="1"/>
      <c r="F966" s="1"/>
      <c r="G966" s="1"/>
      <c r="H966" s="1"/>
      <c r="I966" s="1"/>
      <c r="J966" s="1"/>
      <c r="K966" s="1"/>
      <c r="L966" s="1"/>
      <c r="M966" s="1"/>
      <c r="N966" s="1"/>
      <c r="O966" s="1"/>
      <c r="P966" s="1"/>
      <c r="Q966" s="1"/>
      <c r="R966" s="1"/>
      <c r="S966" s="1"/>
      <c r="T966" s="1"/>
    </row>
    <row r="967" ht="15.75" customHeight="1">
      <c r="A967" s="1"/>
      <c r="B967" s="1"/>
      <c r="C967" s="1"/>
      <c r="D967" s="1"/>
      <c r="E967" s="1"/>
      <c r="F967" s="1"/>
      <c r="G967" s="1"/>
      <c r="H967" s="1"/>
      <c r="I967" s="1"/>
      <c r="J967" s="1"/>
      <c r="K967" s="1"/>
      <c r="L967" s="1"/>
      <c r="M967" s="1"/>
      <c r="N967" s="1"/>
      <c r="O967" s="1"/>
      <c r="P967" s="1"/>
      <c r="Q967" s="1"/>
      <c r="R967" s="1"/>
      <c r="S967" s="1"/>
      <c r="T967" s="1"/>
    </row>
    <row r="968" ht="15.75" customHeight="1">
      <c r="A968" s="1"/>
      <c r="B968" s="1"/>
      <c r="C968" s="1"/>
      <c r="D968" s="1"/>
      <c r="E968" s="1"/>
      <c r="F968" s="1"/>
      <c r="G968" s="1"/>
      <c r="H968" s="1"/>
      <c r="I968" s="1"/>
      <c r="J968" s="1"/>
      <c r="K968" s="1"/>
      <c r="L968" s="1"/>
      <c r="M968" s="1"/>
      <c r="N968" s="1"/>
      <c r="O968" s="1"/>
      <c r="P968" s="1"/>
      <c r="Q968" s="1"/>
      <c r="R968" s="1"/>
      <c r="S968" s="1"/>
      <c r="T968" s="1"/>
    </row>
    <row r="969" ht="15.75" customHeight="1">
      <c r="A969" s="1"/>
      <c r="B969" s="1"/>
      <c r="C969" s="1"/>
      <c r="D969" s="1"/>
      <c r="E969" s="1"/>
      <c r="F969" s="1"/>
      <c r="G969" s="1"/>
      <c r="H969" s="1"/>
      <c r="I969" s="1"/>
      <c r="J969" s="1"/>
      <c r="K969" s="1"/>
      <c r="L969" s="1"/>
      <c r="M969" s="1"/>
      <c r="N969" s="1"/>
      <c r="O969" s="1"/>
      <c r="P969" s="1"/>
      <c r="Q969" s="1"/>
      <c r="R969" s="1"/>
      <c r="S969" s="1"/>
      <c r="T969" s="1"/>
    </row>
    <row r="970" ht="15.75" customHeight="1">
      <c r="A970" s="1"/>
      <c r="B970" s="1"/>
      <c r="C970" s="1"/>
      <c r="D970" s="1"/>
      <c r="E970" s="1"/>
      <c r="F970" s="1"/>
      <c r="G970" s="1"/>
      <c r="H970" s="1"/>
      <c r="I970" s="1"/>
      <c r="J970" s="1"/>
      <c r="K970" s="1"/>
      <c r="L970" s="1"/>
      <c r="M970" s="1"/>
      <c r="N970" s="1"/>
      <c r="O970" s="1"/>
      <c r="P970" s="1"/>
      <c r="Q970" s="1"/>
      <c r="R970" s="1"/>
      <c r="S970" s="1"/>
      <c r="T970" s="1"/>
    </row>
    <row r="971" ht="15.75" customHeight="1">
      <c r="A971" s="1"/>
      <c r="B971" s="1"/>
      <c r="C971" s="1"/>
      <c r="D971" s="1"/>
      <c r="E971" s="1"/>
      <c r="F971" s="1"/>
      <c r="G971" s="1"/>
      <c r="H971" s="1"/>
      <c r="I971" s="1"/>
      <c r="J971" s="1"/>
      <c r="K971" s="1"/>
      <c r="L971" s="1"/>
      <c r="M971" s="1"/>
      <c r="N971" s="1"/>
      <c r="O971" s="1"/>
      <c r="P971" s="1"/>
      <c r="Q971" s="1"/>
      <c r="R971" s="1"/>
      <c r="S971" s="1"/>
      <c r="T971" s="1"/>
    </row>
    <row r="972" ht="15.75" customHeight="1">
      <c r="A972" s="1"/>
      <c r="B972" s="1"/>
      <c r="C972" s="1"/>
      <c r="D972" s="1"/>
      <c r="E972" s="1"/>
      <c r="F972" s="1"/>
      <c r="G972" s="1"/>
      <c r="H972" s="1"/>
      <c r="I972" s="1"/>
      <c r="J972" s="1"/>
      <c r="K972" s="1"/>
      <c r="L972" s="1"/>
      <c r="M972" s="1"/>
      <c r="N972" s="1"/>
      <c r="O972" s="1"/>
      <c r="P972" s="1"/>
      <c r="Q972" s="1"/>
      <c r="R972" s="1"/>
      <c r="S972" s="1"/>
      <c r="T972" s="1"/>
    </row>
    <row r="973" ht="15.75" customHeight="1">
      <c r="A973" s="1"/>
      <c r="B973" s="1"/>
      <c r="C973" s="1"/>
      <c r="D973" s="1"/>
      <c r="E973" s="1"/>
      <c r="F973" s="1"/>
      <c r="G973" s="1"/>
      <c r="H973" s="1"/>
      <c r="I973" s="1"/>
      <c r="J973" s="1"/>
      <c r="K973" s="1"/>
      <c r="L973" s="1"/>
      <c r="M973" s="1"/>
      <c r="N973" s="1"/>
      <c r="O973" s="1"/>
      <c r="P973" s="1"/>
      <c r="Q973" s="1"/>
      <c r="R973" s="1"/>
      <c r="S973" s="1"/>
      <c r="T973" s="1"/>
    </row>
    <row r="974" ht="15.75" customHeight="1">
      <c r="A974" s="1"/>
      <c r="B974" s="1"/>
      <c r="C974" s="1"/>
      <c r="D974" s="1"/>
      <c r="E974" s="1"/>
      <c r="F974" s="1"/>
      <c r="G974" s="1"/>
      <c r="H974" s="1"/>
      <c r="I974" s="1"/>
      <c r="J974" s="1"/>
      <c r="K974" s="1"/>
      <c r="L974" s="1"/>
      <c r="M974" s="1"/>
      <c r="N974" s="1"/>
      <c r="O974" s="1"/>
      <c r="P974" s="1"/>
      <c r="Q974" s="1"/>
      <c r="R974" s="1"/>
      <c r="S974" s="1"/>
      <c r="T974" s="1"/>
    </row>
    <row r="975" ht="15.75" customHeight="1">
      <c r="A975" s="1"/>
      <c r="B975" s="1"/>
      <c r="C975" s="1"/>
      <c r="D975" s="1"/>
      <c r="E975" s="1"/>
      <c r="F975" s="1"/>
      <c r="G975" s="1"/>
      <c r="H975" s="1"/>
      <c r="I975" s="1"/>
      <c r="J975" s="1"/>
      <c r="K975" s="1"/>
      <c r="L975" s="1"/>
      <c r="M975" s="1"/>
      <c r="N975" s="1"/>
      <c r="O975" s="1"/>
      <c r="P975" s="1"/>
      <c r="Q975" s="1"/>
      <c r="R975" s="1"/>
      <c r="S975" s="1"/>
      <c r="T975" s="1"/>
    </row>
    <row r="976" ht="15.75" customHeight="1">
      <c r="A976" s="1"/>
      <c r="B976" s="1"/>
      <c r="C976" s="1"/>
      <c r="D976" s="1"/>
      <c r="E976" s="1"/>
      <c r="F976" s="1"/>
      <c r="G976" s="1"/>
      <c r="H976" s="1"/>
      <c r="I976" s="1"/>
      <c r="J976" s="1"/>
      <c r="K976" s="1"/>
      <c r="L976" s="1"/>
      <c r="M976" s="1"/>
      <c r="N976" s="1"/>
      <c r="O976" s="1"/>
      <c r="P976" s="1"/>
      <c r="Q976" s="1"/>
      <c r="R976" s="1"/>
      <c r="S976" s="1"/>
      <c r="T976" s="1"/>
    </row>
    <row r="977" ht="15.75" customHeight="1">
      <c r="A977" s="1"/>
      <c r="B977" s="1"/>
      <c r="C977" s="1"/>
      <c r="D977" s="1"/>
      <c r="E977" s="1"/>
      <c r="F977" s="1"/>
      <c r="G977" s="1"/>
      <c r="H977" s="1"/>
      <c r="I977" s="1"/>
      <c r="J977" s="1"/>
      <c r="K977" s="1"/>
      <c r="L977" s="1"/>
      <c r="M977" s="1"/>
      <c r="N977" s="1"/>
      <c r="O977" s="1"/>
      <c r="P977" s="1"/>
      <c r="Q977" s="1"/>
      <c r="R977" s="1"/>
      <c r="S977" s="1"/>
      <c r="T977" s="1"/>
    </row>
    <row r="978" ht="15.75" customHeight="1">
      <c r="A978" s="1"/>
      <c r="B978" s="1"/>
      <c r="C978" s="1"/>
      <c r="D978" s="1"/>
      <c r="E978" s="1"/>
      <c r="F978" s="1"/>
      <c r="G978" s="1"/>
      <c r="H978" s="1"/>
      <c r="I978" s="1"/>
      <c r="J978" s="1"/>
      <c r="K978" s="1"/>
      <c r="L978" s="1"/>
      <c r="M978" s="1"/>
      <c r="N978" s="1"/>
      <c r="O978" s="1"/>
      <c r="P978" s="1"/>
      <c r="Q978" s="1"/>
      <c r="R978" s="1"/>
      <c r="S978" s="1"/>
      <c r="T978" s="1"/>
    </row>
    <row r="979" ht="15.75" customHeight="1">
      <c r="A979" s="1"/>
      <c r="B979" s="1"/>
      <c r="C979" s="1"/>
      <c r="D979" s="1"/>
      <c r="E979" s="1"/>
      <c r="F979" s="1"/>
      <c r="G979" s="1"/>
      <c r="H979" s="1"/>
      <c r="I979" s="1"/>
      <c r="J979" s="1"/>
      <c r="K979" s="1"/>
      <c r="L979" s="1"/>
      <c r="M979" s="1"/>
      <c r="N979" s="1"/>
      <c r="O979" s="1"/>
      <c r="P979" s="1"/>
      <c r="Q979" s="1"/>
      <c r="R979" s="1"/>
      <c r="S979" s="1"/>
      <c r="T979" s="1"/>
    </row>
    <row r="980" ht="15.75" customHeight="1">
      <c r="A980" s="1"/>
      <c r="B980" s="1"/>
      <c r="C980" s="1"/>
      <c r="D980" s="1"/>
      <c r="E980" s="1"/>
      <c r="F980" s="1"/>
      <c r="G980" s="1"/>
      <c r="H980" s="1"/>
      <c r="I980" s="1"/>
      <c r="J980" s="1"/>
      <c r="K980" s="1"/>
      <c r="L980" s="1"/>
      <c r="M980" s="1"/>
      <c r="N980" s="1"/>
      <c r="O980" s="1"/>
      <c r="P980" s="1"/>
      <c r="Q980" s="1"/>
      <c r="R980" s="1"/>
      <c r="S980" s="1"/>
      <c r="T980" s="1"/>
    </row>
    <row r="981" ht="15.75" customHeight="1">
      <c r="A981" s="1"/>
      <c r="B981" s="1"/>
      <c r="C981" s="1"/>
      <c r="D981" s="1"/>
      <c r="E981" s="1"/>
      <c r="F981" s="1"/>
      <c r="G981" s="1"/>
      <c r="H981" s="1"/>
      <c r="I981" s="1"/>
      <c r="J981" s="1"/>
      <c r="K981" s="1"/>
      <c r="L981" s="1"/>
      <c r="M981" s="1"/>
      <c r="N981" s="1"/>
      <c r="O981" s="1"/>
      <c r="P981" s="1"/>
      <c r="Q981" s="1"/>
      <c r="R981" s="1"/>
      <c r="S981" s="1"/>
      <c r="T981" s="1"/>
    </row>
    <row r="982" ht="15.75" customHeight="1">
      <c r="A982" s="1"/>
      <c r="B982" s="1"/>
      <c r="C982" s="1"/>
      <c r="D982" s="1"/>
      <c r="E982" s="1"/>
      <c r="F982" s="1"/>
      <c r="G982" s="1"/>
      <c r="H982" s="1"/>
      <c r="I982" s="1"/>
      <c r="J982" s="1"/>
      <c r="K982" s="1"/>
      <c r="L982" s="1"/>
      <c r="M982" s="1"/>
      <c r="N982" s="1"/>
      <c r="O982" s="1"/>
      <c r="P982" s="1"/>
      <c r="Q982" s="1"/>
      <c r="R982" s="1"/>
      <c r="S982" s="1"/>
      <c r="T982" s="1"/>
    </row>
    <row r="983" ht="15.75" customHeight="1">
      <c r="A983" s="1"/>
      <c r="B983" s="1"/>
      <c r="C983" s="1"/>
      <c r="D983" s="1"/>
      <c r="E983" s="1"/>
      <c r="F983" s="1"/>
      <c r="G983" s="1"/>
      <c r="H983" s="1"/>
      <c r="I983" s="1"/>
      <c r="J983" s="1"/>
      <c r="K983" s="1"/>
      <c r="L983" s="1"/>
      <c r="M983" s="1"/>
      <c r="N983" s="1"/>
      <c r="O983" s="1"/>
      <c r="P983" s="1"/>
      <c r="Q983" s="1"/>
      <c r="R983" s="1"/>
      <c r="S983" s="1"/>
      <c r="T983" s="1"/>
    </row>
    <row r="984" ht="15.75" customHeight="1">
      <c r="A984" s="1"/>
      <c r="B984" s="1"/>
      <c r="C984" s="1"/>
      <c r="D984" s="1"/>
      <c r="E984" s="1"/>
      <c r="F984" s="1"/>
      <c r="G984" s="1"/>
      <c r="H984" s="1"/>
      <c r="I984" s="1"/>
      <c r="J984" s="1"/>
      <c r="K984" s="1"/>
      <c r="L984" s="1"/>
      <c r="M984" s="1"/>
      <c r="N984" s="1"/>
      <c r="O984" s="1"/>
      <c r="P984" s="1"/>
      <c r="Q984" s="1"/>
      <c r="R984" s="1"/>
      <c r="S984" s="1"/>
      <c r="T984" s="1"/>
    </row>
    <row r="985" ht="15.75" customHeight="1">
      <c r="A985" s="1"/>
      <c r="B985" s="1"/>
      <c r="C985" s="1"/>
      <c r="D985" s="1"/>
      <c r="E985" s="1"/>
      <c r="F985" s="1"/>
      <c r="G985" s="1"/>
      <c r="H985" s="1"/>
      <c r="I985" s="1"/>
      <c r="J985" s="1"/>
      <c r="K985" s="1"/>
      <c r="L985" s="1"/>
      <c r="M985" s="1"/>
      <c r="N985" s="1"/>
      <c r="O985" s="1"/>
      <c r="P985" s="1"/>
      <c r="Q985" s="1"/>
      <c r="R985" s="1"/>
      <c r="S985" s="1"/>
      <c r="T985" s="1"/>
    </row>
    <row r="986" ht="15.75" customHeight="1">
      <c r="A986" s="1"/>
      <c r="B986" s="1"/>
      <c r="C986" s="1"/>
      <c r="D986" s="1"/>
      <c r="E986" s="1"/>
      <c r="F986" s="1"/>
      <c r="G986" s="1"/>
      <c r="H986" s="1"/>
      <c r="I986" s="1"/>
      <c r="J986" s="1"/>
      <c r="K986" s="1"/>
      <c r="L986" s="1"/>
      <c r="M986" s="1"/>
      <c r="N986" s="1"/>
      <c r="O986" s="1"/>
      <c r="P986" s="1"/>
      <c r="Q986" s="1"/>
      <c r="R986" s="1"/>
      <c r="S986" s="1"/>
      <c r="T986" s="1"/>
    </row>
    <row r="987" ht="15.75" customHeight="1">
      <c r="A987" s="1"/>
      <c r="B987" s="1"/>
      <c r="C987" s="1"/>
      <c r="D987" s="1"/>
      <c r="E987" s="1"/>
      <c r="F987" s="1"/>
      <c r="G987" s="1"/>
      <c r="H987" s="1"/>
      <c r="I987" s="1"/>
      <c r="J987" s="1"/>
      <c r="K987" s="1"/>
      <c r="L987" s="1"/>
      <c r="M987" s="1"/>
      <c r="N987" s="1"/>
      <c r="O987" s="1"/>
      <c r="P987" s="1"/>
      <c r="Q987" s="1"/>
      <c r="R987" s="1"/>
      <c r="S987" s="1"/>
      <c r="T987" s="1"/>
    </row>
    <row r="988" ht="15.75" customHeight="1">
      <c r="A988" s="1"/>
      <c r="B988" s="1"/>
      <c r="C988" s="1"/>
      <c r="D988" s="1"/>
      <c r="E988" s="1"/>
      <c r="F988" s="1"/>
      <c r="G988" s="1"/>
      <c r="H988" s="1"/>
      <c r="I988" s="1"/>
      <c r="J988" s="1"/>
      <c r="K988" s="1"/>
      <c r="L988" s="1"/>
      <c r="M988" s="1"/>
      <c r="N988" s="1"/>
      <c r="O988" s="1"/>
      <c r="P988" s="1"/>
      <c r="Q988" s="1"/>
      <c r="R988" s="1"/>
      <c r="S988" s="1"/>
      <c r="T988" s="1"/>
    </row>
    <row r="989" ht="15.75" customHeight="1">
      <c r="A989" s="1"/>
      <c r="B989" s="1"/>
      <c r="C989" s="1"/>
      <c r="D989" s="1"/>
      <c r="E989" s="1"/>
      <c r="F989" s="1"/>
      <c r="G989" s="1"/>
      <c r="H989" s="1"/>
      <c r="I989" s="1"/>
      <c r="J989" s="1"/>
      <c r="K989" s="1"/>
      <c r="L989" s="1"/>
      <c r="M989" s="1"/>
      <c r="N989" s="1"/>
      <c r="O989" s="1"/>
      <c r="P989" s="1"/>
      <c r="Q989" s="1"/>
      <c r="R989" s="1"/>
      <c r="S989" s="1"/>
      <c r="T989" s="1"/>
    </row>
    <row r="990" ht="15.75" customHeight="1">
      <c r="A990" s="1"/>
      <c r="B990" s="1"/>
      <c r="C990" s="1"/>
      <c r="D990" s="1"/>
      <c r="E990" s="1"/>
      <c r="F990" s="1"/>
      <c r="G990" s="1"/>
      <c r="H990" s="1"/>
      <c r="I990" s="1"/>
      <c r="J990" s="1"/>
      <c r="K990" s="1"/>
      <c r="L990" s="1"/>
      <c r="M990" s="1"/>
      <c r="N990" s="1"/>
      <c r="O990" s="1"/>
      <c r="P990" s="1"/>
      <c r="Q990" s="1"/>
      <c r="R990" s="1"/>
      <c r="S990" s="1"/>
      <c r="T990" s="1"/>
    </row>
    <row r="991" ht="15.75" customHeight="1">
      <c r="A991" s="1"/>
      <c r="B991" s="1"/>
      <c r="C991" s="1"/>
      <c r="D991" s="1"/>
      <c r="E991" s="1"/>
      <c r="F991" s="1"/>
      <c r="G991" s="1"/>
      <c r="H991" s="1"/>
      <c r="I991" s="1"/>
      <c r="J991" s="1"/>
      <c r="K991" s="1"/>
      <c r="L991" s="1"/>
      <c r="M991" s="1"/>
      <c r="N991" s="1"/>
      <c r="O991" s="1"/>
      <c r="P991" s="1"/>
      <c r="Q991" s="1"/>
      <c r="R991" s="1"/>
      <c r="S991" s="1"/>
      <c r="T991" s="1"/>
    </row>
    <row r="992" ht="15.75" customHeight="1">
      <c r="A992" s="1"/>
      <c r="B992" s="1"/>
      <c r="C992" s="1"/>
      <c r="D992" s="1"/>
      <c r="E992" s="1"/>
      <c r="F992" s="1"/>
      <c r="G992" s="1"/>
      <c r="H992" s="1"/>
      <c r="I992" s="1"/>
      <c r="J992" s="1"/>
      <c r="K992" s="1"/>
      <c r="L992" s="1"/>
      <c r="M992" s="1"/>
      <c r="N992" s="1"/>
      <c r="O992" s="1"/>
      <c r="P992" s="1"/>
      <c r="Q992" s="1"/>
      <c r="R992" s="1"/>
      <c r="S992" s="1"/>
      <c r="T992" s="1"/>
    </row>
    <row r="993" ht="15.75" customHeight="1">
      <c r="A993" s="1"/>
      <c r="B993" s="1"/>
      <c r="C993" s="1"/>
      <c r="D993" s="1"/>
      <c r="E993" s="1"/>
      <c r="F993" s="1"/>
      <c r="G993" s="1"/>
      <c r="H993" s="1"/>
      <c r="I993" s="1"/>
      <c r="J993" s="1"/>
      <c r="K993" s="1"/>
      <c r="L993" s="1"/>
      <c r="M993" s="1"/>
      <c r="N993" s="1"/>
      <c r="O993" s="1"/>
      <c r="P993" s="1"/>
      <c r="Q993" s="1"/>
      <c r="R993" s="1"/>
      <c r="S993" s="1"/>
      <c r="T993" s="1"/>
    </row>
    <row r="994" ht="15.75" customHeight="1">
      <c r="A994" s="1"/>
      <c r="B994" s="1"/>
      <c r="C994" s="1"/>
      <c r="D994" s="1"/>
      <c r="E994" s="1"/>
      <c r="F994" s="1"/>
      <c r="G994" s="1"/>
      <c r="H994" s="1"/>
      <c r="I994" s="1"/>
      <c r="J994" s="1"/>
      <c r="K994" s="1"/>
      <c r="L994" s="1"/>
      <c r="M994" s="1"/>
      <c r="N994" s="1"/>
      <c r="O994" s="1"/>
      <c r="P994" s="1"/>
      <c r="Q994" s="1"/>
      <c r="R994" s="1"/>
      <c r="S994" s="1"/>
      <c r="T994" s="1"/>
    </row>
    <row r="995" ht="15.75" customHeight="1">
      <c r="A995" s="1"/>
      <c r="B995" s="1"/>
      <c r="C995" s="1"/>
      <c r="D995" s="1"/>
      <c r="E995" s="1"/>
      <c r="F995" s="1"/>
      <c r="G995" s="1"/>
      <c r="H995" s="1"/>
      <c r="I995" s="1"/>
      <c r="J995" s="1"/>
      <c r="K995" s="1"/>
      <c r="L995" s="1"/>
      <c r="M995" s="1"/>
      <c r="N995" s="1"/>
      <c r="O995" s="1"/>
      <c r="P995" s="1"/>
      <c r="Q995" s="1"/>
      <c r="R995" s="1"/>
      <c r="S995" s="1"/>
      <c r="T995" s="1"/>
    </row>
    <row r="996" ht="15.75" customHeight="1">
      <c r="A996" s="1"/>
      <c r="B996" s="1"/>
      <c r="C996" s="1"/>
      <c r="D996" s="1"/>
      <c r="E996" s="1"/>
      <c r="F996" s="1"/>
      <c r="G996" s="1"/>
      <c r="H996" s="1"/>
      <c r="I996" s="1"/>
      <c r="J996" s="1"/>
      <c r="K996" s="1"/>
      <c r="L996" s="1"/>
      <c r="M996" s="1"/>
      <c r="N996" s="1"/>
      <c r="O996" s="1"/>
      <c r="P996" s="1"/>
      <c r="Q996" s="1"/>
      <c r="R996" s="1"/>
      <c r="S996" s="1"/>
      <c r="T996" s="1"/>
    </row>
    <row r="997" ht="15.75" customHeight="1">
      <c r="A997" s="1"/>
      <c r="B997" s="1"/>
      <c r="C997" s="1"/>
      <c r="D997" s="1"/>
      <c r="E997" s="1"/>
      <c r="F997" s="1"/>
      <c r="G997" s="1"/>
      <c r="H997" s="1"/>
      <c r="I997" s="1"/>
      <c r="J997" s="1"/>
      <c r="K997" s="1"/>
      <c r="L997" s="1"/>
      <c r="M997" s="1"/>
      <c r="N997" s="1"/>
      <c r="O997" s="1"/>
      <c r="P997" s="1"/>
      <c r="Q997" s="1"/>
      <c r="R997" s="1"/>
      <c r="S997" s="1"/>
      <c r="T997" s="1"/>
    </row>
    <row r="998" ht="15.75" customHeight="1">
      <c r="A998" s="1"/>
      <c r="B998" s="1"/>
      <c r="C998" s="1"/>
      <c r="D998" s="1"/>
      <c r="E998" s="1"/>
      <c r="F998" s="1"/>
      <c r="G998" s="1"/>
      <c r="H998" s="1"/>
      <c r="I998" s="1"/>
      <c r="J998" s="1"/>
      <c r="K998" s="1"/>
      <c r="L998" s="1"/>
      <c r="M998" s="1"/>
      <c r="N998" s="1"/>
      <c r="O998" s="1"/>
      <c r="P998" s="1"/>
      <c r="Q998" s="1"/>
      <c r="R998" s="1"/>
      <c r="S998" s="1"/>
      <c r="T998" s="1"/>
    </row>
    <row r="999" ht="15.75" customHeight="1">
      <c r="A999" s="1"/>
      <c r="B999" s="1"/>
      <c r="C999" s="1"/>
      <c r="D999" s="1"/>
      <c r="E999" s="1"/>
      <c r="F999" s="1"/>
      <c r="G999" s="1"/>
      <c r="H999" s="1"/>
      <c r="I999" s="1"/>
      <c r="J999" s="1"/>
      <c r="K999" s="1"/>
      <c r="L999" s="1"/>
      <c r="M999" s="1"/>
      <c r="N999" s="1"/>
      <c r="O999" s="1"/>
      <c r="P999" s="1"/>
      <c r="Q999" s="1"/>
      <c r="R999" s="1"/>
      <c r="S999" s="1"/>
      <c r="T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row>
  </sheetData>
  <mergeCells count="4">
    <mergeCell ref="A1:L2"/>
    <mergeCell ref="J19:T19"/>
    <mergeCell ref="A20:B20"/>
    <mergeCell ref="A39:B39"/>
  </mergeCells>
  <printOptions/>
  <pageMargins bottom="1.0" footer="0.0" header="0.0" left="0.75" right="0.75" top="1.0"/>
  <pageSetup orientation="portrait"/>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29"/>
    <col customWidth="1" min="2" max="2" width="17.29"/>
    <col customWidth="1" min="3" max="3" width="11.0"/>
    <col customWidth="1" min="4" max="4" width="13.71"/>
    <col customWidth="1" min="5" max="6" width="11.14"/>
    <col customWidth="1" min="7" max="10" width="10.86"/>
    <col customWidth="1" min="11" max="26" width="10.71"/>
  </cols>
  <sheetData>
    <row r="1" ht="12.75" customHeight="1">
      <c r="A1" s="348" t="s">
        <v>374</v>
      </c>
      <c r="K1" s="349"/>
      <c r="L1" s="349"/>
      <c r="M1" s="349"/>
      <c r="N1" s="349"/>
      <c r="O1" s="349"/>
      <c r="P1" s="349"/>
      <c r="Q1" s="349"/>
      <c r="R1" s="349"/>
      <c r="S1" s="349"/>
      <c r="T1" s="349"/>
      <c r="U1" s="349"/>
      <c r="V1" s="349"/>
      <c r="W1" s="349"/>
      <c r="X1" s="349"/>
      <c r="Y1" s="349"/>
      <c r="Z1" s="349"/>
    </row>
    <row r="2" ht="12.75" customHeight="1">
      <c r="A2" s="219" t="s">
        <v>375</v>
      </c>
      <c r="B2" s="219"/>
      <c r="C2" s="219"/>
      <c r="D2" s="219"/>
      <c r="E2" s="219"/>
      <c r="F2" s="219"/>
      <c r="G2" s="219"/>
      <c r="H2" s="219"/>
      <c r="I2" s="219"/>
      <c r="J2" s="219"/>
      <c r="K2" s="296"/>
      <c r="L2" s="296"/>
      <c r="M2" s="296"/>
      <c r="N2" s="296"/>
      <c r="O2" s="296"/>
      <c r="P2" s="296"/>
      <c r="Q2" s="296"/>
      <c r="R2" s="296"/>
      <c r="S2" s="296"/>
      <c r="T2" s="296"/>
      <c r="U2" s="296"/>
      <c r="V2" s="296"/>
      <c r="W2" s="296"/>
      <c r="X2" s="296"/>
      <c r="Y2" s="296"/>
      <c r="Z2" s="296"/>
    </row>
    <row r="3" ht="12.75" customHeight="1">
      <c r="A3" s="219" t="s">
        <v>376</v>
      </c>
      <c r="B3" s="219"/>
      <c r="C3" s="219"/>
      <c r="D3" s="219"/>
      <c r="E3" s="219"/>
      <c r="F3" s="219"/>
      <c r="G3" s="219"/>
      <c r="H3" s="219"/>
      <c r="I3" s="219"/>
      <c r="J3" s="219"/>
      <c r="K3" s="296"/>
      <c r="L3" s="296"/>
      <c r="M3" s="296"/>
      <c r="N3" s="296"/>
      <c r="O3" s="296"/>
      <c r="P3" s="296"/>
      <c r="Q3" s="296"/>
      <c r="R3" s="296"/>
      <c r="S3" s="296"/>
      <c r="T3" s="296"/>
      <c r="U3" s="296"/>
      <c r="V3" s="296"/>
      <c r="W3" s="296"/>
      <c r="X3" s="296"/>
      <c r="Y3" s="296"/>
      <c r="Z3" s="296"/>
    </row>
    <row r="4" ht="12.75" customHeight="1">
      <c r="A4" s="219"/>
      <c r="B4" s="219"/>
      <c r="C4" s="219"/>
      <c r="D4" s="219"/>
      <c r="E4" s="219"/>
      <c r="F4" s="219"/>
      <c r="G4" s="219"/>
      <c r="H4" s="219"/>
      <c r="I4" s="219"/>
      <c r="J4" s="219"/>
      <c r="K4" s="296"/>
      <c r="L4" s="296"/>
      <c r="M4" s="296"/>
      <c r="N4" s="296"/>
      <c r="O4" s="296"/>
      <c r="P4" s="296"/>
      <c r="Q4" s="296"/>
      <c r="R4" s="296"/>
      <c r="S4" s="296"/>
      <c r="T4" s="296"/>
      <c r="U4" s="296"/>
      <c r="V4" s="296"/>
      <c r="W4" s="296"/>
      <c r="X4" s="296"/>
      <c r="Y4" s="296"/>
      <c r="Z4" s="296"/>
    </row>
    <row r="5" ht="12.75" customHeight="1">
      <c r="A5" s="350" t="s">
        <v>276</v>
      </c>
      <c r="B5" s="219"/>
      <c r="C5" s="219"/>
      <c r="D5" s="219"/>
      <c r="E5" s="219"/>
      <c r="F5" s="219"/>
      <c r="G5" s="219"/>
      <c r="H5" s="219"/>
      <c r="I5" s="219"/>
      <c r="J5" s="219"/>
      <c r="K5" s="296"/>
      <c r="L5" s="296"/>
      <c r="M5" s="296"/>
      <c r="N5" s="296"/>
      <c r="O5" s="296"/>
      <c r="P5" s="296"/>
      <c r="Q5" s="296"/>
      <c r="R5" s="296"/>
      <c r="S5" s="296"/>
      <c r="T5" s="296"/>
      <c r="U5" s="296"/>
      <c r="V5" s="296"/>
      <c r="W5" s="296"/>
      <c r="X5" s="296"/>
      <c r="Y5" s="296"/>
      <c r="Z5" s="296"/>
    </row>
    <row r="6" ht="12.75" customHeight="1">
      <c r="A6" s="219" t="s">
        <v>377</v>
      </c>
      <c r="B6" s="219"/>
      <c r="C6" s="219"/>
      <c r="D6" s="219"/>
      <c r="E6" s="219"/>
      <c r="F6" s="351">
        <v>4.0</v>
      </c>
      <c r="G6" s="219" t="s">
        <v>378</v>
      </c>
      <c r="H6" s="219"/>
      <c r="I6" s="219"/>
      <c r="J6" s="219"/>
      <c r="K6" s="296"/>
      <c r="L6" s="296"/>
      <c r="M6" s="296"/>
      <c r="N6" s="296"/>
      <c r="O6" s="296"/>
      <c r="P6" s="296"/>
      <c r="Q6" s="296"/>
      <c r="R6" s="296"/>
      <c r="S6" s="296"/>
      <c r="T6" s="296"/>
      <c r="U6" s="296"/>
      <c r="V6" s="296"/>
      <c r="W6" s="296"/>
      <c r="X6" s="296"/>
      <c r="Y6" s="296"/>
      <c r="Z6" s="296"/>
    </row>
    <row r="7" ht="12.75" customHeight="1">
      <c r="A7" s="219" t="s">
        <v>379</v>
      </c>
      <c r="B7" s="219"/>
      <c r="C7" s="219"/>
      <c r="D7" s="219"/>
      <c r="E7" s="219"/>
      <c r="F7" s="352"/>
      <c r="G7" s="219" t="s">
        <v>380</v>
      </c>
      <c r="H7" s="219"/>
      <c r="I7" s="219"/>
      <c r="J7" s="219"/>
      <c r="K7" s="296"/>
      <c r="L7" s="296"/>
      <c r="M7" s="296"/>
      <c r="N7" s="296"/>
      <c r="O7" s="296"/>
      <c r="P7" s="296"/>
      <c r="Q7" s="296"/>
      <c r="R7" s="296"/>
      <c r="S7" s="296"/>
      <c r="T7" s="296"/>
      <c r="U7" s="296"/>
      <c r="V7" s="296"/>
      <c r="W7" s="296"/>
      <c r="X7" s="296"/>
      <c r="Y7" s="296"/>
      <c r="Z7" s="296"/>
    </row>
    <row r="8" ht="12.75" customHeight="1">
      <c r="A8" s="219" t="s">
        <v>381</v>
      </c>
      <c r="B8" s="219"/>
      <c r="C8" s="219"/>
      <c r="D8" s="219"/>
      <c r="E8" s="219"/>
      <c r="F8" s="219"/>
      <c r="G8" s="219"/>
      <c r="H8" s="219"/>
      <c r="I8" s="219"/>
      <c r="J8" s="219"/>
      <c r="K8" s="296"/>
      <c r="L8" s="296"/>
      <c r="M8" s="296"/>
      <c r="N8" s="296"/>
      <c r="O8" s="296"/>
      <c r="P8" s="296"/>
      <c r="Q8" s="296"/>
      <c r="R8" s="296"/>
      <c r="S8" s="296"/>
      <c r="T8" s="296"/>
      <c r="U8" s="296"/>
      <c r="V8" s="296"/>
      <c r="W8" s="296"/>
      <c r="X8" s="296"/>
      <c r="Y8" s="296"/>
      <c r="Z8" s="296"/>
    </row>
    <row r="9" ht="12.75" customHeight="1">
      <c r="A9" s="219" t="s">
        <v>382</v>
      </c>
      <c r="B9" s="219"/>
      <c r="C9" s="219"/>
      <c r="D9" s="219"/>
      <c r="E9" s="219"/>
      <c r="F9" s="219"/>
      <c r="G9" s="219"/>
      <c r="H9" s="219"/>
      <c r="I9" s="219"/>
      <c r="J9" s="219"/>
      <c r="K9" s="296"/>
      <c r="L9" s="296"/>
      <c r="M9" s="296"/>
      <c r="N9" s="296"/>
      <c r="O9" s="296"/>
      <c r="P9" s="296"/>
      <c r="Q9" s="296"/>
      <c r="R9" s="296"/>
      <c r="S9" s="296"/>
      <c r="T9" s="296"/>
      <c r="U9" s="296"/>
      <c r="V9" s="296"/>
      <c r="W9" s="296"/>
      <c r="X9" s="296"/>
      <c r="Y9" s="296"/>
      <c r="Z9" s="296"/>
    </row>
    <row r="10" ht="12.75" customHeight="1">
      <c r="A10" s="353" t="s">
        <v>383</v>
      </c>
      <c r="B10" s="353" t="s">
        <v>384</v>
      </c>
      <c r="C10" s="354"/>
      <c r="D10" s="354"/>
      <c r="E10" s="354"/>
      <c r="F10" s="354"/>
      <c r="G10" s="354"/>
      <c r="H10" s="354"/>
      <c r="I10" s="354"/>
      <c r="J10" s="355"/>
      <c r="K10" s="356"/>
      <c r="L10" s="356"/>
      <c r="M10" s="356"/>
      <c r="N10" s="356"/>
      <c r="O10" s="356"/>
      <c r="P10" s="356"/>
      <c r="Q10" s="356"/>
      <c r="R10" s="356"/>
      <c r="S10" s="356"/>
      <c r="T10" s="356"/>
      <c r="U10" s="356"/>
      <c r="V10" s="356"/>
      <c r="W10" s="356"/>
      <c r="X10" s="356"/>
      <c r="Y10" s="356"/>
      <c r="Z10" s="356"/>
    </row>
    <row r="11" ht="12.75" customHeight="1">
      <c r="A11" s="357">
        <v>-1.0</v>
      </c>
      <c r="B11" s="358"/>
      <c r="C11" s="354" t="s">
        <v>385</v>
      </c>
      <c r="D11" s="354"/>
      <c r="E11" s="354"/>
      <c r="F11" s="354"/>
      <c r="G11" s="354"/>
      <c r="H11" s="354"/>
      <c r="I11" s="354"/>
      <c r="J11" s="355"/>
      <c r="K11" s="356"/>
      <c r="L11" s="356"/>
      <c r="M11" s="356"/>
      <c r="N11" s="356"/>
      <c r="O11" s="356"/>
      <c r="P11" s="356"/>
      <c r="Q11" s="356"/>
      <c r="R11" s="356"/>
      <c r="S11" s="356"/>
      <c r="T11" s="356"/>
      <c r="U11" s="356"/>
      <c r="V11" s="356"/>
      <c r="W11" s="356"/>
      <c r="X11" s="356"/>
      <c r="Y11" s="356"/>
      <c r="Z11" s="356"/>
    </row>
    <row r="12" ht="12.75" customHeight="1">
      <c r="A12" s="357">
        <f t="shared" ref="A12:A20" si="1">IF((0-A11)&lt;$F$6,IF(A11&gt;-1,,A11-1),)</f>
        <v>-2</v>
      </c>
      <c r="B12" s="358"/>
      <c r="C12" s="354" t="s">
        <v>386</v>
      </c>
      <c r="D12" s="354"/>
      <c r="E12" s="354"/>
      <c r="F12" s="354"/>
      <c r="G12" s="354"/>
      <c r="H12" s="354"/>
      <c r="I12" s="354"/>
      <c r="J12" s="355"/>
      <c r="K12" s="356"/>
      <c r="L12" s="356"/>
      <c r="M12" s="356"/>
      <c r="N12" s="356"/>
      <c r="O12" s="356"/>
      <c r="P12" s="356"/>
      <c r="Q12" s="356"/>
      <c r="R12" s="356"/>
      <c r="S12" s="356"/>
      <c r="T12" s="356"/>
      <c r="U12" s="356"/>
      <c r="V12" s="356"/>
      <c r="W12" s="356"/>
      <c r="X12" s="356"/>
      <c r="Y12" s="356"/>
      <c r="Z12" s="356"/>
    </row>
    <row r="13" ht="12.75" customHeight="1">
      <c r="A13" s="357">
        <f t="shared" si="1"/>
        <v>-3</v>
      </c>
      <c r="B13" s="358"/>
      <c r="C13" s="354"/>
      <c r="D13" s="354"/>
      <c r="E13" s="354"/>
      <c r="F13" s="354"/>
      <c r="G13" s="354"/>
      <c r="H13" s="354"/>
      <c r="I13" s="354"/>
      <c r="J13" s="355"/>
      <c r="K13" s="356"/>
      <c r="L13" s="356"/>
      <c r="M13" s="356"/>
      <c r="N13" s="356"/>
      <c r="O13" s="356"/>
      <c r="P13" s="356"/>
      <c r="Q13" s="356"/>
      <c r="R13" s="356"/>
      <c r="S13" s="356"/>
      <c r="T13" s="356"/>
      <c r="U13" s="356"/>
      <c r="V13" s="356"/>
      <c r="W13" s="356"/>
      <c r="X13" s="356"/>
      <c r="Y13" s="356"/>
      <c r="Z13" s="356"/>
    </row>
    <row r="14" ht="12.75" customHeight="1">
      <c r="A14" s="357">
        <f t="shared" si="1"/>
        <v>-4</v>
      </c>
      <c r="B14" s="358"/>
      <c r="C14" s="354"/>
      <c r="D14" s="354"/>
      <c r="E14" s="354"/>
      <c r="F14" s="354"/>
      <c r="G14" s="354"/>
      <c r="H14" s="354"/>
      <c r="I14" s="354"/>
      <c r="J14" s="355"/>
      <c r="K14" s="356"/>
      <c r="L14" s="356"/>
      <c r="M14" s="356"/>
      <c r="N14" s="356"/>
      <c r="O14" s="356"/>
      <c r="P14" s="356"/>
      <c r="Q14" s="356"/>
      <c r="R14" s="356"/>
      <c r="S14" s="356"/>
      <c r="T14" s="356"/>
      <c r="U14" s="356"/>
      <c r="V14" s="356"/>
      <c r="W14" s="356"/>
      <c r="X14" s="356"/>
      <c r="Y14" s="356"/>
      <c r="Z14" s="356"/>
    </row>
    <row r="15" ht="12.75" customHeight="1">
      <c r="A15" s="357" t="str">
        <f t="shared" si="1"/>
        <v/>
      </c>
      <c r="B15" s="358"/>
      <c r="C15" s="354"/>
      <c r="D15" s="354"/>
      <c r="E15" s="354"/>
      <c r="F15" s="354"/>
      <c r="G15" s="354"/>
      <c r="H15" s="354"/>
      <c r="I15" s="354"/>
      <c r="J15" s="355"/>
      <c r="K15" s="356"/>
      <c r="L15" s="356"/>
      <c r="M15" s="356"/>
      <c r="N15" s="356"/>
      <c r="O15" s="356"/>
      <c r="P15" s="356"/>
      <c r="Q15" s="356"/>
      <c r="R15" s="356"/>
      <c r="S15" s="356"/>
      <c r="T15" s="356"/>
      <c r="U15" s="356"/>
      <c r="V15" s="356"/>
      <c r="W15" s="356"/>
      <c r="X15" s="356"/>
      <c r="Y15" s="356"/>
      <c r="Z15" s="356"/>
    </row>
    <row r="16" ht="12.75" customHeight="1">
      <c r="A16" s="357" t="str">
        <f t="shared" si="1"/>
        <v/>
      </c>
      <c r="B16" s="358"/>
      <c r="C16" s="354"/>
      <c r="D16" s="354"/>
      <c r="E16" s="354"/>
      <c r="F16" s="354"/>
      <c r="G16" s="354"/>
      <c r="H16" s="354"/>
      <c r="I16" s="354"/>
      <c r="J16" s="355"/>
      <c r="K16" s="356"/>
      <c r="L16" s="356"/>
      <c r="M16" s="356"/>
      <c r="N16" s="356"/>
      <c r="O16" s="356"/>
      <c r="P16" s="356"/>
      <c r="Q16" s="356"/>
      <c r="R16" s="356"/>
      <c r="S16" s="356"/>
      <c r="T16" s="356"/>
      <c r="U16" s="356"/>
      <c r="V16" s="356"/>
      <c r="W16" s="356"/>
      <c r="X16" s="356"/>
      <c r="Y16" s="356"/>
      <c r="Z16" s="356"/>
    </row>
    <row r="17" ht="12.75" customHeight="1">
      <c r="A17" s="357" t="str">
        <f t="shared" si="1"/>
        <v/>
      </c>
      <c r="B17" s="358"/>
      <c r="C17" s="354"/>
      <c r="D17" s="354"/>
      <c r="E17" s="354"/>
      <c r="F17" s="354"/>
      <c r="G17" s="354"/>
      <c r="H17" s="354"/>
      <c r="I17" s="354"/>
      <c r="J17" s="355"/>
      <c r="K17" s="356"/>
      <c r="L17" s="356"/>
      <c r="M17" s="356"/>
      <c r="N17" s="356"/>
      <c r="O17" s="356"/>
      <c r="P17" s="356"/>
      <c r="Q17" s="356"/>
      <c r="R17" s="356"/>
      <c r="S17" s="356"/>
      <c r="T17" s="356"/>
      <c r="U17" s="356"/>
      <c r="V17" s="356"/>
      <c r="W17" s="356"/>
      <c r="X17" s="356"/>
      <c r="Y17" s="356"/>
      <c r="Z17" s="356"/>
    </row>
    <row r="18" ht="12.75" customHeight="1">
      <c r="A18" s="357" t="str">
        <f t="shared" si="1"/>
        <v/>
      </c>
      <c r="B18" s="358"/>
      <c r="C18" s="354"/>
      <c r="D18" s="354"/>
      <c r="E18" s="354"/>
      <c r="F18" s="354"/>
      <c r="G18" s="354"/>
      <c r="H18" s="354"/>
      <c r="I18" s="354"/>
      <c r="J18" s="355"/>
      <c r="K18" s="356"/>
      <c r="L18" s="356"/>
      <c r="M18" s="356"/>
      <c r="N18" s="356"/>
      <c r="O18" s="356"/>
      <c r="P18" s="356"/>
      <c r="Q18" s="356"/>
      <c r="R18" s="356"/>
      <c r="S18" s="356"/>
      <c r="T18" s="356"/>
      <c r="U18" s="356"/>
      <c r="V18" s="356"/>
      <c r="W18" s="356"/>
      <c r="X18" s="356"/>
      <c r="Y18" s="356"/>
      <c r="Z18" s="356"/>
    </row>
    <row r="19" ht="12.75" customHeight="1">
      <c r="A19" s="357" t="str">
        <f t="shared" si="1"/>
        <v/>
      </c>
      <c r="B19" s="358"/>
      <c r="C19" s="354"/>
      <c r="D19" s="354"/>
      <c r="E19" s="354"/>
      <c r="F19" s="354"/>
      <c r="G19" s="354"/>
      <c r="H19" s="354"/>
      <c r="I19" s="354"/>
      <c r="J19" s="355"/>
      <c r="K19" s="356"/>
      <c r="L19" s="356"/>
      <c r="M19" s="356"/>
      <c r="N19" s="356"/>
      <c r="O19" s="356"/>
      <c r="P19" s="356"/>
      <c r="Q19" s="356"/>
      <c r="R19" s="356"/>
      <c r="S19" s="356"/>
      <c r="T19" s="356"/>
      <c r="U19" s="356"/>
      <c r="V19" s="356"/>
      <c r="W19" s="356"/>
      <c r="X19" s="356"/>
      <c r="Y19" s="356"/>
      <c r="Z19" s="356"/>
    </row>
    <row r="20" ht="12.75" customHeight="1">
      <c r="A20" s="357" t="str">
        <f t="shared" si="1"/>
        <v/>
      </c>
      <c r="B20" s="358"/>
      <c r="C20" s="354"/>
      <c r="D20" s="354"/>
      <c r="E20" s="354"/>
      <c r="F20" s="354"/>
      <c r="G20" s="354"/>
      <c r="H20" s="354"/>
      <c r="I20" s="354"/>
      <c r="J20" s="355"/>
      <c r="K20" s="356"/>
      <c r="L20" s="356"/>
      <c r="M20" s="356"/>
      <c r="N20" s="356"/>
      <c r="O20" s="356"/>
      <c r="P20" s="356"/>
      <c r="Q20" s="356"/>
      <c r="R20" s="356"/>
      <c r="S20" s="356"/>
      <c r="T20" s="356"/>
      <c r="U20" s="356"/>
      <c r="V20" s="356"/>
      <c r="W20" s="356"/>
      <c r="X20" s="356"/>
      <c r="Y20" s="356"/>
      <c r="Z20" s="356"/>
    </row>
    <row r="21" ht="12.75" customHeight="1">
      <c r="A21" s="354"/>
      <c r="B21" s="354"/>
      <c r="C21" s="354"/>
      <c r="D21" s="354"/>
      <c r="E21" s="354"/>
      <c r="F21" s="354"/>
      <c r="G21" s="354"/>
      <c r="H21" s="354"/>
      <c r="I21" s="354"/>
      <c r="J21" s="355"/>
      <c r="K21" s="356"/>
      <c r="L21" s="356"/>
      <c r="M21" s="356"/>
      <c r="N21" s="356"/>
      <c r="O21" s="356"/>
      <c r="P21" s="356"/>
      <c r="Q21" s="356"/>
      <c r="R21" s="356"/>
      <c r="S21" s="356"/>
      <c r="T21" s="356"/>
      <c r="U21" s="356"/>
      <c r="V21" s="356"/>
      <c r="W21" s="356"/>
      <c r="X21" s="356"/>
      <c r="Y21" s="356"/>
      <c r="Z21" s="356"/>
    </row>
    <row r="22" ht="12.75" customHeight="1">
      <c r="A22" s="359" t="s">
        <v>333</v>
      </c>
      <c r="B22" s="354"/>
      <c r="C22" s="354"/>
      <c r="D22" s="354"/>
      <c r="E22" s="354"/>
      <c r="F22" s="354"/>
      <c r="G22" s="354"/>
      <c r="H22" s="354"/>
      <c r="I22" s="354"/>
      <c r="J22" s="355"/>
      <c r="K22" s="356"/>
      <c r="L22" s="356"/>
      <c r="M22" s="356"/>
      <c r="N22" s="356"/>
      <c r="O22" s="356"/>
      <c r="P22" s="356"/>
      <c r="Q22" s="356"/>
      <c r="R22" s="356"/>
      <c r="S22" s="356"/>
      <c r="T22" s="356"/>
      <c r="U22" s="356"/>
      <c r="V22" s="356"/>
      <c r="W22" s="356"/>
      <c r="X22" s="356"/>
      <c r="Y22" s="356"/>
      <c r="Z22" s="356"/>
    </row>
    <row r="23" ht="12.75" customHeight="1">
      <c r="A23" s="360" t="s">
        <v>383</v>
      </c>
      <c r="B23" s="360" t="s">
        <v>387</v>
      </c>
      <c r="C23" s="361" t="s">
        <v>388</v>
      </c>
      <c r="D23" s="121"/>
      <c r="E23" s="354" t="s">
        <v>389</v>
      </c>
      <c r="F23" s="354"/>
      <c r="G23" s="354"/>
      <c r="H23" s="354"/>
      <c r="I23" s="354"/>
      <c r="J23" s="355"/>
      <c r="K23" s="356"/>
      <c r="L23" s="356"/>
      <c r="M23" s="356"/>
      <c r="N23" s="356"/>
      <c r="O23" s="356"/>
      <c r="P23" s="356"/>
      <c r="Q23" s="356"/>
      <c r="R23" s="356"/>
      <c r="S23" s="356"/>
      <c r="T23" s="356"/>
      <c r="U23" s="356"/>
      <c r="V23" s="356"/>
      <c r="W23" s="356"/>
      <c r="X23" s="356"/>
      <c r="Y23" s="356"/>
      <c r="Z23" s="356"/>
    </row>
    <row r="24" ht="12.75" customHeight="1">
      <c r="A24" s="360" t="s">
        <v>390</v>
      </c>
      <c r="B24" s="360" t="str">
        <f>F7</f>
        <v/>
      </c>
      <c r="C24" s="360">
        <f>1</f>
        <v>1</v>
      </c>
      <c r="D24" s="360">
        <f t="shared" ref="D24:D34" si="3">B24*C24</f>
        <v>0</v>
      </c>
      <c r="E24" s="354"/>
      <c r="F24" s="354"/>
      <c r="G24" s="354"/>
      <c r="H24" s="354"/>
      <c r="I24" s="354"/>
      <c r="J24" s="355"/>
      <c r="K24" s="356"/>
      <c r="L24" s="356"/>
      <c r="M24" s="356"/>
      <c r="N24" s="356"/>
      <c r="O24" s="356"/>
      <c r="P24" s="356"/>
      <c r="Q24" s="356"/>
      <c r="R24" s="356"/>
      <c r="S24" s="356"/>
      <c r="T24" s="356"/>
      <c r="U24" s="356"/>
      <c r="V24" s="356"/>
      <c r="W24" s="356"/>
      <c r="X24" s="356"/>
      <c r="Y24" s="356"/>
      <c r="Z24" s="356"/>
    </row>
    <row r="25" ht="12.75" customHeight="1">
      <c r="A25" s="362">
        <f t="shared" ref="A25:B25" si="2">A11</f>
        <v>-1</v>
      </c>
      <c r="B25" s="360" t="str">
        <f t="shared" si="2"/>
        <v/>
      </c>
      <c r="C25" s="360">
        <f t="shared" ref="C25:C34" si="5">IF(A25&lt;0,($F$6+A25)/$F$6,0)</f>
        <v>0.75</v>
      </c>
      <c r="D25" s="360">
        <f t="shared" si="3"/>
        <v>0</v>
      </c>
      <c r="E25" s="363">
        <f t="shared" ref="E25:E34" si="6">IF(A25&lt;0,B25/$F$6,0)</f>
        <v>0</v>
      </c>
      <c r="F25" s="354"/>
      <c r="G25" s="354"/>
      <c r="H25" s="354"/>
      <c r="I25" s="354"/>
      <c r="J25" s="355"/>
      <c r="K25" s="356"/>
      <c r="L25" s="356"/>
      <c r="M25" s="356"/>
      <c r="N25" s="356"/>
      <c r="O25" s="356"/>
      <c r="P25" s="356"/>
      <c r="Q25" s="356"/>
      <c r="R25" s="356"/>
      <c r="S25" s="356"/>
      <c r="T25" s="356"/>
      <c r="U25" s="356"/>
      <c r="V25" s="356"/>
      <c r="W25" s="356"/>
      <c r="X25" s="356"/>
      <c r="Y25" s="356"/>
      <c r="Z25" s="356"/>
    </row>
    <row r="26" ht="12.75" customHeight="1">
      <c r="A26" s="362">
        <f t="shared" ref="A26:B26" si="4">A12</f>
        <v>-2</v>
      </c>
      <c r="B26" s="360" t="str">
        <f t="shared" si="4"/>
        <v/>
      </c>
      <c r="C26" s="360">
        <f t="shared" si="5"/>
        <v>0.5</v>
      </c>
      <c r="D26" s="360">
        <f t="shared" si="3"/>
        <v>0</v>
      </c>
      <c r="E26" s="363">
        <f t="shared" si="6"/>
        <v>0</v>
      </c>
      <c r="F26" s="354"/>
      <c r="G26" s="354"/>
      <c r="H26" s="354"/>
      <c r="I26" s="354"/>
      <c r="J26" s="355"/>
      <c r="K26" s="356"/>
      <c r="L26" s="356"/>
      <c r="M26" s="356"/>
      <c r="N26" s="356"/>
      <c r="O26" s="356"/>
      <c r="P26" s="356"/>
      <c r="Q26" s="356"/>
      <c r="R26" s="356"/>
      <c r="S26" s="356"/>
      <c r="T26" s="356"/>
      <c r="U26" s="356"/>
      <c r="V26" s="356"/>
      <c r="W26" s="356"/>
      <c r="X26" s="356"/>
      <c r="Y26" s="356"/>
      <c r="Z26" s="356"/>
    </row>
    <row r="27" ht="12.75" customHeight="1">
      <c r="A27" s="362">
        <f t="shared" ref="A27:B27" si="7">A13</f>
        <v>-3</v>
      </c>
      <c r="B27" s="360" t="str">
        <f t="shared" si="7"/>
        <v/>
      </c>
      <c r="C27" s="360">
        <f t="shared" si="5"/>
        <v>0.25</v>
      </c>
      <c r="D27" s="360">
        <f t="shared" si="3"/>
        <v>0</v>
      </c>
      <c r="E27" s="363">
        <f t="shared" si="6"/>
        <v>0</v>
      </c>
      <c r="F27" s="354"/>
      <c r="G27" s="354"/>
      <c r="H27" s="354"/>
      <c r="I27" s="354"/>
      <c r="J27" s="355"/>
      <c r="K27" s="356"/>
      <c r="L27" s="356"/>
      <c r="M27" s="356"/>
      <c r="N27" s="356"/>
      <c r="O27" s="356"/>
      <c r="P27" s="356"/>
      <c r="Q27" s="356"/>
      <c r="R27" s="356"/>
      <c r="S27" s="356"/>
      <c r="T27" s="356"/>
      <c r="U27" s="356"/>
      <c r="V27" s="356"/>
      <c r="W27" s="356"/>
      <c r="X27" s="356"/>
      <c r="Y27" s="356"/>
      <c r="Z27" s="356"/>
    </row>
    <row r="28" ht="12.75" customHeight="1">
      <c r="A28" s="362">
        <f t="shared" ref="A28:B28" si="8">A14</f>
        <v>-4</v>
      </c>
      <c r="B28" s="360" t="str">
        <f t="shared" si="8"/>
        <v/>
      </c>
      <c r="C28" s="360">
        <f t="shared" si="5"/>
        <v>0</v>
      </c>
      <c r="D28" s="360">
        <f t="shared" si="3"/>
        <v>0</v>
      </c>
      <c r="E28" s="363">
        <f t="shared" si="6"/>
        <v>0</v>
      </c>
      <c r="F28" s="354"/>
      <c r="G28" s="354"/>
      <c r="H28" s="354"/>
      <c r="I28" s="354"/>
      <c r="J28" s="355"/>
      <c r="K28" s="356"/>
      <c r="L28" s="356"/>
      <c r="M28" s="356"/>
      <c r="N28" s="356"/>
      <c r="O28" s="356"/>
      <c r="P28" s="356"/>
      <c r="Q28" s="356"/>
      <c r="R28" s="356"/>
      <c r="S28" s="356"/>
      <c r="T28" s="356"/>
      <c r="U28" s="356"/>
      <c r="V28" s="356"/>
      <c r="W28" s="356"/>
      <c r="X28" s="356"/>
      <c r="Y28" s="356"/>
      <c r="Z28" s="356"/>
    </row>
    <row r="29" ht="12.75" customHeight="1">
      <c r="A29" s="362" t="str">
        <f t="shared" ref="A29:B29" si="9">A15</f>
        <v/>
      </c>
      <c r="B29" s="360" t="str">
        <f t="shared" si="9"/>
        <v/>
      </c>
      <c r="C29" s="360">
        <f t="shared" si="5"/>
        <v>0</v>
      </c>
      <c r="D29" s="360">
        <f t="shared" si="3"/>
        <v>0</v>
      </c>
      <c r="E29" s="363">
        <f t="shared" si="6"/>
        <v>0</v>
      </c>
      <c r="F29" s="354"/>
      <c r="G29" s="354"/>
      <c r="H29" s="354"/>
      <c r="I29" s="354"/>
      <c r="J29" s="355"/>
      <c r="K29" s="356"/>
      <c r="L29" s="356"/>
      <c r="M29" s="356"/>
      <c r="N29" s="356"/>
      <c r="O29" s="356"/>
      <c r="P29" s="356"/>
      <c r="Q29" s="356"/>
      <c r="R29" s="356"/>
      <c r="S29" s="356"/>
      <c r="T29" s="356"/>
      <c r="U29" s="356"/>
      <c r="V29" s="356"/>
      <c r="W29" s="356"/>
      <c r="X29" s="356"/>
      <c r="Y29" s="356"/>
      <c r="Z29" s="356"/>
    </row>
    <row r="30" ht="12.75" customHeight="1">
      <c r="A30" s="362" t="str">
        <f t="shared" ref="A30:B30" si="10">A16</f>
        <v/>
      </c>
      <c r="B30" s="360" t="str">
        <f t="shared" si="10"/>
        <v/>
      </c>
      <c r="C30" s="360">
        <f t="shared" si="5"/>
        <v>0</v>
      </c>
      <c r="D30" s="360">
        <f t="shared" si="3"/>
        <v>0</v>
      </c>
      <c r="E30" s="363">
        <f t="shared" si="6"/>
        <v>0</v>
      </c>
      <c r="F30" s="354"/>
      <c r="G30" s="354"/>
      <c r="H30" s="354"/>
      <c r="I30" s="354"/>
      <c r="J30" s="355"/>
      <c r="K30" s="356"/>
      <c r="L30" s="356"/>
      <c r="M30" s="356"/>
      <c r="N30" s="356"/>
      <c r="O30" s="356"/>
      <c r="P30" s="356"/>
      <c r="Q30" s="356"/>
      <c r="R30" s="356"/>
      <c r="S30" s="356"/>
      <c r="T30" s="356"/>
      <c r="U30" s="356"/>
      <c r="V30" s="356"/>
      <c r="W30" s="356"/>
      <c r="X30" s="356"/>
      <c r="Y30" s="356"/>
      <c r="Z30" s="356"/>
    </row>
    <row r="31" ht="12.75" customHeight="1">
      <c r="A31" s="362" t="str">
        <f t="shared" ref="A31:B31" si="11">A17</f>
        <v/>
      </c>
      <c r="B31" s="360" t="str">
        <f t="shared" si="11"/>
        <v/>
      </c>
      <c r="C31" s="360">
        <f t="shared" si="5"/>
        <v>0</v>
      </c>
      <c r="D31" s="360">
        <f t="shared" si="3"/>
        <v>0</v>
      </c>
      <c r="E31" s="363">
        <f t="shared" si="6"/>
        <v>0</v>
      </c>
      <c r="F31" s="354"/>
      <c r="G31" s="354"/>
      <c r="H31" s="354"/>
      <c r="I31" s="354"/>
      <c r="J31" s="355"/>
      <c r="K31" s="356"/>
      <c r="L31" s="356"/>
      <c r="M31" s="356"/>
      <c r="N31" s="356"/>
      <c r="O31" s="356"/>
      <c r="P31" s="356"/>
      <c r="Q31" s="356"/>
      <c r="R31" s="356"/>
      <c r="S31" s="356"/>
      <c r="T31" s="356"/>
      <c r="U31" s="356"/>
      <c r="V31" s="356"/>
      <c r="W31" s="356"/>
      <c r="X31" s="356"/>
      <c r="Y31" s="356"/>
      <c r="Z31" s="356"/>
    </row>
    <row r="32" ht="12.75" customHeight="1">
      <c r="A32" s="362" t="str">
        <f t="shared" ref="A32:B32" si="12">A18</f>
        <v/>
      </c>
      <c r="B32" s="360" t="str">
        <f t="shared" si="12"/>
        <v/>
      </c>
      <c r="C32" s="360">
        <f t="shared" si="5"/>
        <v>0</v>
      </c>
      <c r="D32" s="360">
        <f t="shared" si="3"/>
        <v>0</v>
      </c>
      <c r="E32" s="363">
        <f t="shared" si="6"/>
        <v>0</v>
      </c>
      <c r="F32" s="354"/>
      <c r="G32" s="354"/>
      <c r="H32" s="354"/>
      <c r="I32" s="354"/>
      <c r="J32" s="355"/>
      <c r="K32" s="356"/>
      <c r="L32" s="356"/>
      <c r="M32" s="356"/>
      <c r="N32" s="356"/>
      <c r="O32" s="356"/>
      <c r="P32" s="356"/>
      <c r="Q32" s="356"/>
      <c r="R32" s="356"/>
      <c r="S32" s="356"/>
      <c r="T32" s="356"/>
      <c r="U32" s="356"/>
      <c r="V32" s="356"/>
      <c r="W32" s="356"/>
      <c r="X32" s="356"/>
      <c r="Y32" s="356"/>
      <c r="Z32" s="356"/>
    </row>
    <row r="33" ht="12.75" customHeight="1">
      <c r="A33" s="362" t="str">
        <f t="shared" ref="A33:B33" si="13">A19</f>
        <v/>
      </c>
      <c r="B33" s="360" t="str">
        <f t="shared" si="13"/>
        <v/>
      </c>
      <c r="C33" s="360">
        <f t="shared" si="5"/>
        <v>0</v>
      </c>
      <c r="D33" s="360">
        <f t="shared" si="3"/>
        <v>0</v>
      </c>
      <c r="E33" s="363">
        <f t="shared" si="6"/>
        <v>0</v>
      </c>
      <c r="F33" s="354"/>
      <c r="G33" s="354"/>
      <c r="H33" s="354"/>
      <c r="I33" s="354"/>
      <c r="J33" s="355"/>
      <c r="K33" s="356"/>
      <c r="L33" s="356"/>
      <c r="M33" s="356"/>
      <c r="N33" s="356"/>
      <c r="O33" s="356"/>
      <c r="P33" s="356"/>
      <c r="Q33" s="356"/>
      <c r="R33" s="356"/>
      <c r="S33" s="356"/>
      <c r="T33" s="356"/>
      <c r="U33" s="356"/>
      <c r="V33" s="356"/>
      <c r="W33" s="356"/>
      <c r="X33" s="356"/>
      <c r="Y33" s="356"/>
      <c r="Z33" s="356"/>
    </row>
    <row r="34" ht="15.75" customHeight="1">
      <c r="A34" s="362" t="str">
        <f t="shared" ref="A34:B34" si="14">A20</f>
        <v/>
      </c>
      <c r="B34" s="360" t="str">
        <f t="shared" si="14"/>
        <v/>
      </c>
      <c r="C34" s="360">
        <f t="shared" si="5"/>
        <v>0</v>
      </c>
      <c r="D34" s="353">
        <f t="shared" si="3"/>
        <v>0</v>
      </c>
      <c r="E34" s="363">
        <f t="shared" si="6"/>
        <v>0</v>
      </c>
      <c r="F34" s="354"/>
      <c r="G34" s="354"/>
      <c r="H34" s="354"/>
      <c r="I34" s="354"/>
      <c r="J34" s="355"/>
      <c r="K34" s="356"/>
      <c r="L34" s="356"/>
      <c r="M34" s="356"/>
      <c r="N34" s="356"/>
      <c r="O34" s="356"/>
      <c r="P34" s="356"/>
      <c r="Q34" s="356"/>
      <c r="R34" s="356"/>
      <c r="S34" s="356"/>
      <c r="T34" s="356"/>
      <c r="U34" s="356"/>
      <c r="V34" s="356"/>
      <c r="W34" s="356"/>
      <c r="X34" s="356"/>
      <c r="Y34" s="356"/>
      <c r="Z34" s="356"/>
    </row>
    <row r="35" ht="12.75" customHeight="1">
      <c r="A35" s="219" t="s">
        <v>391</v>
      </c>
      <c r="B35" s="219"/>
      <c r="C35" s="219"/>
      <c r="D35" s="364">
        <f>SUM(D24:D34)</f>
        <v>0</v>
      </c>
      <c r="E35" s="364">
        <f>SUM(E25:E34)</f>
        <v>0</v>
      </c>
      <c r="F35" s="219"/>
      <c r="G35" s="219"/>
      <c r="H35" s="219"/>
      <c r="I35" s="219"/>
      <c r="J35" s="219"/>
      <c r="K35" s="296"/>
      <c r="L35" s="296"/>
      <c r="M35" s="296"/>
      <c r="N35" s="296"/>
      <c r="O35" s="296"/>
      <c r="P35" s="296"/>
      <c r="Q35" s="296"/>
      <c r="R35" s="296"/>
      <c r="S35" s="296"/>
      <c r="T35" s="296"/>
      <c r="U35" s="296"/>
      <c r="V35" s="296"/>
      <c r="W35" s="296"/>
      <c r="X35" s="296"/>
      <c r="Y35" s="296"/>
      <c r="Z35" s="296"/>
    </row>
    <row r="36" ht="12.75" customHeight="1">
      <c r="A36" s="96"/>
      <c r="B36" s="96"/>
      <c r="C36" s="96"/>
      <c r="D36" s="365"/>
      <c r="E36" s="365"/>
      <c r="F36" s="96"/>
      <c r="G36" s="96"/>
      <c r="H36" s="96"/>
      <c r="I36" s="96"/>
      <c r="J36" s="96"/>
    </row>
    <row r="37" ht="12.75" customHeight="1">
      <c r="A37" s="219" t="s">
        <v>392</v>
      </c>
      <c r="B37" s="219"/>
      <c r="C37" s="219"/>
      <c r="D37" s="364">
        <f>E35</f>
        <v>0</v>
      </c>
      <c r="E37" s="366"/>
      <c r="F37" s="219"/>
      <c r="G37" s="219"/>
      <c r="H37" s="219"/>
      <c r="I37" s="219"/>
      <c r="J37" s="219"/>
      <c r="K37" s="296"/>
      <c r="L37" s="296"/>
      <c r="M37" s="296"/>
      <c r="N37" s="296"/>
      <c r="O37" s="296"/>
      <c r="P37" s="296"/>
      <c r="Q37" s="296"/>
      <c r="R37" s="296"/>
      <c r="S37" s="296"/>
      <c r="T37" s="296"/>
      <c r="U37" s="296"/>
      <c r="V37" s="296"/>
      <c r="W37" s="296"/>
      <c r="X37" s="296"/>
      <c r="Y37" s="296"/>
      <c r="Z37" s="296"/>
    </row>
    <row r="38" ht="12.75" customHeight="1">
      <c r="A38" s="219"/>
      <c r="B38" s="219"/>
      <c r="C38" s="219"/>
      <c r="D38" s="219"/>
      <c r="E38" s="219"/>
      <c r="F38" s="219"/>
      <c r="G38" s="219"/>
      <c r="H38" s="219"/>
      <c r="I38" s="219"/>
      <c r="J38" s="219"/>
      <c r="K38" s="296"/>
      <c r="L38" s="296"/>
      <c r="M38" s="296"/>
      <c r="N38" s="296"/>
      <c r="O38" s="296"/>
      <c r="P38" s="296"/>
      <c r="Q38" s="296"/>
      <c r="R38" s="296"/>
      <c r="S38" s="296"/>
      <c r="T38" s="296"/>
      <c r="U38" s="296"/>
      <c r="V38" s="296"/>
      <c r="W38" s="296"/>
      <c r="X38" s="296"/>
      <c r="Y38" s="296"/>
      <c r="Z38" s="296"/>
    </row>
    <row r="39" ht="12.75" customHeight="1">
      <c r="A39" s="219" t="s">
        <v>393</v>
      </c>
      <c r="B39" s="219"/>
      <c r="C39" s="219"/>
      <c r="D39" s="364">
        <f>F7-D37</f>
        <v>0</v>
      </c>
      <c r="E39" s="219" t="s">
        <v>394</v>
      </c>
      <c r="F39" s="219"/>
      <c r="G39" s="219"/>
      <c r="H39" s="219"/>
      <c r="I39" s="219"/>
      <c r="J39" s="219"/>
      <c r="K39" s="296"/>
      <c r="L39" s="296"/>
      <c r="M39" s="296"/>
      <c r="N39" s="296"/>
      <c r="O39" s="296"/>
      <c r="P39" s="296"/>
      <c r="Q39" s="296"/>
      <c r="R39" s="296"/>
      <c r="S39" s="296"/>
      <c r="T39" s="296"/>
      <c r="U39" s="296"/>
      <c r="V39" s="296"/>
      <c r="W39" s="296"/>
      <c r="X39" s="296"/>
      <c r="Y39" s="296"/>
      <c r="Z39" s="296"/>
    </row>
    <row r="40" ht="12.75" customHeight="1">
      <c r="A40" s="96" t="s">
        <v>395</v>
      </c>
      <c r="B40" s="96"/>
      <c r="C40" s="96"/>
      <c r="D40" s="231">
        <f>D39*'Input sheet'!B24</f>
        <v>0</v>
      </c>
      <c r="E40" s="219"/>
      <c r="F40" s="96"/>
      <c r="G40" s="96"/>
      <c r="H40" s="96"/>
      <c r="I40" s="96"/>
      <c r="J40" s="96"/>
    </row>
    <row r="41" ht="12.75" customHeight="1">
      <c r="A41" s="96"/>
      <c r="B41" s="96"/>
      <c r="C41" s="96"/>
      <c r="D41" s="96"/>
      <c r="E41" s="96"/>
      <c r="F41" s="96"/>
      <c r="G41" s="96"/>
      <c r="H41" s="96"/>
      <c r="I41" s="96"/>
      <c r="J41" s="96"/>
    </row>
    <row r="42" ht="12.75" customHeight="1">
      <c r="A42" s="96" t="s">
        <v>396</v>
      </c>
      <c r="B42" s="96"/>
      <c r="C42" s="96"/>
      <c r="D42" s="96"/>
      <c r="E42" s="96"/>
      <c r="F42" s="96"/>
      <c r="G42" s="96"/>
      <c r="H42" s="96"/>
      <c r="I42" s="96"/>
      <c r="J42" s="96"/>
    </row>
    <row r="43" ht="12.75" customHeight="1">
      <c r="A43" s="367" t="s">
        <v>397</v>
      </c>
      <c r="B43" s="368" t="s">
        <v>398</v>
      </c>
      <c r="C43" s="96"/>
      <c r="D43" s="96"/>
      <c r="E43" s="96"/>
      <c r="F43" s="96"/>
      <c r="G43" s="96"/>
      <c r="H43" s="96"/>
      <c r="I43" s="96"/>
      <c r="J43" s="96"/>
    </row>
    <row r="44" ht="12.75" customHeight="1">
      <c r="A44" s="369" t="s">
        <v>399</v>
      </c>
      <c r="B44" s="370">
        <v>2.0</v>
      </c>
      <c r="C44" s="96"/>
      <c r="D44" s="96"/>
      <c r="E44" s="96"/>
      <c r="F44" s="96"/>
      <c r="G44" s="96"/>
      <c r="H44" s="96"/>
      <c r="I44" s="96"/>
      <c r="J44" s="96"/>
    </row>
    <row r="45" ht="12.75" customHeight="1">
      <c r="A45" s="369" t="s">
        <v>400</v>
      </c>
      <c r="B45" s="370">
        <v>10.0</v>
      </c>
      <c r="C45" s="96"/>
      <c r="D45" s="96"/>
      <c r="E45" s="96"/>
      <c r="F45" s="96"/>
      <c r="G45" s="96"/>
      <c r="H45" s="96"/>
      <c r="I45" s="96"/>
      <c r="J45" s="96"/>
    </row>
    <row r="46" ht="12.75" customHeight="1">
      <c r="A46" s="369" t="s">
        <v>401</v>
      </c>
      <c r="B46" s="370">
        <v>10.0</v>
      </c>
      <c r="C46" s="96"/>
      <c r="D46" s="96"/>
      <c r="E46" s="96"/>
      <c r="F46" s="96"/>
      <c r="G46" s="96"/>
      <c r="H46" s="96"/>
      <c r="I46" s="96"/>
      <c r="J46" s="96"/>
    </row>
    <row r="47" ht="12.75" customHeight="1">
      <c r="A47" s="369" t="s">
        <v>402</v>
      </c>
      <c r="B47" s="370">
        <v>5.0</v>
      </c>
      <c r="C47" s="96"/>
      <c r="D47" s="96"/>
      <c r="E47" s="96"/>
      <c r="F47" s="96"/>
      <c r="G47" s="96"/>
      <c r="H47" s="96"/>
      <c r="I47" s="96"/>
      <c r="J47" s="96"/>
    </row>
    <row r="48" ht="12.75" customHeight="1">
      <c r="A48" s="369" t="s">
        <v>403</v>
      </c>
      <c r="B48" s="370">
        <v>3.0</v>
      </c>
      <c r="C48" s="96"/>
      <c r="D48" s="96"/>
      <c r="E48" s="96"/>
      <c r="F48" s="96"/>
      <c r="G48" s="96"/>
      <c r="H48" s="96"/>
      <c r="I48" s="96"/>
      <c r="J48" s="96"/>
    </row>
    <row r="49" ht="12.75" customHeight="1">
      <c r="A49" s="369" t="s">
        <v>404</v>
      </c>
      <c r="B49" s="370">
        <v>10.0</v>
      </c>
      <c r="C49" s="96"/>
      <c r="D49" s="96"/>
      <c r="E49" s="96"/>
      <c r="F49" s="96"/>
      <c r="G49" s="96"/>
      <c r="H49" s="96"/>
      <c r="I49" s="96"/>
      <c r="J49" s="96"/>
    </row>
    <row r="50" ht="12.75" customHeight="1">
      <c r="A50" s="369" t="s">
        <v>405</v>
      </c>
      <c r="B50" s="370">
        <v>5.0</v>
      </c>
      <c r="C50" s="96"/>
      <c r="D50" s="96"/>
      <c r="E50" s="96"/>
      <c r="F50" s="96"/>
      <c r="G50" s="96"/>
      <c r="H50" s="96"/>
      <c r="I50" s="96"/>
      <c r="J50" s="96"/>
    </row>
    <row r="51" ht="12.75" customHeight="1">
      <c r="A51" s="369" t="s">
        <v>406</v>
      </c>
      <c r="B51" s="370">
        <v>5.0</v>
      </c>
      <c r="C51" s="96"/>
      <c r="D51" s="96"/>
      <c r="E51" s="96"/>
      <c r="F51" s="96"/>
      <c r="G51" s="96"/>
      <c r="H51" s="96"/>
      <c r="I51" s="96"/>
      <c r="J51" s="96"/>
    </row>
    <row r="52" ht="12.75" customHeight="1">
      <c r="A52" s="369" t="s">
        <v>407</v>
      </c>
      <c r="B52" s="370">
        <v>2.0</v>
      </c>
      <c r="C52" s="96"/>
      <c r="D52" s="96"/>
      <c r="E52" s="96"/>
      <c r="F52" s="96"/>
      <c r="G52" s="96"/>
      <c r="H52" s="96"/>
      <c r="I52" s="96"/>
      <c r="J52" s="96"/>
    </row>
    <row r="53" ht="12.75" customHeight="1">
      <c r="A53" s="369" t="s">
        <v>408</v>
      </c>
      <c r="B53" s="370">
        <v>2.0</v>
      </c>
      <c r="C53" s="96"/>
      <c r="D53" s="96"/>
      <c r="E53" s="96"/>
      <c r="F53" s="96"/>
      <c r="G53" s="96"/>
      <c r="H53" s="96"/>
      <c r="I53" s="96"/>
      <c r="J53" s="96"/>
    </row>
    <row r="54" ht="12.75" customHeight="1">
      <c r="A54" s="369" t="s">
        <v>409</v>
      </c>
      <c r="B54" s="370">
        <v>2.0</v>
      </c>
      <c r="C54" s="96"/>
      <c r="D54" s="96"/>
      <c r="E54" s="96"/>
      <c r="F54" s="96"/>
      <c r="G54" s="96"/>
      <c r="H54" s="96"/>
      <c r="I54" s="96"/>
      <c r="J54" s="96"/>
    </row>
    <row r="55" ht="12.75" customHeight="1">
      <c r="A55" s="369" t="s">
        <v>410</v>
      </c>
      <c r="B55" s="370">
        <v>2.0</v>
      </c>
      <c r="C55" s="96"/>
      <c r="D55" s="96"/>
      <c r="E55" s="96"/>
      <c r="F55" s="96"/>
      <c r="G55" s="96"/>
      <c r="H55" s="96"/>
      <c r="I55" s="96"/>
      <c r="J55" s="96"/>
    </row>
    <row r="56" ht="12.75" customHeight="1">
      <c r="A56" s="369" t="s">
        <v>411</v>
      </c>
      <c r="B56" s="370">
        <v>3.0</v>
      </c>
      <c r="C56" s="96"/>
      <c r="D56" s="96"/>
      <c r="E56" s="96"/>
      <c r="F56" s="96"/>
      <c r="G56" s="96"/>
      <c r="H56" s="96"/>
      <c r="I56" s="96"/>
      <c r="J56" s="96"/>
    </row>
    <row r="57" ht="12.75" customHeight="1">
      <c r="A57" s="369" t="s">
        <v>412</v>
      </c>
      <c r="B57" s="370">
        <v>3.0</v>
      </c>
      <c r="C57" s="96"/>
      <c r="D57" s="96"/>
      <c r="E57" s="96"/>
      <c r="F57" s="96"/>
      <c r="G57" s="96"/>
      <c r="H57" s="96"/>
      <c r="I57" s="96"/>
      <c r="J57" s="96"/>
    </row>
    <row r="58" ht="12.75" customHeight="1">
      <c r="A58" s="369" t="s">
        <v>413</v>
      </c>
      <c r="B58" s="370">
        <v>5.0</v>
      </c>
      <c r="C58" s="96"/>
      <c r="D58" s="96"/>
      <c r="E58" s="96"/>
      <c r="F58" s="96"/>
      <c r="G58" s="96"/>
      <c r="H58" s="96"/>
      <c r="I58" s="96"/>
      <c r="J58" s="96"/>
    </row>
    <row r="59" ht="12.75" customHeight="1">
      <c r="A59" s="369" t="s">
        <v>414</v>
      </c>
      <c r="B59" s="370">
        <v>10.0</v>
      </c>
      <c r="C59" s="96"/>
      <c r="D59" s="96"/>
      <c r="E59" s="96"/>
      <c r="F59" s="96"/>
      <c r="G59" s="96"/>
      <c r="H59" s="96"/>
      <c r="I59" s="96"/>
      <c r="J59" s="96"/>
    </row>
    <row r="60" ht="12.75" customHeight="1">
      <c r="A60" s="369" t="s">
        <v>415</v>
      </c>
      <c r="B60" s="370">
        <v>10.0</v>
      </c>
      <c r="C60" s="96"/>
      <c r="D60" s="96"/>
      <c r="E60" s="96"/>
      <c r="F60" s="96"/>
      <c r="G60" s="96"/>
      <c r="H60" s="96"/>
      <c r="I60" s="96"/>
      <c r="J60" s="96"/>
    </row>
    <row r="61" ht="12.75" customHeight="1">
      <c r="A61" s="369" t="s">
        <v>416</v>
      </c>
      <c r="B61" s="370">
        <v>10.0</v>
      </c>
      <c r="C61" s="96"/>
      <c r="D61" s="96"/>
      <c r="E61" s="96"/>
      <c r="F61" s="96"/>
      <c r="G61" s="96"/>
      <c r="H61" s="96"/>
      <c r="I61" s="96"/>
      <c r="J61" s="96"/>
    </row>
    <row r="62" ht="12.75" customHeight="1">
      <c r="A62" s="369" t="s">
        <v>417</v>
      </c>
      <c r="B62" s="370">
        <v>10.0</v>
      </c>
      <c r="C62" s="96"/>
      <c r="D62" s="96"/>
      <c r="E62" s="96"/>
      <c r="F62" s="96"/>
      <c r="G62" s="96"/>
      <c r="H62" s="96"/>
      <c r="I62" s="96"/>
      <c r="J62" s="96"/>
    </row>
    <row r="63" ht="12.75" customHeight="1">
      <c r="A63" s="369" t="s">
        <v>418</v>
      </c>
      <c r="B63" s="370">
        <v>10.0</v>
      </c>
      <c r="C63" s="96"/>
      <c r="D63" s="96"/>
      <c r="E63" s="96"/>
      <c r="F63" s="96"/>
      <c r="G63" s="96"/>
      <c r="H63" s="96"/>
      <c r="I63" s="96"/>
      <c r="J63" s="96"/>
    </row>
    <row r="64" ht="12.75" customHeight="1">
      <c r="A64" s="369" t="s">
        <v>419</v>
      </c>
      <c r="B64" s="370">
        <v>10.0</v>
      </c>
      <c r="C64" s="96"/>
      <c r="D64" s="96"/>
      <c r="E64" s="96"/>
      <c r="F64" s="96"/>
      <c r="G64" s="96"/>
      <c r="H64" s="96"/>
      <c r="I64" s="96"/>
      <c r="J64" s="96"/>
    </row>
    <row r="65" ht="12.75" customHeight="1">
      <c r="A65" s="369" t="s">
        <v>420</v>
      </c>
      <c r="B65" s="370">
        <v>5.0</v>
      </c>
      <c r="C65" s="96"/>
      <c r="D65" s="96"/>
      <c r="E65" s="96"/>
      <c r="F65" s="96"/>
      <c r="G65" s="96"/>
      <c r="H65" s="96"/>
      <c r="I65" s="96"/>
      <c r="J65" s="96"/>
    </row>
    <row r="66" ht="12.75" customHeight="1">
      <c r="A66" s="369" t="s">
        <v>421</v>
      </c>
      <c r="B66" s="370">
        <v>5.0</v>
      </c>
      <c r="C66" s="96"/>
      <c r="D66" s="96"/>
      <c r="E66" s="96"/>
      <c r="F66" s="96"/>
      <c r="G66" s="96"/>
      <c r="H66" s="96"/>
      <c r="I66" s="96"/>
      <c r="J66" s="96"/>
    </row>
    <row r="67" ht="12.75" customHeight="1">
      <c r="A67" s="369" t="s">
        <v>422</v>
      </c>
      <c r="B67" s="370">
        <v>3.0</v>
      </c>
      <c r="C67" s="96"/>
      <c r="D67" s="96"/>
      <c r="E67" s="96"/>
      <c r="F67" s="96"/>
      <c r="G67" s="96"/>
      <c r="H67" s="96"/>
      <c r="I67" s="96"/>
      <c r="J67" s="96"/>
    </row>
    <row r="68" ht="12.75" customHeight="1">
      <c r="A68" s="369" t="s">
        <v>423</v>
      </c>
      <c r="B68" s="370">
        <v>5.0</v>
      </c>
      <c r="C68" s="96"/>
      <c r="D68" s="96"/>
      <c r="E68" s="96"/>
      <c r="F68" s="96"/>
      <c r="G68" s="96"/>
      <c r="H68" s="96"/>
      <c r="I68" s="96"/>
      <c r="J68" s="96"/>
    </row>
    <row r="69" ht="12.75" customHeight="1">
      <c r="A69" s="369" t="s">
        <v>424</v>
      </c>
      <c r="B69" s="370">
        <v>5.0</v>
      </c>
      <c r="C69" s="96"/>
      <c r="D69" s="96"/>
      <c r="E69" s="96"/>
      <c r="F69" s="96"/>
      <c r="G69" s="96"/>
      <c r="H69" s="96"/>
      <c r="I69" s="96"/>
      <c r="J69" s="96"/>
    </row>
    <row r="70" ht="12.75" customHeight="1">
      <c r="A70" s="369" t="s">
        <v>425</v>
      </c>
      <c r="B70" s="370">
        <v>10.0</v>
      </c>
      <c r="C70" s="96"/>
      <c r="D70" s="96"/>
      <c r="E70" s="96"/>
      <c r="F70" s="96"/>
      <c r="G70" s="96"/>
      <c r="H70" s="96"/>
      <c r="I70" s="96"/>
      <c r="J70" s="96"/>
    </row>
    <row r="71" ht="12.75" customHeight="1">
      <c r="A71" s="369" t="s">
        <v>426</v>
      </c>
      <c r="B71" s="370">
        <v>3.0</v>
      </c>
      <c r="C71" s="96"/>
      <c r="D71" s="96"/>
      <c r="E71" s="96"/>
      <c r="F71" s="96"/>
      <c r="G71" s="96"/>
      <c r="H71" s="96"/>
      <c r="I71" s="96"/>
      <c r="J71" s="96"/>
    </row>
    <row r="72" ht="12.75" customHeight="1">
      <c r="A72" s="369" t="s">
        <v>427</v>
      </c>
      <c r="B72" s="370">
        <v>3.0</v>
      </c>
      <c r="C72" s="96"/>
      <c r="D72" s="96"/>
      <c r="E72" s="96"/>
      <c r="F72" s="96"/>
      <c r="G72" s="96"/>
      <c r="H72" s="96"/>
      <c r="I72" s="96"/>
      <c r="J72" s="96"/>
    </row>
    <row r="73" ht="12.75" customHeight="1">
      <c r="A73" s="369" t="s">
        <v>428</v>
      </c>
      <c r="B73" s="370">
        <v>10.0</v>
      </c>
      <c r="C73" s="96"/>
      <c r="D73" s="96"/>
      <c r="E73" s="96"/>
      <c r="F73" s="96"/>
      <c r="G73" s="96"/>
      <c r="H73" s="96"/>
      <c r="I73" s="96"/>
      <c r="J73" s="96"/>
    </row>
    <row r="74" ht="12.75" customHeight="1">
      <c r="A74" s="369" t="s">
        <v>429</v>
      </c>
      <c r="B74" s="370">
        <v>10.0</v>
      </c>
      <c r="C74" s="96"/>
      <c r="D74" s="96"/>
      <c r="E74" s="96"/>
      <c r="F74" s="96"/>
      <c r="G74" s="96"/>
      <c r="H74" s="96"/>
      <c r="I74" s="96"/>
      <c r="J74" s="96"/>
    </row>
    <row r="75" ht="12.75" customHeight="1">
      <c r="A75" s="369" t="s">
        <v>430</v>
      </c>
      <c r="B75" s="370">
        <v>10.0</v>
      </c>
      <c r="C75" s="96"/>
      <c r="D75" s="96"/>
      <c r="E75" s="96"/>
      <c r="F75" s="96"/>
      <c r="G75" s="96"/>
      <c r="H75" s="96"/>
      <c r="I75" s="96"/>
      <c r="J75" s="96"/>
    </row>
    <row r="76" ht="12.75" customHeight="1">
      <c r="A76" s="369" t="s">
        <v>431</v>
      </c>
      <c r="B76" s="370">
        <v>10.0</v>
      </c>
      <c r="C76" s="96"/>
      <c r="D76" s="96"/>
      <c r="E76" s="96"/>
      <c r="F76" s="96"/>
      <c r="G76" s="96"/>
      <c r="H76" s="96"/>
      <c r="I76" s="96"/>
      <c r="J76" s="96"/>
    </row>
    <row r="77" ht="12.75" customHeight="1">
      <c r="A77" s="369" t="s">
        <v>432</v>
      </c>
      <c r="B77" s="370">
        <v>5.0</v>
      </c>
      <c r="C77" s="96"/>
      <c r="D77" s="96"/>
      <c r="E77" s="96"/>
      <c r="F77" s="96"/>
      <c r="G77" s="96"/>
      <c r="H77" s="96"/>
      <c r="I77" s="96"/>
      <c r="J77" s="96"/>
    </row>
    <row r="78" ht="12.75" customHeight="1">
      <c r="A78" s="369" t="s">
        <v>433</v>
      </c>
      <c r="B78" s="370">
        <v>3.0</v>
      </c>
      <c r="C78" s="96"/>
      <c r="D78" s="96"/>
      <c r="E78" s="96"/>
      <c r="F78" s="96"/>
      <c r="G78" s="96"/>
      <c r="H78" s="96"/>
      <c r="I78" s="96"/>
      <c r="J78" s="96"/>
    </row>
    <row r="79" ht="12.75" customHeight="1">
      <c r="A79" s="369" t="s">
        <v>434</v>
      </c>
      <c r="B79" s="370">
        <v>5.0</v>
      </c>
      <c r="C79" s="96"/>
      <c r="D79" s="96"/>
      <c r="E79" s="96"/>
      <c r="F79" s="96"/>
      <c r="G79" s="96"/>
      <c r="H79" s="96"/>
      <c r="I79" s="96"/>
      <c r="J79" s="96"/>
    </row>
    <row r="80" ht="12.75" customHeight="1">
      <c r="A80" s="369" t="s">
        <v>435</v>
      </c>
      <c r="B80" s="370">
        <v>2.0</v>
      </c>
      <c r="C80" s="96"/>
      <c r="D80" s="96"/>
      <c r="E80" s="96"/>
      <c r="F80" s="96"/>
      <c r="G80" s="96"/>
      <c r="H80" s="96"/>
      <c r="I80" s="96"/>
      <c r="J80" s="96"/>
    </row>
    <row r="81" ht="12.75" customHeight="1">
      <c r="A81" s="369" t="s">
        <v>436</v>
      </c>
      <c r="B81" s="370">
        <v>3.0</v>
      </c>
      <c r="C81" s="96"/>
      <c r="D81" s="96"/>
      <c r="E81" s="96"/>
      <c r="F81" s="96"/>
      <c r="G81" s="96"/>
      <c r="H81" s="96"/>
      <c r="I81" s="96"/>
      <c r="J81" s="96"/>
    </row>
    <row r="82" ht="12.75" customHeight="1">
      <c r="A82" s="369" t="s">
        <v>437</v>
      </c>
      <c r="B82" s="370">
        <v>3.0</v>
      </c>
      <c r="C82" s="96"/>
      <c r="D82" s="96"/>
      <c r="E82" s="96"/>
      <c r="F82" s="96"/>
      <c r="G82" s="96"/>
      <c r="H82" s="96"/>
      <c r="I82" s="96"/>
      <c r="J82" s="96"/>
    </row>
    <row r="83" ht="12.75" customHeight="1">
      <c r="A83" s="369" t="s">
        <v>438</v>
      </c>
      <c r="B83" s="370">
        <v>5.0</v>
      </c>
      <c r="C83" s="96"/>
      <c r="D83" s="96"/>
      <c r="E83" s="96"/>
      <c r="F83" s="96"/>
      <c r="G83" s="96"/>
      <c r="H83" s="96"/>
      <c r="I83" s="96"/>
      <c r="J83" s="96"/>
    </row>
    <row r="84" ht="12.75" customHeight="1">
      <c r="A84" s="369" t="s">
        <v>439</v>
      </c>
      <c r="B84" s="370">
        <v>10.0</v>
      </c>
      <c r="C84" s="96"/>
      <c r="D84" s="96"/>
      <c r="E84" s="96"/>
      <c r="F84" s="96"/>
      <c r="G84" s="96"/>
      <c r="H84" s="96"/>
      <c r="I84" s="96"/>
      <c r="J84" s="96"/>
    </row>
    <row r="85" ht="12.75" customHeight="1">
      <c r="A85" s="369" t="s">
        <v>440</v>
      </c>
      <c r="B85" s="370">
        <v>3.0</v>
      </c>
      <c r="C85" s="96"/>
      <c r="D85" s="96"/>
      <c r="E85" s="96"/>
      <c r="F85" s="96"/>
      <c r="G85" s="96"/>
      <c r="H85" s="96"/>
      <c r="I85" s="96"/>
      <c r="J85" s="96"/>
    </row>
    <row r="86" ht="12.75" customHeight="1">
      <c r="A86" s="369" t="s">
        <v>441</v>
      </c>
      <c r="B86" s="370">
        <v>5.0</v>
      </c>
      <c r="C86" s="96"/>
      <c r="D86" s="96"/>
      <c r="E86" s="96"/>
      <c r="F86" s="96"/>
      <c r="G86" s="96"/>
      <c r="H86" s="96"/>
      <c r="I86" s="96"/>
      <c r="J86" s="96"/>
    </row>
    <row r="87" ht="12.75" customHeight="1">
      <c r="A87" s="369" t="s">
        <v>442</v>
      </c>
      <c r="B87" s="370">
        <v>2.0</v>
      </c>
      <c r="C87" s="96"/>
      <c r="D87" s="96"/>
      <c r="E87" s="96"/>
      <c r="F87" s="96"/>
      <c r="G87" s="96"/>
      <c r="H87" s="96"/>
      <c r="I87" s="96"/>
      <c r="J87" s="96"/>
    </row>
    <row r="88" ht="12.75" customHeight="1">
      <c r="A88" s="369" t="s">
        <v>443</v>
      </c>
      <c r="B88" s="370">
        <v>3.0</v>
      </c>
      <c r="C88" s="96"/>
      <c r="D88" s="96"/>
      <c r="E88" s="96"/>
      <c r="F88" s="96"/>
      <c r="G88" s="96"/>
      <c r="H88" s="96"/>
      <c r="I88" s="96"/>
      <c r="J88" s="96"/>
    </row>
    <row r="89" ht="12.75" customHeight="1">
      <c r="A89" s="369" t="s">
        <v>444</v>
      </c>
      <c r="B89" s="370">
        <v>5.0</v>
      </c>
      <c r="C89" s="96"/>
      <c r="D89" s="96"/>
      <c r="E89" s="96"/>
      <c r="F89" s="96"/>
      <c r="G89" s="96"/>
      <c r="H89" s="96"/>
      <c r="I89" s="96"/>
      <c r="J89" s="96"/>
    </row>
    <row r="90" ht="12.75" customHeight="1">
      <c r="A90" s="369" t="s">
        <v>445</v>
      </c>
      <c r="B90" s="370">
        <v>5.0</v>
      </c>
      <c r="C90" s="96"/>
      <c r="D90" s="96"/>
      <c r="E90" s="96"/>
      <c r="F90" s="96"/>
      <c r="G90" s="96"/>
      <c r="H90" s="96"/>
      <c r="I90" s="96"/>
      <c r="J90" s="96"/>
    </row>
    <row r="91" ht="12.75" customHeight="1">
      <c r="A91" s="369" t="s">
        <v>446</v>
      </c>
      <c r="B91" s="370">
        <v>3.0</v>
      </c>
      <c r="C91" s="96"/>
      <c r="D91" s="96"/>
      <c r="E91" s="96"/>
      <c r="F91" s="96"/>
      <c r="G91" s="96"/>
      <c r="H91" s="96"/>
      <c r="I91" s="96"/>
      <c r="J91" s="96"/>
    </row>
    <row r="92" ht="12.75" customHeight="1">
      <c r="A92" s="369" t="s">
        <v>447</v>
      </c>
      <c r="B92" s="370">
        <v>3.0</v>
      </c>
      <c r="C92" s="96"/>
      <c r="D92" s="96"/>
      <c r="E92" s="96"/>
      <c r="F92" s="96"/>
      <c r="G92" s="96"/>
      <c r="H92" s="96"/>
      <c r="I92" s="96"/>
      <c r="J92" s="96"/>
    </row>
    <row r="93" ht="12.75" customHeight="1">
      <c r="A93" s="369" t="s">
        <v>448</v>
      </c>
      <c r="B93" s="370">
        <v>3.0</v>
      </c>
      <c r="C93" s="96"/>
      <c r="D93" s="96"/>
      <c r="E93" s="96"/>
      <c r="F93" s="96"/>
      <c r="G93" s="96"/>
      <c r="H93" s="96"/>
      <c r="I93" s="96"/>
      <c r="J93" s="96"/>
    </row>
    <row r="94" ht="12.75" customHeight="1">
      <c r="A94" s="369" t="s">
        <v>449</v>
      </c>
      <c r="B94" s="370">
        <v>3.0</v>
      </c>
      <c r="C94" s="96"/>
      <c r="D94" s="96"/>
      <c r="E94" s="96"/>
      <c r="F94" s="96"/>
      <c r="G94" s="96"/>
      <c r="H94" s="96"/>
      <c r="I94" s="96"/>
      <c r="J94" s="96"/>
    </row>
    <row r="95" ht="12.75" customHeight="1">
      <c r="A95" s="369" t="s">
        <v>450</v>
      </c>
      <c r="B95" s="370">
        <v>3.0</v>
      </c>
      <c r="C95" s="96"/>
      <c r="D95" s="96"/>
      <c r="E95" s="96"/>
      <c r="F95" s="96"/>
      <c r="G95" s="96"/>
      <c r="H95" s="96"/>
      <c r="I95" s="96"/>
      <c r="J95" s="96"/>
    </row>
    <row r="96" ht="12.75" customHeight="1">
      <c r="A96" s="369" t="s">
        <v>451</v>
      </c>
      <c r="B96" s="370">
        <v>3.0</v>
      </c>
      <c r="C96" s="96"/>
      <c r="D96" s="96"/>
      <c r="E96" s="96"/>
      <c r="F96" s="96"/>
      <c r="G96" s="96"/>
      <c r="H96" s="96"/>
      <c r="I96" s="96"/>
      <c r="J96" s="96"/>
    </row>
    <row r="97" ht="12.75" customHeight="1">
      <c r="A97" s="369" t="s">
        <v>452</v>
      </c>
      <c r="B97" s="370">
        <v>3.0</v>
      </c>
      <c r="C97" s="96"/>
      <c r="D97" s="96"/>
      <c r="E97" s="96"/>
      <c r="F97" s="96"/>
      <c r="G97" s="96"/>
      <c r="H97" s="96"/>
      <c r="I97" s="96"/>
      <c r="J97" s="96"/>
    </row>
    <row r="98" ht="12.75" customHeight="1">
      <c r="A98" s="369" t="s">
        <v>453</v>
      </c>
      <c r="B98" s="370">
        <v>3.0</v>
      </c>
      <c r="C98" s="96"/>
      <c r="D98" s="96"/>
      <c r="E98" s="96"/>
      <c r="F98" s="96"/>
      <c r="G98" s="96"/>
      <c r="H98" s="96"/>
      <c r="I98" s="96"/>
      <c r="J98" s="96"/>
    </row>
    <row r="99" ht="12.75" customHeight="1">
      <c r="A99" s="369" t="s">
        <v>454</v>
      </c>
      <c r="B99" s="370">
        <v>3.0</v>
      </c>
      <c r="C99" s="96"/>
      <c r="D99" s="96"/>
      <c r="E99" s="96"/>
      <c r="F99" s="96"/>
      <c r="G99" s="96"/>
      <c r="H99" s="96"/>
      <c r="I99" s="96"/>
      <c r="J99" s="96"/>
    </row>
    <row r="100" ht="12.75" customHeight="1">
      <c r="A100" s="369" t="s">
        <v>455</v>
      </c>
      <c r="B100" s="370">
        <v>3.0</v>
      </c>
      <c r="C100" s="96"/>
      <c r="D100" s="96"/>
      <c r="E100" s="96"/>
      <c r="F100" s="96"/>
      <c r="G100" s="96"/>
      <c r="H100" s="96"/>
      <c r="I100" s="96"/>
      <c r="J100" s="96"/>
    </row>
    <row r="101" ht="12.75" customHeight="1">
      <c r="A101" s="369" t="s">
        <v>456</v>
      </c>
      <c r="B101" s="370">
        <v>10.0</v>
      </c>
      <c r="C101" s="96"/>
      <c r="D101" s="96"/>
      <c r="E101" s="96"/>
      <c r="F101" s="96"/>
      <c r="G101" s="96"/>
      <c r="H101" s="96"/>
      <c r="I101" s="96"/>
      <c r="J101" s="96"/>
    </row>
    <row r="102" ht="12.75" customHeight="1">
      <c r="A102" s="369" t="s">
        <v>457</v>
      </c>
      <c r="B102" s="370">
        <v>5.0</v>
      </c>
      <c r="C102" s="96"/>
      <c r="D102" s="96"/>
      <c r="E102" s="96"/>
      <c r="F102" s="96"/>
      <c r="G102" s="96"/>
      <c r="H102" s="96"/>
      <c r="I102" s="96"/>
      <c r="J102" s="96"/>
    </row>
    <row r="103" ht="12.75" customHeight="1">
      <c r="A103" s="369" t="s">
        <v>458</v>
      </c>
      <c r="B103" s="370">
        <v>10.0</v>
      </c>
      <c r="C103" s="96"/>
      <c r="D103" s="96"/>
      <c r="E103" s="96"/>
      <c r="F103" s="96"/>
      <c r="G103" s="96"/>
      <c r="H103" s="96"/>
      <c r="I103" s="96"/>
      <c r="J103" s="96"/>
    </row>
    <row r="104" ht="12.75" customHeight="1">
      <c r="A104" s="369" t="s">
        <v>459</v>
      </c>
      <c r="B104" s="370">
        <v>3.0</v>
      </c>
      <c r="C104" s="96"/>
      <c r="D104" s="96"/>
      <c r="E104" s="96"/>
      <c r="F104" s="96"/>
      <c r="G104" s="96"/>
      <c r="H104" s="96"/>
      <c r="I104" s="96"/>
      <c r="J104" s="96"/>
    </row>
    <row r="105" ht="12.75" customHeight="1">
      <c r="A105" s="369" t="s">
        <v>460</v>
      </c>
      <c r="B105" s="370">
        <v>5.0</v>
      </c>
      <c r="C105" s="96"/>
      <c r="D105" s="96"/>
      <c r="E105" s="96"/>
      <c r="F105" s="96"/>
      <c r="G105" s="96"/>
      <c r="H105" s="96"/>
      <c r="I105" s="96"/>
      <c r="J105" s="96"/>
    </row>
    <row r="106" ht="12.75" customHeight="1">
      <c r="A106" s="369" t="s">
        <v>461</v>
      </c>
      <c r="B106" s="370">
        <v>10.0</v>
      </c>
      <c r="C106" s="96"/>
      <c r="D106" s="96"/>
      <c r="E106" s="96"/>
      <c r="F106" s="96"/>
      <c r="G106" s="96"/>
      <c r="H106" s="96"/>
      <c r="I106" s="96"/>
      <c r="J106" s="96"/>
    </row>
    <row r="107" ht="12.75" customHeight="1">
      <c r="A107" s="369" t="s">
        <v>462</v>
      </c>
      <c r="B107" s="370">
        <v>5.0</v>
      </c>
      <c r="C107" s="96"/>
      <c r="D107" s="96"/>
      <c r="E107" s="96"/>
      <c r="F107" s="96"/>
      <c r="G107" s="96"/>
      <c r="H107" s="96"/>
      <c r="I107" s="96"/>
      <c r="J107" s="96"/>
    </row>
    <row r="108" ht="12.75" customHeight="1">
      <c r="A108" s="369" t="s">
        <v>463</v>
      </c>
      <c r="B108" s="370">
        <v>10.0</v>
      </c>
      <c r="C108" s="96"/>
      <c r="D108" s="96"/>
      <c r="E108" s="96"/>
      <c r="F108" s="96"/>
      <c r="G108" s="96"/>
      <c r="H108" s="96"/>
      <c r="I108" s="96"/>
      <c r="J108" s="96"/>
    </row>
    <row r="109" ht="12.75" customHeight="1">
      <c r="A109" s="369" t="s">
        <v>464</v>
      </c>
      <c r="B109" s="370">
        <v>10.0</v>
      </c>
      <c r="C109" s="96"/>
      <c r="D109" s="96"/>
      <c r="E109" s="96"/>
      <c r="F109" s="96"/>
      <c r="G109" s="96"/>
      <c r="H109" s="96"/>
      <c r="I109" s="96"/>
      <c r="J109" s="96"/>
    </row>
    <row r="110" ht="12.75" customHeight="1">
      <c r="A110" s="369" t="s">
        <v>465</v>
      </c>
      <c r="B110" s="370">
        <v>3.0</v>
      </c>
      <c r="C110" s="96"/>
      <c r="D110" s="96"/>
      <c r="E110" s="96"/>
      <c r="F110" s="96"/>
      <c r="G110" s="96"/>
      <c r="H110" s="96"/>
      <c r="I110" s="96"/>
      <c r="J110" s="96"/>
    </row>
    <row r="111" ht="12.75" customHeight="1">
      <c r="A111" s="369" t="s">
        <v>466</v>
      </c>
      <c r="B111" s="370">
        <v>5.0</v>
      </c>
      <c r="C111" s="96"/>
      <c r="D111" s="96"/>
      <c r="E111" s="96"/>
      <c r="F111" s="96"/>
      <c r="G111" s="96"/>
      <c r="H111" s="96"/>
      <c r="I111" s="96"/>
      <c r="J111" s="96"/>
    </row>
    <row r="112" ht="12.75" customHeight="1">
      <c r="A112" s="369" t="s">
        <v>467</v>
      </c>
      <c r="B112" s="370">
        <v>5.0</v>
      </c>
      <c r="C112" s="96"/>
      <c r="D112" s="96"/>
      <c r="E112" s="96"/>
      <c r="F112" s="96"/>
      <c r="G112" s="96"/>
      <c r="H112" s="96"/>
      <c r="I112" s="96"/>
      <c r="J112" s="96"/>
    </row>
    <row r="113" ht="12.75" customHeight="1">
      <c r="A113" s="369" t="s">
        <v>468</v>
      </c>
      <c r="B113" s="370">
        <v>5.0</v>
      </c>
      <c r="C113" s="96"/>
      <c r="D113" s="96"/>
      <c r="E113" s="96"/>
      <c r="F113" s="96"/>
      <c r="G113" s="96"/>
      <c r="H113" s="96"/>
      <c r="I113" s="96"/>
      <c r="J113" s="96"/>
    </row>
    <row r="114" ht="12.75" customHeight="1">
      <c r="A114" s="369" t="s">
        <v>469</v>
      </c>
      <c r="B114" s="370">
        <v>10.0</v>
      </c>
      <c r="C114" s="96"/>
      <c r="D114" s="96"/>
      <c r="E114" s="96"/>
      <c r="F114" s="96"/>
      <c r="G114" s="96"/>
      <c r="H114" s="96"/>
      <c r="I114" s="96"/>
      <c r="J114" s="96"/>
    </row>
    <row r="115" ht="12.75" customHeight="1">
      <c r="A115" s="369" t="s">
        <v>470</v>
      </c>
      <c r="B115" s="370">
        <v>5.0</v>
      </c>
      <c r="C115" s="96"/>
      <c r="D115" s="96"/>
      <c r="E115" s="96"/>
      <c r="F115" s="96"/>
      <c r="G115" s="96"/>
      <c r="H115" s="96"/>
      <c r="I115" s="96"/>
      <c r="J115" s="96"/>
    </row>
    <row r="116" ht="12.75" customHeight="1">
      <c r="A116" s="369" t="s">
        <v>471</v>
      </c>
      <c r="B116" s="370">
        <v>5.0</v>
      </c>
      <c r="C116" s="96"/>
      <c r="D116" s="96"/>
      <c r="E116" s="96"/>
      <c r="F116" s="96"/>
      <c r="G116" s="96"/>
      <c r="H116" s="96"/>
      <c r="I116" s="96"/>
      <c r="J116" s="96"/>
    </row>
    <row r="117" ht="12.75" customHeight="1">
      <c r="A117" s="369" t="s">
        <v>472</v>
      </c>
      <c r="B117" s="370">
        <v>5.0</v>
      </c>
      <c r="C117" s="96"/>
      <c r="D117" s="96"/>
      <c r="E117" s="96"/>
      <c r="F117" s="96"/>
      <c r="G117" s="96"/>
      <c r="H117" s="96"/>
      <c r="I117" s="96"/>
      <c r="J117" s="96"/>
    </row>
    <row r="118" ht="12.75" customHeight="1">
      <c r="A118" s="369" t="s">
        <v>473</v>
      </c>
      <c r="B118" s="370">
        <v>3.0</v>
      </c>
      <c r="C118" s="96"/>
      <c r="D118" s="96"/>
      <c r="E118" s="96"/>
      <c r="F118" s="96"/>
      <c r="G118" s="96"/>
      <c r="H118" s="96"/>
      <c r="I118" s="96"/>
      <c r="J118" s="96"/>
    </row>
    <row r="119" ht="12.75" customHeight="1">
      <c r="A119" s="369" t="s">
        <v>474</v>
      </c>
      <c r="B119" s="370">
        <v>3.0</v>
      </c>
      <c r="C119" s="96"/>
      <c r="D119" s="96"/>
      <c r="E119" s="96"/>
      <c r="F119" s="96"/>
      <c r="G119" s="96"/>
      <c r="H119" s="96"/>
      <c r="I119" s="96"/>
      <c r="J119" s="96"/>
    </row>
    <row r="120" ht="12.75" customHeight="1">
      <c r="A120" s="369" t="s">
        <v>475</v>
      </c>
      <c r="B120" s="370">
        <v>5.0</v>
      </c>
      <c r="C120" s="96"/>
      <c r="D120" s="96"/>
      <c r="E120" s="96"/>
      <c r="F120" s="96"/>
      <c r="G120" s="96"/>
      <c r="H120" s="96"/>
      <c r="I120" s="96"/>
      <c r="J120" s="96"/>
    </row>
    <row r="121" ht="12.75" customHeight="1">
      <c r="A121" s="369" t="s">
        <v>476</v>
      </c>
      <c r="B121" s="370">
        <v>5.0</v>
      </c>
      <c r="C121" s="96"/>
      <c r="D121" s="96"/>
      <c r="E121" s="96"/>
      <c r="F121" s="96"/>
      <c r="G121" s="96"/>
      <c r="H121" s="96"/>
      <c r="I121" s="96"/>
      <c r="J121" s="96"/>
    </row>
    <row r="122" ht="12.75" customHeight="1">
      <c r="A122" s="369" t="s">
        <v>477</v>
      </c>
      <c r="B122" s="370">
        <v>2.0</v>
      </c>
      <c r="C122" s="96"/>
      <c r="D122" s="96"/>
      <c r="E122" s="96"/>
      <c r="F122" s="96"/>
      <c r="G122" s="96"/>
      <c r="H122" s="96"/>
      <c r="I122" s="96"/>
      <c r="J122" s="96"/>
    </row>
    <row r="123" ht="12.75" customHeight="1">
      <c r="A123" s="369" t="s">
        <v>478</v>
      </c>
      <c r="B123" s="370">
        <v>2.0</v>
      </c>
      <c r="C123" s="96"/>
      <c r="D123" s="96"/>
      <c r="E123" s="96"/>
      <c r="F123" s="96"/>
      <c r="G123" s="96"/>
      <c r="H123" s="96"/>
      <c r="I123" s="96"/>
      <c r="J123" s="96"/>
    </row>
    <row r="124" ht="12.75" customHeight="1">
      <c r="A124" s="369" t="s">
        <v>479</v>
      </c>
      <c r="B124" s="370">
        <v>2.0</v>
      </c>
      <c r="C124" s="96"/>
      <c r="D124" s="96"/>
      <c r="E124" s="96"/>
      <c r="F124" s="96"/>
      <c r="G124" s="96"/>
      <c r="H124" s="96"/>
      <c r="I124" s="96"/>
      <c r="J124" s="96"/>
    </row>
    <row r="125" ht="12.75" customHeight="1">
      <c r="A125" s="369" t="s">
        <v>480</v>
      </c>
      <c r="B125" s="370">
        <v>2.0</v>
      </c>
      <c r="C125" s="96"/>
      <c r="D125" s="96"/>
      <c r="E125" s="96"/>
      <c r="F125" s="96"/>
      <c r="G125" s="96"/>
      <c r="H125" s="96"/>
      <c r="I125" s="96"/>
      <c r="J125" s="96"/>
    </row>
    <row r="126" ht="12.75" customHeight="1">
      <c r="A126" s="369" t="s">
        <v>481</v>
      </c>
      <c r="B126" s="370">
        <v>2.0</v>
      </c>
      <c r="C126" s="96"/>
      <c r="D126" s="96"/>
      <c r="E126" s="96"/>
      <c r="F126" s="96"/>
      <c r="G126" s="96"/>
      <c r="H126" s="96"/>
      <c r="I126" s="96"/>
      <c r="J126" s="96"/>
    </row>
    <row r="127" ht="12.75" customHeight="1">
      <c r="A127" s="369" t="s">
        <v>482</v>
      </c>
      <c r="B127" s="370">
        <v>5.0</v>
      </c>
      <c r="C127" s="96"/>
      <c r="D127" s="96"/>
      <c r="E127" s="96"/>
      <c r="F127" s="96"/>
      <c r="G127" s="96"/>
      <c r="H127" s="96"/>
      <c r="I127" s="96"/>
      <c r="J127" s="96"/>
    </row>
    <row r="128" ht="12.75" customHeight="1">
      <c r="A128" s="369" t="s">
        <v>483</v>
      </c>
      <c r="B128" s="370">
        <v>5.0</v>
      </c>
      <c r="C128" s="96"/>
      <c r="D128" s="96"/>
      <c r="E128" s="96"/>
      <c r="F128" s="96"/>
      <c r="G128" s="96"/>
      <c r="H128" s="96"/>
      <c r="I128" s="96"/>
      <c r="J128" s="96"/>
    </row>
    <row r="129" ht="12.75" customHeight="1">
      <c r="A129" s="369" t="s">
        <v>484</v>
      </c>
      <c r="B129" s="370">
        <v>3.0</v>
      </c>
      <c r="C129" s="96"/>
      <c r="D129" s="96"/>
      <c r="E129" s="96"/>
      <c r="F129" s="96"/>
      <c r="G129" s="96"/>
      <c r="H129" s="96"/>
      <c r="I129" s="96"/>
      <c r="J129" s="96"/>
    </row>
    <row r="130" ht="12.75" customHeight="1">
      <c r="A130" s="369" t="s">
        <v>485</v>
      </c>
      <c r="B130" s="370">
        <v>5.0</v>
      </c>
      <c r="C130" s="96"/>
      <c r="D130" s="96"/>
      <c r="E130" s="96"/>
      <c r="F130" s="96"/>
      <c r="G130" s="96"/>
      <c r="H130" s="96"/>
      <c r="I130" s="96"/>
      <c r="J130" s="96"/>
    </row>
    <row r="131" ht="12.75" customHeight="1">
      <c r="A131" s="369" t="s">
        <v>486</v>
      </c>
      <c r="B131" s="370">
        <v>5.0</v>
      </c>
      <c r="C131" s="96"/>
      <c r="D131" s="96"/>
      <c r="E131" s="96"/>
      <c r="F131" s="96"/>
      <c r="G131" s="96"/>
      <c r="H131" s="96"/>
      <c r="I131" s="96"/>
      <c r="J131" s="96"/>
    </row>
    <row r="132" ht="12.75" customHeight="1">
      <c r="A132" s="369" t="s">
        <v>487</v>
      </c>
      <c r="B132" s="370">
        <v>10.0</v>
      </c>
      <c r="C132" s="96"/>
      <c r="D132" s="96"/>
      <c r="E132" s="96"/>
      <c r="F132" s="96"/>
      <c r="G132" s="96"/>
      <c r="H132" s="96"/>
      <c r="I132" s="96"/>
      <c r="J132" s="96"/>
    </row>
    <row r="133" ht="12.75" customHeight="1">
      <c r="A133" s="369" t="s">
        <v>488</v>
      </c>
      <c r="B133" s="370">
        <v>5.0</v>
      </c>
      <c r="C133" s="96"/>
      <c r="D133" s="96"/>
      <c r="E133" s="96"/>
      <c r="F133" s="96"/>
      <c r="G133" s="96"/>
      <c r="H133" s="96"/>
      <c r="I133" s="96"/>
      <c r="J133" s="96"/>
    </row>
    <row r="134" ht="12.75" customHeight="1">
      <c r="A134" s="369" t="s">
        <v>489</v>
      </c>
      <c r="B134" s="370">
        <v>5.0</v>
      </c>
      <c r="C134" s="96"/>
      <c r="D134" s="96"/>
      <c r="E134" s="96"/>
      <c r="F134" s="96"/>
      <c r="G134" s="96"/>
      <c r="H134" s="96"/>
      <c r="I134" s="96"/>
      <c r="J134" s="96"/>
    </row>
    <row r="135" ht="12.75" customHeight="1">
      <c r="A135" s="369" t="s">
        <v>490</v>
      </c>
      <c r="B135" s="370">
        <v>2.0</v>
      </c>
      <c r="C135" s="96"/>
      <c r="D135" s="96"/>
      <c r="E135" s="96"/>
      <c r="F135" s="96"/>
      <c r="G135" s="96"/>
      <c r="H135" s="96"/>
      <c r="I135" s="96"/>
      <c r="J135" s="96"/>
    </row>
    <row r="136" ht="12.75" customHeight="1">
      <c r="A136" s="369" t="s">
        <v>491</v>
      </c>
      <c r="B136" s="370">
        <v>5.0</v>
      </c>
      <c r="C136" s="96"/>
      <c r="D136" s="96"/>
      <c r="E136" s="96"/>
      <c r="F136" s="96"/>
      <c r="G136" s="96"/>
      <c r="H136" s="96"/>
      <c r="I136" s="96"/>
      <c r="J136" s="96"/>
    </row>
    <row r="137" ht="12.75" customHeight="1">
      <c r="A137" s="369" t="s">
        <v>492</v>
      </c>
      <c r="B137" s="370">
        <v>5.0</v>
      </c>
      <c r="C137" s="96"/>
      <c r="D137" s="96"/>
      <c r="E137" s="96"/>
      <c r="F137" s="96"/>
      <c r="G137" s="96"/>
      <c r="H137" s="96"/>
      <c r="I137" s="96"/>
      <c r="J137" s="96"/>
    </row>
    <row r="138" ht="12.75" customHeight="1">
      <c r="A138" s="369" t="s">
        <v>493</v>
      </c>
      <c r="B138" s="370">
        <v>3.0</v>
      </c>
      <c r="C138" s="96"/>
      <c r="D138" s="96"/>
      <c r="E138" s="96"/>
      <c r="F138" s="96"/>
      <c r="G138" s="96"/>
      <c r="H138" s="96"/>
      <c r="I138" s="96"/>
      <c r="J138" s="96"/>
    </row>
    <row r="139" ht="12.75" customHeight="1">
      <c r="A139" s="369" t="s">
        <v>494</v>
      </c>
      <c r="B139" s="370">
        <v>5.0</v>
      </c>
      <c r="C139" s="96"/>
      <c r="D139" s="96"/>
      <c r="E139" s="96"/>
      <c r="F139" s="96"/>
      <c r="G139" s="96"/>
      <c r="H139" s="96"/>
      <c r="I139" s="96"/>
      <c r="J139" s="96"/>
    </row>
    <row r="140" ht="12.75" customHeight="1">
      <c r="A140" s="369" t="s">
        <v>495</v>
      </c>
      <c r="B140" s="370">
        <v>10.0</v>
      </c>
      <c r="C140" s="96"/>
      <c r="D140" s="96"/>
      <c r="E140" s="96"/>
      <c r="F140" s="96"/>
      <c r="G140" s="96"/>
      <c r="H140" s="96"/>
      <c r="I140" s="96"/>
      <c r="J140" s="96"/>
    </row>
    <row r="141" ht="12.75" customHeight="1">
      <c r="A141" s="371" t="s">
        <v>496</v>
      </c>
      <c r="B141" s="372">
        <v>10.0</v>
      </c>
      <c r="C141" s="96"/>
      <c r="D141" s="96"/>
      <c r="E141" s="96"/>
      <c r="F141" s="96"/>
      <c r="G141" s="96"/>
      <c r="H141" s="96"/>
      <c r="I141" s="96"/>
      <c r="J141" s="96"/>
    </row>
    <row r="142" ht="12.75" customHeight="1">
      <c r="A142" s="96"/>
      <c r="B142" s="96"/>
      <c r="C142" s="96"/>
      <c r="D142" s="96"/>
      <c r="E142" s="96"/>
      <c r="F142" s="96"/>
      <c r="G142" s="96"/>
      <c r="H142" s="96"/>
      <c r="I142" s="96"/>
      <c r="J142" s="96"/>
    </row>
    <row r="143" ht="12.75" customHeight="1">
      <c r="A143" s="96"/>
      <c r="B143" s="96"/>
      <c r="C143" s="96"/>
      <c r="D143" s="96"/>
      <c r="E143" s="96"/>
      <c r="F143" s="96"/>
      <c r="G143" s="96"/>
      <c r="H143" s="96"/>
      <c r="I143" s="96"/>
      <c r="J143" s="96"/>
    </row>
    <row r="144" ht="12.75" customHeight="1">
      <c r="A144" s="96"/>
      <c r="B144" s="96"/>
      <c r="C144" s="96"/>
      <c r="D144" s="96"/>
      <c r="E144" s="96"/>
      <c r="F144" s="96"/>
      <c r="G144" s="96"/>
      <c r="H144" s="96"/>
      <c r="I144" s="96"/>
      <c r="J144" s="96"/>
    </row>
    <row r="145" ht="12.75" customHeight="1">
      <c r="A145" s="96"/>
      <c r="B145" s="96"/>
      <c r="C145" s="96"/>
      <c r="D145" s="96"/>
      <c r="E145" s="96"/>
      <c r="F145" s="96"/>
      <c r="G145" s="96"/>
      <c r="H145" s="96"/>
      <c r="I145" s="96"/>
      <c r="J145" s="96"/>
    </row>
    <row r="146" ht="12.75" customHeight="1">
      <c r="A146" s="96"/>
      <c r="B146" s="96"/>
      <c r="C146" s="96"/>
      <c r="D146" s="96"/>
      <c r="E146" s="96"/>
      <c r="F146" s="96"/>
      <c r="G146" s="96"/>
      <c r="H146" s="96"/>
      <c r="I146" s="96"/>
      <c r="J146" s="96"/>
    </row>
    <row r="147" ht="12.75" customHeight="1">
      <c r="A147" s="96"/>
      <c r="B147" s="96"/>
      <c r="C147" s="96"/>
      <c r="D147" s="96"/>
      <c r="E147" s="96"/>
      <c r="F147" s="96"/>
      <c r="G147" s="96"/>
      <c r="H147" s="96"/>
      <c r="I147" s="96"/>
      <c r="J147" s="96"/>
    </row>
    <row r="148" ht="12.75" customHeight="1">
      <c r="A148" s="96"/>
      <c r="B148" s="96"/>
      <c r="C148" s="96"/>
      <c r="D148" s="96"/>
      <c r="E148" s="96"/>
      <c r="F148" s="96"/>
      <c r="G148" s="96"/>
      <c r="H148" s="96"/>
      <c r="I148" s="96"/>
      <c r="J148" s="96"/>
    </row>
    <row r="149" ht="12.75" customHeight="1">
      <c r="A149" s="96"/>
      <c r="B149" s="96"/>
      <c r="C149" s="96"/>
      <c r="D149" s="96"/>
      <c r="E149" s="96"/>
      <c r="F149" s="96"/>
      <c r="G149" s="96"/>
      <c r="H149" s="96"/>
      <c r="I149" s="96"/>
      <c r="J149" s="96"/>
    </row>
    <row r="150" ht="12.75" customHeight="1">
      <c r="A150" s="96"/>
      <c r="B150" s="96"/>
      <c r="C150" s="96"/>
      <c r="D150" s="96"/>
      <c r="E150" s="96"/>
      <c r="F150" s="96"/>
      <c r="G150" s="96"/>
      <c r="H150" s="96"/>
      <c r="I150" s="96"/>
      <c r="J150" s="96"/>
    </row>
    <row r="151" ht="12.75" customHeight="1">
      <c r="A151" s="96"/>
      <c r="B151" s="96"/>
      <c r="C151" s="96"/>
      <c r="D151" s="96"/>
      <c r="E151" s="96"/>
      <c r="F151" s="96"/>
      <c r="G151" s="96"/>
      <c r="H151" s="96"/>
      <c r="I151" s="96"/>
      <c r="J151" s="96"/>
    </row>
    <row r="152" ht="12.75" customHeight="1">
      <c r="A152" s="96"/>
      <c r="B152" s="96"/>
      <c r="C152" s="96"/>
      <c r="D152" s="96"/>
      <c r="E152" s="96"/>
      <c r="F152" s="96"/>
      <c r="G152" s="96"/>
      <c r="H152" s="96"/>
      <c r="I152" s="96"/>
      <c r="J152" s="96"/>
    </row>
    <row r="153" ht="12.75" customHeight="1">
      <c r="A153" s="96"/>
      <c r="B153" s="96"/>
      <c r="C153" s="96"/>
      <c r="D153" s="96"/>
      <c r="E153" s="96"/>
      <c r="F153" s="96"/>
      <c r="G153" s="96"/>
      <c r="H153" s="96"/>
      <c r="I153" s="96"/>
      <c r="J153" s="96"/>
    </row>
    <row r="154" ht="12.75" customHeight="1">
      <c r="A154" s="96"/>
      <c r="B154" s="96"/>
      <c r="C154" s="96"/>
      <c r="D154" s="96"/>
      <c r="E154" s="96"/>
      <c r="F154" s="96"/>
      <c r="G154" s="96"/>
      <c r="H154" s="96"/>
      <c r="I154" s="96"/>
      <c r="J154" s="96"/>
    </row>
    <row r="155" ht="12.75" customHeight="1">
      <c r="A155" s="96"/>
      <c r="B155" s="96"/>
      <c r="C155" s="96"/>
      <c r="D155" s="96"/>
      <c r="E155" s="96"/>
      <c r="F155" s="96"/>
      <c r="G155" s="96"/>
      <c r="H155" s="96"/>
      <c r="I155" s="96"/>
      <c r="J155" s="96"/>
    </row>
    <row r="156" ht="12.75" customHeight="1">
      <c r="A156" s="96"/>
      <c r="B156" s="96"/>
      <c r="C156" s="96"/>
      <c r="D156" s="96"/>
      <c r="E156" s="96"/>
      <c r="F156" s="96"/>
      <c r="G156" s="96"/>
      <c r="H156" s="96"/>
      <c r="I156" s="96"/>
      <c r="J156" s="96"/>
    </row>
    <row r="157" ht="12.75" customHeight="1">
      <c r="A157" s="96"/>
      <c r="B157" s="96"/>
      <c r="C157" s="96"/>
      <c r="D157" s="96"/>
      <c r="E157" s="96"/>
      <c r="F157" s="96"/>
      <c r="G157" s="96"/>
      <c r="H157" s="96"/>
      <c r="I157" s="96"/>
      <c r="J157" s="96"/>
    </row>
    <row r="158" ht="12.75" customHeight="1">
      <c r="A158" s="96"/>
      <c r="B158" s="96"/>
      <c r="C158" s="96"/>
      <c r="D158" s="96"/>
      <c r="E158" s="96"/>
      <c r="F158" s="96"/>
      <c r="G158" s="96"/>
      <c r="H158" s="96"/>
      <c r="I158" s="96"/>
      <c r="J158" s="96"/>
    </row>
    <row r="159" ht="12.75" customHeight="1">
      <c r="A159" s="96"/>
      <c r="B159" s="96"/>
      <c r="C159" s="96"/>
      <c r="D159" s="96"/>
      <c r="E159" s="96"/>
      <c r="F159" s="96"/>
      <c r="G159" s="96"/>
      <c r="H159" s="96"/>
      <c r="I159" s="96"/>
      <c r="J159" s="96"/>
    </row>
    <row r="160" ht="12.75" customHeight="1">
      <c r="A160" s="96"/>
      <c r="B160" s="96"/>
      <c r="C160" s="96"/>
      <c r="D160" s="96"/>
      <c r="E160" s="96"/>
      <c r="F160" s="96"/>
      <c r="G160" s="96"/>
      <c r="H160" s="96"/>
      <c r="I160" s="96"/>
      <c r="J160" s="96"/>
    </row>
    <row r="161" ht="12.75" customHeight="1">
      <c r="A161" s="96"/>
      <c r="B161" s="96"/>
      <c r="C161" s="96"/>
      <c r="D161" s="96"/>
      <c r="E161" s="96"/>
      <c r="F161" s="96"/>
      <c r="G161" s="96"/>
      <c r="H161" s="96"/>
      <c r="I161" s="96"/>
      <c r="J161" s="96"/>
    </row>
    <row r="162" ht="12.75" customHeight="1">
      <c r="A162" s="96"/>
      <c r="B162" s="96"/>
      <c r="C162" s="96"/>
      <c r="D162" s="96"/>
      <c r="E162" s="96"/>
      <c r="F162" s="96"/>
      <c r="G162" s="96"/>
      <c r="H162" s="96"/>
      <c r="I162" s="96"/>
      <c r="J162" s="96"/>
    </row>
    <row r="163" ht="12.75" customHeight="1">
      <c r="A163" s="96"/>
      <c r="B163" s="96"/>
      <c r="C163" s="96"/>
      <c r="D163" s="96"/>
      <c r="E163" s="96"/>
      <c r="F163" s="96"/>
      <c r="G163" s="96"/>
      <c r="H163" s="96"/>
      <c r="I163" s="96"/>
      <c r="J163" s="96"/>
    </row>
    <row r="164" ht="12.75" customHeight="1">
      <c r="A164" s="96"/>
      <c r="B164" s="96"/>
      <c r="C164" s="96"/>
      <c r="D164" s="96"/>
      <c r="E164" s="96"/>
      <c r="F164" s="96"/>
      <c r="G164" s="96"/>
      <c r="H164" s="96"/>
      <c r="I164" s="96"/>
      <c r="J164" s="96"/>
    </row>
    <row r="165" ht="12.75" customHeight="1">
      <c r="A165" s="96"/>
      <c r="B165" s="96"/>
      <c r="C165" s="96"/>
      <c r="D165" s="96"/>
      <c r="E165" s="96"/>
      <c r="F165" s="96"/>
      <c r="G165" s="96"/>
      <c r="H165" s="96"/>
      <c r="I165" s="96"/>
      <c r="J165" s="96"/>
    </row>
    <row r="166" ht="12.75" customHeight="1">
      <c r="A166" s="96"/>
      <c r="B166" s="96"/>
      <c r="C166" s="96"/>
      <c r="D166" s="96"/>
      <c r="E166" s="96"/>
      <c r="F166" s="96"/>
      <c r="G166" s="96"/>
      <c r="H166" s="96"/>
      <c r="I166" s="96"/>
      <c r="J166" s="96"/>
    </row>
    <row r="167" ht="12.75" customHeight="1">
      <c r="A167" s="96"/>
      <c r="B167" s="96"/>
      <c r="C167" s="96"/>
      <c r="D167" s="96"/>
      <c r="E167" s="96"/>
      <c r="F167" s="96"/>
      <c r="G167" s="96"/>
      <c r="H167" s="96"/>
      <c r="I167" s="96"/>
      <c r="J167" s="96"/>
    </row>
    <row r="168" ht="12.75" customHeight="1">
      <c r="A168" s="96"/>
      <c r="B168" s="96"/>
      <c r="C168" s="96"/>
      <c r="D168" s="96"/>
      <c r="E168" s="96"/>
      <c r="F168" s="96"/>
      <c r="G168" s="96"/>
      <c r="H168" s="96"/>
      <c r="I168" s="96"/>
      <c r="J168" s="96"/>
    </row>
    <row r="169" ht="12.75" customHeight="1">
      <c r="A169" s="96"/>
      <c r="B169" s="96"/>
      <c r="C169" s="96"/>
      <c r="D169" s="96"/>
      <c r="E169" s="96"/>
      <c r="F169" s="96"/>
      <c r="G169" s="96"/>
      <c r="H169" s="96"/>
      <c r="I169" s="96"/>
      <c r="J169" s="96"/>
    </row>
    <row r="170" ht="12.75" customHeight="1">
      <c r="A170" s="96"/>
      <c r="B170" s="96"/>
      <c r="C170" s="96"/>
      <c r="D170" s="96"/>
      <c r="E170" s="96"/>
      <c r="F170" s="96"/>
      <c r="G170" s="96"/>
      <c r="H170" s="96"/>
      <c r="I170" s="96"/>
      <c r="J170" s="96"/>
    </row>
    <row r="171" ht="12.75" customHeight="1">
      <c r="A171" s="96"/>
      <c r="B171" s="96"/>
      <c r="C171" s="96"/>
      <c r="D171" s="96"/>
      <c r="E171" s="96"/>
      <c r="F171" s="96"/>
      <c r="G171" s="96"/>
      <c r="H171" s="96"/>
      <c r="I171" s="96"/>
      <c r="J171" s="96"/>
    </row>
    <row r="172" ht="12.75" customHeight="1">
      <c r="A172" s="96"/>
      <c r="B172" s="96"/>
      <c r="C172" s="96"/>
      <c r="D172" s="96"/>
      <c r="E172" s="96"/>
      <c r="F172" s="96"/>
      <c r="G172" s="96"/>
      <c r="H172" s="96"/>
      <c r="I172" s="96"/>
      <c r="J172" s="96"/>
    </row>
    <row r="173" ht="12.75" customHeight="1">
      <c r="A173" s="96"/>
      <c r="B173" s="96"/>
      <c r="C173" s="96"/>
      <c r="D173" s="96"/>
      <c r="E173" s="96"/>
      <c r="F173" s="96"/>
      <c r="G173" s="96"/>
      <c r="H173" s="96"/>
      <c r="I173" s="96"/>
      <c r="J173" s="96"/>
    </row>
    <row r="174" ht="12.75" customHeight="1">
      <c r="A174" s="96"/>
      <c r="B174" s="96"/>
      <c r="C174" s="96"/>
      <c r="D174" s="96"/>
      <c r="E174" s="96"/>
      <c r="F174" s="96"/>
      <c r="G174" s="96"/>
      <c r="H174" s="96"/>
      <c r="I174" s="96"/>
      <c r="J174" s="96"/>
    </row>
    <row r="175" ht="12.75" customHeight="1">
      <c r="A175" s="96"/>
      <c r="B175" s="96"/>
      <c r="C175" s="96"/>
      <c r="D175" s="96"/>
      <c r="E175" s="96"/>
      <c r="F175" s="96"/>
      <c r="G175" s="96"/>
      <c r="H175" s="96"/>
      <c r="I175" s="96"/>
      <c r="J175" s="96"/>
    </row>
    <row r="176" ht="12.75" customHeight="1">
      <c r="A176" s="96"/>
      <c r="B176" s="96"/>
      <c r="C176" s="96"/>
      <c r="D176" s="96"/>
      <c r="E176" s="96"/>
      <c r="F176" s="96"/>
      <c r="G176" s="96"/>
      <c r="H176" s="96"/>
      <c r="I176" s="96"/>
      <c r="J176" s="96"/>
    </row>
    <row r="177" ht="12.75" customHeight="1">
      <c r="A177" s="96"/>
      <c r="B177" s="96"/>
      <c r="C177" s="96"/>
      <c r="D177" s="96"/>
      <c r="E177" s="96"/>
      <c r="F177" s="96"/>
      <c r="G177" s="96"/>
      <c r="H177" s="96"/>
      <c r="I177" s="96"/>
      <c r="J177" s="96"/>
    </row>
    <row r="178" ht="12.75" customHeight="1">
      <c r="A178" s="96"/>
      <c r="B178" s="96"/>
      <c r="C178" s="96"/>
      <c r="D178" s="96"/>
      <c r="E178" s="96"/>
      <c r="F178" s="96"/>
      <c r="G178" s="96"/>
      <c r="H178" s="96"/>
      <c r="I178" s="96"/>
      <c r="J178" s="96"/>
    </row>
    <row r="179" ht="12.75" customHeight="1">
      <c r="A179" s="96"/>
      <c r="B179" s="96"/>
      <c r="C179" s="96"/>
      <c r="D179" s="96"/>
      <c r="E179" s="96"/>
      <c r="F179" s="96"/>
      <c r="G179" s="96"/>
      <c r="H179" s="96"/>
      <c r="I179" s="96"/>
      <c r="J179" s="96"/>
    </row>
    <row r="180" ht="12.75" customHeight="1">
      <c r="A180" s="96"/>
      <c r="B180" s="96"/>
      <c r="C180" s="96"/>
      <c r="D180" s="96"/>
      <c r="E180" s="96"/>
      <c r="F180" s="96"/>
      <c r="G180" s="96"/>
      <c r="H180" s="96"/>
      <c r="I180" s="96"/>
      <c r="J180" s="96"/>
    </row>
    <row r="181" ht="12.75" customHeight="1">
      <c r="A181" s="96"/>
      <c r="B181" s="96"/>
      <c r="C181" s="96"/>
      <c r="D181" s="96"/>
      <c r="E181" s="96"/>
      <c r="F181" s="96"/>
      <c r="G181" s="96"/>
      <c r="H181" s="96"/>
      <c r="I181" s="96"/>
      <c r="J181" s="96"/>
    </row>
    <row r="182" ht="12.75" customHeight="1">
      <c r="A182" s="96"/>
      <c r="B182" s="96"/>
      <c r="C182" s="96"/>
      <c r="D182" s="96"/>
      <c r="E182" s="96"/>
      <c r="F182" s="96"/>
      <c r="G182" s="96"/>
      <c r="H182" s="96"/>
      <c r="I182" s="96"/>
      <c r="J182" s="96"/>
    </row>
    <row r="183" ht="12.75" customHeight="1">
      <c r="A183" s="96"/>
      <c r="B183" s="96"/>
      <c r="C183" s="96"/>
      <c r="D183" s="96"/>
      <c r="E183" s="96"/>
      <c r="F183" s="96"/>
      <c r="G183" s="96"/>
      <c r="H183" s="96"/>
      <c r="I183" s="96"/>
      <c r="J183" s="96"/>
    </row>
    <row r="184" ht="12.75" customHeight="1">
      <c r="A184" s="96"/>
      <c r="B184" s="96"/>
      <c r="C184" s="96"/>
      <c r="D184" s="96"/>
      <c r="E184" s="96"/>
      <c r="F184" s="96"/>
      <c r="G184" s="96"/>
      <c r="H184" s="96"/>
      <c r="I184" s="96"/>
      <c r="J184" s="96"/>
    </row>
    <row r="185" ht="12.75" customHeight="1">
      <c r="A185" s="96"/>
      <c r="B185" s="96"/>
      <c r="C185" s="96"/>
      <c r="D185" s="96"/>
      <c r="E185" s="96"/>
      <c r="F185" s="96"/>
      <c r="G185" s="96"/>
      <c r="H185" s="96"/>
      <c r="I185" s="96"/>
      <c r="J185" s="96"/>
    </row>
    <row r="186" ht="12.75" customHeight="1">
      <c r="A186" s="96"/>
      <c r="B186" s="96"/>
      <c r="C186" s="96"/>
      <c r="D186" s="96"/>
      <c r="E186" s="96"/>
      <c r="F186" s="96"/>
      <c r="G186" s="96"/>
      <c r="H186" s="96"/>
      <c r="I186" s="96"/>
      <c r="J186" s="96"/>
    </row>
    <row r="187" ht="12.75" customHeight="1">
      <c r="A187" s="96"/>
      <c r="B187" s="96"/>
      <c r="C187" s="96"/>
      <c r="D187" s="96"/>
      <c r="E187" s="96"/>
      <c r="F187" s="96"/>
      <c r="G187" s="96"/>
      <c r="H187" s="96"/>
      <c r="I187" s="96"/>
      <c r="J187" s="96"/>
    </row>
    <row r="188" ht="12.75" customHeight="1">
      <c r="A188" s="96"/>
      <c r="B188" s="96"/>
      <c r="C188" s="96"/>
      <c r="D188" s="96"/>
      <c r="E188" s="96"/>
      <c r="F188" s="96"/>
      <c r="G188" s="96"/>
      <c r="H188" s="96"/>
      <c r="I188" s="96"/>
      <c r="J188" s="96"/>
    </row>
    <row r="189" ht="12.75" customHeight="1">
      <c r="A189" s="96"/>
      <c r="B189" s="96"/>
      <c r="C189" s="96"/>
      <c r="D189" s="96"/>
      <c r="E189" s="96"/>
      <c r="F189" s="96"/>
      <c r="G189" s="96"/>
      <c r="H189" s="96"/>
      <c r="I189" s="96"/>
      <c r="J189" s="96"/>
    </row>
    <row r="190" ht="12.75" customHeight="1">
      <c r="A190" s="96"/>
      <c r="B190" s="96"/>
      <c r="C190" s="96"/>
      <c r="D190" s="96"/>
      <c r="E190" s="96"/>
      <c r="F190" s="96"/>
      <c r="G190" s="96"/>
      <c r="H190" s="96"/>
      <c r="I190" s="96"/>
      <c r="J190" s="96"/>
    </row>
    <row r="191" ht="12.75" customHeight="1">
      <c r="A191" s="96"/>
      <c r="B191" s="96"/>
      <c r="C191" s="96"/>
      <c r="D191" s="96"/>
      <c r="E191" s="96"/>
      <c r="F191" s="96"/>
      <c r="G191" s="96"/>
      <c r="H191" s="96"/>
      <c r="I191" s="96"/>
      <c r="J191" s="96"/>
    </row>
    <row r="192" ht="12.75" customHeight="1">
      <c r="A192" s="96"/>
      <c r="B192" s="96"/>
      <c r="C192" s="96"/>
      <c r="D192" s="96"/>
      <c r="E192" s="96"/>
      <c r="F192" s="96"/>
      <c r="G192" s="96"/>
      <c r="H192" s="96"/>
      <c r="I192" s="96"/>
      <c r="J192" s="96"/>
    </row>
    <row r="193" ht="12.75" customHeight="1">
      <c r="A193" s="96"/>
      <c r="B193" s="96"/>
      <c r="C193" s="96"/>
      <c r="D193" s="96"/>
      <c r="E193" s="96"/>
      <c r="F193" s="96"/>
      <c r="G193" s="96"/>
      <c r="H193" s="96"/>
      <c r="I193" s="96"/>
      <c r="J193" s="96"/>
    </row>
    <row r="194" ht="12.75" customHeight="1">
      <c r="A194" s="96"/>
      <c r="B194" s="96"/>
      <c r="C194" s="96"/>
      <c r="D194" s="96"/>
      <c r="E194" s="96"/>
      <c r="F194" s="96"/>
      <c r="G194" s="96"/>
      <c r="H194" s="96"/>
      <c r="I194" s="96"/>
      <c r="J194" s="96"/>
    </row>
    <row r="195" ht="12.75" customHeight="1">
      <c r="A195" s="96"/>
      <c r="B195" s="96"/>
      <c r="C195" s="96"/>
      <c r="D195" s="96"/>
      <c r="E195" s="96"/>
      <c r="F195" s="96"/>
      <c r="G195" s="96"/>
      <c r="H195" s="96"/>
      <c r="I195" s="96"/>
      <c r="J195" s="96"/>
    </row>
    <row r="196" ht="12.75" customHeight="1">
      <c r="A196" s="96"/>
      <c r="B196" s="96"/>
      <c r="C196" s="96"/>
      <c r="D196" s="96"/>
      <c r="E196" s="96"/>
      <c r="F196" s="96"/>
      <c r="G196" s="96"/>
      <c r="H196" s="96"/>
      <c r="I196" s="96"/>
      <c r="J196" s="96"/>
    </row>
    <row r="197" ht="12.75" customHeight="1">
      <c r="A197" s="96"/>
      <c r="B197" s="96"/>
      <c r="C197" s="96"/>
      <c r="D197" s="96"/>
      <c r="E197" s="96"/>
      <c r="F197" s="96"/>
      <c r="G197" s="96"/>
      <c r="H197" s="96"/>
      <c r="I197" s="96"/>
      <c r="J197" s="96"/>
    </row>
    <row r="198" ht="12.75" customHeight="1">
      <c r="A198" s="96"/>
      <c r="B198" s="96"/>
      <c r="C198" s="96"/>
      <c r="D198" s="96"/>
      <c r="E198" s="96"/>
      <c r="F198" s="96"/>
      <c r="G198" s="96"/>
      <c r="H198" s="96"/>
      <c r="I198" s="96"/>
      <c r="J198" s="96"/>
    </row>
    <row r="199" ht="12.75" customHeight="1">
      <c r="A199" s="96"/>
      <c r="B199" s="96"/>
      <c r="C199" s="96"/>
      <c r="D199" s="96"/>
      <c r="E199" s="96"/>
      <c r="F199" s="96"/>
      <c r="G199" s="96"/>
      <c r="H199" s="96"/>
      <c r="I199" s="96"/>
      <c r="J199" s="96"/>
    </row>
    <row r="200" ht="12.75" customHeight="1">
      <c r="A200" s="96"/>
      <c r="B200" s="96"/>
      <c r="C200" s="96"/>
      <c r="D200" s="96"/>
      <c r="E200" s="96"/>
      <c r="F200" s="96"/>
      <c r="G200" s="96"/>
      <c r="H200" s="96"/>
      <c r="I200" s="96"/>
      <c r="J200" s="96"/>
    </row>
    <row r="201" ht="12.75" customHeight="1">
      <c r="A201" s="96"/>
      <c r="B201" s="96"/>
      <c r="C201" s="96"/>
      <c r="D201" s="96"/>
      <c r="E201" s="96"/>
      <c r="F201" s="96"/>
      <c r="G201" s="96"/>
      <c r="H201" s="96"/>
      <c r="I201" s="96"/>
      <c r="J201" s="96"/>
    </row>
    <row r="202" ht="12.75" customHeight="1">
      <c r="A202" s="96"/>
      <c r="B202" s="96"/>
      <c r="C202" s="96"/>
      <c r="D202" s="96"/>
      <c r="E202" s="96"/>
      <c r="F202" s="96"/>
      <c r="G202" s="96"/>
      <c r="H202" s="96"/>
      <c r="I202" s="96"/>
      <c r="J202" s="96"/>
    </row>
    <row r="203" ht="12.75" customHeight="1">
      <c r="A203" s="96"/>
      <c r="B203" s="96"/>
      <c r="C203" s="96"/>
      <c r="D203" s="96"/>
      <c r="E203" s="96"/>
      <c r="F203" s="96"/>
      <c r="G203" s="96"/>
      <c r="H203" s="96"/>
      <c r="I203" s="96"/>
      <c r="J203" s="96"/>
    </row>
    <row r="204" ht="12.75" customHeight="1">
      <c r="A204" s="96"/>
      <c r="B204" s="96"/>
      <c r="C204" s="96"/>
      <c r="D204" s="96"/>
      <c r="E204" s="96"/>
      <c r="F204" s="96"/>
      <c r="G204" s="96"/>
      <c r="H204" s="96"/>
      <c r="I204" s="96"/>
      <c r="J204" s="96"/>
    </row>
    <row r="205" ht="12.75" customHeight="1">
      <c r="A205" s="96"/>
      <c r="B205" s="96"/>
      <c r="C205" s="96"/>
      <c r="D205" s="96"/>
      <c r="E205" s="96"/>
      <c r="F205" s="96"/>
      <c r="G205" s="96"/>
      <c r="H205" s="96"/>
      <c r="I205" s="96"/>
      <c r="J205" s="96"/>
    </row>
    <row r="206" ht="12.75" customHeight="1">
      <c r="A206" s="96"/>
      <c r="B206" s="96"/>
      <c r="C206" s="96"/>
      <c r="D206" s="96"/>
      <c r="E206" s="96"/>
      <c r="F206" s="96"/>
      <c r="G206" s="96"/>
      <c r="H206" s="96"/>
      <c r="I206" s="96"/>
      <c r="J206" s="96"/>
    </row>
    <row r="207" ht="12.75" customHeight="1">
      <c r="A207" s="96"/>
      <c r="B207" s="96"/>
      <c r="C207" s="96"/>
      <c r="D207" s="96"/>
      <c r="E207" s="96"/>
      <c r="F207" s="96"/>
      <c r="G207" s="96"/>
      <c r="H207" s="96"/>
      <c r="I207" s="96"/>
      <c r="J207" s="96"/>
    </row>
    <row r="208" ht="12.75" customHeight="1">
      <c r="A208" s="96"/>
      <c r="B208" s="96"/>
      <c r="C208" s="96"/>
      <c r="D208" s="96"/>
      <c r="E208" s="96"/>
      <c r="F208" s="96"/>
      <c r="G208" s="96"/>
      <c r="H208" s="96"/>
      <c r="I208" s="96"/>
      <c r="J208" s="96"/>
    </row>
    <row r="209" ht="12.75" customHeight="1">
      <c r="A209" s="96"/>
      <c r="B209" s="96"/>
      <c r="C209" s="96"/>
      <c r="D209" s="96"/>
      <c r="E209" s="96"/>
      <c r="F209" s="96"/>
      <c r="G209" s="96"/>
      <c r="H209" s="96"/>
      <c r="I209" s="96"/>
      <c r="J209" s="96"/>
    </row>
    <row r="210" ht="12.75" customHeight="1">
      <c r="A210" s="96"/>
      <c r="B210" s="96"/>
      <c r="C210" s="96"/>
      <c r="D210" s="96"/>
      <c r="E210" s="96"/>
      <c r="F210" s="96"/>
      <c r="G210" s="96"/>
      <c r="H210" s="96"/>
      <c r="I210" s="96"/>
      <c r="J210" s="96"/>
    </row>
    <row r="211" ht="12.75" customHeight="1">
      <c r="A211" s="96"/>
      <c r="B211" s="96"/>
      <c r="C211" s="96"/>
      <c r="D211" s="96"/>
      <c r="E211" s="96"/>
      <c r="F211" s="96"/>
      <c r="G211" s="96"/>
      <c r="H211" s="96"/>
      <c r="I211" s="96"/>
      <c r="J211" s="96"/>
    </row>
    <row r="212" ht="12.75" customHeight="1">
      <c r="A212" s="96"/>
      <c r="B212" s="96"/>
      <c r="C212" s="96"/>
      <c r="D212" s="96"/>
      <c r="E212" s="96"/>
      <c r="F212" s="96"/>
      <c r="G212" s="96"/>
      <c r="H212" s="96"/>
      <c r="I212" s="96"/>
      <c r="J212" s="96"/>
    </row>
    <row r="213" ht="12.75" customHeight="1">
      <c r="A213" s="96"/>
      <c r="B213" s="96"/>
      <c r="C213" s="96"/>
      <c r="D213" s="96"/>
      <c r="E213" s="96"/>
      <c r="F213" s="96"/>
      <c r="G213" s="96"/>
      <c r="H213" s="96"/>
      <c r="I213" s="96"/>
      <c r="J213" s="96"/>
    </row>
    <row r="214" ht="12.75" customHeight="1">
      <c r="A214" s="96"/>
      <c r="B214" s="96"/>
      <c r="C214" s="96"/>
      <c r="D214" s="96"/>
      <c r="E214" s="96"/>
      <c r="F214" s="96"/>
      <c r="G214" s="96"/>
      <c r="H214" s="96"/>
      <c r="I214" s="96"/>
      <c r="J214" s="96"/>
    </row>
    <row r="215" ht="12.75" customHeight="1">
      <c r="A215" s="96"/>
      <c r="B215" s="96"/>
      <c r="C215" s="96"/>
      <c r="D215" s="96"/>
      <c r="E215" s="96"/>
      <c r="F215" s="96"/>
      <c r="G215" s="96"/>
      <c r="H215" s="96"/>
      <c r="I215" s="96"/>
      <c r="J215" s="96"/>
    </row>
    <row r="216" ht="12.75" customHeight="1">
      <c r="A216" s="96"/>
      <c r="B216" s="96"/>
      <c r="C216" s="96"/>
      <c r="D216" s="96"/>
      <c r="E216" s="96"/>
      <c r="F216" s="96"/>
      <c r="G216" s="96"/>
      <c r="H216" s="96"/>
      <c r="I216" s="96"/>
      <c r="J216" s="96"/>
    </row>
    <row r="217" ht="12.75" customHeight="1">
      <c r="A217" s="96"/>
      <c r="B217" s="96"/>
      <c r="C217" s="96"/>
      <c r="D217" s="96"/>
      <c r="E217" s="96"/>
      <c r="F217" s="96"/>
      <c r="G217" s="96"/>
      <c r="H217" s="96"/>
      <c r="I217" s="96"/>
      <c r="J217" s="96"/>
    </row>
    <row r="218" ht="12.75" customHeight="1">
      <c r="A218" s="96"/>
      <c r="B218" s="96"/>
      <c r="C218" s="96"/>
      <c r="D218" s="96"/>
      <c r="E218" s="96"/>
      <c r="F218" s="96"/>
      <c r="G218" s="96"/>
      <c r="H218" s="96"/>
      <c r="I218" s="96"/>
      <c r="J218" s="96"/>
    </row>
    <row r="219" ht="12.75" customHeight="1">
      <c r="A219" s="96"/>
      <c r="B219" s="96"/>
      <c r="C219" s="96"/>
      <c r="D219" s="96"/>
      <c r="E219" s="96"/>
      <c r="F219" s="96"/>
      <c r="G219" s="96"/>
      <c r="H219" s="96"/>
      <c r="I219" s="96"/>
      <c r="J219" s="96"/>
    </row>
    <row r="220" ht="12.75" customHeight="1">
      <c r="A220" s="96"/>
      <c r="B220" s="96"/>
      <c r="C220" s="96"/>
      <c r="D220" s="96"/>
      <c r="E220" s="96"/>
      <c r="F220" s="96"/>
      <c r="G220" s="96"/>
      <c r="H220" s="96"/>
      <c r="I220" s="96"/>
      <c r="J220" s="96"/>
    </row>
    <row r="221" ht="12.75" customHeight="1">
      <c r="A221" s="96"/>
      <c r="B221" s="96"/>
      <c r="C221" s="96"/>
      <c r="D221" s="96"/>
      <c r="E221" s="96"/>
      <c r="F221" s="96"/>
      <c r="G221" s="96"/>
      <c r="H221" s="96"/>
      <c r="I221" s="96"/>
      <c r="J221" s="96"/>
    </row>
    <row r="222" ht="12.75" customHeight="1">
      <c r="A222" s="96"/>
      <c r="B222" s="96"/>
      <c r="C222" s="96"/>
      <c r="D222" s="96"/>
      <c r="E222" s="96"/>
      <c r="F222" s="96"/>
      <c r="G222" s="96"/>
      <c r="H222" s="96"/>
      <c r="I222" s="96"/>
      <c r="J222" s="96"/>
    </row>
    <row r="223" ht="12.75" customHeight="1">
      <c r="A223" s="96"/>
      <c r="B223" s="96"/>
      <c r="C223" s="96"/>
      <c r="D223" s="96"/>
      <c r="E223" s="96"/>
      <c r="F223" s="96"/>
      <c r="G223" s="96"/>
      <c r="H223" s="96"/>
      <c r="I223" s="96"/>
      <c r="J223" s="96"/>
    </row>
    <row r="224" ht="12.75" customHeight="1">
      <c r="A224" s="96"/>
      <c r="B224" s="96"/>
      <c r="C224" s="96"/>
      <c r="D224" s="96"/>
      <c r="E224" s="96"/>
      <c r="F224" s="96"/>
      <c r="G224" s="96"/>
      <c r="H224" s="96"/>
      <c r="I224" s="96"/>
      <c r="J224" s="96"/>
    </row>
    <row r="225" ht="12.75" customHeight="1">
      <c r="A225" s="96"/>
      <c r="B225" s="96"/>
      <c r="C225" s="96"/>
      <c r="D225" s="96"/>
      <c r="E225" s="96"/>
      <c r="F225" s="96"/>
      <c r="G225" s="96"/>
      <c r="H225" s="96"/>
      <c r="I225" s="96"/>
      <c r="J225" s="96"/>
    </row>
    <row r="226" ht="12.75" customHeight="1">
      <c r="A226" s="96"/>
      <c r="B226" s="96"/>
      <c r="C226" s="96"/>
      <c r="D226" s="96"/>
      <c r="E226" s="96"/>
      <c r="F226" s="96"/>
      <c r="G226" s="96"/>
      <c r="H226" s="96"/>
      <c r="I226" s="96"/>
      <c r="J226" s="96"/>
    </row>
    <row r="227" ht="12.75" customHeight="1">
      <c r="A227" s="96"/>
      <c r="B227" s="96"/>
      <c r="C227" s="96"/>
      <c r="D227" s="96"/>
      <c r="E227" s="96"/>
      <c r="F227" s="96"/>
      <c r="G227" s="96"/>
      <c r="H227" s="96"/>
      <c r="I227" s="96"/>
      <c r="J227" s="96"/>
    </row>
    <row r="228" ht="12.75" customHeight="1">
      <c r="A228" s="96"/>
      <c r="B228" s="96"/>
      <c r="C228" s="96"/>
      <c r="D228" s="96"/>
      <c r="E228" s="96"/>
      <c r="F228" s="96"/>
      <c r="G228" s="96"/>
      <c r="H228" s="96"/>
      <c r="I228" s="96"/>
      <c r="J228" s="96"/>
    </row>
    <row r="229" ht="12.75" customHeight="1">
      <c r="A229" s="96"/>
      <c r="B229" s="96"/>
      <c r="C229" s="96"/>
      <c r="D229" s="96"/>
      <c r="E229" s="96"/>
      <c r="F229" s="96"/>
      <c r="G229" s="96"/>
      <c r="H229" s="96"/>
      <c r="I229" s="96"/>
      <c r="J229" s="96"/>
    </row>
    <row r="230" ht="12.75" customHeight="1">
      <c r="A230" s="96"/>
      <c r="B230" s="96"/>
      <c r="C230" s="96"/>
      <c r="D230" s="96"/>
      <c r="E230" s="96"/>
      <c r="F230" s="96"/>
      <c r="G230" s="96"/>
      <c r="H230" s="96"/>
      <c r="I230" s="96"/>
      <c r="J230" s="96"/>
    </row>
    <row r="231" ht="12.75" customHeight="1">
      <c r="A231" s="96"/>
      <c r="B231" s="96"/>
      <c r="C231" s="96"/>
      <c r="D231" s="96"/>
      <c r="E231" s="96"/>
      <c r="F231" s="96"/>
      <c r="G231" s="96"/>
      <c r="H231" s="96"/>
      <c r="I231" s="96"/>
      <c r="J231" s="96"/>
    </row>
    <row r="232" ht="12.75" customHeight="1">
      <c r="A232" s="96"/>
      <c r="B232" s="96"/>
      <c r="C232" s="96"/>
      <c r="D232" s="96"/>
      <c r="E232" s="96"/>
      <c r="F232" s="96"/>
      <c r="G232" s="96"/>
      <c r="H232" s="96"/>
      <c r="I232" s="96"/>
      <c r="J232" s="96"/>
    </row>
    <row r="233" ht="12.75" customHeight="1">
      <c r="A233" s="96"/>
      <c r="B233" s="96"/>
      <c r="C233" s="96"/>
      <c r="D233" s="96"/>
      <c r="E233" s="96"/>
      <c r="F233" s="96"/>
      <c r="G233" s="96"/>
      <c r="H233" s="96"/>
      <c r="I233" s="96"/>
      <c r="J233" s="96"/>
    </row>
    <row r="234" ht="12.75" customHeight="1">
      <c r="A234" s="96"/>
      <c r="B234" s="96"/>
      <c r="C234" s="96"/>
      <c r="D234" s="96"/>
      <c r="E234" s="96"/>
      <c r="F234" s="96"/>
      <c r="G234" s="96"/>
      <c r="H234" s="96"/>
      <c r="I234" s="96"/>
      <c r="J234" s="96"/>
    </row>
    <row r="235" ht="12.75" customHeight="1">
      <c r="A235" s="96"/>
      <c r="B235" s="96"/>
      <c r="C235" s="96"/>
      <c r="D235" s="96"/>
      <c r="E235" s="96"/>
      <c r="F235" s="96"/>
      <c r="G235" s="96"/>
      <c r="H235" s="96"/>
      <c r="I235" s="96"/>
      <c r="J235" s="96"/>
    </row>
    <row r="236" ht="12.75" customHeight="1">
      <c r="A236" s="96"/>
      <c r="B236" s="96"/>
      <c r="C236" s="96"/>
      <c r="D236" s="96"/>
      <c r="E236" s="96"/>
      <c r="F236" s="96"/>
      <c r="G236" s="96"/>
      <c r="H236" s="96"/>
      <c r="I236" s="96"/>
      <c r="J236" s="96"/>
    </row>
    <row r="237" ht="12.75" customHeight="1">
      <c r="A237" s="96"/>
      <c r="B237" s="96"/>
      <c r="C237" s="96"/>
      <c r="D237" s="96"/>
      <c r="E237" s="96"/>
      <c r="F237" s="96"/>
      <c r="G237" s="96"/>
      <c r="H237" s="96"/>
      <c r="I237" s="96"/>
      <c r="J237" s="96"/>
    </row>
    <row r="238" ht="12.75" customHeight="1">
      <c r="A238" s="96"/>
      <c r="B238" s="96"/>
      <c r="C238" s="96"/>
      <c r="D238" s="96"/>
      <c r="E238" s="96"/>
      <c r="F238" s="96"/>
      <c r="G238" s="96"/>
      <c r="H238" s="96"/>
      <c r="I238" s="96"/>
      <c r="J238" s="96"/>
    </row>
    <row r="239" ht="12.75" customHeight="1">
      <c r="A239" s="96"/>
      <c r="B239" s="96"/>
      <c r="C239" s="96"/>
      <c r="D239" s="96"/>
      <c r="E239" s="96"/>
      <c r="F239" s="96"/>
      <c r="G239" s="96"/>
      <c r="H239" s="96"/>
      <c r="I239" s="96"/>
      <c r="J239" s="96"/>
    </row>
    <row r="240" ht="12.75" customHeight="1">
      <c r="A240" s="96"/>
      <c r="B240" s="96"/>
      <c r="C240" s="96"/>
      <c r="D240" s="96"/>
      <c r="E240" s="96"/>
      <c r="F240" s="96"/>
      <c r="G240" s="96"/>
      <c r="H240" s="96"/>
      <c r="I240" s="96"/>
      <c r="J240" s="96"/>
    </row>
    <row r="241" ht="12.75" customHeight="1">
      <c r="A241" s="96"/>
      <c r="B241" s="96"/>
      <c r="C241" s="96"/>
      <c r="D241" s="96"/>
      <c r="E241" s="96"/>
      <c r="F241" s="96"/>
      <c r="G241" s="96"/>
      <c r="H241" s="96"/>
      <c r="I241" s="96"/>
      <c r="J241" s="96"/>
    </row>
    <row r="242" ht="12.75" customHeight="1">
      <c r="A242" s="96"/>
      <c r="B242" s="96"/>
      <c r="C242" s="96"/>
      <c r="D242" s="96"/>
      <c r="E242" s="96"/>
      <c r="F242" s="96"/>
      <c r="G242" s="96"/>
      <c r="H242" s="96"/>
      <c r="I242" s="96"/>
      <c r="J242" s="96"/>
    </row>
    <row r="243" ht="12.75" customHeight="1">
      <c r="A243" s="96"/>
      <c r="B243" s="96"/>
      <c r="C243" s="96"/>
      <c r="D243" s="96"/>
      <c r="E243" s="96"/>
      <c r="F243" s="96"/>
      <c r="G243" s="96"/>
      <c r="H243" s="96"/>
      <c r="I243" s="96"/>
      <c r="J243" s="96"/>
    </row>
    <row r="244" ht="12.75" customHeight="1">
      <c r="A244" s="96"/>
      <c r="B244" s="96"/>
      <c r="C244" s="96"/>
      <c r="D244" s="96"/>
      <c r="E244" s="96"/>
      <c r="F244" s="96"/>
      <c r="G244" s="96"/>
      <c r="H244" s="96"/>
      <c r="I244" s="96"/>
      <c r="J244" s="96"/>
    </row>
    <row r="245" ht="12.75" customHeight="1">
      <c r="A245" s="96"/>
      <c r="B245" s="96"/>
      <c r="C245" s="96"/>
      <c r="D245" s="96"/>
      <c r="E245" s="96"/>
      <c r="F245" s="96"/>
      <c r="G245" s="96"/>
      <c r="H245" s="96"/>
      <c r="I245" s="96"/>
      <c r="J245" s="96"/>
    </row>
    <row r="246" ht="12.75" customHeight="1">
      <c r="A246" s="96"/>
      <c r="B246" s="96"/>
      <c r="C246" s="96"/>
      <c r="D246" s="96"/>
      <c r="E246" s="96"/>
      <c r="F246" s="96"/>
      <c r="G246" s="96"/>
      <c r="H246" s="96"/>
      <c r="I246" s="96"/>
      <c r="J246" s="96"/>
    </row>
    <row r="247" ht="12.75" customHeight="1">
      <c r="A247" s="96"/>
      <c r="B247" s="96"/>
      <c r="C247" s="96"/>
      <c r="D247" s="96"/>
      <c r="E247" s="96"/>
      <c r="F247" s="96"/>
      <c r="G247" s="96"/>
      <c r="H247" s="96"/>
      <c r="I247" s="96"/>
      <c r="J247" s="96"/>
    </row>
    <row r="248" ht="12.75" customHeight="1">
      <c r="A248" s="96"/>
      <c r="B248" s="96"/>
      <c r="C248" s="96"/>
      <c r="D248" s="96"/>
      <c r="E248" s="96"/>
      <c r="F248" s="96"/>
      <c r="G248" s="96"/>
      <c r="H248" s="96"/>
      <c r="I248" s="96"/>
      <c r="J248" s="96"/>
    </row>
    <row r="249" ht="12.75" customHeight="1">
      <c r="A249" s="96"/>
      <c r="B249" s="96"/>
      <c r="C249" s="96"/>
      <c r="D249" s="96"/>
      <c r="E249" s="96"/>
      <c r="F249" s="96"/>
      <c r="G249" s="96"/>
      <c r="H249" s="96"/>
      <c r="I249" s="96"/>
      <c r="J249" s="96"/>
    </row>
    <row r="250" ht="12.75" customHeight="1">
      <c r="A250" s="96"/>
      <c r="B250" s="96"/>
      <c r="C250" s="96"/>
      <c r="D250" s="96"/>
      <c r="E250" s="96"/>
      <c r="F250" s="96"/>
      <c r="G250" s="96"/>
      <c r="H250" s="96"/>
      <c r="I250" s="96"/>
      <c r="J250" s="96"/>
    </row>
    <row r="251" ht="12.75" customHeight="1">
      <c r="A251" s="96"/>
      <c r="B251" s="96"/>
      <c r="C251" s="96"/>
      <c r="D251" s="96"/>
      <c r="E251" s="96"/>
      <c r="F251" s="96"/>
      <c r="G251" s="96"/>
      <c r="H251" s="96"/>
      <c r="I251" s="96"/>
      <c r="J251" s="96"/>
    </row>
    <row r="252" ht="12.75" customHeight="1">
      <c r="A252" s="96"/>
      <c r="B252" s="96"/>
      <c r="C252" s="96"/>
      <c r="D252" s="96"/>
      <c r="E252" s="96"/>
      <c r="F252" s="96"/>
      <c r="G252" s="96"/>
      <c r="H252" s="96"/>
      <c r="I252" s="96"/>
      <c r="J252" s="96"/>
    </row>
    <row r="253" ht="12.75" customHeight="1">
      <c r="A253" s="96"/>
      <c r="B253" s="96"/>
      <c r="C253" s="96"/>
      <c r="D253" s="96"/>
      <c r="E253" s="96"/>
      <c r="F253" s="96"/>
      <c r="G253" s="96"/>
      <c r="H253" s="96"/>
      <c r="I253" s="96"/>
      <c r="J253" s="96"/>
    </row>
    <row r="254" ht="12.75" customHeight="1">
      <c r="A254" s="96"/>
      <c r="B254" s="96"/>
      <c r="C254" s="96"/>
      <c r="D254" s="96"/>
      <c r="E254" s="96"/>
      <c r="F254" s="96"/>
      <c r="G254" s="96"/>
      <c r="H254" s="96"/>
      <c r="I254" s="96"/>
      <c r="J254" s="96"/>
    </row>
    <row r="255" ht="12.75" customHeight="1">
      <c r="A255" s="96"/>
      <c r="B255" s="96"/>
      <c r="C255" s="96"/>
      <c r="D255" s="96"/>
      <c r="E255" s="96"/>
      <c r="F255" s="96"/>
      <c r="G255" s="96"/>
      <c r="H255" s="96"/>
      <c r="I255" s="96"/>
      <c r="J255" s="96"/>
    </row>
    <row r="256" ht="12.75" customHeight="1">
      <c r="A256" s="96"/>
      <c r="B256" s="96"/>
      <c r="C256" s="96"/>
      <c r="D256" s="96"/>
      <c r="E256" s="96"/>
      <c r="F256" s="96"/>
      <c r="G256" s="96"/>
      <c r="H256" s="96"/>
      <c r="I256" s="96"/>
      <c r="J256" s="96"/>
    </row>
    <row r="257" ht="12.75" customHeight="1">
      <c r="A257" s="96"/>
      <c r="B257" s="96"/>
      <c r="C257" s="96"/>
      <c r="D257" s="96"/>
      <c r="E257" s="96"/>
      <c r="F257" s="96"/>
      <c r="G257" s="96"/>
      <c r="H257" s="96"/>
      <c r="I257" s="96"/>
      <c r="J257" s="96"/>
    </row>
    <row r="258" ht="12.75" customHeight="1">
      <c r="A258" s="96"/>
      <c r="B258" s="96"/>
      <c r="C258" s="96"/>
      <c r="D258" s="96"/>
      <c r="E258" s="96"/>
      <c r="F258" s="96"/>
      <c r="G258" s="96"/>
      <c r="H258" s="96"/>
      <c r="I258" s="96"/>
      <c r="J258" s="96"/>
    </row>
    <row r="259" ht="12.75" customHeight="1">
      <c r="A259" s="96"/>
      <c r="B259" s="96"/>
      <c r="C259" s="96"/>
      <c r="D259" s="96"/>
      <c r="E259" s="96"/>
      <c r="F259" s="96"/>
      <c r="G259" s="96"/>
      <c r="H259" s="96"/>
      <c r="I259" s="96"/>
      <c r="J259" s="96"/>
    </row>
    <row r="260" ht="12.75" customHeight="1">
      <c r="A260" s="96"/>
      <c r="B260" s="96"/>
      <c r="C260" s="96"/>
      <c r="D260" s="96"/>
      <c r="E260" s="96"/>
      <c r="F260" s="96"/>
      <c r="G260" s="96"/>
      <c r="H260" s="96"/>
      <c r="I260" s="96"/>
      <c r="J260" s="96"/>
    </row>
    <row r="261" ht="12.75" customHeight="1">
      <c r="A261" s="96"/>
      <c r="B261" s="96"/>
      <c r="C261" s="96"/>
      <c r="D261" s="96"/>
      <c r="E261" s="96"/>
      <c r="F261" s="96"/>
      <c r="G261" s="96"/>
      <c r="H261" s="96"/>
      <c r="I261" s="96"/>
      <c r="J261" s="96"/>
    </row>
    <row r="262" ht="12.75" customHeight="1">
      <c r="A262" s="96"/>
      <c r="B262" s="96"/>
      <c r="C262" s="96"/>
      <c r="D262" s="96"/>
      <c r="E262" s="96"/>
      <c r="F262" s="96"/>
      <c r="G262" s="96"/>
      <c r="H262" s="96"/>
      <c r="I262" s="96"/>
      <c r="J262" s="96"/>
    </row>
    <row r="263" ht="12.75" customHeight="1">
      <c r="A263" s="96"/>
      <c r="B263" s="96"/>
      <c r="C263" s="96"/>
      <c r="D263" s="96"/>
      <c r="E263" s="96"/>
      <c r="F263" s="96"/>
      <c r="G263" s="96"/>
      <c r="H263" s="96"/>
      <c r="I263" s="96"/>
      <c r="J263" s="96"/>
    </row>
    <row r="264" ht="12.75" customHeight="1">
      <c r="A264" s="96"/>
      <c r="B264" s="96"/>
      <c r="C264" s="96"/>
      <c r="D264" s="96"/>
      <c r="E264" s="96"/>
      <c r="F264" s="96"/>
      <c r="G264" s="96"/>
      <c r="H264" s="96"/>
      <c r="I264" s="96"/>
      <c r="J264" s="96"/>
    </row>
    <row r="265" ht="12.75" customHeight="1">
      <c r="A265" s="96"/>
      <c r="B265" s="96"/>
      <c r="C265" s="96"/>
      <c r="D265" s="96"/>
      <c r="E265" s="96"/>
      <c r="F265" s="96"/>
      <c r="G265" s="96"/>
      <c r="H265" s="96"/>
      <c r="I265" s="96"/>
      <c r="J265" s="96"/>
    </row>
    <row r="266" ht="12.75" customHeight="1">
      <c r="A266" s="96"/>
      <c r="B266" s="96"/>
      <c r="C266" s="96"/>
      <c r="D266" s="96"/>
      <c r="E266" s="96"/>
      <c r="F266" s="96"/>
      <c r="G266" s="96"/>
      <c r="H266" s="96"/>
      <c r="I266" s="96"/>
      <c r="J266" s="96"/>
    </row>
    <row r="267" ht="12.75" customHeight="1">
      <c r="A267" s="96"/>
      <c r="B267" s="96"/>
      <c r="C267" s="96"/>
      <c r="D267" s="96"/>
      <c r="E267" s="96"/>
      <c r="F267" s="96"/>
      <c r="G267" s="96"/>
      <c r="H267" s="96"/>
      <c r="I267" s="96"/>
      <c r="J267" s="96"/>
    </row>
    <row r="268" ht="12.75" customHeight="1">
      <c r="A268" s="96"/>
      <c r="B268" s="96"/>
      <c r="C268" s="96"/>
      <c r="D268" s="96"/>
      <c r="E268" s="96"/>
      <c r="F268" s="96"/>
      <c r="G268" s="96"/>
      <c r="H268" s="96"/>
      <c r="I268" s="96"/>
      <c r="J268" s="96"/>
    </row>
    <row r="269" ht="12.75" customHeight="1">
      <c r="A269" s="96"/>
      <c r="B269" s="96"/>
      <c r="C269" s="96"/>
      <c r="D269" s="96"/>
      <c r="E269" s="96"/>
      <c r="F269" s="96"/>
      <c r="G269" s="96"/>
      <c r="H269" s="96"/>
      <c r="I269" s="96"/>
      <c r="J269" s="96"/>
    </row>
    <row r="270" ht="12.75" customHeight="1">
      <c r="A270" s="96"/>
      <c r="B270" s="96"/>
      <c r="C270" s="96"/>
      <c r="D270" s="96"/>
      <c r="E270" s="96"/>
      <c r="F270" s="96"/>
      <c r="G270" s="96"/>
      <c r="H270" s="96"/>
      <c r="I270" s="96"/>
      <c r="J270" s="96"/>
    </row>
    <row r="271" ht="12.75" customHeight="1">
      <c r="A271" s="96"/>
      <c r="B271" s="96"/>
      <c r="C271" s="96"/>
      <c r="D271" s="96"/>
      <c r="E271" s="96"/>
      <c r="F271" s="96"/>
      <c r="G271" s="96"/>
      <c r="H271" s="96"/>
      <c r="I271" s="96"/>
      <c r="J271" s="96"/>
    </row>
    <row r="272" ht="12.75" customHeight="1">
      <c r="A272" s="96"/>
      <c r="B272" s="96"/>
      <c r="C272" s="96"/>
      <c r="D272" s="96"/>
      <c r="E272" s="96"/>
      <c r="F272" s="96"/>
      <c r="G272" s="96"/>
      <c r="H272" s="96"/>
      <c r="I272" s="96"/>
      <c r="J272" s="96"/>
    </row>
    <row r="273" ht="12.75" customHeight="1">
      <c r="A273" s="96"/>
      <c r="B273" s="96"/>
      <c r="C273" s="96"/>
      <c r="D273" s="96"/>
      <c r="E273" s="96"/>
      <c r="F273" s="96"/>
      <c r="G273" s="96"/>
      <c r="H273" s="96"/>
      <c r="I273" s="96"/>
      <c r="J273" s="96"/>
    </row>
    <row r="274" ht="12.75" customHeight="1">
      <c r="A274" s="96"/>
      <c r="B274" s="96"/>
      <c r="C274" s="96"/>
      <c r="D274" s="96"/>
      <c r="E274" s="96"/>
      <c r="F274" s="96"/>
      <c r="G274" s="96"/>
      <c r="H274" s="96"/>
      <c r="I274" s="96"/>
      <c r="J274" s="96"/>
    </row>
    <row r="275" ht="12.75" customHeight="1">
      <c r="A275" s="96"/>
      <c r="B275" s="96"/>
      <c r="C275" s="96"/>
      <c r="D275" s="96"/>
      <c r="E275" s="96"/>
      <c r="F275" s="96"/>
      <c r="G275" s="96"/>
      <c r="H275" s="96"/>
      <c r="I275" s="96"/>
      <c r="J275" s="96"/>
    </row>
    <row r="276" ht="12.75" customHeight="1">
      <c r="A276" s="96"/>
      <c r="B276" s="96"/>
      <c r="C276" s="96"/>
      <c r="D276" s="96"/>
      <c r="E276" s="96"/>
      <c r="F276" s="96"/>
      <c r="G276" s="96"/>
      <c r="H276" s="96"/>
      <c r="I276" s="96"/>
      <c r="J276" s="96"/>
    </row>
    <row r="277" ht="12.75" customHeight="1">
      <c r="A277" s="96"/>
      <c r="B277" s="96"/>
      <c r="C277" s="96"/>
      <c r="D277" s="96"/>
      <c r="E277" s="96"/>
      <c r="F277" s="96"/>
      <c r="G277" s="96"/>
      <c r="H277" s="96"/>
      <c r="I277" s="96"/>
      <c r="J277" s="96"/>
    </row>
    <row r="278" ht="12.75" customHeight="1">
      <c r="A278" s="96"/>
      <c r="B278" s="96"/>
      <c r="C278" s="96"/>
      <c r="D278" s="96"/>
      <c r="E278" s="96"/>
      <c r="F278" s="96"/>
      <c r="G278" s="96"/>
      <c r="H278" s="96"/>
      <c r="I278" s="96"/>
      <c r="J278" s="96"/>
    </row>
    <row r="279" ht="12.75" customHeight="1">
      <c r="A279" s="96"/>
      <c r="B279" s="96"/>
      <c r="C279" s="96"/>
      <c r="D279" s="96"/>
      <c r="E279" s="96"/>
      <c r="F279" s="96"/>
      <c r="G279" s="96"/>
      <c r="H279" s="96"/>
      <c r="I279" s="96"/>
      <c r="J279" s="96"/>
    </row>
    <row r="280" ht="12.75" customHeight="1">
      <c r="A280" s="96"/>
      <c r="B280" s="96"/>
      <c r="C280" s="96"/>
      <c r="D280" s="96"/>
      <c r="E280" s="96"/>
      <c r="F280" s="96"/>
      <c r="G280" s="96"/>
      <c r="H280" s="96"/>
      <c r="I280" s="96"/>
      <c r="J280" s="96"/>
    </row>
    <row r="281" ht="12.75" customHeight="1">
      <c r="A281" s="96"/>
      <c r="B281" s="96"/>
      <c r="C281" s="96"/>
      <c r="D281" s="96"/>
      <c r="E281" s="96"/>
      <c r="F281" s="96"/>
      <c r="G281" s="96"/>
      <c r="H281" s="96"/>
      <c r="I281" s="96"/>
      <c r="J281" s="96"/>
    </row>
    <row r="282" ht="12.75" customHeight="1">
      <c r="A282" s="96"/>
      <c r="B282" s="96"/>
      <c r="C282" s="96"/>
      <c r="D282" s="96"/>
      <c r="E282" s="96"/>
      <c r="F282" s="96"/>
      <c r="G282" s="96"/>
      <c r="H282" s="96"/>
      <c r="I282" s="96"/>
      <c r="J282" s="96"/>
    </row>
    <row r="283" ht="12.75" customHeight="1">
      <c r="A283" s="96"/>
      <c r="B283" s="96"/>
      <c r="C283" s="96"/>
      <c r="D283" s="96"/>
      <c r="E283" s="96"/>
      <c r="F283" s="96"/>
      <c r="G283" s="96"/>
      <c r="H283" s="96"/>
      <c r="I283" s="96"/>
      <c r="J283" s="96"/>
    </row>
    <row r="284" ht="12.75" customHeight="1">
      <c r="A284" s="96"/>
      <c r="B284" s="96"/>
      <c r="C284" s="96"/>
      <c r="D284" s="96"/>
      <c r="E284" s="96"/>
      <c r="F284" s="96"/>
      <c r="G284" s="96"/>
      <c r="H284" s="96"/>
      <c r="I284" s="96"/>
      <c r="J284" s="96"/>
    </row>
    <row r="285" ht="12.75" customHeight="1">
      <c r="A285" s="96"/>
      <c r="B285" s="96"/>
      <c r="C285" s="96"/>
      <c r="D285" s="96"/>
      <c r="E285" s="96"/>
      <c r="F285" s="96"/>
      <c r="G285" s="96"/>
      <c r="H285" s="96"/>
      <c r="I285" s="96"/>
      <c r="J285" s="96"/>
    </row>
    <row r="286" ht="12.75" customHeight="1">
      <c r="A286" s="96"/>
      <c r="B286" s="96"/>
      <c r="C286" s="96"/>
      <c r="D286" s="96"/>
      <c r="E286" s="96"/>
      <c r="F286" s="96"/>
      <c r="G286" s="96"/>
      <c r="H286" s="96"/>
      <c r="I286" s="96"/>
      <c r="J286" s="96"/>
    </row>
    <row r="287" ht="12.75" customHeight="1">
      <c r="A287" s="96"/>
      <c r="B287" s="96"/>
      <c r="C287" s="96"/>
      <c r="D287" s="96"/>
      <c r="E287" s="96"/>
      <c r="F287" s="96"/>
      <c r="G287" s="96"/>
      <c r="H287" s="96"/>
      <c r="I287" s="96"/>
      <c r="J287" s="96"/>
    </row>
    <row r="288" ht="12.75" customHeight="1">
      <c r="A288" s="96"/>
      <c r="B288" s="96"/>
      <c r="C288" s="96"/>
      <c r="D288" s="96"/>
      <c r="E288" s="96"/>
      <c r="F288" s="96"/>
      <c r="G288" s="96"/>
      <c r="H288" s="96"/>
      <c r="I288" s="96"/>
      <c r="J288" s="96"/>
    </row>
    <row r="289" ht="12.75" customHeight="1">
      <c r="A289" s="96"/>
      <c r="B289" s="96"/>
      <c r="C289" s="96"/>
      <c r="D289" s="96"/>
      <c r="E289" s="96"/>
      <c r="F289" s="96"/>
      <c r="G289" s="96"/>
      <c r="H289" s="96"/>
      <c r="I289" s="96"/>
      <c r="J289" s="96"/>
    </row>
    <row r="290" ht="12.75" customHeight="1">
      <c r="A290" s="96"/>
      <c r="B290" s="96"/>
      <c r="C290" s="96"/>
      <c r="D290" s="96"/>
      <c r="E290" s="96"/>
      <c r="F290" s="96"/>
      <c r="G290" s="96"/>
      <c r="H290" s="96"/>
      <c r="I290" s="96"/>
      <c r="J290" s="96"/>
    </row>
    <row r="291" ht="12.75" customHeight="1">
      <c r="A291" s="96"/>
      <c r="B291" s="96"/>
      <c r="C291" s="96"/>
      <c r="D291" s="96"/>
      <c r="E291" s="96"/>
      <c r="F291" s="96"/>
      <c r="G291" s="96"/>
      <c r="H291" s="96"/>
      <c r="I291" s="96"/>
      <c r="J291" s="96"/>
    </row>
    <row r="292" ht="12.75" customHeight="1">
      <c r="A292" s="96"/>
      <c r="B292" s="96"/>
      <c r="C292" s="96"/>
      <c r="D292" s="96"/>
      <c r="E292" s="96"/>
      <c r="F292" s="96"/>
      <c r="G292" s="96"/>
      <c r="H292" s="96"/>
      <c r="I292" s="96"/>
      <c r="J292" s="96"/>
    </row>
    <row r="293" ht="12.75" customHeight="1">
      <c r="A293" s="96"/>
      <c r="B293" s="96"/>
      <c r="C293" s="96"/>
      <c r="D293" s="96"/>
      <c r="E293" s="96"/>
      <c r="F293" s="96"/>
      <c r="G293" s="96"/>
      <c r="H293" s="96"/>
      <c r="I293" s="96"/>
      <c r="J293" s="96"/>
    </row>
    <row r="294" ht="12.75" customHeight="1">
      <c r="A294" s="96"/>
      <c r="B294" s="96"/>
      <c r="C294" s="96"/>
      <c r="D294" s="96"/>
      <c r="E294" s="96"/>
      <c r="F294" s="96"/>
      <c r="G294" s="96"/>
      <c r="H294" s="96"/>
      <c r="I294" s="96"/>
      <c r="J294" s="96"/>
    </row>
    <row r="295" ht="12.75" customHeight="1">
      <c r="A295" s="96"/>
      <c r="B295" s="96"/>
      <c r="C295" s="96"/>
      <c r="D295" s="96"/>
      <c r="E295" s="96"/>
      <c r="F295" s="96"/>
      <c r="G295" s="96"/>
      <c r="H295" s="96"/>
      <c r="I295" s="96"/>
      <c r="J295" s="96"/>
    </row>
    <row r="296" ht="12.75" customHeight="1">
      <c r="A296" s="96"/>
      <c r="B296" s="96"/>
      <c r="C296" s="96"/>
      <c r="D296" s="96"/>
      <c r="E296" s="96"/>
      <c r="F296" s="96"/>
      <c r="G296" s="96"/>
      <c r="H296" s="96"/>
      <c r="I296" s="96"/>
      <c r="J296" s="96"/>
    </row>
    <row r="297" ht="12.75" customHeight="1">
      <c r="A297" s="96"/>
      <c r="B297" s="96"/>
      <c r="C297" s="96"/>
      <c r="D297" s="96"/>
      <c r="E297" s="96"/>
      <c r="F297" s="96"/>
      <c r="G297" s="96"/>
      <c r="H297" s="96"/>
      <c r="I297" s="96"/>
      <c r="J297" s="96"/>
    </row>
    <row r="298" ht="12.75" customHeight="1">
      <c r="A298" s="96"/>
      <c r="B298" s="96"/>
      <c r="C298" s="96"/>
      <c r="D298" s="96"/>
      <c r="E298" s="96"/>
      <c r="F298" s="96"/>
      <c r="G298" s="96"/>
      <c r="H298" s="96"/>
      <c r="I298" s="96"/>
      <c r="J298" s="96"/>
    </row>
    <row r="299" ht="12.75" customHeight="1">
      <c r="A299" s="96"/>
      <c r="B299" s="96"/>
      <c r="C299" s="96"/>
      <c r="D299" s="96"/>
      <c r="E299" s="96"/>
      <c r="F299" s="96"/>
      <c r="G299" s="96"/>
      <c r="H299" s="96"/>
      <c r="I299" s="96"/>
      <c r="J299" s="96"/>
    </row>
    <row r="300" ht="12.75" customHeight="1">
      <c r="A300" s="96"/>
      <c r="B300" s="96"/>
      <c r="C300" s="96"/>
      <c r="D300" s="96"/>
      <c r="E300" s="96"/>
      <c r="F300" s="96"/>
      <c r="G300" s="96"/>
      <c r="H300" s="96"/>
      <c r="I300" s="96"/>
      <c r="J300" s="96"/>
    </row>
    <row r="301" ht="12.75" customHeight="1">
      <c r="A301" s="96"/>
      <c r="B301" s="96"/>
      <c r="C301" s="96"/>
      <c r="D301" s="96"/>
      <c r="E301" s="96"/>
      <c r="F301" s="96"/>
      <c r="G301" s="96"/>
      <c r="H301" s="96"/>
      <c r="I301" s="96"/>
      <c r="J301" s="96"/>
    </row>
    <row r="302" ht="12.75" customHeight="1">
      <c r="A302" s="96"/>
      <c r="B302" s="96"/>
      <c r="C302" s="96"/>
      <c r="D302" s="96"/>
      <c r="E302" s="96"/>
      <c r="F302" s="96"/>
      <c r="G302" s="96"/>
      <c r="H302" s="96"/>
      <c r="I302" s="96"/>
      <c r="J302" s="96"/>
    </row>
    <row r="303" ht="12.75" customHeight="1">
      <c r="A303" s="96"/>
      <c r="B303" s="96"/>
      <c r="C303" s="96"/>
      <c r="D303" s="96"/>
      <c r="E303" s="96"/>
      <c r="F303" s="96"/>
      <c r="G303" s="96"/>
      <c r="H303" s="96"/>
      <c r="I303" s="96"/>
      <c r="J303" s="96"/>
    </row>
    <row r="304" ht="12.75" customHeight="1">
      <c r="A304" s="96"/>
      <c r="B304" s="96"/>
      <c r="C304" s="96"/>
      <c r="D304" s="96"/>
      <c r="E304" s="96"/>
      <c r="F304" s="96"/>
      <c r="G304" s="96"/>
      <c r="H304" s="96"/>
      <c r="I304" s="96"/>
      <c r="J304" s="96"/>
    </row>
    <row r="305" ht="12.75" customHeight="1">
      <c r="A305" s="96"/>
      <c r="B305" s="96"/>
      <c r="C305" s="96"/>
      <c r="D305" s="96"/>
      <c r="E305" s="96"/>
      <c r="F305" s="96"/>
      <c r="G305" s="96"/>
      <c r="H305" s="96"/>
      <c r="I305" s="96"/>
      <c r="J305" s="96"/>
    </row>
    <row r="306" ht="12.75" customHeight="1">
      <c r="A306" s="96"/>
      <c r="B306" s="96"/>
      <c r="C306" s="96"/>
      <c r="D306" s="96"/>
      <c r="E306" s="96"/>
      <c r="F306" s="96"/>
      <c r="G306" s="96"/>
      <c r="H306" s="96"/>
      <c r="I306" s="96"/>
      <c r="J306" s="96"/>
    </row>
    <row r="307" ht="12.75" customHeight="1">
      <c r="A307" s="96"/>
      <c r="B307" s="96"/>
      <c r="C307" s="96"/>
      <c r="D307" s="96"/>
      <c r="E307" s="96"/>
      <c r="F307" s="96"/>
      <c r="G307" s="96"/>
      <c r="H307" s="96"/>
      <c r="I307" s="96"/>
      <c r="J307" s="96"/>
    </row>
    <row r="308" ht="12.75" customHeight="1">
      <c r="A308" s="96"/>
      <c r="B308" s="96"/>
      <c r="C308" s="96"/>
      <c r="D308" s="96"/>
      <c r="E308" s="96"/>
      <c r="F308" s="96"/>
      <c r="G308" s="96"/>
      <c r="H308" s="96"/>
      <c r="I308" s="96"/>
      <c r="J308" s="96"/>
    </row>
    <row r="309" ht="12.75" customHeight="1">
      <c r="A309" s="96"/>
      <c r="B309" s="96"/>
      <c r="C309" s="96"/>
      <c r="D309" s="96"/>
      <c r="E309" s="96"/>
      <c r="F309" s="96"/>
      <c r="G309" s="96"/>
      <c r="H309" s="96"/>
      <c r="I309" s="96"/>
      <c r="J309" s="96"/>
    </row>
    <row r="310" ht="12.75" customHeight="1">
      <c r="A310" s="96"/>
      <c r="B310" s="96"/>
      <c r="C310" s="96"/>
      <c r="D310" s="96"/>
      <c r="E310" s="96"/>
      <c r="F310" s="96"/>
      <c r="G310" s="96"/>
      <c r="H310" s="96"/>
      <c r="I310" s="96"/>
      <c r="J310" s="96"/>
    </row>
    <row r="311" ht="12.75" customHeight="1">
      <c r="A311" s="96"/>
      <c r="B311" s="96"/>
      <c r="C311" s="96"/>
      <c r="D311" s="96"/>
      <c r="E311" s="96"/>
      <c r="F311" s="96"/>
      <c r="G311" s="96"/>
      <c r="H311" s="96"/>
      <c r="I311" s="96"/>
      <c r="J311" s="96"/>
    </row>
    <row r="312" ht="12.75" customHeight="1">
      <c r="A312" s="96"/>
      <c r="B312" s="96"/>
      <c r="C312" s="96"/>
      <c r="D312" s="96"/>
      <c r="E312" s="96"/>
      <c r="F312" s="96"/>
      <c r="G312" s="96"/>
      <c r="H312" s="96"/>
      <c r="I312" s="96"/>
      <c r="J312" s="96"/>
    </row>
    <row r="313" ht="12.75" customHeight="1">
      <c r="A313" s="96"/>
      <c r="B313" s="96"/>
      <c r="C313" s="96"/>
      <c r="D313" s="96"/>
      <c r="E313" s="96"/>
      <c r="F313" s="96"/>
      <c r="G313" s="96"/>
      <c r="H313" s="96"/>
      <c r="I313" s="96"/>
      <c r="J313" s="96"/>
    </row>
    <row r="314" ht="12.75" customHeight="1">
      <c r="A314" s="96"/>
      <c r="B314" s="96"/>
      <c r="C314" s="96"/>
      <c r="D314" s="96"/>
      <c r="E314" s="96"/>
      <c r="F314" s="96"/>
      <c r="G314" s="96"/>
      <c r="H314" s="96"/>
      <c r="I314" s="96"/>
      <c r="J314" s="96"/>
    </row>
    <row r="315" ht="12.75" customHeight="1">
      <c r="A315" s="96"/>
      <c r="B315" s="96"/>
      <c r="C315" s="96"/>
      <c r="D315" s="96"/>
      <c r="E315" s="96"/>
      <c r="F315" s="96"/>
      <c r="G315" s="96"/>
      <c r="H315" s="96"/>
      <c r="I315" s="96"/>
      <c r="J315" s="96"/>
    </row>
    <row r="316" ht="12.75" customHeight="1">
      <c r="A316" s="96"/>
      <c r="B316" s="96"/>
      <c r="C316" s="96"/>
      <c r="D316" s="96"/>
      <c r="E316" s="96"/>
      <c r="F316" s="96"/>
      <c r="G316" s="96"/>
      <c r="H316" s="96"/>
      <c r="I316" s="96"/>
      <c r="J316" s="96"/>
    </row>
    <row r="317" ht="12.75" customHeight="1">
      <c r="A317" s="96"/>
      <c r="B317" s="96"/>
      <c r="C317" s="96"/>
      <c r="D317" s="96"/>
      <c r="E317" s="96"/>
      <c r="F317" s="96"/>
      <c r="G317" s="96"/>
      <c r="H317" s="96"/>
      <c r="I317" s="96"/>
      <c r="J317" s="96"/>
    </row>
    <row r="318" ht="12.75" customHeight="1">
      <c r="A318" s="96"/>
      <c r="B318" s="96"/>
      <c r="C318" s="96"/>
      <c r="D318" s="96"/>
      <c r="E318" s="96"/>
      <c r="F318" s="96"/>
      <c r="G318" s="96"/>
      <c r="H318" s="96"/>
      <c r="I318" s="96"/>
      <c r="J318" s="96"/>
    </row>
    <row r="319" ht="12.75" customHeight="1">
      <c r="A319" s="96"/>
      <c r="B319" s="96"/>
      <c r="C319" s="96"/>
      <c r="D319" s="96"/>
      <c r="E319" s="96"/>
      <c r="F319" s="96"/>
      <c r="G319" s="96"/>
      <c r="H319" s="96"/>
      <c r="I319" s="96"/>
      <c r="J319" s="96"/>
    </row>
    <row r="320" ht="12.75" customHeight="1">
      <c r="A320" s="96"/>
      <c r="B320" s="96"/>
      <c r="C320" s="96"/>
      <c r="D320" s="96"/>
      <c r="E320" s="96"/>
      <c r="F320" s="96"/>
      <c r="G320" s="96"/>
      <c r="H320" s="96"/>
      <c r="I320" s="96"/>
      <c r="J320" s="96"/>
    </row>
    <row r="321" ht="12.75" customHeight="1">
      <c r="A321" s="96"/>
      <c r="B321" s="96"/>
      <c r="C321" s="96"/>
      <c r="D321" s="96"/>
      <c r="E321" s="96"/>
      <c r="F321" s="96"/>
      <c r="G321" s="96"/>
      <c r="H321" s="96"/>
      <c r="I321" s="96"/>
      <c r="J321" s="96"/>
    </row>
    <row r="322" ht="12.75" customHeight="1">
      <c r="A322" s="96"/>
      <c r="B322" s="96"/>
      <c r="C322" s="96"/>
      <c r="D322" s="96"/>
      <c r="E322" s="96"/>
      <c r="F322" s="96"/>
      <c r="G322" s="96"/>
      <c r="H322" s="96"/>
      <c r="I322" s="96"/>
      <c r="J322" s="96"/>
    </row>
    <row r="323" ht="12.75" customHeight="1">
      <c r="A323" s="96"/>
      <c r="B323" s="96"/>
      <c r="C323" s="96"/>
      <c r="D323" s="96"/>
      <c r="E323" s="96"/>
      <c r="F323" s="96"/>
      <c r="G323" s="96"/>
      <c r="H323" s="96"/>
      <c r="I323" s="96"/>
      <c r="J323" s="96"/>
    </row>
    <row r="324" ht="12.75" customHeight="1">
      <c r="A324" s="96"/>
      <c r="B324" s="96"/>
      <c r="C324" s="96"/>
      <c r="D324" s="96"/>
      <c r="E324" s="96"/>
      <c r="F324" s="96"/>
      <c r="G324" s="96"/>
      <c r="H324" s="96"/>
      <c r="I324" s="96"/>
      <c r="J324" s="96"/>
    </row>
    <row r="325" ht="12.75" customHeight="1">
      <c r="A325" s="96"/>
      <c r="B325" s="96"/>
      <c r="C325" s="96"/>
      <c r="D325" s="96"/>
      <c r="E325" s="96"/>
      <c r="F325" s="96"/>
      <c r="G325" s="96"/>
      <c r="H325" s="96"/>
      <c r="I325" s="96"/>
      <c r="J325" s="96"/>
    </row>
    <row r="326" ht="12.75" customHeight="1">
      <c r="A326" s="96"/>
      <c r="B326" s="96"/>
      <c r="C326" s="96"/>
      <c r="D326" s="96"/>
      <c r="E326" s="96"/>
      <c r="F326" s="96"/>
      <c r="G326" s="96"/>
      <c r="H326" s="96"/>
      <c r="I326" s="96"/>
      <c r="J326" s="96"/>
    </row>
    <row r="327" ht="12.75" customHeight="1">
      <c r="A327" s="96"/>
      <c r="B327" s="96"/>
      <c r="C327" s="96"/>
      <c r="D327" s="96"/>
      <c r="E327" s="96"/>
      <c r="F327" s="96"/>
      <c r="G327" s="96"/>
      <c r="H327" s="96"/>
      <c r="I327" s="96"/>
      <c r="J327" s="96"/>
    </row>
    <row r="328" ht="12.75" customHeight="1">
      <c r="A328" s="96"/>
      <c r="B328" s="96"/>
      <c r="C328" s="96"/>
      <c r="D328" s="96"/>
      <c r="E328" s="96"/>
      <c r="F328" s="96"/>
      <c r="G328" s="96"/>
      <c r="H328" s="96"/>
      <c r="I328" s="96"/>
      <c r="J328" s="96"/>
    </row>
    <row r="329" ht="12.75" customHeight="1">
      <c r="A329" s="96"/>
      <c r="B329" s="96"/>
      <c r="C329" s="96"/>
      <c r="D329" s="96"/>
      <c r="E329" s="96"/>
      <c r="F329" s="96"/>
      <c r="G329" s="96"/>
      <c r="H329" s="96"/>
      <c r="I329" s="96"/>
      <c r="J329" s="96"/>
    </row>
    <row r="330" ht="12.75" customHeight="1">
      <c r="A330" s="96"/>
      <c r="B330" s="96"/>
      <c r="C330" s="96"/>
      <c r="D330" s="96"/>
      <c r="E330" s="96"/>
      <c r="F330" s="96"/>
      <c r="G330" s="96"/>
      <c r="H330" s="96"/>
      <c r="I330" s="96"/>
      <c r="J330" s="96"/>
    </row>
    <row r="331" ht="12.75" customHeight="1">
      <c r="A331" s="96"/>
      <c r="B331" s="96"/>
      <c r="C331" s="96"/>
      <c r="D331" s="96"/>
      <c r="E331" s="96"/>
      <c r="F331" s="96"/>
      <c r="G331" s="96"/>
      <c r="H331" s="96"/>
      <c r="I331" s="96"/>
      <c r="J331" s="96"/>
    </row>
    <row r="332" ht="12.75" customHeight="1">
      <c r="A332" s="96"/>
      <c r="B332" s="96"/>
      <c r="C332" s="96"/>
      <c r="D332" s="96"/>
      <c r="E332" s="96"/>
      <c r="F332" s="96"/>
      <c r="G332" s="96"/>
      <c r="H332" s="96"/>
      <c r="I332" s="96"/>
      <c r="J332" s="96"/>
    </row>
    <row r="333" ht="12.75" customHeight="1">
      <c r="A333" s="96"/>
      <c r="B333" s="96"/>
      <c r="C333" s="96"/>
      <c r="D333" s="96"/>
      <c r="E333" s="96"/>
      <c r="F333" s="96"/>
      <c r="G333" s="96"/>
      <c r="H333" s="96"/>
      <c r="I333" s="96"/>
      <c r="J333" s="96"/>
    </row>
    <row r="334" ht="12.75" customHeight="1">
      <c r="A334" s="96"/>
      <c r="B334" s="96"/>
      <c r="C334" s="96"/>
      <c r="D334" s="96"/>
      <c r="E334" s="96"/>
      <c r="F334" s="96"/>
      <c r="G334" s="96"/>
      <c r="H334" s="96"/>
      <c r="I334" s="96"/>
      <c r="J334" s="96"/>
    </row>
    <row r="335" ht="12.75" customHeight="1">
      <c r="A335" s="96"/>
      <c r="B335" s="96"/>
      <c r="C335" s="96"/>
      <c r="D335" s="96"/>
      <c r="E335" s="96"/>
      <c r="F335" s="96"/>
      <c r="G335" s="96"/>
      <c r="H335" s="96"/>
      <c r="I335" s="96"/>
      <c r="J335" s="96"/>
    </row>
    <row r="336" ht="12.75" customHeight="1">
      <c r="A336" s="96"/>
      <c r="B336" s="96"/>
      <c r="C336" s="96"/>
      <c r="D336" s="96"/>
      <c r="E336" s="96"/>
      <c r="F336" s="96"/>
      <c r="G336" s="96"/>
      <c r="H336" s="96"/>
      <c r="I336" s="96"/>
      <c r="J336" s="96"/>
    </row>
    <row r="337" ht="12.75" customHeight="1">
      <c r="A337" s="96"/>
      <c r="B337" s="96"/>
      <c r="C337" s="96"/>
      <c r="D337" s="96"/>
      <c r="E337" s="96"/>
      <c r="F337" s="96"/>
      <c r="G337" s="96"/>
      <c r="H337" s="96"/>
      <c r="I337" s="96"/>
      <c r="J337" s="96"/>
    </row>
    <row r="338" ht="12.75" customHeight="1">
      <c r="A338" s="96"/>
      <c r="B338" s="96"/>
      <c r="C338" s="96"/>
      <c r="D338" s="96"/>
      <c r="E338" s="96"/>
      <c r="F338" s="96"/>
      <c r="G338" s="96"/>
      <c r="H338" s="96"/>
      <c r="I338" s="96"/>
      <c r="J338" s="96"/>
    </row>
    <row r="339" ht="12.75" customHeight="1">
      <c r="A339" s="96"/>
      <c r="B339" s="96"/>
      <c r="C339" s="96"/>
      <c r="D339" s="96"/>
      <c r="E339" s="96"/>
      <c r="F339" s="96"/>
      <c r="G339" s="96"/>
      <c r="H339" s="96"/>
      <c r="I339" s="96"/>
      <c r="J339" s="96"/>
    </row>
    <row r="340" ht="12.75" customHeight="1">
      <c r="A340" s="96"/>
      <c r="B340" s="96"/>
      <c r="C340" s="96"/>
      <c r="D340" s="96"/>
      <c r="E340" s="96"/>
      <c r="F340" s="96"/>
      <c r="G340" s="96"/>
      <c r="H340" s="96"/>
      <c r="I340" s="96"/>
      <c r="J340" s="96"/>
    </row>
    <row r="341" ht="12.75" customHeight="1">
      <c r="A341" s="96"/>
      <c r="B341" s="96"/>
      <c r="C341" s="96"/>
      <c r="D341" s="96"/>
      <c r="E341" s="96"/>
      <c r="F341" s="96"/>
      <c r="G341" s="96"/>
      <c r="H341" s="96"/>
      <c r="I341" s="96"/>
      <c r="J341" s="96"/>
    </row>
    <row r="342" ht="12.75" customHeight="1">
      <c r="A342" s="96"/>
      <c r="B342" s="96"/>
      <c r="C342" s="96"/>
      <c r="D342" s="96"/>
      <c r="E342" s="96"/>
      <c r="F342" s="96"/>
      <c r="G342" s="96"/>
      <c r="H342" s="96"/>
      <c r="I342" s="96"/>
      <c r="J342" s="96"/>
    </row>
    <row r="343" ht="12.75" customHeight="1">
      <c r="A343" s="96"/>
      <c r="B343" s="96"/>
      <c r="C343" s="96"/>
      <c r="D343" s="96"/>
      <c r="E343" s="96"/>
      <c r="F343" s="96"/>
      <c r="G343" s="96"/>
      <c r="H343" s="96"/>
      <c r="I343" s="96"/>
      <c r="J343" s="96"/>
    </row>
    <row r="344" ht="12.75" customHeight="1">
      <c r="A344" s="96"/>
      <c r="B344" s="96"/>
      <c r="C344" s="96"/>
      <c r="D344" s="96"/>
      <c r="E344" s="96"/>
      <c r="F344" s="96"/>
      <c r="G344" s="96"/>
      <c r="H344" s="96"/>
      <c r="I344" s="96"/>
      <c r="J344" s="96"/>
    </row>
    <row r="345" ht="12.75" customHeight="1">
      <c r="A345" s="96"/>
      <c r="B345" s="96"/>
      <c r="C345" s="96"/>
      <c r="D345" s="96"/>
      <c r="E345" s="96"/>
      <c r="F345" s="96"/>
      <c r="G345" s="96"/>
      <c r="H345" s="96"/>
      <c r="I345" s="96"/>
      <c r="J345" s="96"/>
    </row>
    <row r="346" ht="12.75" customHeight="1">
      <c r="A346" s="96"/>
      <c r="B346" s="96"/>
      <c r="C346" s="96"/>
      <c r="D346" s="96"/>
      <c r="E346" s="96"/>
      <c r="F346" s="96"/>
      <c r="G346" s="96"/>
      <c r="H346" s="96"/>
      <c r="I346" s="96"/>
      <c r="J346" s="96"/>
    </row>
    <row r="347" ht="12.75" customHeight="1">
      <c r="A347" s="96"/>
      <c r="B347" s="96"/>
      <c r="C347" s="96"/>
      <c r="D347" s="96"/>
      <c r="E347" s="96"/>
      <c r="F347" s="96"/>
      <c r="G347" s="96"/>
      <c r="H347" s="96"/>
      <c r="I347" s="96"/>
      <c r="J347" s="96"/>
    </row>
    <row r="348" ht="12.75" customHeight="1">
      <c r="A348" s="96"/>
      <c r="B348" s="96"/>
      <c r="C348" s="96"/>
      <c r="D348" s="96"/>
      <c r="E348" s="96"/>
      <c r="F348" s="96"/>
      <c r="G348" s="96"/>
      <c r="H348" s="96"/>
      <c r="I348" s="96"/>
      <c r="J348" s="96"/>
    </row>
    <row r="349" ht="12.75" customHeight="1">
      <c r="A349" s="96"/>
      <c r="B349" s="96"/>
      <c r="C349" s="96"/>
      <c r="D349" s="96"/>
      <c r="E349" s="96"/>
      <c r="F349" s="96"/>
      <c r="G349" s="96"/>
      <c r="H349" s="96"/>
      <c r="I349" s="96"/>
      <c r="J349" s="96"/>
    </row>
    <row r="350" ht="12.75" customHeight="1">
      <c r="A350" s="96"/>
      <c r="B350" s="96"/>
      <c r="C350" s="96"/>
      <c r="D350" s="96"/>
      <c r="E350" s="96"/>
      <c r="F350" s="96"/>
      <c r="G350" s="96"/>
      <c r="H350" s="96"/>
      <c r="I350" s="96"/>
      <c r="J350" s="96"/>
    </row>
    <row r="351" ht="12.75" customHeight="1">
      <c r="A351" s="96"/>
      <c r="B351" s="96"/>
      <c r="C351" s="96"/>
      <c r="D351" s="96"/>
      <c r="E351" s="96"/>
      <c r="F351" s="96"/>
      <c r="G351" s="96"/>
      <c r="H351" s="96"/>
      <c r="I351" s="96"/>
      <c r="J351" s="96"/>
    </row>
    <row r="352" ht="12.75" customHeight="1">
      <c r="A352" s="96"/>
      <c r="B352" s="96"/>
      <c r="C352" s="96"/>
      <c r="D352" s="96"/>
      <c r="E352" s="96"/>
      <c r="F352" s="96"/>
      <c r="G352" s="96"/>
      <c r="H352" s="96"/>
      <c r="I352" s="96"/>
      <c r="J352" s="96"/>
    </row>
    <row r="353" ht="12.75" customHeight="1">
      <c r="A353" s="96"/>
      <c r="B353" s="96"/>
      <c r="C353" s="96"/>
      <c r="D353" s="96"/>
      <c r="E353" s="96"/>
      <c r="F353" s="96"/>
      <c r="G353" s="96"/>
      <c r="H353" s="96"/>
      <c r="I353" s="96"/>
      <c r="J353" s="96"/>
    </row>
    <row r="354" ht="12.75" customHeight="1">
      <c r="A354" s="96"/>
      <c r="B354" s="96"/>
      <c r="C354" s="96"/>
      <c r="D354" s="96"/>
      <c r="E354" s="96"/>
      <c r="F354" s="96"/>
      <c r="G354" s="96"/>
      <c r="H354" s="96"/>
      <c r="I354" s="96"/>
      <c r="J354" s="96"/>
    </row>
    <row r="355" ht="12.75" customHeight="1">
      <c r="A355" s="96"/>
      <c r="B355" s="96"/>
      <c r="C355" s="96"/>
      <c r="D355" s="96"/>
      <c r="E355" s="96"/>
      <c r="F355" s="96"/>
      <c r="G355" s="96"/>
      <c r="H355" s="96"/>
      <c r="I355" s="96"/>
      <c r="J355" s="96"/>
    </row>
    <row r="356" ht="12.75" customHeight="1">
      <c r="A356" s="96"/>
      <c r="B356" s="96"/>
      <c r="C356" s="96"/>
      <c r="D356" s="96"/>
      <c r="E356" s="96"/>
      <c r="F356" s="96"/>
      <c r="G356" s="96"/>
      <c r="H356" s="96"/>
      <c r="I356" s="96"/>
      <c r="J356" s="96"/>
    </row>
    <row r="357" ht="12.75" customHeight="1">
      <c r="A357" s="96"/>
      <c r="B357" s="96"/>
      <c r="C357" s="96"/>
      <c r="D357" s="96"/>
      <c r="E357" s="96"/>
      <c r="F357" s="96"/>
      <c r="G357" s="96"/>
      <c r="H357" s="96"/>
      <c r="I357" s="96"/>
      <c r="J357" s="96"/>
    </row>
    <row r="358" ht="12.75" customHeight="1">
      <c r="A358" s="96"/>
      <c r="B358" s="96"/>
      <c r="C358" s="96"/>
      <c r="D358" s="96"/>
      <c r="E358" s="96"/>
      <c r="F358" s="96"/>
      <c r="G358" s="96"/>
      <c r="H358" s="96"/>
      <c r="I358" s="96"/>
      <c r="J358" s="96"/>
    </row>
    <row r="359" ht="12.75" customHeight="1">
      <c r="A359" s="96"/>
      <c r="B359" s="96"/>
      <c r="C359" s="96"/>
      <c r="D359" s="96"/>
      <c r="E359" s="96"/>
      <c r="F359" s="96"/>
      <c r="G359" s="96"/>
      <c r="H359" s="96"/>
      <c r="I359" s="96"/>
      <c r="J359" s="96"/>
    </row>
    <row r="360" ht="12.75" customHeight="1">
      <c r="A360" s="96"/>
      <c r="B360" s="96"/>
      <c r="C360" s="96"/>
      <c r="D360" s="96"/>
      <c r="E360" s="96"/>
      <c r="F360" s="96"/>
      <c r="G360" s="96"/>
      <c r="H360" s="96"/>
      <c r="I360" s="96"/>
      <c r="J360" s="96"/>
    </row>
    <row r="361" ht="12.75" customHeight="1">
      <c r="A361" s="96"/>
      <c r="B361" s="96"/>
      <c r="C361" s="96"/>
      <c r="D361" s="96"/>
      <c r="E361" s="96"/>
      <c r="F361" s="96"/>
      <c r="G361" s="96"/>
      <c r="H361" s="96"/>
      <c r="I361" s="96"/>
      <c r="J361" s="96"/>
    </row>
    <row r="362" ht="12.75" customHeight="1">
      <c r="A362" s="96"/>
      <c r="B362" s="96"/>
      <c r="C362" s="96"/>
      <c r="D362" s="96"/>
      <c r="E362" s="96"/>
      <c r="F362" s="96"/>
      <c r="G362" s="96"/>
      <c r="H362" s="96"/>
      <c r="I362" s="96"/>
      <c r="J362" s="96"/>
    </row>
    <row r="363" ht="12.75" customHeight="1">
      <c r="A363" s="96"/>
      <c r="B363" s="96"/>
      <c r="C363" s="96"/>
      <c r="D363" s="96"/>
      <c r="E363" s="96"/>
      <c r="F363" s="96"/>
      <c r="G363" s="96"/>
      <c r="H363" s="96"/>
      <c r="I363" s="96"/>
      <c r="J363" s="96"/>
    </row>
    <row r="364" ht="12.75" customHeight="1">
      <c r="A364" s="96"/>
      <c r="B364" s="96"/>
      <c r="C364" s="96"/>
      <c r="D364" s="96"/>
      <c r="E364" s="96"/>
      <c r="F364" s="96"/>
      <c r="G364" s="96"/>
      <c r="H364" s="96"/>
      <c r="I364" s="96"/>
      <c r="J364" s="96"/>
    </row>
    <row r="365" ht="12.75" customHeight="1">
      <c r="A365" s="96"/>
      <c r="B365" s="96"/>
      <c r="C365" s="96"/>
      <c r="D365" s="96"/>
      <c r="E365" s="96"/>
      <c r="F365" s="96"/>
      <c r="G365" s="96"/>
      <c r="H365" s="96"/>
      <c r="I365" s="96"/>
      <c r="J365" s="96"/>
    </row>
    <row r="366" ht="12.75" customHeight="1">
      <c r="A366" s="96"/>
      <c r="B366" s="96"/>
      <c r="C366" s="96"/>
      <c r="D366" s="96"/>
      <c r="E366" s="96"/>
      <c r="F366" s="96"/>
      <c r="G366" s="96"/>
      <c r="H366" s="96"/>
      <c r="I366" s="96"/>
      <c r="J366" s="96"/>
    </row>
    <row r="367" ht="12.75" customHeight="1">
      <c r="A367" s="96"/>
      <c r="B367" s="96"/>
      <c r="C367" s="96"/>
      <c r="D367" s="96"/>
      <c r="E367" s="96"/>
      <c r="F367" s="96"/>
      <c r="G367" s="96"/>
      <c r="H367" s="96"/>
      <c r="I367" s="96"/>
      <c r="J367" s="96"/>
    </row>
    <row r="368" ht="12.75" customHeight="1">
      <c r="A368" s="96"/>
      <c r="B368" s="96"/>
      <c r="C368" s="96"/>
      <c r="D368" s="96"/>
      <c r="E368" s="96"/>
      <c r="F368" s="96"/>
      <c r="G368" s="96"/>
      <c r="H368" s="96"/>
      <c r="I368" s="96"/>
      <c r="J368" s="96"/>
    </row>
    <row r="369" ht="12.75" customHeight="1">
      <c r="A369" s="96"/>
      <c r="B369" s="96"/>
      <c r="C369" s="96"/>
      <c r="D369" s="96"/>
      <c r="E369" s="96"/>
      <c r="F369" s="96"/>
      <c r="G369" s="96"/>
      <c r="H369" s="96"/>
      <c r="I369" s="96"/>
      <c r="J369" s="96"/>
    </row>
    <row r="370" ht="12.75" customHeight="1">
      <c r="A370" s="96"/>
      <c r="B370" s="96"/>
      <c r="C370" s="96"/>
      <c r="D370" s="96"/>
      <c r="E370" s="96"/>
      <c r="F370" s="96"/>
      <c r="G370" s="96"/>
      <c r="H370" s="96"/>
      <c r="I370" s="96"/>
      <c r="J370" s="96"/>
    </row>
    <row r="371" ht="12.75" customHeight="1">
      <c r="A371" s="96"/>
      <c r="B371" s="96"/>
      <c r="C371" s="96"/>
      <c r="D371" s="96"/>
      <c r="E371" s="96"/>
      <c r="F371" s="96"/>
      <c r="G371" s="96"/>
      <c r="H371" s="96"/>
      <c r="I371" s="96"/>
      <c r="J371" s="96"/>
    </row>
    <row r="372" ht="12.75" customHeight="1">
      <c r="A372" s="96"/>
      <c r="B372" s="96"/>
      <c r="C372" s="96"/>
      <c r="D372" s="96"/>
      <c r="E372" s="96"/>
      <c r="F372" s="96"/>
      <c r="G372" s="96"/>
      <c r="H372" s="96"/>
      <c r="I372" s="96"/>
      <c r="J372" s="96"/>
    </row>
    <row r="373" ht="12.75" customHeight="1">
      <c r="A373" s="96"/>
      <c r="B373" s="96"/>
      <c r="C373" s="96"/>
      <c r="D373" s="96"/>
      <c r="E373" s="96"/>
      <c r="F373" s="96"/>
      <c r="G373" s="96"/>
      <c r="H373" s="96"/>
      <c r="I373" s="96"/>
      <c r="J373" s="96"/>
    </row>
    <row r="374" ht="12.75" customHeight="1">
      <c r="A374" s="96"/>
      <c r="B374" s="96"/>
      <c r="C374" s="96"/>
      <c r="D374" s="96"/>
      <c r="E374" s="96"/>
      <c r="F374" s="96"/>
      <c r="G374" s="96"/>
      <c r="H374" s="96"/>
      <c r="I374" s="96"/>
      <c r="J374" s="96"/>
    </row>
    <row r="375" ht="12.75" customHeight="1">
      <c r="A375" s="96"/>
      <c r="B375" s="96"/>
      <c r="C375" s="96"/>
      <c r="D375" s="96"/>
      <c r="E375" s="96"/>
      <c r="F375" s="96"/>
      <c r="G375" s="96"/>
      <c r="H375" s="96"/>
      <c r="I375" s="96"/>
      <c r="J375" s="96"/>
    </row>
    <row r="376" ht="12.75" customHeight="1">
      <c r="A376" s="96"/>
      <c r="B376" s="96"/>
      <c r="C376" s="96"/>
      <c r="D376" s="96"/>
      <c r="E376" s="96"/>
      <c r="F376" s="96"/>
      <c r="G376" s="96"/>
      <c r="H376" s="96"/>
      <c r="I376" s="96"/>
      <c r="J376" s="96"/>
    </row>
    <row r="377" ht="12.75" customHeight="1">
      <c r="A377" s="96"/>
      <c r="B377" s="96"/>
      <c r="C377" s="96"/>
      <c r="D377" s="96"/>
      <c r="E377" s="96"/>
      <c r="F377" s="96"/>
      <c r="G377" s="96"/>
      <c r="H377" s="96"/>
      <c r="I377" s="96"/>
      <c r="J377" s="96"/>
    </row>
    <row r="378" ht="12.75" customHeight="1">
      <c r="A378" s="96"/>
      <c r="B378" s="96"/>
      <c r="C378" s="96"/>
      <c r="D378" s="96"/>
      <c r="E378" s="96"/>
      <c r="F378" s="96"/>
      <c r="G378" s="96"/>
      <c r="H378" s="96"/>
      <c r="I378" s="96"/>
      <c r="J378" s="96"/>
    </row>
    <row r="379" ht="12.75" customHeight="1">
      <c r="A379" s="96"/>
      <c r="B379" s="96"/>
      <c r="C379" s="96"/>
      <c r="D379" s="96"/>
      <c r="E379" s="96"/>
      <c r="F379" s="96"/>
      <c r="G379" s="96"/>
      <c r="H379" s="96"/>
      <c r="I379" s="96"/>
      <c r="J379" s="96"/>
    </row>
    <row r="380" ht="12.75" customHeight="1">
      <c r="A380" s="96"/>
      <c r="B380" s="96"/>
      <c r="C380" s="96"/>
      <c r="D380" s="96"/>
      <c r="E380" s="96"/>
      <c r="F380" s="96"/>
      <c r="G380" s="96"/>
      <c r="H380" s="96"/>
      <c r="I380" s="96"/>
      <c r="J380" s="96"/>
    </row>
    <row r="381" ht="12.75" customHeight="1">
      <c r="A381" s="96"/>
      <c r="B381" s="96"/>
      <c r="C381" s="96"/>
      <c r="D381" s="96"/>
      <c r="E381" s="96"/>
      <c r="F381" s="96"/>
      <c r="G381" s="96"/>
      <c r="H381" s="96"/>
      <c r="I381" s="96"/>
      <c r="J381" s="96"/>
    </row>
    <row r="382" ht="12.75" customHeight="1">
      <c r="A382" s="96"/>
      <c r="B382" s="96"/>
      <c r="C382" s="96"/>
      <c r="D382" s="96"/>
      <c r="E382" s="96"/>
      <c r="F382" s="96"/>
      <c r="G382" s="96"/>
      <c r="H382" s="96"/>
      <c r="I382" s="96"/>
      <c r="J382" s="96"/>
    </row>
    <row r="383" ht="12.75" customHeight="1">
      <c r="A383" s="96"/>
      <c r="B383" s="96"/>
      <c r="C383" s="96"/>
      <c r="D383" s="96"/>
      <c r="E383" s="96"/>
      <c r="F383" s="96"/>
      <c r="G383" s="96"/>
      <c r="H383" s="96"/>
      <c r="I383" s="96"/>
      <c r="J383" s="96"/>
    </row>
    <row r="384" ht="12.75" customHeight="1">
      <c r="A384" s="96"/>
      <c r="B384" s="96"/>
      <c r="C384" s="96"/>
      <c r="D384" s="96"/>
      <c r="E384" s="96"/>
      <c r="F384" s="96"/>
      <c r="G384" s="96"/>
      <c r="H384" s="96"/>
      <c r="I384" s="96"/>
      <c r="J384" s="96"/>
    </row>
    <row r="385" ht="12.75" customHeight="1">
      <c r="A385" s="96"/>
      <c r="B385" s="96"/>
      <c r="C385" s="96"/>
      <c r="D385" s="96"/>
      <c r="E385" s="96"/>
      <c r="F385" s="96"/>
      <c r="G385" s="96"/>
      <c r="H385" s="96"/>
      <c r="I385" s="96"/>
      <c r="J385" s="96"/>
    </row>
    <row r="386" ht="12.75" customHeight="1">
      <c r="A386" s="96"/>
      <c r="B386" s="96"/>
      <c r="C386" s="96"/>
      <c r="D386" s="96"/>
      <c r="E386" s="96"/>
      <c r="F386" s="96"/>
      <c r="G386" s="96"/>
      <c r="H386" s="96"/>
      <c r="I386" s="96"/>
      <c r="J386" s="96"/>
    </row>
    <row r="387" ht="12.75" customHeight="1">
      <c r="A387" s="96"/>
      <c r="B387" s="96"/>
      <c r="C387" s="96"/>
      <c r="D387" s="96"/>
      <c r="E387" s="96"/>
      <c r="F387" s="96"/>
      <c r="G387" s="96"/>
      <c r="H387" s="96"/>
      <c r="I387" s="96"/>
      <c r="J387" s="96"/>
    </row>
    <row r="388" ht="12.75" customHeight="1">
      <c r="A388" s="96"/>
      <c r="B388" s="96"/>
      <c r="C388" s="96"/>
      <c r="D388" s="96"/>
      <c r="E388" s="96"/>
      <c r="F388" s="96"/>
      <c r="G388" s="96"/>
      <c r="H388" s="96"/>
      <c r="I388" s="96"/>
      <c r="J388" s="96"/>
    </row>
    <row r="389" ht="12.75" customHeight="1">
      <c r="A389" s="96"/>
      <c r="B389" s="96"/>
      <c r="C389" s="96"/>
      <c r="D389" s="96"/>
      <c r="E389" s="96"/>
      <c r="F389" s="96"/>
      <c r="G389" s="96"/>
      <c r="H389" s="96"/>
      <c r="I389" s="96"/>
      <c r="J389" s="96"/>
    </row>
    <row r="390" ht="12.75" customHeight="1">
      <c r="A390" s="96"/>
      <c r="B390" s="96"/>
      <c r="C390" s="96"/>
      <c r="D390" s="96"/>
      <c r="E390" s="96"/>
      <c r="F390" s="96"/>
      <c r="G390" s="96"/>
      <c r="H390" s="96"/>
      <c r="I390" s="96"/>
      <c r="J390" s="96"/>
    </row>
    <row r="391" ht="12.75" customHeight="1">
      <c r="A391" s="96"/>
      <c r="B391" s="96"/>
      <c r="C391" s="96"/>
      <c r="D391" s="96"/>
      <c r="E391" s="96"/>
      <c r="F391" s="96"/>
      <c r="G391" s="96"/>
      <c r="H391" s="96"/>
      <c r="I391" s="96"/>
      <c r="J391" s="96"/>
    </row>
    <row r="392" ht="12.75" customHeight="1">
      <c r="A392" s="96"/>
      <c r="B392" s="96"/>
      <c r="C392" s="96"/>
      <c r="D392" s="96"/>
      <c r="E392" s="96"/>
      <c r="F392" s="96"/>
      <c r="G392" s="96"/>
      <c r="H392" s="96"/>
      <c r="I392" s="96"/>
      <c r="J392" s="96"/>
    </row>
    <row r="393" ht="12.75" customHeight="1">
      <c r="A393" s="96"/>
      <c r="B393" s="96"/>
      <c r="C393" s="96"/>
      <c r="D393" s="96"/>
      <c r="E393" s="96"/>
      <c r="F393" s="96"/>
      <c r="G393" s="96"/>
      <c r="H393" s="96"/>
      <c r="I393" s="96"/>
      <c r="J393" s="96"/>
    </row>
    <row r="394" ht="12.75" customHeight="1">
      <c r="A394" s="96"/>
      <c r="B394" s="96"/>
      <c r="C394" s="96"/>
      <c r="D394" s="96"/>
      <c r="E394" s="96"/>
      <c r="F394" s="96"/>
      <c r="G394" s="96"/>
      <c r="H394" s="96"/>
      <c r="I394" s="96"/>
      <c r="J394" s="96"/>
    </row>
    <row r="395" ht="12.75" customHeight="1">
      <c r="A395" s="96"/>
      <c r="B395" s="96"/>
      <c r="C395" s="96"/>
      <c r="D395" s="96"/>
      <c r="E395" s="96"/>
      <c r="F395" s="96"/>
      <c r="G395" s="96"/>
      <c r="H395" s="96"/>
      <c r="I395" s="96"/>
      <c r="J395" s="96"/>
    </row>
    <row r="396" ht="12.75" customHeight="1">
      <c r="A396" s="96"/>
      <c r="B396" s="96"/>
      <c r="C396" s="96"/>
      <c r="D396" s="96"/>
      <c r="E396" s="96"/>
      <c r="F396" s="96"/>
      <c r="G396" s="96"/>
      <c r="H396" s="96"/>
      <c r="I396" s="96"/>
      <c r="J396" s="96"/>
    </row>
    <row r="397" ht="12.75" customHeight="1">
      <c r="A397" s="96"/>
      <c r="B397" s="96"/>
      <c r="C397" s="96"/>
      <c r="D397" s="96"/>
      <c r="E397" s="96"/>
      <c r="F397" s="96"/>
      <c r="G397" s="96"/>
      <c r="H397" s="96"/>
      <c r="I397" s="96"/>
      <c r="J397" s="96"/>
    </row>
    <row r="398" ht="12.75" customHeight="1">
      <c r="A398" s="96"/>
      <c r="B398" s="96"/>
      <c r="C398" s="96"/>
      <c r="D398" s="96"/>
      <c r="E398" s="96"/>
      <c r="F398" s="96"/>
      <c r="G398" s="96"/>
      <c r="H398" s="96"/>
      <c r="I398" s="96"/>
      <c r="J398" s="96"/>
    </row>
    <row r="399" ht="12.75" customHeight="1">
      <c r="A399" s="96"/>
      <c r="B399" s="96"/>
      <c r="C399" s="96"/>
      <c r="D399" s="96"/>
      <c r="E399" s="96"/>
      <c r="F399" s="96"/>
      <c r="G399" s="96"/>
      <c r="H399" s="96"/>
      <c r="I399" s="96"/>
      <c r="J399" s="96"/>
    </row>
    <row r="400" ht="12.75" customHeight="1">
      <c r="A400" s="96"/>
      <c r="B400" s="96"/>
      <c r="C400" s="96"/>
      <c r="D400" s="96"/>
      <c r="E400" s="96"/>
      <c r="F400" s="96"/>
      <c r="G400" s="96"/>
      <c r="H400" s="96"/>
      <c r="I400" s="96"/>
      <c r="J400" s="96"/>
    </row>
    <row r="401" ht="12.75" customHeight="1">
      <c r="A401" s="96"/>
      <c r="B401" s="96"/>
      <c r="C401" s="96"/>
      <c r="D401" s="96"/>
      <c r="E401" s="96"/>
      <c r="F401" s="96"/>
      <c r="G401" s="96"/>
      <c r="H401" s="96"/>
      <c r="I401" s="96"/>
      <c r="J401" s="96"/>
    </row>
    <row r="402" ht="12.75" customHeight="1">
      <c r="A402" s="96"/>
      <c r="B402" s="96"/>
      <c r="C402" s="96"/>
      <c r="D402" s="96"/>
      <c r="E402" s="96"/>
      <c r="F402" s="96"/>
      <c r="G402" s="96"/>
      <c r="H402" s="96"/>
      <c r="I402" s="96"/>
      <c r="J402" s="96"/>
    </row>
    <row r="403" ht="12.75" customHeight="1">
      <c r="A403" s="96"/>
      <c r="B403" s="96"/>
      <c r="C403" s="96"/>
      <c r="D403" s="96"/>
      <c r="E403" s="96"/>
      <c r="F403" s="96"/>
      <c r="G403" s="96"/>
      <c r="H403" s="96"/>
      <c r="I403" s="96"/>
      <c r="J403" s="96"/>
    </row>
    <row r="404" ht="12.75" customHeight="1">
      <c r="A404" s="96"/>
      <c r="B404" s="96"/>
      <c r="C404" s="96"/>
      <c r="D404" s="96"/>
      <c r="E404" s="96"/>
      <c r="F404" s="96"/>
      <c r="G404" s="96"/>
      <c r="H404" s="96"/>
      <c r="I404" s="96"/>
      <c r="J404" s="96"/>
    </row>
    <row r="405" ht="12.75" customHeight="1">
      <c r="A405" s="96"/>
      <c r="B405" s="96"/>
      <c r="C405" s="96"/>
      <c r="D405" s="96"/>
      <c r="E405" s="96"/>
      <c r="F405" s="96"/>
      <c r="G405" s="96"/>
      <c r="H405" s="96"/>
      <c r="I405" s="96"/>
      <c r="J405" s="96"/>
    </row>
    <row r="406" ht="12.75" customHeight="1">
      <c r="A406" s="96"/>
      <c r="B406" s="96"/>
      <c r="C406" s="96"/>
      <c r="D406" s="96"/>
      <c r="E406" s="96"/>
      <c r="F406" s="96"/>
      <c r="G406" s="96"/>
      <c r="H406" s="96"/>
      <c r="I406" s="96"/>
      <c r="J406" s="96"/>
    </row>
    <row r="407" ht="12.75" customHeight="1">
      <c r="A407" s="96"/>
      <c r="B407" s="96"/>
      <c r="C407" s="96"/>
      <c r="D407" s="96"/>
      <c r="E407" s="96"/>
      <c r="F407" s="96"/>
      <c r="G407" s="96"/>
      <c r="H407" s="96"/>
      <c r="I407" s="96"/>
      <c r="J407" s="96"/>
    </row>
    <row r="408" ht="12.75" customHeight="1">
      <c r="A408" s="96"/>
      <c r="B408" s="96"/>
      <c r="C408" s="96"/>
      <c r="D408" s="96"/>
      <c r="E408" s="96"/>
      <c r="F408" s="96"/>
      <c r="G408" s="96"/>
      <c r="H408" s="96"/>
      <c r="I408" s="96"/>
      <c r="J408" s="96"/>
    </row>
    <row r="409" ht="12.75" customHeight="1">
      <c r="A409" s="96"/>
      <c r="B409" s="96"/>
      <c r="C409" s="96"/>
      <c r="D409" s="96"/>
      <c r="E409" s="96"/>
      <c r="F409" s="96"/>
      <c r="G409" s="96"/>
      <c r="H409" s="96"/>
      <c r="I409" s="96"/>
      <c r="J409" s="96"/>
    </row>
    <row r="410" ht="12.75" customHeight="1">
      <c r="A410" s="96"/>
      <c r="B410" s="96"/>
      <c r="C410" s="96"/>
      <c r="D410" s="96"/>
      <c r="E410" s="96"/>
      <c r="F410" s="96"/>
      <c r="G410" s="96"/>
      <c r="H410" s="96"/>
      <c r="I410" s="96"/>
      <c r="J410" s="96"/>
    </row>
    <row r="411" ht="12.75" customHeight="1">
      <c r="A411" s="96"/>
      <c r="B411" s="96"/>
      <c r="C411" s="96"/>
      <c r="D411" s="96"/>
      <c r="E411" s="96"/>
      <c r="F411" s="96"/>
      <c r="G411" s="96"/>
      <c r="H411" s="96"/>
      <c r="I411" s="96"/>
      <c r="J411" s="96"/>
    </row>
    <row r="412" ht="12.75" customHeight="1">
      <c r="A412" s="96"/>
      <c r="B412" s="96"/>
      <c r="C412" s="96"/>
      <c r="D412" s="96"/>
      <c r="E412" s="96"/>
      <c r="F412" s="96"/>
      <c r="G412" s="96"/>
      <c r="H412" s="96"/>
      <c r="I412" s="96"/>
      <c r="J412" s="96"/>
    </row>
    <row r="413" ht="12.75" customHeight="1">
      <c r="A413" s="96"/>
      <c r="B413" s="96"/>
      <c r="C413" s="96"/>
      <c r="D413" s="96"/>
      <c r="E413" s="96"/>
      <c r="F413" s="96"/>
      <c r="G413" s="96"/>
      <c r="H413" s="96"/>
      <c r="I413" s="96"/>
      <c r="J413" s="96"/>
    </row>
    <row r="414" ht="12.75" customHeight="1">
      <c r="A414" s="96"/>
      <c r="B414" s="96"/>
      <c r="C414" s="96"/>
      <c r="D414" s="96"/>
      <c r="E414" s="96"/>
      <c r="F414" s="96"/>
      <c r="G414" s="96"/>
      <c r="H414" s="96"/>
      <c r="I414" s="96"/>
      <c r="J414" s="96"/>
    </row>
    <row r="415" ht="12.75" customHeight="1">
      <c r="A415" s="96"/>
      <c r="B415" s="96"/>
      <c r="C415" s="96"/>
      <c r="D415" s="96"/>
      <c r="E415" s="96"/>
      <c r="F415" s="96"/>
      <c r="G415" s="96"/>
      <c r="H415" s="96"/>
      <c r="I415" s="96"/>
      <c r="J415" s="96"/>
    </row>
    <row r="416" ht="12.75" customHeight="1">
      <c r="A416" s="96"/>
      <c r="B416" s="96"/>
      <c r="C416" s="96"/>
      <c r="D416" s="96"/>
      <c r="E416" s="96"/>
      <c r="F416" s="96"/>
      <c r="G416" s="96"/>
      <c r="H416" s="96"/>
      <c r="I416" s="96"/>
      <c r="J416" s="96"/>
    </row>
    <row r="417" ht="12.75" customHeight="1">
      <c r="A417" s="96"/>
      <c r="B417" s="96"/>
      <c r="C417" s="96"/>
      <c r="D417" s="96"/>
      <c r="E417" s="96"/>
      <c r="F417" s="96"/>
      <c r="G417" s="96"/>
      <c r="H417" s="96"/>
      <c r="I417" s="96"/>
      <c r="J417" s="96"/>
    </row>
    <row r="418" ht="12.75" customHeight="1">
      <c r="A418" s="96"/>
      <c r="B418" s="96"/>
      <c r="C418" s="96"/>
      <c r="D418" s="96"/>
      <c r="E418" s="96"/>
      <c r="F418" s="96"/>
      <c r="G418" s="96"/>
      <c r="H418" s="96"/>
      <c r="I418" s="96"/>
      <c r="J418" s="96"/>
    </row>
    <row r="419" ht="12.75" customHeight="1">
      <c r="A419" s="96"/>
      <c r="B419" s="96"/>
      <c r="C419" s="96"/>
      <c r="D419" s="96"/>
      <c r="E419" s="96"/>
      <c r="F419" s="96"/>
      <c r="G419" s="96"/>
      <c r="H419" s="96"/>
      <c r="I419" s="96"/>
      <c r="J419" s="96"/>
    </row>
    <row r="420" ht="12.75" customHeight="1">
      <c r="A420" s="96"/>
      <c r="B420" s="96"/>
      <c r="C420" s="96"/>
      <c r="D420" s="96"/>
      <c r="E420" s="96"/>
      <c r="F420" s="96"/>
      <c r="G420" s="96"/>
      <c r="H420" s="96"/>
      <c r="I420" s="96"/>
      <c r="J420" s="96"/>
    </row>
    <row r="421" ht="12.75" customHeight="1">
      <c r="A421" s="96"/>
      <c r="B421" s="96"/>
      <c r="C421" s="96"/>
      <c r="D421" s="96"/>
      <c r="E421" s="96"/>
      <c r="F421" s="96"/>
      <c r="G421" s="96"/>
      <c r="H421" s="96"/>
      <c r="I421" s="96"/>
      <c r="J421" s="96"/>
    </row>
    <row r="422" ht="12.75" customHeight="1">
      <c r="A422" s="96"/>
      <c r="B422" s="96"/>
      <c r="C422" s="96"/>
      <c r="D422" s="96"/>
      <c r="E422" s="96"/>
      <c r="F422" s="96"/>
      <c r="G422" s="96"/>
      <c r="H422" s="96"/>
      <c r="I422" s="96"/>
      <c r="J422" s="96"/>
    </row>
    <row r="423" ht="12.75" customHeight="1">
      <c r="A423" s="96"/>
      <c r="B423" s="96"/>
      <c r="C423" s="96"/>
      <c r="D423" s="96"/>
      <c r="E423" s="96"/>
      <c r="F423" s="96"/>
      <c r="G423" s="96"/>
      <c r="H423" s="96"/>
      <c r="I423" s="96"/>
      <c r="J423" s="96"/>
    </row>
    <row r="424" ht="12.75" customHeight="1">
      <c r="A424" s="96"/>
      <c r="B424" s="96"/>
      <c r="C424" s="96"/>
      <c r="D424" s="96"/>
      <c r="E424" s="96"/>
      <c r="F424" s="96"/>
      <c r="G424" s="96"/>
      <c r="H424" s="96"/>
      <c r="I424" s="96"/>
      <c r="J424" s="96"/>
    </row>
    <row r="425" ht="12.75" customHeight="1">
      <c r="A425" s="96"/>
      <c r="B425" s="96"/>
      <c r="C425" s="96"/>
      <c r="D425" s="96"/>
      <c r="E425" s="96"/>
      <c r="F425" s="96"/>
      <c r="G425" s="96"/>
      <c r="H425" s="96"/>
      <c r="I425" s="96"/>
      <c r="J425" s="96"/>
    </row>
    <row r="426" ht="12.75" customHeight="1">
      <c r="A426" s="96"/>
      <c r="B426" s="96"/>
      <c r="C426" s="96"/>
      <c r="D426" s="96"/>
      <c r="E426" s="96"/>
      <c r="F426" s="96"/>
      <c r="G426" s="96"/>
      <c r="H426" s="96"/>
      <c r="I426" s="96"/>
      <c r="J426" s="96"/>
    </row>
    <row r="427" ht="12.75" customHeight="1">
      <c r="A427" s="96"/>
      <c r="B427" s="96"/>
      <c r="C427" s="96"/>
      <c r="D427" s="96"/>
      <c r="E427" s="96"/>
      <c r="F427" s="96"/>
      <c r="G427" s="96"/>
      <c r="H427" s="96"/>
      <c r="I427" s="96"/>
      <c r="J427" s="96"/>
    </row>
    <row r="428" ht="12.75" customHeight="1">
      <c r="A428" s="96"/>
      <c r="B428" s="96"/>
      <c r="C428" s="96"/>
      <c r="D428" s="96"/>
      <c r="E428" s="96"/>
      <c r="F428" s="96"/>
      <c r="G428" s="96"/>
      <c r="H428" s="96"/>
      <c r="I428" s="96"/>
      <c r="J428" s="96"/>
    </row>
    <row r="429" ht="12.75" customHeight="1">
      <c r="A429" s="96"/>
      <c r="B429" s="96"/>
      <c r="C429" s="96"/>
      <c r="D429" s="96"/>
      <c r="E429" s="96"/>
      <c r="F429" s="96"/>
      <c r="G429" s="96"/>
      <c r="H429" s="96"/>
      <c r="I429" s="96"/>
      <c r="J429" s="96"/>
    </row>
    <row r="430" ht="12.75" customHeight="1">
      <c r="A430" s="96"/>
      <c r="B430" s="96"/>
      <c r="C430" s="96"/>
      <c r="D430" s="96"/>
      <c r="E430" s="96"/>
      <c r="F430" s="96"/>
      <c r="G430" s="96"/>
      <c r="H430" s="96"/>
      <c r="I430" s="96"/>
      <c r="J430" s="96"/>
    </row>
    <row r="431" ht="12.75" customHeight="1">
      <c r="A431" s="96"/>
      <c r="B431" s="96"/>
      <c r="C431" s="96"/>
      <c r="D431" s="96"/>
      <c r="E431" s="96"/>
      <c r="F431" s="96"/>
      <c r="G431" s="96"/>
      <c r="H431" s="96"/>
      <c r="I431" s="96"/>
      <c r="J431" s="96"/>
    </row>
    <row r="432" ht="12.75" customHeight="1">
      <c r="A432" s="96"/>
      <c r="B432" s="96"/>
      <c r="C432" s="96"/>
      <c r="D432" s="96"/>
      <c r="E432" s="96"/>
      <c r="F432" s="96"/>
      <c r="G432" s="96"/>
      <c r="H432" s="96"/>
      <c r="I432" s="96"/>
      <c r="J432" s="96"/>
    </row>
    <row r="433" ht="12.75" customHeight="1">
      <c r="A433" s="96"/>
      <c r="B433" s="96"/>
      <c r="C433" s="96"/>
      <c r="D433" s="96"/>
      <c r="E433" s="96"/>
      <c r="F433" s="96"/>
      <c r="G433" s="96"/>
      <c r="H433" s="96"/>
      <c r="I433" s="96"/>
      <c r="J433" s="96"/>
    </row>
    <row r="434" ht="12.75" customHeight="1">
      <c r="A434" s="96"/>
      <c r="B434" s="96"/>
      <c r="C434" s="96"/>
      <c r="D434" s="96"/>
      <c r="E434" s="96"/>
      <c r="F434" s="96"/>
      <c r="G434" s="96"/>
      <c r="H434" s="96"/>
      <c r="I434" s="96"/>
      <c r="J434" s="96"/>
    </row>
    <row r="435" ht="12.75" customHeight="1">
      <c r="A435" s="96"/>
      <c r="B435" s="96"/>
      <c r="C435" s="96"/>
      <c r="D435" s="96"/>
      <c r="E435" s="96"/>
      <c r="F435" s="96"/>
      <c r="G435" s="96"/>
      <c r="H435" s="96"/>
      <c r="I435" s="96"/>
      <c r="J435" s="96"/>
    </row>
    <row r="436" ht="12.75" customHeight="1">
      <c r="A436" s="96"/>
      <c r="B436" s="96"/>
      <c r="C436" s="96"/>
      <c r="D436" s="96"/>
      <c r="E436" s="96"/>
      <c r="F436" s="96"/>
      <c r="G436" s="96"/>
      <c r="H436" s="96"/>
      <c r="I436" s="96"/>
      <c r="J436" s="96"/>
    </row>
    <row r="437" ht="12.75" customHeight="1">
      <c r="A437" s="96"/>
      <c r="B437" s="96"/>
      <c r="C437" s="96"/>
      <c r="D437" s="96"/>
      <c r="E437" s="96"/>
      <c r="F437" s="96"/>
      <c r="G437" s="96"/>
      <c r="H437" s="96"/>
      <c r="I437" s="96"/>
      <c r="J437" s="96"/>
    </row>
    <row r="438" ht="12.75" customHeight="1">
      <c r="A438" s="96"/>
      <c r="B438" s="96"/>
      <c r="C438" s="96"/>
      <c r="D438" s="96"/>
      <c r="E438" s="96"/>
      <c r="F438" s="96"/>
      <c r="G438" s="96"/>
      <c r="H438" s="96"/>
      <c r="I438" s="96"/>
      <c r="J438" s="96"/>
    </row>
    <row r="439" ht="12.75" customHeight="1">
      <c r="A439" s="96"/>
      <c r="B439" s="96"/>
      <c r="C439" s="96"/>
      <c r="D439" s="96"/>
      <c r="E439" s="96"/>
      <c r="F439" s="96"/>
      <c r="G439" s="96"/>
      <c r="H439" s="96"/>
      <c r="I439" s="96"/>
      <c r="J439" s="96"/>
    </row>
    <row r="440" ht="12.75" customHeight="1">
      <c r="A440" s="96"/>
      <c r="B440" s="96"/>
      <c r="C440" s="96"/>
      <c r="D440" s="96"/>
      <c r="E440" s="96"/>
      <c r="F440" s="96"/>
      <c r="G440" s="96"/>
      <c r="H440" s="96"/>
      <c r="I440" s="96"/>
      <c r="J440" s="96"/>
    </row>
    <row r="441" ht="12.75" customHeight="1">
      <c r="A441" s="96"/>
      <c r="B441" s="96"/>
      <c r="C441" s="96"/>
      <c r="D441" s="96"/>
      <c r="E441" s="96"/>
      <c r="F441" s="96"/>
      <c r="G441" s="96"/>
      <c r="H441" s="96"/>
      <c r="I441" s="96"/>
      <c r="J441" s="96"/>
    </row>
    <row r="442" ht="12.75" customHeight="1">
      <c r="A442" s="96"/>
      <c r="B442" s="96"/>
      <c r="C442" s="96"/>
      <c r="D442" s="96"/>
      <c r="E442" s="96"/>
      <c r="F442" s="96"/>
      <c r="G442" s="96"/>
      <c r="H442" s="96"/>
      <c r="I442" s="96"/>
      <c r="J442" s="96"/>
    </row>
    <row r="443" ht="12.75" customHeight="1">
      <c r="A443" s="96"/>
      <c r="B443" s="96"/>
      <c r="C443" s="96"/>
      <c r="D443" s="96"/>
      <c r="E443" s="96"/>
      <c r="F443" s="96"/>
      <c r="G443" s="96"/>
      <c r="H443" s="96"/>
      <c r="I443" s="96"/>
      <c r="J443" s="96"/>
    </row>
    <row r="444" ht="12.75" customHeight="1">
      <c r="A444" s="96"/>
      <c r="B444" s="96"/>
      <c r="C444" s="96"/>
      <c r="D444" s="96"/>
      <c r="E444" s="96"/>
      <c r="F444" s="96"/>
      <c r="G444" s="96"/>
      <c r="H444" s="96"/>
      <c r="I444" s="96"/>
      <c r="J444" s="96"/>
    </row>
    <row r="445" ht="12.75" customHeight="1">
      <c r="A445" s="96"/>
      <c r="B445" s="96"/>
      <c r="C445" s="96"/>
      <c r="D445" s="96"/>
      <c r="E445" s="96"/>
      <c r="F445" s="96"/>
      <c r="G445" s="96"/>
      <c r="H445" s="96"/>
      <c r="I445" s="96"/>
      <c r="J445" s="96"/>
    </row>
    <row r="446" ht="12.75" customHeight="1">
      <c r="A446" s="96"/>
      <c r="B446" s="96"/>
      <c r="C446" s="96"/>
      <c r="D446" s="96"/>
      <c r="E446" s="96"/>
      <c r="F446" s="96"/>
      <c r="G446" s="96"/>
      <c r="H446" s="96"/>
      <c r="I446" s="96"/>
      <c r="J446" s="96"/>
    </row>
    <row r="447" ht="12.75" customHeight="1">
      <c r="A447" s="96"/>
      <c r="B447" s="96"/>
      <c r="C447" s="96"/>
      <c r="D447" s="96"/>
      <c r="E447" s="96"/>
      <c r="F447" s="96"/>
      <c r="G447" s="96"/>
      <c r="H447" s="96"/>
      <c r="I447" s="96"/>
      <c r="J447" s="96"/>
    </row>
    <row r="448" ht="12.75" customHeight="1">
      <c r="A448" s="96"/>
      <c r="B448" s="96"/>
      <c r="C448" s="96"/>
      <c r="D448" s="96"/>
      <c r="E448" s="96"/>
      <c r="F448" s="96"/>
      <c r="G448" s="96"/>
      <c r="H448" s="96"/>
      <c r="I448" s="96"/>
      <c r="J448" s="96"/>
    </row>
    <row r="449" ht="12.75" customHeight="1">
      <c r="A449" s="96"/>
      <c r="B449" s="96"/>
      <c r="C449" s="96"/>
      <c r="D449" s="96"/>
      <c r="E449" s="96"/>
      <c r="F449" s="96"/>
      <c r="G449" s="96"/>
      <c r="H449" s="96"/>
      <c r="I449" s="96"/>
      <c r="J449" s="96"/>
    </row>
    <row r="450" ht="12.75" customHeight="1">
      <c r="A450" s="96"/>
      <c r="B450" s="96"/>
      <c r="C450" s="96"/>
      <c r="D450" s="96"/>
      <c r="E450" s="96"/>
      <c r="F450" s="96"/>
      <c r="G450" s="96"/>
      <c r="H450" s="96"/>
      <c r="I450" s="96"/>
      <c r="J450" s="96"/>
    </row>
    <row r="451" ht="12.75" customHeight="1">
      <c r="A451" s="96"/>
      <c r="B451" s="96"/>
      <c r="C451" s="96"/>
      <c r="D451" s="96"/>
      <c r="E451" s="96"/>
      <c r="F451" s="96"/>
      <c r="G451" s="96"/>
      <c r="H451" s="96"/>
      <c r="I451" s="96"/>
      <c r="J451" s="96"/>
    </row>
    <row r="452" ht="12.75" customHeight="1">
      <c r="A452" s="96"/>
      <c r="B452" s="96"/>
      <c r="C452" s="96"/>
      <c r="D452" s="96"/>
      <c r="E452" s="96"/>
      <c r="F452" s="96"/>
      <c r="G452" s="96"/>
      <c r="H452" s="96"/>
      <c r="I452" s="96"/>
      <c r="J452" s="96"/>
    </row>
    <row r="453" ht="12.75" customHeight="1">
      <c r="A453" s="96"/>
      <c r="B453" s="96"/>
      <c r="C453" s="96"/>
      <c r="D453" s="96"/>
      <c r="E453" s="96"/>
      <c r="F453" s="96"/>
      <c r="G453" s="96"/>
      <c r="H453" s="96"/>
      <c r="I453" s="96"/>
      <c r="J453" s="96"/>
    </row>
    <row r="454" ht="12.75" customHeight="1">
      <c r="A454" s="96"/>
      <c r="B454" s="96"/>
      <c r="C454" s="96"/>
      <c r="D454" s="96"/>
      <c r="E454" s="96"/>
      <c r="F454" s="96"/>
      <c r="G454" s="96"/>
      <c r="H454" s="96"/>
      <c r="I454" s="96"/>
      <c r="J454" s="96"/>
    </row>
    <row r="455" ht="12.75" customHeight="1">
      <c r="A455" s="96"/>
      <c r="B455" s="96"/>
      <c r="C455" s="96"/>
      <c r="D455" s="96"/>
      <c r="E455" s="96"/>
      <c r="F455" s="96"/>
      <c r="G455" s="96"/>
      <c r="H455" s="96"/>
      <c r="I455" s="96"/>
      <c r="J455" s="96"/>
    </row>
    <row r="456" ht="12.75" customHeight="1">
      <c r="A456" s="96"/>
      <c r="B456" s="96"/>
      <c r="C456" s="96"/>
      <c r="D456" s="96"/>
      <c r="E456" s="96"/>
      <c r="F456" s="96"/>
      <c r="G456" s="96"/>
      <c r="H456" s="96"/>
      <c r="I456" s="96"/>
      <c r="J456" s="96"/>
    </row>
    <row r="457" ht="12.75" customHeight="1">
      <c r="A457" s="96"/>
      <c r="B457" s="96"/>
      <c r="C457" s="96"/>
      <c r="D457" s="96"/>
      <c r="E457" s="96"/>
      <c r="F457" s="96"/>
      <c r="G457" s="96"/>
      <c r="H457" s="96"/>
      <c r="I457" s="96"/>
      <c r="J457" s="96"/>
    </row>
    <row r="458" ht="12.75" customHeight="1">
      <c r="A458" s="96"/>
      <c r="B458" s="96"/>
      <c r="C458" s="96"/>
      <c r="D458" s="96"/>
      <c r="E458" s="96"/>
      <c r="F458" s="96"/>
      <c r="G458" s="96"/>
      <c r="H458" s="96"/>
      <c r="I458" s="96"/>
      <c r="J458" s="96"/>
    </row>
    <row r="459" ht="12.75" customHeight="1">
      <c r="A459" s="96"/>
      <c r="B459" s="96"/>
      <c r="C459" s="96"/>
      <c r="D459" s="96"/>
      <c r="E459" s="96"/>
      <c r="F459" s="96"/>
      <c r="G459" s="96"/>
      <c r="H459" s="96"/>
      <c r="I459" s="96"/>
      <c r="J459" s="96"/>
    </row>
    <row r="460" ht="12.75" customHeight="1">
      <c r="A460" s="96"/>
      <c r="B460" s="96"/>
      <c r="C460" s="96"/>
      <c r="D460" s="96"/>
      <c r="E460" s="96"/>
      <c r="F460" s="96"/>
      <c r="G460" s="96"/>
      <c r="H460" s="96"/>
      <c r="I460" s="96"/>
      <c r="J460" s="96"/>
    </row>
    <row r="461" ht="12.75" customHeight="1">
      <c r="A461" s="96"/>
      <c r="B461" s="96"/>
      <c r="C461" s="96"/>
      <c r="D461" s="96"/>
      <c r="E461" s="96"/>
      <c r="F461" s="96"/>
      <c r="G461" s="96"/>
      <c r="H461" s="96"/>
      <c r="I461" s="96"/>
      <c r="J461" s="96"/>
    </row>
    <row r="462" ht="12.75" customHeight="1">
      <c r="A462" s="96"/>
      <c r="B462" s="96"/>
      <c r="C462" s="96"/>
      <c r="D462" s="96"/>
      <c r="E462" s="96"/>
      <c r="F462" s="96"/>
      <c r="G462" s="96"/>
      <c r="H462" s="96"/>
      <c r="I462" s="96"/>
      <c r="J462" s="96"/>
    </row>
    <row r="463" ht="12.75" customHeight="1">
      <c r="A463" s="96"/>
      <c r="B463" s="96"/>
      <c r="C463" s="96"/>
      <c r="D463" s="96"/>
      <c r="E463" s="96"/>
      <c r="F463" s="96"/>
      <c r="G463" s="96"/>
      <c r="H463" s="96"/>
      <c r="I463" s="96"/>
      <c r="J463" s="96"/>
    </row>
    <row r="464" ht="12.75" customHeight="1">
      <c r="A464" s="96"/>
      <c r="B464" s="96"/>
      <c r="C464" s="96"/>
      <c r="D464" s="96"/>
      <c r="E464" s="96"/>
      <c r="F464" s="96"/>
      <c r="G464" s="96"/>
      <c r="H464" s="96"/>
      <c r="I464" s="96"/>
      <c r="J464" s="96"/>
    </row>
    <row r="465" ht="12.75" customHeight="1">
      <c r="A465" s="96"/>
      <c r="B465" s="96"/>
      <c r="C465" s="96"/>
      <c r="D465" s="96"/>
      <c r="E465" s="96"/>
      <c r="F465" s="96"/>
      <c r="G465" s="96"/>
      <c r="H465" s="96"/>
      <c r="I465" s="96"/>
      <c r="J465" s="96"/>
    </row>
    <row r="466" ht="12.75" customHeight="1">
      <c r="A466" s="96"/>
      <c r="B466" s="96"/>
      <c r="C466" s="96"/>
      <c r="D466" s="96"/>
      <c r="E466" s="96"/>
      <c r="F466" s="96"/>
      <c r="G466" s="96"/>
      <c r="H466" s="96"/>
      <c r="I466" s="96"/>
      <c r="J466" s="96"/>
    </row>
    <row r="467" ht="12.75" customHeight="1">
      <c r="A467" s="96"/>
      <c r="B467" s="96"/>
      <c r="C467" s="96"/>
      <c r="D467" s="96"/>
      <c r="E467" s="96"/>
      <c r="F467" s="96"/>
      <c r="G467" s="96"/>
      <c r="H467" s="96"/>
      <c r="I467" s="96"/>
      <c r="J467" s="96"/>
    </row>
    <row r="468" ht="12.75" customHeight="1">
      <c r="A468" s="96"/>
      <c r="B468" s="96"/>
      <c r="C468" s="96"/>
      <c r="D468" s="96"/>
      <c r="E468" s="96"/>
      <c r="F468" s="96"/>
      <c r="G468" s="96"/>
      <c r="H468" s="96"/>
      <c r="I468" s="96"/>
      <c r="J468" s="96"/>
    </row>
    <row r="469" ht="12.75" customHeight="1">
      <c r="A469" s="96"/>
      <c r="B469" s="96"/>
      <c r="C469" s="96"/>
      <c r="D469" s="96"/>
      <c r="E469" s="96"/>
      <c r="F469" s="96"/>
      <c r="G469" s="96"/>
      <c r="H469" s="96"/>
      <c r="I469" s="96"/>
      <c r="J469" s="96"/>
    </row>
    <row r="470" ht="12.75" customHeight="1">
      <c r="A470" s="96"/>
      <c r="B470" s="96"/>
      <c r="C470" s="96"/>
      <c r="D470" s="96"/>
      <c r="E470" s="96"/>
      <c r="F470" s="96"/>
      <c r="G470" s="96"/>
      <c r="H470" s="96"/>
      <c r="I470" s="96"/>
      <c r="J470" s="96"/>
    </row>
    <row r="471" ht="12.75" customHeight="1">
      <c r="A471" s="96"/>
      <c r="B471" s="96"/>
      <c r="C471" s="96"/>
      <c r="D471" s="96"/>
      <c r="E471" s="96"/>
      <c r="F471" s="96"/>
      <c r="G471" s="96"/>
      <c r="H471" s="96"/>
      <c r="I471" s="96"/>
      <c r="J471" s="96"/>
    </row>
    <row r="472" ht="12.75" customHeight="1">
      <c r="A472" s="96"/>
      <c r="B472" s="96"/>
      <c r="C472" s="96"/>
      <c r="D472" s="96"/>
      <c r="E472" s="96"/>
      <c r="F472" s="96"/>
      <c r="G472" s="96"/>
      <c r="H472" s="96"/>
      <c r="I472" s="96"/>
      <c r="J472" s="96"/>
    </row>
    <row r="473" ht="12.75" customHeight="1">
      <c r="A473" s="96"/>
      <c r="B473" s="96"/>
      <c r="C473" s="96"/>
      <c r="D473" s="96"/>
      <c r="E473" s="96"/>
      <c r="F473" s="96"/>
      <c r="G473" s="96"/>
      <c r="H473" s="96"/>
      <c r="I473" s="96"/>
      <c r="J473" s="96"/>
    </row>
    <row r="474" ht="12.75" customHeight="1">
      <c r="A474" s="96"/>
      <c r="B474" s="96"/>
      <c r="C474" s="96"/>
      <c r="D474" s="96"/>
      <c r="E474" s="96"/>
      <c r="F474" s="96"/>
      <c r="G474" s="96"/>
      <c r="H474" s="96"/>
      <c r="I474" s="96"/>
      <c r="J474" s="96"/>
    </row>
    <row r="475" ht="12.75" customHeight="1">
      <c r="A475" s="96"/>
      <c r="B475" s="96"/>
      <c r="C475" s="96"/>
      <c r="D475" s="96"/>
      <c r="E475" s="96"/>
      <c r="F475" s="96"/>
      <c r="G475" s="96"/>
      <c r="H475" s="96"/>
      <c r="I475" s="96"/>
      <c r="J475" s="96"/>
    </row>
    <row r="476" ht="12.75" customHeight="1">
      <c r="A476" s="96"/>
      <c r="B476" s="96"/>
      <c r="C476" s="96"/>
      <c r="D476" s="96"/>
      <c r="E476" s="96"/>
      <c r="F476" s="96"/>
      <c r="G476" s="96"/>
      <c r="H476" s="96"/>
      <c r="I476" s="96"/>
      <c r="J476" s="96"/>
    </row>
    <row r="477" ht="12.75" customHeight="1">
      <c r="A477" s="96"/>
      <c r="B477" s="96"/>
      <c r="C477" s="96"/>
      <c r="D477" s="96"/>
      <c r="E477" s="96"/>
      <c r="F477" s="96"/>
      <c r="G477" s="96"/>
      <c r="H477" s="96"/>
      <c r="I477" s="96"/>
      <c r="J477" s="96"/>
    </row>
    <row r="478" ht="12.75" customHeight="1">
      <c r="A478" s="96"/>
      <c r="B478" s="96"/>
      <c r="C478" s="96"/>
      <c r="D478" s="96"/>
      <c r="E478" s="96"/>
      <c r="F478" s="96"/>
      <c r="G478" s="96"/>
      <c r="H478" s="96"/>
      <c r="I478" s="96"/>
      <c r="J478" s="96"/>
    </row>
    <row r="479" ht="12.75" customHeight="1">
      <c r="A479" s="96"/>
      <c r="B479" s="96"/>
      <c r="C479" s="96"/>
      <c r="D479" s="96"/>
      <c r="E479" s="96"/>
      <c r="F479" s="96"/>
      <c r="G479" s="96"/>
      <c r="H479" s="96"/>
      <c r="I479" s="96"/>
      <c r="J479" s="96"/>
    </row>
    <row r="480" ht="12.75" customHeight="1">
      <c r="A480" s="96"/>
      <c r="B480" s="96"/>
      <c r="C480" s="96"/>
      <c r="D480" s="96"/>
      <c r="E480" s="96"/>
      <c r="F480" s="96"/>
      <c r="G480" s="96"/>
      <c r="H480" s="96"/>
      <c r="I480" s="96"/>
      <c r="J480" s="96"/>
    </row>
    <row r="481" ht="12.75" customHeight="1">
      <c r="A481" s="96"/>
      <c r="B481" s="96"/>
      <c r="C481" s="96"/>
      <c r="D481" s="96"/>
      <c r="E481" s="96"/>
      <c r="F481" s="96"/>
      <c r="G481" s="96"/>
      <c r="H481" s="96"/>
      <c r="I481" s="96"/>
      <c r="J481" s="96"/>
    </row>
    <row r="482" ht="12.75" customHeight="1">
      <c r="A482" s="96"/>
      <c r="B482" s="96"/>
      <c r="C482" s="96"/>
      <c r="D482" s="96"/>
      <c r="E482" s="96"/>
      <c r="F482" s="96"/>
      <c r="G482" s="96"/>
      <c r="H482" s="96"/>
      <c r="I482" s="96"/>
      <c r="J482" s="96"/>
    </row>
    <row r="483" ht="12.75" customHeight="1">
      <c r="A483" s="96"/>
      <c r="B483" s="96"/>
      <c r="C483" s="96"/>
      <c r="D483" s="96"/>
      <c r="E483" s="96"/>
      <c r="F483" s="96"/>
      <c r="G483" s="96"/>
      <c r="H483" s="96"/>
      <c r="I483" s="96"/>
      <c r="J483" s="96"/>
    </row>
    <row r="484" ht="12.75" customHeight="1">
      <c r="A484" s="96"/>
      <c r="B484" s="96"/>
      <c r="C484" s="96"/>
      <c r="D484" s="96"/>
      <c r="E484" s="96"/>
      <c r="F484" s="96"/>
      <c r="G484" s="96"/>
      <c r="H484" s="96"/>
      <c r="I484" s="96"/>
      <c r="J484" s="96"/>
    </row>
    <row r="485" ht="12.75" customHeight="1">
      <c r="A485" s="96"/>
      <c r="B485" s="96"/>
      <c r="C485" s="96"/>
      <c r="D485" s="96"/>
      <c r="E485" s="96"/>
      <c r="F485" s="96"/>
      <c r="G485" s="96"/>
      <c r="H485" s="96"/>
      <c r="I485" s="96"/>
      <c r="J485" s="96"/>
    </row>
    <row r="486" ht="12.75" customHeight="1">
      <c r="A486" s="96"/>
      <c r="B486" s="96"/>
      <c r="C486" s="96"/>
      <c r="D486" s="96"/>
      <c r="E486" s="96"/>
      <c r="F486" s="96"/>
      <c r="G486" s="96"/>
      <c r="H486" s="96"/>
      <c r="I486" s="96"/>
      <c r="J486" s="96"/>
    </row>
    <row r="487" ht="12.75" customHeight="1">
      <c r="A487" s="96"/>
      <c r="B487" s="96"/>
      <c r="C487" s="96"/>
      <c r="D487" s="96"/>
      <c r="E487" s="96"/>
      <c r="F487" s="96"/>
      <c r="G487" s="96"/>
      <c r="H487" s="96"/>
      <c r="I487" s="96"/>
      <c r="J487" s="96"/>
    </row>
    <row r="488" ht="12.75" customHeight="1">
      <c r="A488" s="96"/>
      <c r="B488" s="96"/>
      <c r="C488" s="96"/>
      <c r="D488" s="96"/>
      <c r="E488" s="96"/>
      <c r="F488" s="96"/>
      <c r="G488" s="96"/>
      <c r="H488" s="96"/>
      <c r="I488" s="96"/>
      <c r="J488" s="96"/>
    </row>
    <row r="489" ht="12.75" customHeight="1">
      <c r="A489" s="96"/>
      <c r="B489" s="96"/>
      <c r="C489" s="96"/>
      <c r="D489" s="96"/>
      <c r="E489" s="96"/>
      <c r="F489" s="96"/>
      <c r="G489" s="96"/>
      <c r="H489" s="96"/>
      <c r="I489" s="96"/>
      <c r="J489" s="96"/>
    </row>
    <row r="490" ht="12.75" customHeight="1">
      <c r="A490" s="96"/>
      <c r="B490" s="96"/>
      <c r="C490" s="96"/>
      <c r="D490" s="96"/>
      <c r="E490" s="96"/>
      <c r="F490" s="96"/>
      <c r="G490" s="96"/>
      <c r="H490" s="96"/>
      <c r="I490" s="96"/>
      <c r="J490" s="96"/>
    </row>
    <row r="491" ht="12.75" customHeight="1">
      <c r="A491" s="96"/>
      <c r="B491" s="96"/>
      <c r="C491" s="96"/>
      <c r="D491" s="96"/>
      <c r="E491" s="96"/>
      <c r="F491" s="96"/>
      <c r="G491" s="96"/>
      <c r="H491" s="96"/>
      <c r="I491" s="96"/>
      <c r="J491" s="96"/>
    </row>
    <row r="492" ht="12.75" customHeight="1">
      <c r="A492" s="96"/>
      <c r="B492" s="96"/>
      <c r="C492" s="96"/>
      <c r="D492" s="96"/>
      <c r="E492" s="96"/>
      <c r="F492" s="96"/>
      <c r="G492" s="96"/>
      <c r="H492" s="96"/>
      <c r="I492" s="96"/>
      <c r="J492" s="96"/>
    </row>
    <row r="493" ht="12.75" customHeight="1">
      <c r="A493" s="96"/>
      <c r="B493" s="96"/>
      <c r="C493" s="96"/>
      <c r="D493" s="96"/>
      <c r="E493" s="96"/>
      <c r="F493" s="96"/>
      <c r="G493" s="96"/>
      <c r="H493" s="96"/>
      <c r="I493" s="96"/>
      <c r="J493" s="96"/>
    </row>
    <row r="494" ht="12.75" customHeight="1">
      <c r="A494" s="96"/>
      <c r="B494" s="96"/>
      <c r="C494" s="96"/>
      <c r="D494" s="96"/>
      <c r="E494" s="96"/>
      <c r="F494" s="96"/>
      <c r="G494" s="96"/>
      <c r="H494" s="96"/>
      <c r="I494" s="96"/>
      <c r="J494" s="96"/>
    </row>
    <row r="495" ht="12.75" customHeight="1">
      <c r="A495" s="96"/>
      <c r="B495" s="96"/>
      <c r="C495" s="96"/>
      <c r="D495" s="96"/>
      <c r="E495" s="96"/>
      <c r="F495" s="96"/>
      <c r="G495" s="96"/>
      <c r="H495" s="96"/>
      <c r="I495" s="96"/>
      <c r="J495" s="96"/>
    </row>
    <row r="496" ht="12.75" customHeight="1">
      <c r="A496" s="96"/>
      <c r="B496" s="96"/>
      <c r="C496" s="96"/>
      <c r="D496" s="96"/>
      <c r="E496" s="96"/>
      <c r="F496" s="96"/>
      <c r="G496" s="96"/>
      <c r="H496" s="96"/>
      <c r="I496" s="96"/>
      <c r="J496" s="96"/>
    </row>
    <row r="497" ht="12.75" customHeight="1">
      <c r="A497" s="96"/>
      <c r="B497" s="96"/>
      <c r="C497" s="96"/>
      <c r="D497" s="96"/>
      <c r="E497" s="96"/>
      <c r="F497" s="96"/>
      <c r="G497" s="96"/>
      <c r="H497" s="96"/>
      <c r="I497" s="96"/>
      <c r="J497" s="96"/>
    </row>
    <row r="498" ht="12.75" customHeight="1">
      <c r="A498" s="96"/>
      <c r="B498" s="96"/>
      <c r="C498" s="96"/>
      <c r="D498" s="96"/>
      <c r="E498" s="96"/>
      <c r="F498" s="96"/>
      <c r="G498" s="96"/>
      <c r="H498" s="96"/>
      <c r="I498" s="96"/>
      <c r="J498" s="96"/>
    </row>
    <row r="499" ht="12.75" customHeight="1">
      <c r="A499" s="96"/>
      <c r="B499" s="96"/>
      <c r="C499" s="96"/>
      <c r="D499" s="96"/>
      <c r="E499" s="96"/>
      <c r="F499" s="96"/>
      <c r="G499" s="96"/>
      <c r="H499" s="96"/>
      <c r="I499" s="96"/>
      <c r="J499" s="96"/>
    </row>
    <row r="500" ht="12.75" customHeight="1">
      <c r="A500" s="96"/>
      <c r="B500" s="96"/>
      <c r="C500" s="96"/>
      <c r="D500" s="96"/>
      <c r="E500" s="96"/>
      <c r="F500" s="96"/>
      <c r="G500" s="96"/>
      <c r="H500" s="96"/>
      <c r="I500" s="96"/>
      <c r="J500" s="96"/>
    </row>
    <row r="501" ht="12.75" customHeight="1">
      <c r="A501" s="96"/>
      <c r="B501" s="96"/>
      <c r="C501" s="96"/>
      <c r="D501" s="96"/>
      <c r="E501" s="96"/>
      <c r="F501" s="96"/>
      <c r="G501" s="96"/>
      <c r="H501" s="96"/>
      <c r="I501" s="96"/>
      <c r="J501" s="96"/>
    </row>
    <row r="502" ht="12.75" customHeight="1">
      <c r="A502" s="96"/>
      <c r="B502" s="96"/>
      <c r="C502" s="96"/>
      <c r="D502" s="96"/>
      <c r="E502" s="96"/>
      <c r="F502" s="96"/>
      <c r="G502" s="96"/>
      <c r="H502" s="96"/>
      <c r="I502" s="96"/>
      <c r="J502" s="96"/>
    </row>
    <row r="503" ht="12.75" customHeight="1">
      <c r="A503" s="96"/>
      <c r="B503" s="96"/>
      <c r="C503" s="96"/>
      <c r="D503" s="96"/>
      <c r="E503" s="96"/>
      <c r="F503" s="96"/>
      <c r="G503" s="96"/>
      <c r="H503" s="96"/>
      <c r="I503" s="96"/>
      <c r="J503" s="96"/>
    </row>
    <row r="504" ht="12.75" customHeight="1">
      <c r="A504" s="96"/>
      <c r="B504" s="96"/>
      <c r="C504" s="96"/>
      <c r="D504" s="96"/>
      <c r="E504" s="96"/>
      <c r="F504" s="96"/>
      <c r="G504" s="96"/>
      <c r="H504" s="96"/>
      <c r="I504" s="96"/>
      <c r="J504" s="96"/>
    </row>
    <row r="505" ht="12.75" customHeight="1">
      <c r="A505" s="96"/>
      <c r="B505" s="96"/>
      <c r="C505" s="96"/>
      <c r="D505" s="96"/>
      <c r="E505" s="96"/>
      <c r="F505" s="96"/>
      <c r="G505" s="96"/>
      <c r="H505" s="96"/>
      <c r="I505" s="96"/>
      <c r="J505" s="96"/>
    </row>
    <row r="506" ht="12.75" customHeight="1">
      <c r="A506" s="96"/>
      <c r="B506" s="96"/>
      <c r="C506" s="96"/>
      <c r="D506" s="96"/>
      <c r="E506" s="96"/>
      <c r="F506" s="96"/>
      <c r="G506" s="96"/>
      <c r="H506" s="96"/>
      <c r="I506" s="96"/>
      <c r="J506" s="96"/>
    </row>
    <row r="507" ht="12.75" customHeight="1">
      <c r="A507" s="96"/>
      <c r="B507" s="96"/>
      <c r="C507" s="96"/>
      <c r="D507" s="96"/>
      <c r="E507" s="96"/>
      <c r="F507" s="96"/>
      <c r="G507" s="96"/>
      <c r="H507" s="96"/>
      <c r="I507" s="96"/>
      <c r="J507" s="96"/>
    </row>
    <row r="508" ht="12.75" customHeight="1">
      <c r="A508" s="96"/>
      <c r="B508" s="96"/>
      <c r="C508" s="96"/>
      <c r="D508" s="96"/>
      <c r="E508" s="96"/>
      <c r="F508" s="96"/>
      <c r="G508" s="96"/>
      <c r="H508" s="96"/>
      <c r="I508" s="96"/>
      <c r="J508" s="96"/>
    </row>
    <row r="509" ht="12.75" customHeight="1">
      <c r="A509" s="96"/>
      <c r="B509" s="96"/>
      <c r="C509" s="96"/>
      <c r="D509" s="96"/>
      <c r="E509" s="96"/>
      <c r="F509" s="96"/>
      <c r="G509" s="96"/>
      <c r="H509" s="96"/>
      <c r="I509" s="96"/>
      <c r="J509" s="96"/>
    </row>
    <row r="510" ht="12.75" customHeight="1">
      <c r="A510" s="96"/>
      <c r="B510" s="96"/>
      <c r="C510" s="96"/>
      <c r="D510" s="96"/>
      <c r="E510" s="96"/>
      <c r="F510" s="96"/>
      <c r="G510" s="96"/>
      <c r="H510" s="96"/>
      <c r="I510" s="96"/>
      <c r="J510" s="96"/>
    </row>
    <row r="511" ht="12.75" customHeight="1">
      <c r="A511" s="96"/>
      <c r="B511" s="96"/>
      <c r="C511" s="96"/>
      <c r="D511" s="96"/>
      <c r="E511" s="96"/>
      <c r="F511" s="96"/>
      <c r="G511" s="96"/>
      <c r="H511" s="96"/>
      <c r="I511" s="96"/>
      <c r="J511" s="96"/>
    </row>
    <row r="512" ht="12.75" customHeight="1">
      <c r="A512" s="96"/>
      <c r="B512" s="96"/>
      <c r="C512" s="96"/>
      <c r="D512" s="96"/>
      <c r="E512" s="96"/>
      <c r="F512" s="96"/>
      <c r="G512" s="96"/>
      <c r="H512" s="96"/>
      <c r="I512" s="96"/>
      <c r="J512" s="96"/>
    </row>
    <row r="513" ht="12.75" customHeight="1">
      <c r="A513" s="96"/>
      <c r="B513" s="96"/>
      <c r="C513" s="96"/>
      <c r="D513" s="96"/>
      <c r="E513" s="96"/>
      <c r="F513" s="96"/>
      <c r="G513" s="96"/>
      <c r="H513" s="96"/>
      <c r="I513" s="96"/>
      <c r="J513" s="96"/>
    </row>
    <row r="514" ht="12.75" customHeight="1">
      <c r="A514" s="96"/>
      <c r="B514" s="96"/>
      <c r="C514" s="96"/>
      <c r="D514" s="96"/>
      <c r="E514" s="96"/>
      <c r="F514" s="96"/>
      <c r="G514" s="96"/>
      <c r="H514" s="96"/>
      <c r="I514" s="96"/>
      <c r="J514" s="96"/>
    </row>
    <row r="515" ht="12.75" customHeight="1">
      <c r="A515" s="96"/>
      <c r="B515" s="96"/>
      <c r="C515" s="96"/>
      <c r="D515" s="96"/>
      <c r="E515" s="96"/>
      <c r="F515" s="96"/>
      <c r="G515" s="96"/>
      <c r="H515" s="96"/>
      <c r="I515" s="96"/>
      <c r="J515" s="96"/>
    </row>
    <row r="516" ht="12.75" customHeight="1">
      <c r="A516" s="96"/>
      <c r="B516" s="96"/>
      <c r="C516" s="96"/>
      <c r="D516" s="96"/>
      <c r="E516" s="96"/>
      <c r="F516" s="96"/>
      <c r="G516" s="96"/>
      <c r="H516" s="96"/>
      <c r="I516" s="96"/>
      <c r="J516" s="96"/>
    </row>
    <row r="517" ht="12.75" customHeight="1">
      <c r="A517" s="96"/>
      <c r="B517" s="96"/>
      <c r="C517" s="96"/>
      <c r="D517" s="96"/>
      <c r="E517" s="96"/>
      <c r="F517" s="96"/>
      <c r="G517" s="96"/>
      <c r="H517" s="96"/>
      <c r="I517" s="96"/>
      <c r="J517" s="96"/>
    </row>
    <row r="518" ht="12.75" customHeight="1">
      <c r="A518" s="96"/>
      <c r="B518" s="96"/>
      <c r="C518" s="96"/>
      <c r="D518" s="96"/>
      <c r="E518" s="96"/>
      <c r="F518" s="96"/>
      <c r="G518" s="96"/>
      <c r="H518" s="96"/>
      <c r="I518" s="96"/>
      <c r="J518" s="96"/>
    </row>
    <row r="519" ht="12.75" customHeight="1">
      <c r="A519" s="96"/>
      <c r="B519" s="96"/>
      <c r="C519" s="96"/>
      <c r="D519" s="96"/>
      <c r="E519" s="96"/>
      <c r="F519" s="96"/>
      <c r="G519" s="96"/>
      <c r="H519" s="96"/>
      <c r="I519" s="96"/>
      <c r="J519" s="96"/>
    </row>
    <row r="520" ht="12.75" customHeight="1">
      <c r="A520" s="96"/>
      <c r="B520" s="96"/>
      <c r="C520" s="96"/>
      <c r="D520" s="96"/>
      <c r="E520" s="96"/>
      <c r="F520" s="96"/>
      <c r="G520" s="96"/>
      <c r="H520" s="96"/>
      <c r="I520" s="96"/>
      <c r="J520" s="96"/>
    </row>
    <row r="521" ht="12.75" customHeight="1">
      <c r="A521" s="96"/>
      <c r="B521" s="96"/>
      <c r="C521" s="96"/>
      <c r="D521" s="96"/>
      <c r="E521" s="96"/>
      <c r="F521" s="96"/>
      <c r="G521" s="96"/>
      <c r="H521" s="96"/>
      <c r="I521" s="96"/>
      <c r="J521" s="96"/>
    </row>
    <row r="522" ht="12.75" customHeight="1">
      <c r="A522" s="96"/>
      <c r="B522" s="96"/>
      <c r="C522" s="96"/>
      <c r="D522" s="96"/>
      <c r="E522" s="96"/>
      <c r="F522" s="96"/>
      <c r="G522" s="96"/>
      <c r="H522" s="96"/>
      <c r="I522" s="96"/>
      <c r="J522" s="96"/>
    </row>
    <row r="523" ht="12.75" customHeight="1">
      <c r="A523" s="96"/>
      <c r="B523" s="96"/>
      <c r="C523" s="96"/>
      <c r="D523" s="96"/>
      <c r="E523" s="96"/>
      <c r="F523" s="96"/>
      <c r="G523" s="96"/>
      <c r="H523" s="96"/>
      <c r="I523" s="96"/>
      <c r="J523" s="96"/>
    </row>
    <row r="524" ht="12.75" customHeight="1">
      <c r="A524" s="96"/>
      <c r="B524" s="96"/>
      <c r="C524" s="96"/>
      <c r="D524" s="96"/>
      <c r="E524" s="96"/>
      <c r="F524" s="96"/>
      <c r="G524" s="96"/>
      <c r="H524" s="96"/>
      <c r="I524" s="96"/>
      <c r="J524" s="96"/>
    </row>
    <row r="525" ht="12.75" customHeight="1">
      <c r="A525" s="96"/>
      <c r="B525" s="96"/>
      <c r="C525" s="96"/>
      <c r="D525" s="96"/>
      <c r="E525" s="96"/>
      <c r="F525" s="96"/>
      <c r="G525" s="96"/>
      <c r="H525" s="96"/>
      <c r="I525" s="96"/>
      <c r="J525" s="96"/>
    </row>
    <row r="526" ht="12.75" customHeight="1">
      <c r="A526" s="96"/>
      <c r="B526" s="96"/>
      <c r="C526" s="96"/>
      <c r="D526" s="96"/>
      <c r="E526" s="96"/>
      <c r="F526" s="96"/>
      <c r="G526" s="96"/>
      <c r="H526" s="96"/>
      <c r="I526" s="96"/>
      <c r="J526" s="96"/>
    </row>
    <row r="527" ht="12.75" customHeight="1">
      <c r="A527" s="96"/>
      <c r="B527" s="96"/>
      <c r="C527" s="96"/>
      <c r="D527" s="96"/>
      <c r="E527" s="96"/>
      <c r="F527" s="96"/>
      <c r="G527" s="96"/>
      <c r="H527" s="96"/>
      <c r="I527" s="96"/>
      <c r="J527" s="96"/>
    </row>
    <row r="528" ht="12.75" customHeight="1">
      <c r="A528" s="96"/>
      <c r="B528" s="96"/>
      <c r="C528" s="96"/>
      <c r="D528" s="96"/>
      <c r="E528" s="96"/>
      <c r="F528" s="96"/>
      <c r="G528" s="96"/>
      <c r="H528" s="96"/>
      <c r="I528" s="96"/>
      <c r="J528" s="96"/>
    </row>
    <row r="529" ht="12.75" customHeight="1">
      <c r="A529" s="96"/>
      <c r="B529" s="96"/>
      <c r="C529" s="96"/>
      <c r="D529" s="96"/>
      <c r="E529" s="96"/>
      <c r="F529" s="96"/>
      <c r="G529" s="96"/>
      <c r="H529" s="96"/>
      <c r="I529" s="96"/>
      <c r="J529" s="96"/>
    </row>
    <row r="530" ht="12.75" customHeight="1">
      <c r="A530" s="96"/>
      <c r="B530" s="96"/>
      <c r="C530" s="96"/>
      <c r="D530" s="96"/>
      <c r="E530" s="96"/>
      <c r="F530" s="96"/>
      <c r="G530" s="96"/>
      <c r="H530" s="96"/>
      <c r="I530" s="96"/>
      <c r="J530" s="96"/>
    </row>
    <row r="531" ht="12.75" customHeight="1">
      <c r="A531" s="96"/>
      <c r="B531" s="96"/>
      <c r="C531" s="96"/>
      <c r="D531" s="96"/>
      <c r="E531" s="96"/>
      <c r="F531" s="96"/>
      <c r="G531" s="96"/>
      <c r="H531" s="96"/>
      <c r="I531" s="96"/>
      <c r="J531" s="96"/>
    </row>
    <row r="532" ht="12.75" customHeight="1">
      <c r="A532" s="96"/>
      <c r="B532" s="96"/>
      <c r="C532" s="96"/>
      <c r="D532" s="96"/>
      <c r="E532" s="96"/>
      <c r="F532" s="96"/>
      <c r="G532" s="96"/>
      <c r="H532" s="96"/>
      <c r="I532" s="96"/>
      <c r="J532" s="96"/>
    </row>
    <row r="533" ht="12.75" customHeight="1">
      <c r="A533" s="96"/>
      <c r="B533" s="96"/>
      <c r="C533" s="96"/>
      <c r="D533" s="96"/>
      <c r="E533" s="96"/>
      <c r="F533" s="96"/>
      <c r="G533" s="96"/>
      <c r="H533" s="96"/>
      <c r="I533" s="96"/>
      <c r="J533" s="96"/>
    </row>
    <row r="534" ht="12.75" customHeight="1">
      <c r="A534" s="96"/>
      <c r="B534" s="96"/>
      <c r="C534" s="96"/>
      <c r="D534" s="96"/>
      <c r="E534" s="96"/>
      <c r="F534" s="96"/>
      <c r="G534" s="96"/>
      <c r="H534" s="96"/>
      <c r="I534" s="96"/>
      <c r="J534" s="96"/>
    </row>
    <row r="535" ht="12.75" customHeight="1">
      <c r="A535" s="96"/>
      <c r="B535" s="96"/>
      <c r="C535" s="96"/>
      <c r="D535" s="96"/>
      <c r="E535" s="96"/>
      <c r="F535" s="96"/>
      <c r="G535" s="96"/>
      <c r="H535" s="96"/>
      <c r="I535" s="96"/>
      <c r="J535" s="96"/>
    </row>
    <row r="536" ht="12.75" customHeight="1">
      <c r="A536" s="96"/>
      <c r="B536" s="96"/>
      <c r="C536" s="96"/>
      <c r="D536" s="96"/>
      <c r="E536" s="96"/>
      <c r="F536" s="96"/>
      <c r="G536" s="96"/>
      <c r="H536" s="96"/>
      <c r="I536" s="96"/>
      <c r="J536" s="96"/>
    </row>
    <row r="537" ht="12.75" customHeight="1">
      <c r="A537" s="96"/>
      <c r="B537" s="96"/>
      <c r="C537" s="96"/>
      <c r="D537" s="96"/>
      <c r="E537" s="96"/>
      <c r="F537" s="96"/>
      <c r="G537" s="96"/>
      <c r="H537" s="96"/>
      <c r="I537" s="96"/>
      <c r="J537" s="96"/>
    </row>
    <row r="538" ht="12.75" customHeight="1">
      <c r="A538" s="96"/>
      <c r="B538" s="96"/>
      <c r="C538" s="96"/>
      <c r="D538" s="96"/>
      <c r="E538" s="96"/>
      <c r="F538" s="96"/>
      <c r="G538" s="96"/>
      <c r="H538" s="96"/>
      <c r="I538" s="96"/>
      <c r="J538" s="96"/>
    </row>
    <row r="539" ht="12.75" customHeight="1">
      <c r="A539" s="96"/>
      <c r="B539" s="96"/>
      <c r="C539" s="96"/>
      <c r="D539" s="96"/>
      <c r="E539" s="96"/>
      <c r="F539" s="96"/>
      <c r="G539" s="96"/>
      <c r="H539" s="96"/>
      <c r="I539" s="96"/>
      <c r="J539" s="96"/>
    </row>
    <row r="540" ht="12.75" customHeight="1">
      <c r="A540" s="96"/>
      <c r="B540" s="96"/>
      <c r="C540" s="96"/>
      <c r="D540" s="96"/>
      <c r="E540" s="96"/>
      <c r="F540" s="96"/>
      <c r="G540" s="96"/>
      <c r="H540" s="96"/>
      <c r="I540" s="96"/>
      <c r="J540" s="96"/>
    </row>
    <row r="541" ht="12.75" customHeight="1">
      <c r="A541" s="96"/>
      <c r="B541" s="96"/>
      <c r="C541" s="96"/>
      <c r="D541" s="96"/>
      <c r="E541" s="96"/>
      <c r="F541" s="96"/>
      <c r="G541" s="96"/>
      <c r="H541" s="96"/>
      <c r="I541" s="96"/>
      <c r="J541" s="96"/>
    </row>
    <row r="542" ht="12.75" customHeight="1">
      <c r="A542" s="96"/>
      <c r="B542" s="96"/>
      <c r="C542" s="96"/>
      <c r="D542" s="96"/>
      <c r="E542" s="96"/>
      <c r="F542" s="96"/>
      <c r="G542" s="96"/>
      <c r="H542" s="96"/>
      <c r="I542" s="96"/>
      <c r="J542" s="96"/>
    </row>
    <row r="543" ht="12.75" customHeight="1">
      <c r="A543" s="96"/>
      <c r="B543" s="96"/>
      <c r="C543" s="96"/>
      <c r="D543" s="96"/>
      <c r="E543" s="96"/>
      <c r="F543" s="96"/>
      <c r="G543" s="96"/>
      <c r="H543" s="96"/>
      <c r="I543" s="96"/>
      <c r="J543" s="96"/>
    </row>
    <row r="544" ht="12.75" customHeight="1">
      <c r="A544" s="96"/>
      <c r="B544" s="96"/>
      <c r="C544" s="96"/>
      <c r="D544" s="96"/>
      <c r="E544" s="96"/>
      <c r="F544" s="96"/>
      <c r="G544" s="96"/>
      <c r="H544" s="96"/>
      <c r="I544" s="96"/>
      <c r="J544" s="96"/>
    </row>
    <row r="545" ht="12.75" customHeight="1">
      <c r="A545" s="96"/>
      <c r="B545" s="96"/>
      <c r="C545" s="96"/>
      <c r="D545" s="96"/>
      <c r="E545" s="96"/>
      <c r="F545" s="96"/>
      <c r="G545" s="96"/>
      <c r="H545" s="96"/>
      <c r="I545" s="96"/>
      <c r="J545" s="96"/>
    </row>
    <row r="546" ht="12.75" customHeight="1">
      <c r="A546" s="96"/>
      <c r="B546" s="96"/>
      <c r="C546" s="96"/>
      <c r="D546" s="96"/>
      <c r="E546" s="96"/>
      <c r="F546" s="96"/>
      <c r="G546" s="96"/>
      <c r="H546" s="96"/>
      <c r="I546" s="96"/>
      <c r="J546" s="96"/>
    </row>
    <row r="547" ht="12.75" customHeight="1">
      <c r="A547" s="96"/>
      <c r="B547" s="96"/>
      <c r="C547" s="96"/>
      <c r="D547" s="96"/>
      <c r="E547" s="96"/>
      <c r="F547" s="96"/>
      <c r="G547" s="96"/>
      <c r="H547" s="96"/>
      <c r="I547" s="96"/>
      <c r="J547" s="96"/>
    </row>
    <row r="548" ht="12.75" customHeight="1">
      <c r="A548" s="96"/>
      <c r="B548" s="96"/>
      <c r="C548" s="96"/>
      <c r="D548" s="96"/>
      <c r="E548" s="96"/>
      <c r="F548" s="96"/>
      <c r="G548" s="96"/>
      <c r="H548" s="96"/>
      <c r="I548" s="96"/>
      <c r="J548" s="96"/>
    </row>
    <row r="549" ht="12.75" customHeight="1">
      <c r="A549" s="96"/>
      <c r="B549" s="96"/>
      <c r="C549" s="96"/>
      <c r="D549" s="96"/>
      <c r="E549" s="96"/>
      <c r="F549" s="96"/>
      <c r="G549" s="96"/>
      <c r="H549" s="96"/>
      <c r="I549" s="96"/>
      <c r="J549" s="96"/>
    </row>
    <row r="550" ht="12.75" customHeight="1">
      <c r="A550" s="96"/>
      <c r="B550" s="96"/>
      <c r="C550" s="96"/>
      <c r="D550" s="96"/>
      <c r="E550" s="96"/>
      <c r="F550" s="96"/>
      <c r="G550" s="96"/>
      <c r="H550" s="96"/>
      <c r="I550" s="96"/>
      <c r="J550" s="96"/>
    </row>
    <row r="551" ht="12.75" customHeight="1">
      <c r="A551" s="96"/>
      <c r="B551" s="96"/>
      <c r="C551" s="96"/>
      <c r="D551" s="96"/>
      <c r="E551" s="96"/>
      <c r="F551" s="96"/>
      <c r="G551" s="96"/>
      <c r="H551" s="96"/>
      <c r="I551" s="96"/>
      <c r="J551" s="96"/>
    </row>
    <row r="552" ht="12.75" customHeight="1">
      <c r="A552" s="96"/>
      <c r="B552" s="96"/>
      <c r="C552" s="96"/>
      <c r="D552" s="96"/>
      <c r="E552" s="96"/>
      <c r="F552" s="96"/>
      <c r="G552" s="96"/>
      <c r="H552" s="96"/>
      <c r="I552" s="96"/>
      <c r="J552" s="96"/>
    </row>
    <row r="553" ht="12.75" customHeight="1">
      <c r="A553" s="96"/>
      <c r="B553" s="96"/>
      <c r="C553" s="96"/>
      <c r="D553" s="96"/>
      <c r="E553" s="96"/>
      <c r="F553" s="96"/>
      <c r="G553" s="96"/>
      <c r="H553" s="96"/>
      <c r="I553" s="96"/>
      <c r="J553" s="96"/>
    </row>
    <row r="554" ht="12.75" customHeight="1">
      <c r="A554" s="96"/>
      <c r="B554" s="96"/>
      <c r="C554" s="96"/>
      <c r="D554" s="96"/>
      <c r="E554" s="96"/>
      <c r="F554" s="96"/>
      <c r="G554" s="96"/>
      <c r="H554" s="96"/>
      <c r="I554" s="96"/>
      <c r="J554" s="96"/>
    </row>
    <row r="555" ht="12.75" customHeight="1">
      <c r="A555" s="96"/>
      <c r="B555" s="96"/>
      <c r="C555" s="96"/>
      <c r="D555" s="96"/>
      <c r="E555" s="96"/>
      <c r="F555" s="96"/>
      <c r="G555" s="96"/>
      <c r="H555" s="96"/>
      <c r="I555" s="96"/>
      <c r="J555" s="96"/>
    </row>
    <row r="556" ht="12.75" customHeight="1">
      <c r="A556" s="96"/>
      <c r="B556" s="96"/>
      <c r="C556" s="96"/>
      <c r="D556" s="96"/>
      <c r="E556" s="96"/>
      <c r="F556" s="96"/>
      <c r="G556" s="96"/>
      <c r="H556" s="96"/>
      <c r="I556" s="96"/>
      <c r="J556" s="96"/>
    </row>
    <row r="557" ht="12.75" customHeight="1">
      <c r="A557" s="96"/>
      <c r="B557" s="96"/>
      <c r="C557" s="96"/>
      <c r="D557" s="96"/>
      <c r="E557" s="96"/>
      <c r="F557" s="96"/>
      <c r="G557" s="96"/>
      <c r="H557" s="96"/>
      <c r="I557" s="96"/>
      <c r="J557" s="96"/>
    </row>
    <row r="558" ht="12.75" customHeight="1">
      <c r="A558" s="96"/>
      <c r="B558" s="96"/>
      <c r="C558" s="96"/>
      <c r="D558" s="96"/>
      <c r="E558" s="96"/>
      <c r="F558" s="96"/>
      <c r="G558" s="96"/>
      <c r="H558" s="96"/>
      <c r="I558" s="96"/>
      <c r="J558" s="96"/>
    </row>
    <row r="559" ht="12.75" customHeight="1">
      <c r="A559" s="96"/>
      <c r="B559" s="96"/>
      <c r="C559" s="96"/>
      <c r="D559" s="96"/>
      <c r="E559" s="96"/>
      <c r="F559" s="96"/>
      <c r="G559" s="96"/>
      <c r="H559" s="96"/>
      <c r="I559" s="96"/>
      <c r="J559" s="96"/>
    </row>
    <row r="560" ht="12.75" customHeight="1">
      <c r="A560" s="96"/>
      <c r="B560" s="96"/>
      <c r="C560" s="96"/>
      <c r="D560" s="96"/>
      <c r="E560" s="96"/>
      <c r="F560" s="96"/>
      <c r="G560" s="96"/>
      <c r="H560" s="96"/>
      <c r="I560" s="96"/>
      <c r="J560" s="96"/>
    </row>
    <row r="561" ht="12.75" customHeight="1">
      <c r="A561" s="96"/>
      <c r="B561" s="96"/>
      <c r="C561" s="96"/>
      <c r="D561" s="96"/>
      <c r="E561" s="96"/>
      <c r="F561" s="96"/>
      <c r="G561" s="96"/>
      <c r="H561" s="96"/>
      <c r="I561" s="96"/>
      <c r="J561" s="96"/>
    </row>
    <row r="562" ht="12.75" customHeight="1">
      <c r="A562" s="96"/>
      <c r="B562" s="96"/>
      <c r="C562" s="96"/>
      <c r="D562" s="96"/>
      <c r="E562" s="96"/>
      <c r="F562" s="96"/>
      <c r="G562" s="96"/>
      <c r="H562" s="96"/>
      <c r="I562" s="96"/>
      <c r="J562" s="96"/>
    </row>
    <row r="563" ht="12.75" customHeight="1">
      <c r="A563" s="96"/>
      <c r="B563" s="96"/>
      <c r="C563" s="96"/>
      <c r="D563" s="96"/>
      <c r="E563" s="96"/>
      <c r="F563" s="96"/>
      <c r="G563" s="96"/>
      <c r="H563" s="96"/>
      <c r="I563" s="96"/>
      <c r="J563" s="96"/>
    </row>
    <row r="564" ht="12.75" customHeight="1">
      <c r="A564" s="96"/>
      <c r="B564" s="96"/>
      <c r="C564" s="96"/>
      <c r="D564" s="96"/>
      <c r="E564" s="96"/>
      <c r="F564" s="96"/>
      <c r="G564" s="96"/>
      <c r="H564" s="96"/>
      <c r="I564" s="96"/>
      <c r="J564" s="96"/>
    </row>
    <row r="565" ht="12.75" customHeight="1">
      <c r="A565" s="96"/>
      <c r="B565" s="96"/>
      <c r="C565" s="96"/>
      <c r="D565" s="96"/>
      <c r="E565" s="96"/>
      <c r="F565" s="96"/>
      <c r="G565" s="96"/>
      <c r="H565" s="96"/>
      <c r="I565" s="96"/>
      <c r="J565" s="96"/>
    </row>
    <row r="566" ht="12.75" customHeight="1">
      <c r="A566" s="96"/>
      <c r="B566" s="96"/>
      <c r="C566" s="96"/>
      <c r="D566" s="96"/>
      <c r="E566" s="96"/>
      <c r="F566" s="96"/>
      <c r="G566" s="96"/>
      <c r="H566" s="96"/>
      <c r="I566" s="96"/>
      <c r="J566" s="96"/>
    </row>
    <row r="567" ht="12.75" customHeight="1">
      <c r="A567" s="96"/>
      <c r="B567" s="96"/>
      <c r="C567" s="96"/>
      <c r="D567" s="96"/>
      <c r="E567" s="96"/>
      <c r="F567" s="96"/>
      <c r="G567" s="96"/>
      <c r="H567" s="96"/>
      <c r="I567" s="96"/>
      <c r="J567" s="96"/>
    </row>
    <row r="568" ht="12.75" customHeight="1">
      <c r="A568" s="96"/>
      <c r="B568" s="96"/>
      <c r="C568" s="96"/>
      <c r="D568" s="96"/>
      <c r="E568" s="96"/>
      <c r="F568" s="96"/>
      <c r="G568" s="96"/>
      <c r="H568" s="96"/>
      <c r="I568" s="96"/>
      <c r="J568" s="96"/>
    </row>
    <row r="569" ht="12.75" customHeight="1">
      <c r="A569" s="96"/>
      <c r="B569" s="96"/>
      <c r="C569" s="96"/>
      <c r="D569" s="96"/>
      <c r="E569" s="96"/>
      <c r="F569" s="96"/>
      <c r="G569" s="96"/>
      <c r="H569" s="96"/>
      <c r="I569" s="96"/>
      <c r="J569" s="96"/>
    </row>
    <row r="570" ht="12.75" customHeight="1">
      <c r="A570" s="96"/>
      <c r="B570" s="96"/>
      <c r="C570" s="96"/>
      <c r="D570" s="96"/>
      <c r="E570" s="96"/>
      <c r="F570" s="96"/>
      <c r="G570" s="96"/>
      <c r="H570" s="96"/>
      <c r="I570" s="96"/>
      <c r="J570" s="96"/>
    </row>
    <row r="571" ht="12.75" customHeight="1">
      <c r="A571" s="96"/>
      <c r="B571" s="96"/>
      <c r="C571" s="96"/>
      <c r="D571" s="96"/>
      <c r="E571" s="96"/>
      <c r="F571" s="96"/>
      <c r="G571" s="96"/>
      <c r="H571" s="96"/>
      <c r="I571" s="96"/>
      <c r="J571" s="96"/>
    </row>
    <row r="572" ht="12.75" customHeight="1">
      <c r="A572" s="96"/>
      <c r="B572" s="96"/>
      <c r="C572" s="96"/>
      <c r="D572" s="96"/>
      <c r="E572" s="96"/>
      <c r="F572" s="96"/>
      <c r="G572" s="96"/>
      <c r="H572" s="96"/>
      <c r="I572" s="96"/>
      <c r="J572" s="96"/>
    </row>
    <row r="573" ht="12.75" customHeight="1">
      <c r="A573" s="96"/>
      <c r="B573" s="96"/>
      <c r="C573" s="96"/>
      <c r="D573" s="96"/>
      <c r="E573" s="96"/>
      <c r="F573" s="96"/>
      <c r="G573" s="96"/>
      <c r="H573" s="96"/>
      <c r="I573" s="96"/>
      <c r="J573" s="96"/>
    </row>
    <row r="574" ht="12.75" customHeight="1">
      <c r="A574" s="96"/>
      <c r="B574" s="96"/>
      <c r="C574" s="96"/>
      <c r="D574" s="96"/>
      <c r="E574" s="96"/>
      <c r="F574" s="96"/>
      <c r="G574" s="96"/>
      <c r="H574" s="96"/>
      <c r="I574" s="96"/>
      <c r="J574" s="96"/>
    </row>
    <row r="575" ht="12.75" customHeight="1">
      <c r="A575" s="96"/>
      <c r="B575" s="96"/>
      <c r="C575" s="96"/>
      <c r="D575" s="96"/>
      <c r="E575" s="96"/>
      <c r="F575" s="96"/>
      <c r="G575" s="96"/>
      <c r="H575" s="96"/>
      <c r="I575" s="96"/>
      <c r="J575" s="96"/>
    </row>
    <row r="576" ht="12.75" customHeight="1">
      <c r="A576" s="96"/>
      <c r="B576" s="96"/>
      <c r="C576" s="96"/>
      <c r="D576" s="96"/>
      <c r="E576" s="96"/>
      <c r="F576" s="96"/>
      <c r="G576" s="96"/>
      <c r="H576" s="96"/>
      <c r="I576" s="96"/>
      <c r="J576" s="96"/>
    </row>
    <row r="577" ht="12.75" customHeight="1">
      <c r="A577" s="96"/>
      <c r="B577" s="96"/>
      <c r="C577" s="96"/>
      <c r="D577" s="96"/>
      <c r="E577" s="96"/>
      <c r="F577" s="96"/>
      <c r="G577" s="96"/>
      <c r="H577" s="96"/>
      <c r="I577" s="96"/>
      <c r="J577" s="96"/>
    </row>
    <row r="578" ht="12.75" customHeight="1">
      <c r="A578" s="96"/>
      <c r="B578" s="96"/>
      <c r="C578" s="96"/>
      <c r="D578" s="96"/>
      <c r="E578" s="96"/>
      <c r="F578" s="96"/>
      <c r="G578" s="96"/>
      <c r="H578" s="96"/>
      <c r="I578" s="96"/>
      <c r="J578" s="96"/>
    </row>
    <row r="579" ht="12.75" customHeight="1">
      <c r="A579" s="96"/>
      <c r="B579" s="96"/>
      <c r="C579" s="96"/>
      <c r="D579" s="96"/>
      <c r="E579" s="96"/>
      <c r="F579" s="96"/>
      <c r="G579" s="96"/>
      <c r="H579" s="96"/>
      <c r="I579" s="96"/>
      <c r="J579" s="96"/>
    </row>
    <row r="580" ht="12.75" customHeight="1">
      <c r="A580" s="96"/>
      <c r="B580" s="96"/>
      <c r="C580" s="96"/>
      <c r="D580" s="96"/>
      <c r="E580" s="96"/>
      <c r="F580" s="96"/>
      <c r="G580" s="96"/>
      <c r="H580" s="96"/>
      <c r="I580" s="96"/>
      <c r="J580" s="96"/>
    </row>
    <row r="581" ht="12.75" customHeight="1">
      <c r="A581" s="96"/>
      <c r="B581" s="96"/>
      <c r="C581" s="96"/>
      <c r="D581" s="96"/>
      <c r="E581" s="96"/>
      <c r="F581" s="96"/>
      <c r="G581" s="96"/>
      <c r="H581" s="96"/>
      <c r="I581" s="96"/>
      <c r="J581" s="96"/>
    </row>
    <row r="582" ht="12.75" customHeight="1">
      <c r="A582" s="96"/>
      <c r="B582" s="96"/>
      <c r="C582" s="96"/>
      <c r="D582" s="96"/>
      <c r="E582" s="96"/>
      <c r="F582" s="96"/>
      <c r="G582" s="96"/>
      <c r="H582" s="96"/>
      <c r="I582" s="96"/>
      <c r="J582" s="96"/>
    </row>
    <row r="583" ht="12.75" customHeight="1">
      <c r="A583" s="96"/>
      <c r="B583" s="96"/>
      <c r="C583" s="96"/>
      <c r="D583" s="96"/>
      <c r="E583" s="96"/>
      <c r="F583" s="96"/>
      <c r="G583" s="96"/>
      <c r="H583" s="96"/>
      <c r="I583" s="96"/>
      <c r="J583" s="96"/>
    </row>
    <row r="584" ht="12.75" customHeight="1">
      <c r="A584" s="96"/>
      <c r="B584" s="96"/>
      <c r="C584" s="96"/>
      <c r="D584" s="96"/>
      <c r="E584" s="96"/>
      <c r="F584" s="96"/>
      <c r="G584" s="96"/>
      <c r="H584" s="96"/>
      <c r="I584" s="96"/>
      <c r="J584" s="96"/>
    </row>
    <row r="585" ht="12.75" customHeight="1">
      <c r="A585" s="96"/>
      <c r="B585" s="96"/>
      <c r="C585" s="96"/>
      <c r="D585" s="96"/>
      <c r="E585" s="96"/>
      <c r="F585" s="96"/>
      <c r="G585" s="96"/>
      <c r="H585" s="96"/>
      <c r="I585" s="96"/>
      <c r="J585" s="96"/>
    </row>
    <row r="586" ht="12.75" customHeight="1">
      <c r="A586" s="96"/>
      <c r="B586" s="96"/>
      <c r="C586" s="96"/>
      <c r="D586" s="96"/>
      <c r="E586" s="96"/>
      <c r="F586" s="96"/>
      <c r="G586" s="96"/>
      <c r="H586" s="96"/>
      <c r="I586" s="96"/>
      <c r="J586" s="96"/>
    </row>
    <row r="587" ht="12.75" customHeight="1">
      <c r="A587" s="96"/>
      <c r="B587" s="96"/>
      <c r="C587" s="96"/>
      <c r="D587" s="96"/>
      <c r="E587" s="96"/>
      <c r="F587" s="96"/>
      <c r="G587" s="96"/>
      <c r="H587" s="96"/>
      <c r="I587" s="96"/>
      <c r="J587" s="96"/>
    </row>
    <row r="588" ht="12.75" customHeight="1">
      <c r="A588" s="96"/>
      <c r="B588" s="96"/>
      <c r="C588" s="96"/>
      <c r="D588" s="96"/>
      <c r="E588" s="96"/>
      <c r="F588" s="96"/>
      <c r="G588" s="96"/>
      <c r="H588" s="96"/>
      <c r="I588" s="96"/>
      <c r="J588" s="96"/>
    </row>
    <row r="589" ht="12.75" customHeight="1">
      <c r="A589" s="96"/>
      <c r="B589" s="96"/>
      <c r="C589" s="96"/>
      <c r="D589" s="96"/>
      <c r="E589" s="96"/>
      <c r="F589" s="96"/>
      <c r="G589" s="96"/>
      <c r="H589" s="96"/>
      <c r="I589" s="96"/>
      <c r="J589" s="96"/>
    </row>
    <row r="590" ht="12.75" customHeight="1">
      <c r="A590" s="96"/>
      <c r="B590" s="96"/>
      <c r="C590" s="96"/>
      <c r="D590" s="96"/>
      <c r="E590" s="96"/>
      <c r="F590" s="96"/>
      <c r="G590" s="96"/>
      <c r="H590" s="96"/>
      <c r="I590" s="96"/>
      <c r="J590" s="96"/>
    </row>
    <row r="591" ht="12.75" customHeight="1">
      <c r="A591" s="96"/>
      <c r="B591" s="96"/>
      <c r="C591" s="96"/>
      <c r="D591" s="96"/>
      <c r="E591" s="96"/>
      <c r="F591" s="96"/>
      <c r="G591" s="96"/>
      <c r="H591" s="96"/>
      <c r="I591" s="96"/>
      <c r="J591" s="96"/>
    </row>
    <row r="592" ht="12.75" customHeight="1">
      <c r="A592" s="96"/>
      <c r="B592" s="96"/>
      <c r="C592" s="96"/>
      <c r="D592" s="96"/>
      <c r="E592" s="96"/>
      <c r="F592" s="96"/>
      <c r="G592" s="96"/>
      <c r="H592" s="96"/>
      <c r="I592" s="96"/>
      <c r="J592" s="96"/>
    </row>
    <row r="593" ht="12.75" customHeight="1">
      <c r="A593" s="96"/>
      <c r="B593" s="96"/>
      <c r="C593" s="96"/>
      <c r="D593" s="96"/>
      <c r="E593" s="96"/>
      <c r="F593" s="96"/>
      <c r="G593" s="96"/>
      <c r="H593" s="96"/>
      <c r="I593" s="96"/>
      <c r="J593" s="96"/>
    </row>
    <row r="594" ht="12.75" customHeight="1">
      <c r="A594" s="96"/>
      <c r="B594" s="96"/>
      <c r="C594" s="96"/>
      <c r="D594" s="96"/>
      <c r="E594" s="96"/>
      <c r="F594" s="96"/>
      <c r="G594" s="96"/>
      <c r="H594" s="96"/>
      <c r="I594" s="96"/>
      <c r="J594" s="96"/>
    </row>
    <row r="595" ht="12.75" customHeight="1">
      <c r="A595" s="96"/>
      <c r="B595" s="96"/>
      <c r="C595" s="96"/>
      <c r="D595" s="96"/>
      <c r="E595" s="96"/>
      <c r="F595" s="96"/>
      <c r="G595" s="96"/>
      <c r="H595" s="96"/>
      <c r="I595" s="96"/>
      <c r="J595" s="96"/>
    </row>
    <row r="596" ht="12.75" customHeight="1">
      <c r="A596" s="96"/>
      <c r="B596" s="96"/>
      <c r="C596" s="96"/>
      <c r="D596" s="96"/>
      <c r="E596" s="96"/>
      <c r="F596" s="96"/>
      <c r="G596" s="96"/>
      <c r="H596" s="96"/>
      <c r="I596" s="96"/>
      <c r="J596" s="96"/>
    </row>
    <row r="597" ht="12.75" customHeight="1">
      <c r="A597" s="96"/>
      <c r="B597" s="96"/>
      <c r="C597" s="96"/>
      <c r="D597" s="96"/>
      <c r="E597" s="96"/>
      <c r="F597" s="96"/>
      <c r="G597" s="96"/>
      <c r="H597" s="96"/>
      <c r="I597" s="96"/>
      <c r="J597" s="96"/>
    </row>
    <row r="598" ht="12.75" customHeight="1">
      <c r="A598" s="96"/>
      <c r="B598" s="96"/>
      <c r="C598" s="96"/>
      <c r="D598" s="96"/>
      <c r="E598" s="96"/>
      <c r="F598" s="96"/>
      <c r="G598" s="96"/>
      <c r="H598" s="96"/>
      <c r="I598" s="96"/>
      <c r="J598" s="96"/>
    </row>
    <row r="599" ht="12.75" customHeight="1">
      <c r="A599" s="96"/>
      <c r="B599" s="96"/>
      <c r="C599" s="96"/>
      <c r="D599" s="96"/>
      <c r="E599" s="96"/>
      <c r="F599" s="96"/>
      <c r="G599" s="96"/>
      <c r="H599" s="96"/>
      <c r="I599" s="96"/>
      <c r="J599" s="96"/>
    </row>
    <row r="600" ht="12.75" customHeight="1">
      <c r="A600" s="96"/>
      <c r="B600" s="96"/>
      <c r="C600" s="96"/>
      <c r="D600" s="96"/>
      <c r="E600" s="96"/>
      <c r="F600" s="96"/>
      <c r="G600" s="96"/>
      <c r="H600" s="96"/>
      <c r="I600" s="96"/>
      <c r="J600" s="96"/>
    </row>
    <row r="601" ht="12.75" customHeight="1">
      <c r="A601" s="96"/>
      <c r="B601" s="96"/>
      <c r="C601" s="96"/>
      <c r="D601" s="96"/>
      <c r="E601" s="96"/>
      <c r="F601" s="96"/>
      <c r="G601" s="96"/>
      <c r="H601" s="96"/>
      <c r="I601" s="96"/>
      <c r="J601" s="96"/>
    </row>
    <row r="602" ht="12.75" customHeight="1">
      <c r="A602" s="96"/>
      <c r="B602" s="96"/>
      <c r="C602" s="96"/>
      <c r="D602" s="96"/>
      <c r="E602" s="96"/>
      <c r="F602" s="96"/>
      <c r="G602" s="96"/>
      <c r="H602" s="96"/>
      <c r="I602" s="96"/>
      <c r="J602" s="96"/>
    </row>
    <row r="603" ht="12.75" customHeight="1">
      <c r="A603" s="96"/>
      <c r="B603" s="96"/>
      <c r="C603" s="96"/>
      <c r="D603" s="96"/>
      <c r="E603" s="96"/>
      <c r="F603" s="96"/>
      <c r="G603" s="96"/>
      <c r="H603" s="96"/>
      <c r="I603" s="96"/>
      <c r="J603" s="96"/>
    </row>
    <row r="604" ht="12.75" customHeight="1">
      <c r="A604" s="96"/>
      <c r="B604" s="96"/>
      <c r="C604" s="96"/>
      <c r="D604" s="96"/>
      <c r="E604" s="96"/>
      <c r="F604" s="96"/>
      <c r="G604" s="96"/>
      <c r="H604" s="96"/>
      <c r="I604" s="96"/>
      <c r="J604" s="96"/>
    </row>
    <row r="605" ht="12.75" customHeight="1">
      <c r="A605" s="96"/>
      <c r="B605" s="96"/>
      <c r="C605" s="96"/>
      <c r="D605" s="96"/>
      <c r="E605" s="96"/>
      <c r="F605" s="96"/>
      <c r="G605" s="96"/>
      <c r="H605" s="96"/>
      <c r="I605" s="96"/>
      <c r="J605" s="96"/>
    </row>
    <row r="606" ht="12.75" customHeight="1">
      <c r="A606" s="96"/>
      <c r="B606" s="96"/>
      <c r="C606" s="96"/>
      <c r="D606" s="96"/>
      <c r="E606" s="96"/>
      <c r="F606" s="96"/>
      <c r="G606" s="96"/>
      <c r="H606" s="96"/>
      <c r="I606" s="96"/>
      <c r="J606" s="96"/>
    </row>
    <row r="607" ht="12.75" customHeight="1">
      <c r="A607" s="96"/>
      <c r="B607" s="96"/>
      <c r="C607" s="96"/>
      <c r="D607" s="96"/>
      <c r="E607" s="96"/>
      <c r="F607" s="96"/>
      <c r="G607" s="96"/>
      <c r="H607" s="96"/>
      <c r="I607" s="96"/>
      <c r="J607" s="96"/>
    </row>
    <row r="608" ht="12.75" customHeight="1">
      <c r="A608" s="96"/>
      <c r="B608" s="96"/>
      <c r="C608" s="96"/>
      <c r="D608" s="96"/>
      <c r="E608" s="96"/>
      <c r="F608" s="96"/>
      <c r="G608" s="96"/>
      <c r="H608" s="96"/>
      <c r="I608" s="96"/>
      <c r="J608" s="96"/>
    </row>
    <row r="609" ht="12.75" customHeight="1">
      <c r="A609" s="96"/>
      <c r="B609" s="96"/>
      <c r="C609" s="96"/>
      <c r="D609" s="96"/>
      <c r="E609" s="96"/>
      <c r="F609" s="96"/>
      <c r="G609" s="96"/>
      <c r="H609" s="96"/>
      <c r="I609" s="96"/>
      <c r="J609" s="96"/>
    </row>
    <row r="610" ht="12.75" customHeight="1">
      <c r="A610" s="96"/>
      <c r="B610" s="96"/>
      <c r="C610" s="96"/>
      <c r="D610" s="96"/>
      <c r="E610" s="96"/>
      <c r="F610" s="96"/>
      <c r="G610" s="96"/>
      <c r="H610" s="96"/>
      <c r="I610" s="96"/>
      <c r="J610" s="96"/>
    </row>
    <row r="611" ht="12.75" customHeight="1">
      <c r="A611" s="96"/>
      <c r="B611" s="96"/>
      <c r="C611" s="96"/>
      <c r="D611" s="96"/>
      <c r="E611" s="96"/>
      <c r="F611" s="96"/>
      <c r="G611" s="96"/>
      <c r="H611" s="96"/>
      <c r="I611" s="96"/>
      <c r="J611" s="96"/>
    </row>
    <row r="612" ht="12.75" customHeight="1">
      <c r="A612" s="96"/>
      <c r="B612" s="96"/>
      <c r="C612" s="96"/>
      <c r="D612" s="96"/>
      <c r="E612" s="96"/>
      <c r="F612" s="96"/>
      <c r="G612" s="96"/>
      <c r="H612" s="96"/>
      <c r="I612" s="96"/>
      <c r="J612" s="96"/>
    </row>
    <row r="613" ht="12.75" customHeight="1">
      <c r="A613" s="96"/>
      <c r="B613" s="96"/>
      <c r="C613" s="96"/>
      <c r="D613" s="96"/>
      <c r="E613" s="96"/>
      <c r="F613" s="96"/>
      <c r="G613" s="96"/>
      <c r="H613" s="96"/>
      <c r="I613" s="96"/>
      <c r="J613" s="96"/>
    </row>
    <row r="614" ht="12.75" customHeight="1">
      <c r="A614" s="96"/>
      <c r="B614" s="96"/>
      <c r="C614" s="96"/>
      <c r="D614" s="96"/>
      <c r="E614" s="96"/>
      <c r="F614" s="96"/>
      <c r="G614" s="96"/>
      <c r="H614" s="96"/>
      <c r="I614" s="96"/>
      <c r="J614" s="96"/>
    </row>
    <row r="615" ht="12.75" customHeight="1">
      <c r="A615" s="96"/>
      <c r="B615" s="96"/>
      <c r="C615" s="96"/>
      <c r="D615" s="96"/>
      <c r="E615" s="96"/>
      <c r="F615" s="96"/>
      <c r="G615" s="96"/>
      <c r="H615" s="96"/>
      <c r="I615" s="96"/>
      <c r="J615" s="96"/>
    </row>
    <row r="616" ht="12.75" customHeight="1">
      <c r="A616" s="96"/>
      <c r="B616" s="96"/>
      <c r="C616" s="96"/>
      <c r="D616" s="96"/>
      <c r="E616" s="96"/>
      <c r="F616" s="96"/>
      <c r="G616" s="96"/>
      <c r="H616" s="96"/>
      <c r="I616" s="96"/>
      <c r="J616" s="96"/>
    </row>
    <row r="617" ht="12.75" customHeight="1">
      <c r="A617" s="96"/>
      <c r="B617" s="96"/>
      <c r="C617" s="96"/>
      <c r="D617" s="96"/>
      <c r="E617" s="96"/>
      <c r="F617" s="96"/>
      <c r="G617" s="96"/>
      <c r="H617" s="96"/>
      <c r="I617" s="96"/>
      <c r="J617" s="96"/>
    </row>
    <row r="618" ht="12.75" customHeight="1">
      <c r="A618" s="96"/>
      <c r="B618" s="96"/>
      <c r="C618" s="96"/>
      <c r="D618" s="96"/>
      <c r="E618" s="96"/>
      <c r="F618" s="96"/>
      <c r="G618" s="96"/>
      <c r="H618" s="96"/>
      <c r="I618" s="96"/>
      <c r="J618" s="96"/>
    </row>
    <row r="619" ht="12.75" customHeight="1">
      <c r="A619" s="96"/>
      <c r="B619" s="96"/>
      <c r="C619" s="96"/>
      <c r="D619" s="96"/>
      <c r="E619" s="96"/>
      <c r="F619" s="96"/>
      <c r="G619" s="96"/>
      <c r="H619" s="96"/>
      <c r="I619" s="96"/>
      <c r="J619" s="96"/>
    </row>
    <row r="620" ht="12.75" customHeight="1">
      <c r="A620" s="96"/>
      <c r="B620" s="96"/>
      <c r="C620" s="96"/>
      <c r="D620" s="96"/>
      <c r="E620" s="96"/>
      <c r="F620" s="96"/>
      <c r="G620" s="96"/>
      <c r="H620" s="96"/>
      <c r="I620" s="96"/>
      <c r="J620" s="96"/>
    </row>
    <row r="621" ht="12.75" customHeight="1">
      <c r="A621" s="96"/>
      <c r="B621" s="96"/>
      <c r="C621" s="96"/>
      <c r="D621" s="96"/>
      <c r="E621" s="96"/>
      <c r="F621" s="96"/>
      <c r="G621" s="96"/>
      <c r="H621" s="96"/>
      <c r="I621" s="96"/>
      <c r="J621" s="96"/>
    </row>
    <row r="622" ht="12.75" customHeight="1">
      <c r="A622" s="96"/>
      <c r="B622" s="96"/>
      <c r="C622" s="96"/>
      <c r="D622" s="96"/>
      <c r="E622" s="96"/>
      <c r="F622" s="96"/>
      <c r="G622" s="96"/>
      <c r="H622" s="96"/>
      <c r="I622" s="96"/>
      <c r="J622" s="96"/>
    </row>
    <row r="623" ht="12.75" customHeight="1">
      <c r="A623" s="96"/>
      <c r="B623" s="96"/>
      <c r="C623" s="96"/>
      <c r="D623" s="96"/>
      <c r="E623" s="96"/>
      <c r="F623" s="96"/>
      <c r="G623" s="96"/>
      <c r="H623" s="96"/>
      <c r="I623" s="96"/>
      <c r="J623" s="96"/>
    </row>
    <row r="624" ht="12.75" customHeight="1">
      <c r="A624" s="96"/>
      <c r="B624" s="96"/>
      <c r="C624" s="96"/>
      <c r="D624" s="96"/>
      <c r="E624" s="96"/>
      <c r="F624" s="96"/>
      <c r="G624" s="96"/>
      <c r="H624" s="96"/>
      <c r="I624" s="96"/>
      <c r="J624" s="96"/>
    </row>
    <row r="625" ht="12.75" customHeight="1">
      <c r="A625" s="96"/>
      <c r="B625" s="96"/>
      <c r="C625" s="96"/>
      <c r="D625" s="96"/>
      <c r="E625" s="96"/>
      <c r="F625" s="96"/>
      <c r="G625" s="96"/>
      <c r="H625" s="96"/>
      <c r="I625" s="96"/>
      <c r="J625" s="96"/>
    </row>
    <row r="626" ht="12.75" customHeight="1">
      <c r="A626" s="96"/>
      <c r="B626" s="96"/>
      <c r="C626" s="96"/>
      <c r="D626" s="96"/>
      <c r="E626" s="96"/>
      <c r="F626" s="96"/>
      <c r="G626" s="96"/>
      <c r="H626" s="96"/>
      <c r="I626" s="96"/>
      <c r="J626" s="96"/>
    </row>
    <row r="627" ht="12.75" customHeight="1">
      <c r="A627" s="96"/>
      <c r="B627" s="96"/>
      <c r="C627" s="96"/>
      <c r="D627" s="96"/>
      <c r="E627" s="96"/>
      <c r="F627" s="96"/>
      <c r="G627" s="96"/>
      <c r="H627" s="96"/>
      <c r="I627" s="96"/>
      <c r="J627" s="96"/>
    </row>
    <row r="628" ht="12.75" customHeight="1">
      <c r="A628" s="96"/>
      <c r="B628" s="96"/>
      <c r="C628" s="96"/>
      <c r="D628" s="96"/>
      <c r="E628" s="96"/>
      <c r="F628" s="96"/>
      <c r="G628" s="96"/>
      <c r="H628" s="96"/>
      <c r="I628" s="96"/>
      <c r="J628" s="96"/>
    </row>
    <row r="629" ht="12.75" customHeight="1">
      <c r="A629" s="96"/>
      <c r="B629" s="96"/>
      <c r="C629" s="96"/>
      <c r="D629" s="96"/>
      <c r="E629" s="96"/>
      <c r="F629" s="96"/>
      <c r="G629" s="96"/>
      <c r="H629" s="96"/>
      <c r="I629" s="96"/>
      <c r="J629" s="96"/>
    </row>
    <row r="630" ht="12.75" customHeight="1">
      <c r="A630" s="96"/>
      <c r="B630" s="96"/>
      <c r="C630" s="96"/>
      <c r="D630" s="96"/>
      <c r="E630" s="96"/>
      <c r="F630" s="96"/>
      <c r="G630" s="96"/>
      <c r="H630" s="96"/>
      <c r="I630" s="96"/>
      <c r="J630" s="96"/>
    </row>
    <row r="631" ht="12.75" customHeight="1">
      <c r="A631" s="96"/>
      <c r="B631" s="96"/>
      <c r="C631" s="96"/>
      <c r="D631" s="96"/>
      <c r="E631" s="96"/>
      <c r="F631" s="96"/>
      <c r="G631" s="96"/>
      <c r="H631" s="96"/>
      <c r="I631" s="96"/>
      <c r="J631" s="96"/>
    </row>
    <row r="632" ht="12.75" customHeight="1">
      <c r="A632" s="96"/>
      <c r="B632" s="96"/>
      <c r="C632" s="96"/>
      <c r="D632" s="96"/>
      <c r="E632" s="96"/>
      <c r="F632" s="96"/>
      <c r="G632" s="96"/>
      <c r="H632" s="96"/>
      <c r="I632" s="96"/>
      <c r="J632" s="96"/>
    </row>
    <row r="633" ht="12.75" customHeight="1">
      <c r="A633" s="96"/>
      <c r="B633" s="96"/>
      <c r="C633" s="96"/>
      <c r="D633" s="96"/>
      <c r="E633" s="96"/>
      <c r="F633" s="96"/>
      <c r="G633" s="96"/>
      <c r="H633" s="96"/>
      <c r="I633" s="96"/>
      <c r="J633" s="96"/>
    </row>
    <row r="634" ht="12.75" customHeight="1">
      <c r="A634" s="96"/>
      <c r="B634" s="96"/>
      <c r="C634" s="96"/>
      <c r="D634" s="96"/>
      <c r="E634" s="96"/>
      <c r="F634" s="96"/>
      <c r="G634" s="96"/>
      <c r="H634" s="96"/>
      <c r="I634" s="96"/>
      <c r="J634" s="96"/>
    </row>
    <row r="635" ht="12.75" customHeight="1">
      <c r="A635" s="96"/>
      <c r="B635" s="96"/>
      <c r="C635" s="96"/>
      <c r="D635" s="96"/>
      <c r="E635" s="96"/>
      <c r="F635" s="96"/>
      <c r="G635" s="96"/>
      <c r="H635" s="96"/>
      <c r="I635" s="96"/>
      <c r="J635" s="96"/>
    </row>
    <row r="636" ht="12.75" customHeight="1">
      <c r="A636" s="96"/>
      <c r="B636" s="96"/>
      <c r="C636" s="96"/>
      <c r="D636" s="96"/>
      <c r="E636" s="96"/>
      <c r="F636" s="96"/>
      <c r="G636" s="96"/>
      <c r="H636" s="96"/>
      <c r="I636" s="96"/>
      <c r="J636" s="96"/>
    </row>
    <row r="637" ht="12.75" customHeight="1">
      <c r="A637" s="96"/>
      <c r="B637" s="96"/>
      <c r="C637" s="96"/>
      <c r="D637" s="96"/>
      <c r="E637" s="96"/>
      <c r="F637" s="96"/>
      <c r="G637" s="96"/>
      <c r="H637" s="96"/>
      <c r="I637" s="96"/>
      <c r="J637" s="96"/>
    </row>
    <row r="638" ht="12.75" customHeight="1">
      <c r="A638" s="96"/>
      <c r="B638" s="96"/>
      <c r="C638" s="96"/>
      <c r="D638" s="96"/>
      <c r="E638" s="96"/>
      <c r="F638" s="96"/>
      <c r="G638" s="96"/>
      <c r="H638" s="96"/>
      <c r="I638" s="96"/>
      <c r="J638" s="96"/>
    </row>
    <row r="639" ht="12.75" customHeight="1">
      <c r="A639" s="96"/>
      <c r="B639" s="96"/>
      <c r="C639" s="96"/>
      <c r="D639" s="96"/>
      <c r="E639" s="96"/>
      <c r="F639" s="96"/>
      <c r="G639" s="96"/>
      <c r="H639" s="96"/>
      <c r="I639" s="96"/>
      <c r="J639" s="96"/>
    </row>
    <row r="640" ht="12.75" customHeight="1">
      <c r="A640" s="96"/>
      <c r="B640" s="96"/>
      <c r="C640" s="96"/>
      <c r="D640" s="96"/>
      <c r="E640" s="96"/>
      <c r="F640" s="96"/>
      <c r="G640" s="96"/>
      <c r="H640" s="96"/>
      <c r="I640" s="96"/>
      <c r="J640" s="96"/>
    </row>
    <row r="641" ht="12.75" customHeight="1">
      <c r="A641" s="96"/>
      <c r="B641" s="96"/>
      <c r="C641" s="96"/>
      <c r="D641" s="96"/>
      <c r="E641" s="96"/>
      <c r="F641" s="96"/>
      <c r="G641" s="96"/>
      <c r="H641" s="96"/>
      <c r="I641" s="96"/>
      <c r="J641" s="96"/>
    </row>
    <row r="642" ht="12.75" customHeight="1">
      <c r="A642" s="96"/>
      <c r="B642" s="96"/>
      <c r="C642" s="96"/>
      <c r="D642" s="96"/>
      <c r="E642" s="96"/>
      <c r="F642" s="96"/>
      <c r="G642" s="96"/>
      <c r="H642" s="96"/>
      <c r="I642" s="96"/>
      <c r="J642" s="96"/>
    </row>
    <row r="643" ht="12.75" customHeight="1">
      <c r="A643" s="96"/>
      <c r="B643" s="96"/>
      <c r="C643" s="96"/>
      <c r="D643" s="96"/>
      <c r="E643" s="96"/>
      <c r="F643" s="96"/>
      <c r="G643" s="96"/>
      <c r="H643" s="96"/>
      <c r="I643" s="96"/>
      <c r="J643" s="96"/>
    </row>
    <row r="644" ht="12.75" customHeight="1">
      <c r="A644" s="96"/>
      <c r="B644" s="96"/>
      <c r="C644" s="96"/>
      <c r="D644" s="96"/>
      <c r="E644" s="96"/>
      <c r="F644" s="96"/>
      <c r="G644" s="96"/>
      <c r="H644" s="96"/>
      <c r="I644" s="96"/>
      <c r="J644" s="96"/>
    </row>
    <row r="645" ht="12.75" customHeight="1">
      <c r="A645" s="96"/>
      <c r="B645" s="96"/>
      <c r="C645" s="96"/>
      <c r="D645" s="96"/>
      <c r="E645" s="96"/>
      <c r="F645" s="96"/>
      <c r="G645" s="96"/>
      <c r="H645" s="96"/>
      <c r="I645" s="96"/>
      <c r="J645" s="96"/>
    </row>
    <row r="646" ht="12.75" customHeight="1">
      <c r="A646" s="96"/>
      <c r="B646" s="96"/>
      <c r="C646" s="96"/>
      <c r="D646" s="96"/>
      <c r="E646" s="96"/>
      <c r="F646" s="96"/>
      <c r="G646" s="96"/>
      <c r="H646" s="96"/>
      <c r="I646" s="96"/>
      <c r="J646" s="96"/>
    </row>
    <row r="647" ht="12.75" customHeight="1">
      <c r="A647" s="96"/>
      <c r="B647" s="96"/>
      <c r="C647" s="96"/>
      <c r="D647" s="96"/>
      <c r="E647" s="96"/>
      <c r="F647" s="96"/>
      <c r="G647" s="96"/>
      <c r="H647" s="96"/>
      <c r="I647" s="96"/>
      <c r="J647" s="96"/>
    </row>
    <row r="648" ht="12.75" customHeight="1">
      <c r="A648" s="96"/>
      <c r="B648" s="96"/>
      <c r="C648" s="96"/>
      <c r="D648" s="96"/>
      <c r="E648" s="96"/>
      <c r="F648" s="96"/>
      <c r="G648" s="96"/>
      <c r="H648" s="96"/>
      <c r="I648" s="96"/>
      <c r="J648" s="96"/>
    </row>
    <row r="649" ht="12.75" customHeight="1">
      <c r="A649" s="96"/>
      <c r="B649" s="96"/>
      <c r="C649" s="96"/>
      <c r="D649" s="96"/>
      <c r="E649" s="96"/>
      <c r="F649" s="96"/>
      <c r="G649" s="96"/>
      <c r="H649" s="96"/>
      <c r="I649" s="96"/>
      <c r="J649" s="96"/>
    </row>
    <row r="650" ht="12.75" customHeight="1">
      <c r="A650" s="96"/>
      <c r="B650" s="96"/>
      <c r="C650" s="96"/>
      <c r="D650" s="96"/>
      <c r="E650" s="96"/>
      <c r="F650" s="96"/>
      <c r="G650" s="96"/>
      <c r="H650" s="96"/>
      <c r="I650" s="96"/>
      <c r="J650" s="96"/>
    </row>
    <row r="651" ht="12.75" customHeight="1">
      <c r="A651" s="96"/>
      <c r="B651" s="96"/>
      <c r="C651" s="96"/>
      <c r="D651" s="96"/>
      <c r="E651" s="96"/>
      <c r="F651" s="96"/>
      <c r="G651" s="96"/>
      <c r="H651" s="96"/>
      <c r="I651" s="96"/>
      <c r="J651" s="96"/>
    </row>
    <row r="652" ht="12.75" customHeight="1">
      <c r="A652" s="96"/>
      <c r="B652" s="96"/>
      <c r="C652" s="96"/>
      <c r="D652" s="96"/>
      <c r="E652" s="96"/>
      <c r="F652" s="96"/>
      <c r="G652" s="96"/>
      <c r="H652" s="96"/>
      <c r="I652" s="96"/>
      <c r="J652" s="96"/>
    </row>
    <row r="653" ht="12.75" customHeight="1">
      <c r="A653" s="96"/>
      <c r="B653" s="96"/>
      <c r="C653" s="96"/>
      <c r="D653" s="96"/>
      <c r="E653" s="96"/>
      <c r="F653" s="96"/>
      <c r="G653" s="96"/>
      <c r="H653" s="96"/>
      <c r="I653" s="96"/>
      <c r="J653" s="96"/>
    </row>
    <row r="654" ht="12.75" customHeight="1">
      <c r="A654" s="96"/>
      <c r="B654" s="96"/>
      <c r="C654" s="96"/>
      <c r="D654" s="96"/>
      <c r="E654" s="96"/>
      <c r="F654" s="96"/>
      <c r="G654" s="96"/>
      <c r="H654" s="96"/>
      <c r="I654" s="96"/>
      <c r="J654" s="96"/>
    </row>
    <row r="655" ht="12.75" customHeight="1">
      <c r="A655" s="96"/>
      <c r="B655" s="96"/>
      <c r="C655" s="96"/>
      <c r="D655" s="96"/>
      <c r="E655" s="96"/>
      <c r="F655" s="96"/>
      <c r="G655" s="96"/>
      <c r="H655" s="96"/>
      <c r="I655" s="96"/>
      <c r="J655" s="96"/>
    </row>
    <row r="656" ht="12.75" customHeight="1">
      <c r="A656" s="96"/>
      <c r="B656" s="96"/>
      <c r="C656" s="96"/>
      <c r="D656" s="96"/>
      <c r="E656" s="96"/>
      <c r="F656" s="96"/>
      <c r="G656" s="96"/>
      <c r="H656" s="96"/>
      <c r="I656" s="96"/>
      <c r="J656" s="96"/>
    </row>
    <row r="657" ht="12.75" customHeight="1">
      <c r="A657" s="96"/>
      <c r="B657" s="96"/>
      <c r="C657" s="96"/>
      <c r="D657" s="96"/>
      <c r="E657" s="96"/>
      <c r="F657" s="96"/>
      <c r="G657" s="96"/>
      <c r="H657" s="96"/>
      <c r="I657" s="96"/>
      <c r="J657" s="96"/>
    </row>
    <row r="658" ht="12.75" customHeight="1">
      <c r="A658" s="96"/>
      <c r="B658" s="96"/>
      <c r="C658" s="96"/>
      <c r="D658" s="96"/>
      <c r="E658" s="96"/>
      <c r="F658" s="96"/>
      <c r="G658" s="96"/>
      <c r="H658" s="96"/>
      <c r="I658" s="96"/>
      <c r="J658" s="96"/>
    </row>
    <row r="659" ht="12.75" customHeight="1">
      <c r="A659" s="96"/>
      <c r="B659" s="96"/>
      <c r="C659" s="96"/>
      <c r="D659" s="96"/>
      <c r="E659" s="96"/>
      <c r="F659" s="96"/>
      <c r="G659" s="96"/>
      <c r="H659" s="96"/>
      <c r="I659" s="96"/>
      <c r="J659" s="96"/>
    </row>
    <row r="660" ht="12.75" customHeight="1">
      <c r="A660" s="96"/>
      <c r="B660" s="96"/>
      <c r="C660" s="96"/>
      <c r="D660" s="96"/>
      <c r="E660" s="96"/>
      <c r="F660" s="96"/>
      <c r="G660" s="96"/>
      <c r="H660" s="96"/>
      <c r="I660" s="96"/>
      <c r="J660" s="96"/>
    </row>
    <row r="661" ht="12.75" customHeight="1">
      <c r="A661" s="96"/>
      <c r="B661" s="96"/>
      <c r="C661" s="96"/>
      <c r="D661" s="96"/>
      <c r="E661" s="96"/>
      <c r="F661" s="96"/>
      <c r="G661" s="96"/>
      <c r="H661" s="96"/>
      <c r="I661" s="96"/>
      <c r="J661" s="96"/>
    </row>
    <row r="662" ht="12.75" customHeight="1">
      <c r="A662" s="96"/>
      <c r="B662" s="96"/>
      <c r="C662" s="96"/>
      <c r="D662" s="96"/>
      <c r="E662" s="96"/>
      <c r="F662" s="96"/>
      <c r="G662" s="96"/>
      <c r="H662" s="96"/>
      <c r="I662" s="96"/>
      <c r="J662" s="96"/>
    </row>
    <row r="663" ht="12.75" customHeight="1">
      <c r="A663" s="96"/>
      <c r="B663" s="96"/>
      <c r="C663" s="96"/>
      <c r="D663" s="96"/>
      <c r="E663" s="96"/>
      <c r="F663" s="96"/>
      <c r="G663" s="96"/>
      <c r="H663" s="96"/>
      <c r="I663" s="96"/>
      <c r="J663" s="96"/>
    </row>
    <row r="664" ht="12.75" customHeight="1">
      <c r="A664" s="96"/>
      <c r="B664" s="96"/>
      <c r="C664" s="96"/>
      <c r="D664" s="96"/>
      <c r="E664" s="96"/>
      <c r="F664" s="96"/>
      <c r="G664" s="96"/>
      <c r="H664" s="96"/>
      <c r="I664" s="96"/>
      <c r="J664" s="96"/>
    </row>
    <row r="665" ht="12.75" customHeight="1">
      <c r="A665" s="96"/>
      <c r="B665" s="96"/>
      <c r="C665" s="96"/>
      <c r="D665" s="96"/>
      <c r="E665" s="96"/>
      <c r="F665" s="96"/>
      <c r="G665" s="96"/>
      <c r="H665" s="96"/>
      <c r="I665" s="96"/>
      <c r="J665" s="96"/>
    </row>
    <row r="666" ht="12.75" customHeight="1">
      <c r="A666" s="96"/>
      <c r="B666" s="96"/>
      <c r="C666" s="96"/>
      <c r="D666" s="96"/>
      <c r="E666" s="96"/>
      <c r="F666" s="96"/>
      <c r="G666" s="96"/>
      <c r="H666" s="96"/>
      <c r="I666" s="96"/>
      <c r="J666" s="96"/>
    </row>
    <row r="667" ht="12.75" customHeight="1">
      <c r="A667" s="96"/>
      <c r="B667" s="96"/>
      <c r="C667" s="96"/>
      <c r="D667" s="96"/>
      <c r="E667" s="96"/>
      <c r="F667" s="96"/>
      <c r="G667" s="96"/>
      <c r="H667" s="96"/>
      <c r="I667" s="96"/>
      <c r="J667" s="96"/>
    </row>
    <row r="668" ht="12.75" customHeight="1">
      <c r="A668" s="96"/>
      <c r="B668" s="96"/>
      <c r="C668" s="96"/>
      <c r="D668" s="96"/>
      <c r="E668" s="96"/>
      <c r="F668" s="96"/>
      <c r="G668" s="96"/>
      <c r="H668" s="96"/>
      <c r="I668" s="96"/>
      <c r="J668" s="96"/>
    </row>
    <row r="669" ht="12.75" customHeight="1">
      <c r="A669" s="96"/>
      <c r="B669" s="96"/>
      <c r="C669" s="96"/>
      <c r="D669" s="96"/>
      <c r="E669" s="96"/>
      <c r="F669" s="96"/>
      <c r="G669" s="96"/>
      <c r="H669" s="96"/>
      <c r="I669" s="96"/>
      <c r="J669" s="96"/>
    </row>
    <row r="670" ht="12.75" customHeight="1">
      <c r="A670" s="96"/>
      <c r="B670" s="96"/>
      <c r="C670" s="96"/>
      <c r="D670" s="96"/>
      <c r="E670" s="96"/>
      <c r="F670" s="96"/>
      <c r="G670" s="96"/>
      <c r="H670" s="96"/>
      <c r="I670" s="96"/>
      <c r="J670" s="96"/>
    </row>
    <row r="671" ht="12.75" customHeight="1">
      <c r="A671" s="96"/>
      <c r="B671" s="96"/>
      <c r="C671" s="96"/>
      <c r="D671" s="96"/>
      <c r="E671" s="96"/>
      <c r="F671" s="96"/>
      <c r="G671" s="96"/>
      <c r="H671" s="96"/>
      <c r="I671" s="96"/>
      <c r="J671" s="96"/>
    </row>
    <row r="672" ht="12.75" customHeight="1">
      <c r="A672" s="96"/>
      <c r="B672" s="96"/>
      <c r="C672" s="96"/>
      <c r="D672" s="96"/>
      <c r="E672" s="96"/>
      <c r="F672" s="96"/>
      <c r="G672" s="96"/>
      <c r="H672" s="96"/>
      <c r="I672" s="96"/>
      <c r="J672" s="96"/>
    </row>
    <row r="673" ht="12.75" customHeight="1">
      <c r="A673" s="96"/>
      <c r="B673" s="96"/>
      <c r="C673" s="96"/>
      <c r="D673" s="96"/>
      <c r="E673" s="96"/>
      <c r="F673" s="96"/>
      <c r="G673" s="96"/>
      <c r="H673" s="96"/>
      <c r="I673" s="96"/>
      <c r="J673" s="96"/>
    </row>
    <row r="674" ht="12.75" customHeight="1">
      <c r="A674" s="96"/>
      <c r="B674" s="96"/>
      <c r="C674" s="96"/>
      <c r="D674" s="96"/>
      <c r="E674" s="96"/>
      <c r="F674" s="96"/>
      <c r="G674" s="96"/>
      <c r="H674" s="96"/>
      <c r="I674" s="96"/>
      <c r="J674" s="96"/>
    </row>
    <row r="675" ht="12.75" customHeight="1">
      <c r="A675" s="96"/>
      <c r="B675" s="96"/>
      <c r="C675" s="96"/>
      <c r="D675" s="96"/>
      <c r="E675" s="96"/>
      <c r="F675" s="96"/>
      <c r="G675" s="96"/>
      <c r="H675" s="96"/>
      <c r="I675" s="96"/>
      <c r="J675" s="96"/>
    </row>
    <row r="676" ht="12.75" customHeight="1">
      <c r="A676" s="96"/>
      <c r="B676" s="96"/>
      <c r="C676" s="96"/>
      <c r="D676" s="96"/>
      <c r="E676" s="96"/>
      <c r="F676" s="96"/>
      <c r="G676" s="96"/>
      <c r="H676" s="96"/>
      <c r="I676" s="96"/>
      <c r="J676" s="96"/>
    </row>
    <row r="677" ht="12.75" customHeight="1">
      <c r="A677" s="96"/>
      <c r="B677" s="96"/>
      <c r="C677" s="96"/>
      <c r="D677" s="96"/>
      <c r="E677" s="96"/>
      <c r="F677" s="96"/>
      <c r="G677" s="96"/>
      <c r="H677" s="96"/>
      <c r="I677" s="96"/>
      <c r="J677" s="96"/>
    </row>
    <row r="678" ht="12.75" customHeight="1">
      <c r="A678" s="96"/>
      <c r="B678" s="96"/>
      <c r="C678" s="96"/>
      <c r="D678" s="96"/>
      <c r="E678" s="96"/>
      <c r="F678" s="96"/>
      <c r="G678" s="96"/>
      <c r="H678" s="96"/>
      <c r="I678" s="96"/>
      <c r="J678" s="96"/>
    </row>
    <row r="679" ht="12.75" customHeight="1">
      <c r="A679" s="96"/>
      <c r="B679" s="96"/>
      <c r="C679" s="96"/>
      <c r="D679" s="96"/>
      <c r="E679" s="96"/>
      <c r="F679" s="96"/>
      <c r="G679" s="96"/>
      <c r="H679" s="96"/>
      <c r="I679" s="96"/>
      <c r="J679" s="96"/>
    </row>
    <row r="680" ht="12.75" customHeight="1">
      <c r="A680" s="96"/>
      <c r="B680" s="96"/>
      <c r="C680" s="96"/>
      <c r="D680" s="96"/>
      <c r="E680" s="96"/>
      <c r="F680" s="96"/>
      <c r="G680" s="96"/>
      <c r="H680" s="96"/>
      <c r="I680" s="96"/>
      <c r="J680" s="96"/>
    </row>
    <row r="681" ht="12.75" customHeight="1">
      <c r="A681" s="96"/>
      <c r="B681" s="96"/>
      <c r="C681" s="96"/>
      <c r="D681" s="96"/>
      <c r="E681" s="96"/>
      <c r="F681" s="96"/>
      <c r="G681" s="96"/>
      <c r="H681" s="96"/>
      <c r="I681" s="96"/>
      <c r="J681" s="96"/>
    </row>
    <row r="682" ht="12.75" customHeight="1">
      <c r="A682" s="96"/>
      <c r="B682" s="96"/>
      <c r="C682" s="96"/>
      <c r="D682" s="96"/>
      <c r="E682" s="96"/>
      <c r="F682" s="96"/>
      <c r="G682" s="96"/>
      <c r="H682" s="96"/>
      <c r="I682" s="96"/>
      <c r="J682" s="96"/>
    </row>
    <row r="683" ht="12.75" customHeight="1">
      <c r="A683" s="96"/>
      <c r="B683" s="96"/>
      <c r="C683" s="96"/>
      <c r="D683" s="96"/>
      <c r="E683" s="96"/>
      <c r="F683" s="96"/>
      <c r="G683" s="96"/>
      <c r="H683" s="96"/>
      <c r="I683" s="96"/>
      <c r="J683" s="96"/>
    </row>
    <row r="684" ht="12.75" customHeight="1">
      <c r="A684" s="96"/>
      <c r="B684" s="96"/>
      <c r="C684" s="96"/>
      <c r="D684" s="96"/>
      <c r="E684" s="96"/>
      <c r="F684" s="96"/>
      <c r="G684" s="96"/>
      <c r="H684" s="96"/>
      <c r="I684" s="96"/>
      <c r="J684" s="96"/>
    </row>
    <row r="685" ht="12.75" customHeight="1">
      <c r="A685" s="96"/>
      <c r="B685" s="96"/>
      <c r="C685" s="96"/>
      <c r="D685" s="96"/>
      <c r="E685" s="96"/>
      <c r="F685" s="96"/>
      <c r="G685" s="96"/>
      <c r="H685" s="96"/>
      <c r="I685" s="96"/>
      <c r="J685" s="96"/>
    </row>
    <row r="686" ht="12.75" customHeight="1">
      <c r="A686" s="96"/>
      <c r="B686" s="96"/>
      <c r="C686" s="96"/>
      <c r="D686" s="96"/>
      <c r="E686" s="96"/>
      <c r="F686" s="96"/>
      <c r="G686" s="96"/>
      <c r="H686" s="96"/>
      <c r="I686" s="96"/>
      <c r="J686" s="96"/>
    </row>
    <row r="687" ht="12.75" customHeight="1">
      <c r="A687" s="96"/>
      <c r="B687" s="96"/>
      <c r="C687" s="96"/>
      <c r="D687" s="96"/>
      <c r="E687" s="96"/>
      <c r="F687" s="96"/>
      <c r="G687" s="96"/>
      <c r="H687" s="96"/>
      <c r="I687" s="96"/>
      <c r="J687" s="96"/>
    </row>
    <row r="688" ht="12.75" customHeight="1">
      <c r="A688" s="96"/>
      <c r="B688" s="96"/>
      <c r="C688" s="96"/>
      <c r="D688" s="96"/>
      <c r="E688" s="96"/>
      <c r="F688" s="96"/>
      <c r="G688" s="96"/>
      <c r="H688" s="96"/>
      <c r="I688" s="96"/>
      <c r="J688" s="96"/>
    </row>
    <row r="689" ht="12.75" customHeight="1">
      <c r="A689" s="96"/>
      <c r="B689" s="96"/>
      <c r="C689" s="96"/>
      <c r="D689" s="96"/>
      <c r="E689" s="96"/>
      <c r="F689" s="96"/>
      <c r="G689" s="96"/>
      <c r="H689" s="96"/>
      <c r="I689" s="96"/>
      <c r="J689" s="96"/>
    </row>
    <row r="690" ht="12.75" customHeight="1">
      <c r="A690" s="96"/>
      <c r="B690" s="96"/>
      <c r="C690" s="96"/>
      <c r="D690" s="96"/>
      <c r="E690" s="96"/>
      <c r="F690" s="96"/>
      <c r="G690" s="96"/>
      <c r="H690" s="96"/>
      <c r="I690" s="96"/>
      <c r="J690" s="96"/>
    </row>
    <row r="691" ht="12.75" customHeight="1">
      <c r="A691" s="96"/>
      <c r="B691" s="96"/>
      <c r="C691" s="96"/>
      <c r="D691" s="96"/>
      <c r="E691" s="96"/>
      <c r="F691" s="96"/>
      <c r="G691" s="96"/>
      <c r="H691" s="96"/>
      <c r="I691" s="96"/>
      <c r="J691" s="96"/>
    </row>
    <row r="692" ht="12.75" customHeight="1">
      <c r="A692" s="96"/>
      <c r="B692" s="96"/>
      <c r="C692" s="96"/>
      <c r="D692" s="96"/>
      <c r="E692" s="96"/>
      <c r="F692" s="96"/>
      <c r="G692" s="96"/>
      <c r="H692" s="96"/>
      <c r="I692" s="96"/>
      <c r="J692" s="96"/>
    </row>
    <row r="693" ht="12.75" customHeight="1">
      <c r="A693" s="96"/>
      <c r="B693" s="96"/>
      <c r="C693" s="96"/>
      <c r="D693" s="96"/>
      <c r="E693" s="96"/>
      <c r="F693" s="96"/>
      <c r="G693" s="96"/>
      <c r="H693" s="96"/>
      <c r="I693" s="96"/>
      <c r="J693" s="96"/>
    </row>
    <row r="694" ht="12.75" customHeight="1">
      <c r="A694" s="96"/>
      <c r="B694" s="96"/>
      <c r="C694" s="96"/>
      <c r="D694" s="96"/>
      <c r="E694" s="96"/>
      <c r="F694" s="96"/>
      <c r="G694" s="96"/>
      <c r="H694" s="96"/>
      <c r="I694" s="96"/>
      <c r="J694" s="96"/>
    </row>
    <row r="695" ht="12.75" customHeight="1">
      <c r="A695" s="96"/>
      <c r="B695" s="96"/>
      <c r="C695" s="96"/>
      <c r="D695" s="96"/>
      <c r="E695" s="96"/>
      <c r="F695" s="96"/>
      <c r="G695" s="96"/>
      <c r="H695" s="96"/>
      <c r="I695" s="96"/>
      <c r="J695" s="96"/>
    </row>
    <row r="696" ht="12.75" customHeight="1">
      <c r="A696" s="96"/>
      <c r="B696" s="96"/>
      <c r="C696" s="96"/>
      <c r="D696" s="96"/>
      <c r="E696" s="96"/>
      <c r="F696" s="96"/>
      <c r="G696" s="96"/>
      <c r="H696" s="96"/>
      <c r="I696" s="96"/>
      <c r="J696" s="96"/>
    </row>
    <row r="697" ht="12.75" customHeight="1">
      <c r="A697" s="96"/>
      <c r="B697" s="96"/>
      <c r="C697" s="96"/>
      <c r="D697" s="96"/>
      <c r="E697" s="96"/>
      <c r="F697" s="96"/>
      <c r="G697" s="96"/>
      <c r="H697" s="96"/>
      <c r="I697" s="96"/>
      <c r="J697" s="96"/>
    </row>
    <row r="698" ht="12.75" customHeight="1">
      <c r="A698" s="96"/>
      <c r="B698" s="96"/>
      <c r="C698" s="96"/>
      <c r="D698" s="96"/>
      <c r="E698" s="96"/>
      <c r="F698" s="96"/>
      <c r="G698" s="96"/>
      <c r="H698" s="96"/>
      <c r="I698" s="96"/>
      <c r="J698" s="96"/>
    </row>
    <row r="699" ht="12.75" customHeight="1">
      <c r="A699" s="96"/>
      <c r="B699" s="96"/>
      <c r="C699" s="96"/>
      <c r="D699" s="96"/>
      <c r="E699" s="96"/>
      <c r="F699" s="96"/>
      <c r="G699" s="96"/>
      <c r="H699" s="96"/>
      <c r="I699" s="96"/>
      <c r="J699" s="96"/>
    </row>
    <row r="700" ht="12.75" customHeight="1">
      <c r="A700" s="96"/>
      <c r="B700" s="96"/>
      <c r="C700" s="96"/>
      <c r="D700" s="96"/>
      <c r="E700" s="96"/>
      <c r="F700" s="96"/>
      <c r="G700" s="96"/>
      <c r="H700" s="96"/>
      <c r="I700" s="96"/>
      <c r="J700" s="96"/>
    </row>
    <row r="701" ht="12.75" customHeight="1">
      <c r="A701" s="96"/>
      <c r="B701" s="96"/>
      <c r="C701" s="96"/>
      <c r="D701" s="96"/>
      <c r="E701" s="96"/>
      <c r="F701" s="96"/>
      <c r="G701" s="96"/>
      <c r="H701" s="96"/>
      <c r="I701" s="96"/>
      <c r="J701" s="96"/>
    </row>
    <row r="702" ht="12.75" customHeight="1">
      <c r="A702" s="96"/>
      <c r="B702" s="96"/>
      <c r="C702" s="96"/>
      <c r="D702" s="96"/>
      <c r="E702" s="96"/>
      <c r="F702" s="96"/>
      <c r="G702" s="96"/>
      <c r="H702" s="96"/>
      <c r="I702" s="96"/>
      <c r="J702" s="96"/>
    </row>
    <row r="703" ht="12.75" customHeight="1">
      <c r="A703" s="96"/>
      <c r="B703" s="96"/>
      <c r="C703" s="96"/>
      <c r="D703" s="96"/>
      <c r="E703" s="96"/>
      <c r="F703" s="96"/>
      <c r="G703" s="96"/>
      <c r="H703" s="96"/>
      <c r="I703" s="96"/>
      <c r="J703" s="96"/>
    </row>
    <row r="704" ht="12.75" customHeight="1">
      <c r="A704" s="96"/>
      <c r="B704" s="96"/>
      <c r="C704" s="96"/>
      <c r="D704" s="96"/>
      <c r="E704" s="96"/>
      <c r="F704" s="96"/>
      <c r="G704" s="96"/>
      <c r="H704" s="96"/>
      <c r="I704" s="96"/>
      <c r="J704" s="96"/>
    </row>
    <row r="705" ht="12.75" customHeight="1">
      <c r="A705" s="96"/>
      <c r="B705" s="96"/>
      <c r="C705" s="96"/>
      <c r="D705" s="96"/>
      <c r="E705" s="96"/>
      <c r="F705" s="96"/>
      <c r="G705" s="96"/>
      <c r="H705" s="96"/>
      <c r="I705" s="96"/>
      <c r="J705" s="96"/>
    </row>
    <row r="706" ht="12.75" customHeight="1">
      <c r="A706" s="96"/>
      <c r="B706" s="96"/>
      <c r="C706" s="96"/>
      <c r="D706" s="96"/>
      <c r="E706" s="96"/>
      <c r="F706" s="96"/>
      <c r="G706" s="96"/>
      <c r="H706" s="96"/>
      <c r="I706" s="96"/>
      <c r="J706" s="96"/>
    </row>
    <row r="707" ht="12.75" customHeight="1">
      <c r="A707" s="96"/>
      <c r="B707" s="96"/>
      <c r="C707" s="96"/>
      <c r="D707" s="96"/>
      <c r="E707" s="96"/>
      <c r="F707" s="96"/>
      <c r="G707" s="96"/>
      <c r="H707" s="96"/>
      <c r="I707" s="96"/>
      <c r="J707" s="96"/>
    </row>
    <row r="708" ht="12.75" customHeight="1">
      <c r="A708" s="96"/>
      <c r="B708" s="96"/>
      <c r="C708" s="96"/>
      <c r="D708" s="96"/>
      <c r="E708" s="96"/>
      <c r="F708" s="96"/>
      <c r="G708" s="96"/>
      <c r="H708" s="96"/>
      <c r="I708" s="96"/>
      <c r="J708" s="96"/>
    </row>
    <row r="709" ht="12.75" customHeight="1">
      <c r="A709" s="96"/>
      <c r="B709" s="96"/>
      <c r="C709" s="96"/>
      <c r="D709" s="96"/>
      <c r="E709" s="96"/>
      <c r="F709" s="96"/>
      <c r="G709" s="96"/>
      <c r="H709" s="96"/>
      <c r="I709" s="96"/>
      <c r="J709" s="96"/>
    </row>
    <row r="710" ht="12.75" customHeight="1">
      <c r="A710" s="96"/>
      <c r="B710" s="96"/>
      <c r="C710" s="96"/>
      <c r="D710" s="96"/>
      <c r="E710" s="96"/>
      <c r="F710" s="96"/>
      <c r="G710" s="96"/>
      <c r="H710" s="96"/>
      <c r="I710" s="96"/>
      <c r="J710" s="96"/>
    </row>
    <row r="711" ht="12.75" customHeight="1">
      <c r="A711" s="96"/>
      <c r="B711" s="96"/>
      <c r="C711" s="96"/>
      <c r="D711" s="96"/>
      <c r="E711" s="96"/>
      <c r="F711" s="96"/>
      <c r="G711" s="96"/>
      <c r="H711" s="96"/>
      <c r="I711" s="96"/>
      <c r="J711" s="96"/>
    </row>
    <row r="712" ht="12.75" customHeight="1">
      <c r="A712" s="96"/>
      <c r="B712" s="96"/>
      <c r="C712" s="96"/>
      <c r="D712" s="96"/>
      <c r="E712" s="96"/>
      <c r="F712" s="96"/>
      <c r="G712" s="96"/>
      <c r="H712" s="96"/>
      <c r="I712" s="96"/>
      <c r="J712" s="96"/>
    </row>
    <row r="713" ht="12.75" customHeight="1">
      <c r="A713" s="96"/>
      <c r="B713" s="96"/>
      <c r="C713" s="96"/>
      <c r="D713" s="96"/>
      <c r="E713" s="96"/>
      <c r="F713" s="96"/>
      <c r="G713" s="96"/>
      <c r="H713" s="96"/>
      <c r="I713" s="96"/>
      <c r="J713" s="96"/>
    </row>
    <row r="714" ht="12.75" customHeight="1">
      <c r="A714" s="96"/>
      <c r="B714" s="96"/>
      <c r="C714" s="96"/>
      <c r="D714" s="96"/>
      <c r="E714" s="96"/>
      <c r="F714" s="96"/>
      <c r="G714" s="96"/>
      <c r="H714" s="96"/>
      <c r="I714" s="96"/>
      <c r="J714" s="96"/>
    </row>
    <row r="715" ht="12.75" customHeight="1">
      <c r="A715" s="96"/>
      <c r="B715" s="96"/>
      <c r="C715" s="96"/>
      <c r="D715" s="96"/>
      <c r="E715" s="96"/>
      <c r="F715" s="96"/>
      <c r="G715" s="96"/>
      <c r="H715" s="96"/>
      <c r="I715" s="96"/>
      <c r="J715" s="96"/>
    </row>
    <row r="716" ht="12.75" customHeight="1">
      <c r="A716" s="96"/>
      <c r="B716" s="96"/>
      <c r="C716" s="96"/>
      <c r="D716" s="96"/>
      <c r="E716" s="96"/>
      <c r="F716" s="96"/>
      <c r="G716" s="96"/>
      <c r="H716" s="96"/>
      <c r="I716" s="96"/>
      <c r="J716" s="96"/>
    </row>
    <row r="717" ht="12.75" customHeight="1">
      <c r="A717" s="96"/>
      <c r="B717" s="96"/>
      <c r="C717" s="96"/>
      <c r="D717" s="96"/>
      <c r="E717" s="96"/>
      <c r="F717" s="96"/>
      <c r="G717" s="96"/>
      <c r="H717" s="96"/>
      <c r="I717" s="96"/>
      <c r="J717" s="96"/>
    </row>
    <row r="718" ht="12.75" customHeight="1">
      <c r="A718" s="96"/>
      <c r="B718" s="96"/>
      <c r="C718" s="96"/>
      <c r="D718" s="96"/>
      <c r="E718" s="96"/>
      <c r="F718" s="96"/>
      <c r="G718" s="96"/>
      <c r="H718" s="96"/>
      <c r="I718" s="96"/>
      <c r="J718" s="96"/>
    </row>
    <row r="719" ht="12.75" customHeight="1">
      <c r="A719" s="96"/>
      <c r="B719" s="96"/>
      <c r="C719" s="96"/>
      <c r="D719" s="96"/>
      <c r="E719" s="96"/>
      <c r="F719" s="96"/>
      <c r="G719" s="96"/>
      <c r="H719" s="96"/>
      <c r="I719" s="96"/>
      <c r="J719" s="96"/>
    </row>
    <row r="720" ht="12.75" customHeight="1">
      <c r="A720" s="96"/>
      <c r="B720" s="96"/>
      <c r="C720" s="96"/>
      <c r="D720" s="96"/>
      <c r="E720" s="96"/>
      <c r="F720" s="96"/>
      <c r="G720" s="96"/>
      <c r="H720" s="96"/>
      <c r="I720" s="96"/>
      <c r="J720" s="96"/>
    </row>
    <row r="721" ht="12.75" customHeight="1">
      <c r="A721" s="96"/>
      <c r="B721" s="96"/>
      <c r="C721" s="96"/>
      <c r="D721" s="96"/>
      <c r="E721" s="96"/>
      <c r="F721" s="96"/>
      <c r="G721" s="96"/>
      <c r="H721" s="96"/>
      <c r="I721" s="96"/>
      <c r="J721" s="96"/>
    </row>
    <row r="722" ht="12.75" customHeight="1">
      <c r="A722" s="96"/>
      <c r="B722" s="96"/>
      <c r="C722" s="96"/>
      <c r="D722" s="96"/>
      <c r="E722" s="96"/>
      <c r="F722" s="96"/>
      <c r="G722" s="96"/>
      <c r="H722" s="96"/>
      <c r="I722" s="96"/>
      <c r="J722" s="96"/>
    </row>
    <row r="723" ht="12.75" customHeight="1">
      <c r="A723" s="96"/>
      <c r="B723" s="96"/>
      <c r="C723" s="96"/>
      <c r="D723" s="96"/>
      <c r="E723" s="96"/>
      <c r="F723" s="96"/>
      <c r="G723" s="96"/>
      <c r="H723" s="96"/>
      <c r="I723" s="96"/>
      <c r="J723" s="96"/>
    </row>
    <row r="724" ht="12.75" customHeight="1">
      <c r="A724" s="96"/>
      <c r="B724" s="96"/>
      <c r="C724" s="96"/>
      <c r="D724" s="96"/>
      <c r="E724" s="96"/>
      <c r="F724" s="96"/>
      <c r="G724" s="96"/>
      <c r="H724" s="96"/>
      <c r="I724" s="96"/>
      <c r="J724" s="96"/>
    </row>
    <row r="725" ht="12.75" customHeight="1">
      <c r="A725" s="96"/>
      <c r="B725" s="96"/>
      <c r="C725" s="96"/>
      <c r="D725" s="96"/>
      <c r="E725" s="96"/>
      <c r="F725" s="96"/>
      <c r="G725" s="96"/>
      <c r="H725" s="96"/>
      <c r="I725" s="96"/>
      <c r="J725" s="96"/>
    </row>
    <row r="726" ht="12.75" customHeight="1">
      <c r="A726" s="96"/>
      <c r="B726" s="96"/>
      <c r="C726" s="96"/>
      <c r="D726" s="96"/>
      <c r="E726" s="96"/>
      <c r="F726" s="96"/>
      <c r="G726" s="96"/>
      <c r="H726" s="96"/>
      <c r="I726" s="96"/>
      <c r="J726" s="96"/>
    </row>
    <row r="727" ht="12.75" customHeight="1">
      <c r="A727" s="96"/>
      <c r="B727" s="96"/>
      <c r="C727" s="96"/>
      <c r="D727" s="96"/>
      <c r="E727" s="96"/>
      <c r="F727" s="96"/>
      <c r="G727" s="96"/>
      <c r="H727" s="96"/>
      <c r="I727" s="96"/>
      <c r="J727" s="96"/>
    </row>
    <row r="728" ht="12.75" customHeight="1">
      <c r="A728" s="96"/>
      <c r="B728" s="96"/>
      <c r="C728" s="96"/>
      <c r="D728" s="96"/>
      <c r="E728" s="96"/>
      <c r="F728" s="96"/>
      <c r="G728" s="96"/>
      <c r="H728" s="96"/>
      <c r="I728" s="96"/>
      <c r="J728" s="96"/>
    </row>
    <row r="729" ht="12.75" customHeight="1">
      <c r="A729" s="96"/>
      <c r="B729" s="96"/>
      <c r="C729" s="96"/>
      <c r="D729" s="96"/>
      <c r="E729" s="96"/>
      <c r="F729" s="96"/>
      <c r="G729" s="96"/>
      <c r="H729" s="96"/>
      <c r="I729" s="96"/>
      <c r="J729" s="96"/>
    </row>
    <row r="730" ht="12.75" customHeight="1">
      <c r="A730" s="96"/>
      <c r="B730" s="96"/>
      <c r="C730" s="96"/>
      <c r="D730" s="96"/>
      <c r="E730" s="96"/>
      <c r="F730" s="96"/>
      <c r="G730" s="96"/>
      <c r="H730" s="96"/>
      <c r="I730" s="96"/>
      <c r="J730" s="96"/>
    </row>
    <row r="731" ht="12.75" customHeight="1">
      <c r="A731" s="96"/>
      <c r="B731" s="96"/>
      <c r="C731" s="96"/>
      <c r="D731" s="96"/>
      <c r="E731" s="96"/>
      <c r="F731" s="96"/>
      <c r="G731" s="96"/>
      <c r="H731" s="96"/>
      <c r="I731" s="96"/>
      <c r="J731" s="96"/>
    </row>
    <row r="732" ht="12.75" customHeight="1">
      <c r="A732" s="96"/>
      <c r="B732" s="96"/>
      <c r="C732" s="96"/>
      <c r="D732" s="96"/>
      <c r="E732" s="96"/>
      <c r="F732" s="96"/>
      <c r="G732" s="96"/>
      <c r="H732" s="96"/>
      <c r="I732" s="96"/>
      <c r="J732" s="96"/>
    </row>
    <row r="733" ht="12.75" customHeight="1">
      <c r="A733" s="96"/>
      <c r="B733" s="96"/>
      <c r="C733" s="96"/>
      <c r="D733" s="96"/>
      <c r="E733" s="96"/>
      <c r="F733" s="96"/>
      <c r="G733" s="96"/>
      <c r="H733" s="96"/>
      <c r="I733" s="96"/>
      <c r="J733" s="96"/>
    </row>
    <row r="734" ht="12.75" customHeight="1">
      <c r="A734" s="96"/>
      <c r="B734" s="96"/>
      <c r="C734" s="96"/>
      <c r="D734" s="96"/>
      <c r="E734" s="96"/>
      <c r="F734" s="96"/>
      <c r="G734" s="96"/>
      <c r="H734" s="96"/>
      <c r="I734" s="96"/>
      <c r="J734" s="96"/>
    </row>
    <row r="735" ht="12.75" customHeight="1">
      <c r="A735" s="96"/>
      <c r="B735" s="96"/>
      <c r="C735" s="96"/>
      <c r="D735" s="96"/>
      <c r="E735" s="96"/>
      <c r="F735" s="96"/>
      <c r="G735" s="96"/>
      <c r="H735" s="96"/>
      <c r="I735" s="96"/>
      <c r="J735" s="96"/>
    </row>
    <row r="736" ht="12.75" customHeight="1">
      <c r="A736" s="96"/>
      <c r="B736" s="96"/>
      <c r="C736" s="96"/>
      <c r="D736" s="96"/>
      <c r="E736" s="96"/>
      <c r="F736" s="96"/>
      <c r="G736" s="96"/>
      <c r="H736" s="96"/>
      <c r="I736" s="96"/>
      <c r="J736" s="96"/>
    </row>
    <row r="737" ht="12.75" customHeight="1">
      <c r="A737" s="96"/>
      <c r="B737" s="96"/>
      <c r="C737" s="96"/>
      <c r="D737" s="96"/>
      <c r="E737" s="96"/>
      <c r="F737" s="96"/>
      <c r="G737" s="96"/>
      <c r="H737" s="96"/>
      <c r="I737" s="96"/>
      <c r="J737" s="96"/>
    </row>
    <row r="738" ht="12.75" customHeight="1">
      <c r="A738" s="96"/>
      <c r="B738" s="96"/>
      <c r="C738" s="96"/>
      <c r="D738" s="96"/>
      <c r="E738" s="96"/>
      <c r="F738" s="96"/>
      <c r="G738" s="96"/>
      <c r="H738" s="96"/>
      <c r="I738" s="96"/>
      <c r="J738" s="96"/>
    </row>
    <row r="739" ht="12.75" customHeight="1">
      <c r="A739" s="96"/>
      <c r="B739" s="96"/>
      <c r="C739" s="96"/>
      <c r="D739" s="96"/>
      <c r="E739" s="96"/>
      <c r="F739" s="96"/>
      <c r="G739" s="96"/>
      <c r="H739" s="96"/>
      <c r="I739" s="96"/>
      <c r="J739" s="96"/>
    </row>
    <row r="740" ht="12.75" customHeight="1">
      <c r="A740" s="96"/>
      <c r="B740" s="96"/>
      <c r="C740" s="96"/>
      <c r="D740" s="96"/>
      <c r="E740" s="96"/>
      <c r="F740" s="96"/>
      <c r="G740" s="96"/>
      <c r="H740" s="96"/>
      <c r="I740" s="96"/>
      <c r="J740" s="96"/>
    </row>
    <row r="741" ht="12.75" customHeight="1">
      <c r="A741" s="96"/>
      <c r="B741" s="96"/>
      <c r="C741" s="96"/>
      <c r="D741" s="96"/>
      <c r="E741" s="96"/>
      <c r="F741" s="96"/>
      <c r="G741" s="96"/>
      <c r="H741" s="96"/>
      <c r="I741" s="96"/>
      <c r="J741" s="96"/>
    </row>
    <row r="742" ht="12.75" customHeight="1">
      <c r="A742" s="96"/>
      <c r="B742" s="96"/>
      <c r="C742" s="96"/>
      <c r="D742" s="96"/>
      <c r="E742" s="96"/>
      <c r="F742" s="96"/>
      <c r="G742" s="96"/>
      <c r="H742" s="96"/>
      <c r="I742" s="96"/>
      <c r="J742" s="96"/>
    </row>
    <row r="743" ht="12.75" customHeight="1">
      <c r="A743" s="96"/>
      <c r="B743" s="96"/>
      <c r="C743" s="96"/>
      <c r="D743" s="96"/>
      <c r="E743" s="96"/>
      <c r="F743" s="96"/>
      <c r="G743" s="96"/>
      <c r="H743" s="96"/>
      <c r="I743" s="96"/>
      <c r="J743" s="96"/>
    </row>
    <row r="744" ht="12.75" customHeight="1">
      <c r="A744" s="96"/>
      <c r="B744" s="96"/>
      <c r="C744" s="96"/>
      <c r="D744" s="96"/>
      <c r="E744" s="96"/>
      <c r="F744" s="96"/>
      <c r="G744" s="96"/>
      <c r="H744" s="96"/>
      <c r="I744" s="96"/>
      <c r="J744" s="96"/>
    </row>
    <row r="745" ht="12.75" customHeight="1">
      <c r="A745" s="96"/>
      <c r="B745" s="96"/>
      <c r="C745" s="96"/>
      <c r="D745" s="96"/>
      <c r="E745" s="96"/>
      <c r="F745" s="96"/>
      <c r="G745" s="96"/>
      <c r="H745" s="96"/>
      <c r="I745" s="96"/>
      <c r="J745" s="96"/>
    </row>
    <row r="746" ht="12.75" customHeight="1">
      <c r="A746" s="96"/>
      <c r="B746" s="96"/>
      <c r="C746" s="96"/>
      <c r="D746" s="96"/>
      <c r="E746" s="96"/>
      <c r="F746" s="96"/>
      <c r="G746" s="96"/>
      <c r="H746" s="96"/>
      <c r="I746" s="96"/>
      <c r="J746" s="96"/>
    </row>
    <row r="747" ht="12.75" customHeight="1">
      <c r="A747" s="96"/>
      <c r="B747" s="96"/>
      <c r="C747" s="96"/>
      <c r="D747" s="96"/>
      <c r="E747" s="96"/>
      <c r="F747" s="96"/>
      <c r="G747" s="96"/>
      <c r="H747" s="96"/>
      <c r="I747" s="96"/>
      <c r="J747" s="96"/>
    </row>
    <row r="748" ht="12.75" customHeight="1">
      <c r="A748" s="96"/>
      <c r="B748" s="96"/>
      <c r="C748" s="96"/>
      <c r="D748" s="96"/>
      <c r="E748" s="96"/>
      <c r="F748" s="96"/>
      <c r="G748" s="96"/>
      <c r="H748" s="96"/>
      <c r="I748" s="96"/>
      <c r="J748" s="96"/>
    </row>
    <row r="749" ht="12.75" customHeight="1">
      <c r="A749" s="96"/>
      <c r="B749" s="96"/>
      <c r="C749" s="96"/>
      <c r="D749" s="96"/>
      <c r="E749" s="96"/>
      <c r="F749" s="96"/>
      <c r="G749" s="96"/>
      <c r="H749" s="96"/>
      <c r="I749" s="96"/>
      <c r="J749" s="96"/>
    </row>
    <row r="750" ht="12.75" customHeight="1">
      <c r="A750" s="96"/>
      <c r="B750" s="96"/>
      <c r="C750" s="96"/>
      <c r="D750" s="96"/>
      <c r="E750" s="96"/>
      <c r="F750" s="96"/>
      <c r="G750" s="96"/>
      <c r="H750" s="96"/>
      <c r="I750" s="96"/>
      <c r="J750" s="96"/>
    </row>
    <row r="751" ht="12.75" customHeight="1">
      <c r="A751" s="96"/>
      <c r="B751" s="96"/>
      <c r="C751" s="96"/>
      <c r="D751" s="96"/>
      <c r="E751" s="96"/>
      <c r="F751" s="96"/>
      <c r="G751" s="96"/>
      <c r="H751" s="96"/>
      <c r="I751" s="96"/>
      <c r="J751" s="96"/>
    </row>
    <row r="752" ht="12.75" customHeight="1">
      <c r="A752" s="96"/>
      <c r="B752" s="96"/>
      <c r="C752" s="96"/>
      <c r="D752" s="96"/>
      <c r="E752" s="96"/>
      <c r="F752" s="96"/>
      <c r="G752" s="96"/>
      <c r="H752" s="96"/>
      <c r="I752" s="96"/>
      <c r="J752" s="96"/>
    </row>
    <row r="753" ht="12.75" customHeight="1">
      <c r="A753" s="96"/>
      <c r="B753" s="96"/>
      <c r="C753" s="96"/>
      <c r="D753" s="96"/>
      <c r="E753" s="96"/>
      <c r="F753" s="96"/>
      <c r="G753" s="96"/>
      <c r="H753" s="96"/>
      <c r="I753" s="96"/>
      <c r="J753" s="96"/>
    </row>
    <row r="754" ht="12.75" customHeight="1">
      <c r="A754" s="96"/>
      <c r="B754" s="96"/>
      <c r="C754" s="96"/>
      <c r="D754" s="96"/>
      <c r="E754" s="96"/>
      <c r="F754" s="96"/>
      <c r="G754" s="96"/>
      <c r="H754" s="96"/>
      <c r="I754" s="96"/>
      <c r="J754" s="96"/>
    </row>
    <row r="755" ht="12.75" customHeight="1">
      <c r="A755" s="96"/>
      <c r="B755" s="96"/>
      <c r="C755" s="96"/>
      <c r="D755" s="96"/>
      <c r="E755" s="96"/>
      <c r="F755" s="96"/>
      <c r="G755" s="96"/>
      <c r="H755" s="96"/>
      <c r="I755" s="96"/>
      <c r="J755" s="96"/>
    </row>
    <row r="756" ht="12.75" customHeight="1">
      <c r="A756" s="96"/>
      <c r="B756" s="96"/>
      <c r="C756" s="96"/>
      <c r="D756" s="96"/>
      <c r="E756" s="96"/>
      <c r="F756" s="96"/>
      <c r="G756" s="96"/>
      <c r="H756" s="96"/>
      <c r="I756" s="96"/>
      <c r="J756" s="96"/>
    </row>
    <row r="757" ht="12.75" customHeight="1">
      <c r="A757" s="96"/>
      <c r="B757" s="96"/>
      <c r="C757" s="96"/>
      <c r="D757" s="96"/>
      <c r="E757" s="96"/>
      <c r="F757" s="96"/>
      <c r="G757" s="96"/>
      <c r="H757" s="96"/>
      <c r="I757" s="96"/>
      <c r="J757" s="96"/>
    </row>
    <row r="758" ht="12.75" customHeight="1">
      <c r="A758" s="96"/>
      <c r="B758" s="96"/>
      <c r="C758" s="96"/>
      <c r="D758" s="96"/>
      <c r="E758" s="96"/>
      <c r="F758" s="96"/>
      <c r="G758" s="96"/>
      <c r="H758" s="96"/>
      <c r="I758" s="96"/>
      <c r="J758" s="96"/>
    </row>
    <row r="759" ht="12.75" customHeight="1">
      <c r="A759" s="96"/>
      <c r="B759" s="96"/>
      <c r="C759" s="96"/>
      <c r="D759" s="96"/>
      <c r="E759" s="96"/>
      <c r="F759" s="96"/>
      <c r="G759" s="96"/>
      <c r="H759" s="96"/>
      <c r="I759" s="96"/>
      <c r="J759" s="96"/>
    </row>
    <row r="760" ht="12.75" customHeight="1">
      <c r="A760" s="96"/>
      <c r="B760" s="96"/>
      <c r="C760" s="96"/>
      <c r="D760" s="96"/>
      <c r="E760" s="96"/>
      <c r="F760" s="96"/>
      <c r="G760" s="96"/>
      <c r="H760" s="96"/>
      <c r="I760" s="96"/>
      <c r="J760" s="96"/>
    </row>
    <row r="761" ht="12.75" customHeight="1">
      <c r="A761" s="96"/>
      <c r="B761" s="96"/>
      <c r="C761" s="96"/>
      <c r="D761" s="96"/>
      <c r="E761" s="96"/>
      <c r="F761" s="96"/>
      <c r="G761" s="96"/>
      <c r="H761" s="96"/>
      <c r="I761" s="96"/>
      <c r="J761" s="96"/>
    </row>
    <row r="762" ht="12.75" customHeight="1">
      <c r="A762" s="96"/>
      <c r="B762" s="96"/>
      <c r="C762" s="96"/>
      <c r="D762" s="96"/>
      <c r="E762" s="96"/>
      <c r="F762" s="96"/>
      <c r="G762" s="96"/>
      <c r="H762" s="96"/>
      <c r="I762" s="96"/>
      <c r="J762" s="96"/>
    </row>
    <row r="763" ht="12.75" customHeight="1">
      <c r="A763" s="96"/>
      <c r="B763" s="96"/>
      <c r="C763" s="96"/>
      <c r="D763" s="96"/>
      <c r="E763" s="96"/>
      <c r="F763" s="96"/>
      <c r="G763" s="96"/>
      <c r="H763" s="96"/>
      <c r="I763" s="96"/>
      <c r="J763" s="96"/>
    </row>
    <row r="764" ht="12.75" customHeight="1">
      <c r="A764" s="96"/>
      <c r="B764" s="96"/>
      <c r="C764" s="96"/>
      <c r="D764" s="96"/>
      <c r="E764" s="96"/>
      <c r="F764" s="96"/>
      <c r="G764" s="96"/>
      <c r="H764" s="96"/>
      <c r="I764" s="96"/>
      <c r="J764" s="96"/>
    </row>
    <row r="765" ht="12.75" customHeight="1">
      <c r="A765" s="96"/>
      <c r="B765" s="96"/>
      <c r="C765" s="96"/>
      <c r="D765" s="96"/>
      <c r="E765" s="96"/>
      <c r="F765" s="96"/>
      <c r="G765" s="96"/>
      <c r="H765" s="96"/>
      <c r="I765" s="96"/>
      <c r="J765" s="96"/>
    </row>
    <row r="766" ht="12.75" customHeight="1">
      <c r="A766" s="96"/>
      <c r="B766" s="96"/>
      <c r="C766" s="96"/>
      <c r="D766" s="96"/>
      <c r="E766" s="96"/>
      <c r="F766" s="96"/>
      <c r="G766" s="96"/>
      <c r="H766" s="96"/>
      <c r="I766" s="96"/>
      <c r="J766" s="96"/>
    </row>
    <row r="767" ht="12.75" customHeight="1">
      <c r="A767" s="96"/>
      <c r="B767" s="96"/>
      <c r="C767" s="96"/>
      <c r="D767" s="96"/>
      <c r="E767" s="96"/>
      <c r="F767" s="96"/>
      <c r="G767" s="96"/>
      <c r="H767" s="96"/>
      <c r="I767" s="96"/>
      <c r="J767" s="96"/>
    </row>
    <row r="768" ht="12.75" customHeight="1">
      <c r="A768" s="96"/>
      <c r="B768" s="96"/>
      <c r="C768" s="96"/>
      <c r="D768" s="96"/>
      <c r="E768" s="96"/>
      <c r="F768" s="96"/>
      <c r="G768" s="96"/>
      <c r="H768" s="96"/>
      <c r="I768" s="96"/>
      <c r="J768" s="96"/>
    </row>
    <row r="769" ht="12.75" customHeight="1">
      <c r="A769" s="96"/>
      <c r="B769" s="96"/>
      <c r="C769" s="96"/>
      <c r="D769" s="96"/>
      <c r="E769" s="96"/>
      <c r="F769" s="96"/>
      <c r="G769" s="96"/>
      <c r="H769" s="96"/>
      <c r="I769" s="96"/>
      <c r="J769" s="96"/>
    </row>
    <row r="770" ht="12.75" customHeight="1">
      <c r="A770" s="96"/>
      <c r="B770" s="96"/>
      <c r="C770" s="96"/>
      <c r="D770" s="96"/>
      <c r="E770" s="96"/>
      <c r="F770" s="96"/>
      <c r="G770" s="96"/>
      <c r="H770" s="96"/>
      <c r="I770" s="96"/>
      <c r="J770" s="96"/>
    </row>
    <row r="771" ht="12.75" customHeight="1">
      <c r="A771" s="96"/>
      <c r="B771" s="96"/>
      <c r="C771" s="96"/>
      <c r="D771" s="96"/>
      <c r="E771" s="96"/>
      <c r="F771" s="96"/>
      <c r="G771" s="96"/>
      <c r="H771" s="96"/>
      <c r="I771" s="96"/>
      <c r="J771" s="96"/>
    </row>
    <row r="772" ht="12.75" customHeight="1">
      <c r="A772" s="96"/>
      <c r="B772" s="96"/>
      <c r="C772" s="96"/>
      <c r="D772" s="96"/>
      <c r="E772" s="96"/>
      <c r="F772" s="96"/>
      <c r="G772" s="96"/>
      <c r="H772" s="96"/>
      <c r="I772" s="96"/>
      <c r="J772" s="96"/>
    </row>
    <row r="773" ht="12.75" customHeight="1">
      <c r="A773" s="96"/>
      <c r="B773" s="96"/>
      <c r="C773" s="96"/>
      <c r="D773" s="96"/>
      <c r="E773" s="96"/>
      <c r="F773" s="96"/>
      <c r="G773" s="96"/>
      <c r="H773" s="96"/>
      <c r="I773" s="96"/>
      <c r="J773" s="96"/>
    </row>
    <row r="774" ht="12.75" customHeight="1">
      <c r="A774" s="96"/>
      <c r="B774" s="96"/>
      <c r="C774" s="96"/>
      <c r="D774" s="96"/>
      <c r="E774" s="96"/>
      <c r="F774" s="96"/>
      <c r="G774" s="96"/>
      <c r="H774" s="96"/>
      <c r="I774" s="96"/>
      <c r="J774" s="96"/>
    </row>
    <row r="775" ht="12.75" customHeight="1">
      <c r="A775" s="96"/>
      <c r="B775" s="96"/>
      <c r="C775" s="96"/>
      <c r="D775" s="96"/>
      <c r="E775" s="96"/>
      <c r="F775" s="96"/>
      <c r="G775" s="96"/>
      <c r="H775" s="96"/>
      <c r="I775" s="96"/>
      <c r="J775" s="96"/>
    </row>
    <row r="776" ht="12.75" customHeight="1">
      <c r="A776" s="96"/>
      <c r="B776" s="96"/>
      <c r="C776" s="96"/>
      <c r="D776" s="96"/>
      <c r="E776" s="96"/>
      <c r="F776" s="96"/>
      <c r="G776" s="96"/>
      <c r="H776" s="96"/>
      <c r="I776" s="96"/>
      <c r="J776" s="96"/>
    </row>
    <row r="777" ht="12.75" customHeight="1">
      <c r="A777" s="96"/>
      <c r="B777" s="96"/>
      <c r="C777" s="96"/>
      <c r="D777" s="96"/>
      <c r="E777" s="96"/>
      <c r="F777" s="96"/>
      <c r="G777" s="96"/>
      <c r="H777" s="96"/>
      <c r="I777" s="96"/>
      <c r="J777" s="96"/>
    </row>
    <row r="778" ht="12.75" customHeight="1">
      <c r="A778" s="96"/>
      <c r="B778" s="96"/>
      <c r="C778" s="96"/>
      <c r="D778" s="96"/>
      <c r="E778" s="96"/>
      <c r="F778" s="96"/>
      <c r="G778" s="96"/>
      <c r="H778" s="96"/>
      <c r="I778" s="96"/>
      <c r="J778" s="96"/>
    </row>
    <row r="779" ht="12.75" customHeight="1">
      <c r="A779" s="96"/>
      <c r="B779" s="96"/>
      <c r="C779" s="96"/>
      <c r="D779" s="96"/>
      <c r="E779" s="96"/>
      <c r="F779" s="96"/>
      <c r="G779" s="96"/>
      <c r="H779" s="96"/>
      <c r="I779" s="96"/>
      <c r="J779" s="96"/>
    </row>
    <row r="780" ht="12.75" customHeight="1">
      <c r="A780" s="96"/>
      <c r="B780" s="96"/>
      <c r="C780" s="96"/>
      <c r="D780" s="96"/>
      <c r="E780" s="96"/>
      <c r="F780" s="96"/>
      <c r="G780" s="96"/>
      <c r="H780" s="96"/>
      <c r="I780" s="96"/>
      <c r="J780" s="96"/>
    </row>
    <row r="781" ht="12.75" customHeight="1">
      <c r="A781" s="96"/>
      <c r="B781" s="96"/>
      <c r="C781" s="96"/>
      <c r="D781" s="96"/>
      <c r="E781" s="96"/>
      <c r="F781" s="96"/>
      <c r="G781" s="96"/>
      <c r="H781" s="96"/>
      <c r="I781" s="96"/>
      <c r="J781" s="96"/>
    </row>
    <row r="782" ht="12.75" customHeight="1">
      <c r="A782" s="96"/>
      <c r="B782" s="96"/>
      <c r="C782" s="96"/>
      <c r="D782" s="96"/>
      <c r="E782" s="96"/>
      <c r="F782" s="96"/>
      <c r="G782" s="96"/>
      <c r="H782" s="96"/>
      <c r="I782" s="96"/>
      <c r="J782" s="96"/>
    </row>
    <row r="783" ht="12.75" customHeight="1">
      <c r="A783" s="96"/>
      <c r="B783" s="96"/>
      <c r="C783" s="96"/>
      <c r="D783" s="96"/>
      <c r="E783" s="96"/>
      <c r="F783" s="96"/>
      <c r="G783" s="96"/>
      <c r="H783" s="96"/>
      <c r="I783" s="96"/>
      <c r="J783" s="96"/>
    </row>
    <row r="784" ht="12.75" customHeight="1">
      <c r="A784" s="96"/>
      <c r="B784" s="96"/>
      <c r="C784" s="96"/>
      <c r="D784" s="96"/>
      <c r="E784" s="96"/>
      <c r="F784" s="96"/>
      <c r="G784" s="96"/>
      <c r="H784" s="96"/>
      <c r="I784" s="96"/>
      <c r="J784" s="96"/>
    </row>
    <row r="785" ht="12.75" customHeight="1">
      <c r="A785" s="96"/>
      <c r="B785" s="96"/>
      <c r="C785" s="96"/>
      <c r="D785" s="96"/>
      <c r="E785" s="96"/>
      <c r="F785" s="96"/>
      <c r="G785" s="96"/>
      <c r="H785" s="96"/>
      <c r="I785" s="96"/>
      <c r="J785" s="96"/>
    </row>
    <row r="786" ht="12.75" customHeight="1">
      <c r="A786" s="96"/>
      <c r="B786" s="96"/>
      <c r="C786" s="96"/>
      <c r="D786" s="96"/>
      <c r="E786" s="96"/>
      <c r="F786" s="96"/>
      <c r="G786" s="96"/>
      <c r="H786" s="96"/>
      <c r="I786" s="96"/>
      <c r="J786" s="96"/>
    </row>
    <row r="787" ht="12.75" customHeight="1">
      <c r="A787" s="96"/>
      <c r="B787" s="96"/>
      <c r="C787" s="96"/>
      <c r="D787" s="96"/>
      <c r="E787" s="96"/>
      <c r="F787" s="96"/>
      <c r="G787" s="96"/>
      <c r="H787" s="96"/>
      <c r="I787" s="96"/>
      <c r="J787" s="96"/>
    </row>
    <row r="788" ht="12.75" customHeight="1">
      <c r="A788" s="96"/>
      <c r="B788" s="96"/>
      <c r="C788" s="96"/>
      <c r="D788" s="96"/>
      <c r="E788" s="96"/>
      <c r="F788" s="96"/>
      <c r="G788" s="96"/>
      <c r="H788" s="96"/>
      <c r="I788" s="96"/>
      <c r="J788" s="96"/>
    </row>
    <row r="789" ht="12.75" customHeight="1">
      <c r="A789" s="96"/>
      <c r="B789" s="96"/>
      <c r="C789" s="96"/>
      <c r="D789" s="96"/>
      <c r="E789" s="96"/>
      <c r="F789" s="96"/>
      <c r="G789" s="96"/>
      <c r="H789" s="96"/>
      <c r="I789" s="96"/>
      <c r="J789" s="96"/>
    </row>
    <row r="790" ht="12.75" customHeight="1">
      <c r="A790" s="96"/>
      <c r="B790" s="96"/>
      <c r="C790" s="96"/>
      <c r="D790" s="96"/>
      <c r="E790" s="96"/>
      <c r="F790" s="96"/>
      <c r="G790" s="96"/>
      <c r="H790" s="96"/>
      <c r="I790" s="96"/>
      <c r="J790" s="96"/>
    </row>
    <row r="791" ht="12.75" customHeight="1">
      <c r="A791" s="96"/>
      <c r="B791" s="96"/>
      <c r="C791" s="96"/>
      <c r="D791" s="96"/>
      <c r="E791" s="96"/>
      <c r="F791" s="96"/>
      <c r="G791" s="96"/>
      <c r="H791" s="96"/>
      <c r="I791" s="96"/>
      <c r="J791" s="96"/>
    </row>
    <row r="792" ht="12.75" customHeight="1">
      <c r="A792" s="96"/>
      <c r="B792" s="96"/>
      <c r="C792" s="96"/>
      <c r="D792" s="96"/>
      <c r="E792" s="96"/>
      <c r="F792" s="96"/>
      <c r="G792" s="96"/>
      <c r="H792" s="96"/>
      <c r="I792" s="96"/>
      <c r="J792" s="96"/>
    </row>
    <row r="793" ht="12.75" customHeight="1">
      <c r="A793" s="96"/>
      <c r="B793" s="96"/>
      <c r="C793" s="96"/>
      <c r="D793" s="96"/>
      <c r="E793" s="96"/>
      <c r="F793" s="96"/>
      <c r="G793" s="96"/>
      <c r="H793" s="96"/>
      <c r="I793" s="96"/>
      <c r="J793" s="96"/>
    </row>
    <row r="794" ht="12.75" customHeight="1">
      <c r="A794" s="96"/>
      <c r="B794" s="96"/>
      <c r="C794" s="96"/>
      <c r="D794" s="96"/>
      <c r="E794" s="96"/>
      <c r="F794" s="96"/>
      <c r="G794" s="96"/>
      <c r="H794" s="96"/>
      <c r="I794" s="96"/>
      <c r="J794" s="96"/>
    </row>
    <row r="795" ht="12.75" customHeight="1">
      <c r="A795" s="96"/>
      <c r="B795" s="96"/>
      <c r="C795" s="96"/>
      <c r="D795" s="96"/>
      <c r="E795" s="96"/>
      <c r="F795" s="96"/>
      <c r="G795" s="96"/>
      <c r="H795" s="96"/>
      <c r="I795" s="96"/>
      <c r="J795" s="96"/>
    </row>
    <row r="796" ht="12.75" customHeight="1">
      <c r="A796" s="96"/>
      <c r="B796" s="96"/>
      <c r="C796" s="96"/>
      <c r="D796" s="96"/>
      <c r="E796" s="96"/>
      <c r="F796" s="96"/>
      <c r="G796" s="96"/>
      <c r="H796" s="96"/>
      <c r="I796" s="96"/>
      <c r="J796" s="96"/>
    </row>
    <row r="797" ht="12.75" customHeight="1">
      <c r="A797" s="96"/>
      <c r="B797" s="96"/>
      <c r="C797" s="96"/>
      <c r="D797" s="96"/>
      <c r="E797" s="96"/>
      <c r="F797" s="96"/>
      <c r="G797" s="96"/>
      <c r="H797" s="96"/>
      <c r="I797" s="96"/>
      <c r="J797" s="96"/>
    </row>
    <row r="798" ht="12.75" customHeight="1">
      <c r="A798" s="96"/>
      <c r="B798" s="96"/>
      <c r="C798" s="96"/>
      <c r="D798" s="96"/>
      <c r="E798" s="96"/>
      <c r="F798" s="96"/>
      <c r="G798" s="96"/>
      <c r="H798" s="96"/>
      <c r="I798" s="96"/>
      <c r="J798" s="96"/>
    </row>
    <row r="799" ht="12.75" customHeight="1">
      <c r="A799" s="96"/>
      <c r="B799" s="96"/>
      <c r="C799" s="96"/>
      <c r="D799" s="96"/>
      <c r="E799" s="96"/>
      <c r="F799" s="96"/>
      <c r="G799" s="96"/>
      <c r="H799" s="96"/>
      <c r="I799" s="96"/>
      <c r="J799" s="96"/>
    </row>
    <row r="800" ht="12.75" customHeight="1">
      <c r="A800" s="96"/>
      <c r="B800" s="96"/>
      <c r="C800" s="96"/>
      <c r="D800" s="96"/>
      <c r="E800" s="96"/>
      <c r="F800" s="96"/>
      <c r="G800" s="96"/>
      <c r="H800" s="96"/>
      <c r="I800" s="96"/>
      <c r="J800" s="96"/>
    </row>
    <row r="801" ht="12.75" customHeight="1">
      <c r="A801" s="96"/>
      <c r="B801" s="96"/>
      <c r="C801" s="96"/>
      <c r="D801" s="96"/>
      <c r="E801" s="96"/>
      <c r="F801" s="96"/>
      <c r="G801" s="96"/>
      <c r="H801" s="96"/>
      <c r="I801" s="96"/>
      <c r="J801" s="96"/>
    </row>
    <row r="802" ht="12.75" customHeight="1">
      <c r="A802" s="96"/>
      <c r="B802" s="96"/>
      <c r="C802" s="96"/>
      <c r="D802" s="96"/>
      <c r="E802" s="96"/>
      <c r="F802" s="96"/>
      <c r="G802" s="96"/>
      <c r="H802" s="96"/>
      <c r="I802" s="96"/>
      <c r="J802" s="96"/>
    </row>
    <row r="803" ht="12.75" customHeight="1">
      <c r="A803" s="96"/>
      <c r="B803" s="96"/>
      <c r="C803" s="96"/>
      <c r="D803" s="96"/>
      <c r="E803" s="96"/>
      <c r="F803" s="96"/>
      <c r="G803" s="96"/>
      <c r="H803" s="96"/>
      <c r="I803" s="96"/>
      <c r="J803" s="96"/>
    </row>
    <row r="804" ht="12.75" customHeight="1">
      <c r="A804" s="96"/>
      <c r="B804" s="96"/>
      <c r="C804" s="96"/>
      <c r="D804" s="96"/>
      <c r="E804" s="96"/>
      <c r="F804" s="96"/>
      <c r="G804" s="96"/>
      <c r="H804" s="96"/>
      <c r="I804" s="96"/>
      <c r="J804" s="96"/>
    </row>
    <row r="805" ht="12.75" customHeight="1">
      <c r="A805" s="96"/>
      <c r="B805" s="96"/>
      <c r="C805" s="96"/>
      <c r="D805" s="96"/>
      <c r="E805" s="96"/>
      <c r="F805" s="96"/>
      <c r="G805" s="96"/>
      <c r="H805" s="96"/>
      <c r="I805" s="96"/>
      <c r="J805" s="96"/>
    </row>
    <row r="806" ht="12.75" customHeight="1">
      <c r="A806" s="96"/>
      <c r="B806" s="96"/>
      <c r="C806" s="96"/>
      <c r="D806" s="96"/>
      <c r="E806" s="96"/>
      <c r="F806" s="96"/>
      <c r="G806" s="96"/>
      <c r="H806" s="96"/>
      <c r="I806" s="96"/>
      <c r="J806" s="96"/>
    </row>
    <row r="807" ht="12.75" customHeight="1">
      <c r="A807" s="96"/>
      <c r="B807" s="96"/>
      <c r="C807" s="96"/>
      <c r="D807" s="96"/>
      <c r="E807" s="96"/>
      <c r="F807" s="96"/>
      <c r="G807" s="96"/>
      <c r="H807" s="96"/>
      <c r="I807" s="96"/>
      <c r="J807" s="96"/>
    </row>
    <row r="808" ht="12.75" customHeight="1">
      <c r="A808" s="96"/>
      <c r="B808" s="96"/>
      <c r="C808" s="96"/>
      <c r="D808" s="96"/>
      <c r="E808" s="96"/>
      <c r="F808" s="96"/>
      <c r="G808" s="96"/>
      <c r="H808" s="96"/>
      <c r="I808" s="96"/>
      <c r="J808" s="96"/>
    </row>
    <row r="809" ht="12.75" customHeight="1">
      <c r="A809" s="96"/>
      <c r="B809" s="96"/>
      <c r="C809" s="96"/>
      <c r="D809" s="96"/>
      <c r="E809" s="96"/>
      <c r="F809" s="96"/>
      <c r="G809" s="96"/>
      <c r="H809" s="96"/>
      <c r="I809" s="96"/>
      <c r="J809" s="96"/>
    </row>
    <row r="810" ht="12.75" customHeight="1">
      <c r="A810" s="96"/>
      <c r="B810" s="96"/>
      <c r="C810" s="96"/>
      <c r="D810" s="96"/>
      <c r="E810" s="96"/>
      <c r="F810" s="96"/>
      <c r="G810" s="96"/>
      <c r="H810" s="96"/>
      <c r="I810" s="96"/>
      <c r="J810" s="96"/>
    </row>
    <row r="811" ht="12.75" customHeight="1">
      <c r="A811" s="96"/>
      <c r="B811" s="96"/>
      <c r="C811" s="96"/>
      <c r="D811" s="96"/>
      <c r="E811" s="96"/>
      <c r="F811" s="96"/>
      <c r="G811" s="96"/>
      <c r="H811" s="96"/>
      <c r="I811" s="96"/>
      <c r="J811" s="96"/>
    </row>
    <row r="812" ht="12.75" customHeight="1">
      <c r="A812" s="96"/>
      <c r="B812" s="96"/>
      <c r="C812" s="96"/>
      <c r="D812" s="96"/>
      <c r="E812" s="96"/>
      <c r="F812" s="96"/>
      <c r="G812" s="96"/>
      <c r="H812" s="96"/>
      <c r="I812" s="96"/>
      <c r="J812" s="96"/>
    </row>
    <row r="813" ht="12.75" customHeight="1">
      <c r="A813" s="96"/>
      <c r="B813" s="96"/>
      <c r="C813" s="96"/>
      <c r="D813" s="96"/>
      <c r="E813" s="96"/>
      <c r="F813" s="96"/>
      <c r="G813" s="96"/>
      <c r="H813" s="96"/>
      <c r="I813" s="96"/>
      <c r="J813" s="96"/>
    </row>
    <row r="814" ht="12.75" customHeight="1">
      <c r="A814" s="96"/>
      <c r="B814" s="96"/>
      <c r="C814" s="96"/>
      <c r="D814" s="96"/>
      <c r="E814" s="96"/>
      <c r="F814" s="96"/>
      <c r="G814" s="96"/>
      <c r="H814" s="96"/>
      <c r="I814" s="96"/>
      <c r="J814" s="96"/>
    </row>
    <row r="815" ht="12.75" customHeight="1">
      <c r="A815" s="96"/>
      <c r="B815" s="96"/>
      <c r="C815" s="96"/>
      <c r="D815" s="96"/>
      <c r="E815" s="96"/>
      <c r="F815" s="96"/>
      <c r="G815" s="96"/>
      <c r="H815" s="96"/>
      <c r="I815" s="96"/>
      <c r="J815" s="96"/>
    </row>
    <row r="816" ht="12.75" customHeight="1">
      <c r="A816" s="96"/>
      <c r="B816" s="96"/>
      <c r="C816" s="96"/>
      <c r="D816" s="96"/>
      <c r="E816" s="96"/>
      <c r="F816" s="96"/>
      <c r="G816" s="96"/>
      <c r="H816" s="96"/>
      <c r="I816" s="96"/>
      <c r="J816" s="96"/>
    </row>
    <row r="817" ht="12.75" customHeight="1">
      <c r="A817" s="96"/>
      <c r="B817" s="96"/>
      <c r="C817" s="96"/>
      <c r="D817" s="96"/>
      <c r="E817" s="96"/>
      <c r="F817" s="96"/>
      <c r="G817" s="96"/>
      <c r="H817" s="96"/>
      <c r="I817" s="96"/>
      <c r="J817" s="96"/>
    </row>
    <row r="818" ht="12.75" customHeight="1">
      <c r="A818" s="96"/>
      <c r="B818" s="96"/>
      <c r="C818" s="96"/>
      <c r="D818" s="96"/>
      <c r="E818" s="96"/>
      <c r="F818" s="96"/>
      <c r="G818" s="96"/>
      <c r="H818" s="96"/>
      <c r="I818" s="96"/>
      <c r="J818" s="96"/>
    </row>
    <row r="819" ht="12.75" customHeight="1">
      <c r="A819" s="96"/>
      <c r="B819" s="96"/>
      <c r="C819" s="96"/>
      <c r="D819" s="96"/>
      <c r="E819" s="96"/>
      <c r="F819" s="96"/>
      <c r="G819" s="96"/>
      <c r="H819" s="96"/>
      <c r="I819" s="96"/>
      <c r="J819" s="96"/>
    </row>
    <row r="820" ht="12.75" customHeight="1">
      <c r="A820" s="96"/>
      <c r="B820" s="96"/>
      <c r="C820" s="96"/>
      <c r="D820" s="96"/>
      <c r="E820" s="96"/>
      <c r="F820" s="96"/>
      <c r="G820" s="96"/>
      <c r="H820" s="96"/>
      <c r="I820" s="96"/>
      <c r="J820" s="96"/>
    </row>
    <row r="821" ht="12.75" customHeight="1">
      <c r="A821" s="96"/>
      <c r="B821" s="96"/>
      <c r="C821" s="96"/>
      <c r="D821" s="96"/>
      <c r="E821" s="96"/>
      <c r="F821" s="96"/>
      <c r="G821" s="96"/>
      <c r="H821" s="96"/>
      <c r="I821" s="96"/>
      <c r="J821" s="96"/>
    </row>
    <row r="822" ht="12.75" customHeight="1">
      <c r="A822" s="96"/>
      <c r="B822" s="96"/>
      <c r="C822" s="96"/>
      <c r="D822" s="96"/>
      <c r="E822" s="96"/>
      <c r="F822" s="96"/>
      <c r="G822" s="96"/>
      <c r="H822" s="96"/>
      <c r="I822" s="96"/>
      <c r="J822" s="96"/>
    </row>
    <row r="823" ht="12.75" customHeight="1">
      <c r="A823" s="96"/>
      <c r="B823" s="96"/>
      <c r="C823" s="96"/>
      <c r="D823" s="96"/>
      <c r="E823" s="96"/>
      <c r="F823" s="96"/>
      <c r="G823" s="96"/>
      <c r="H823" s="96"/>
      <c r="I823" s="96"/>
      <c r="J823" s="96"/>
    </row>
    <row r="824" ht="12.75" customHeight="1">
      <c r="A824" s="96"/>
      <c r="B824" s="96"/>
      <c r="C824" s="96"/>
      <c r="D824" s="96"/>
      <c r="E824" s="96"/>
      <c r="F824" s="96"/>
      <c r="G824" s="96"/>
      <c r="H824" s="96"/>
      <c r="I824" s="96"/>
      <c r="J824" s="96"/>
    </row>
    <row r="825" ht="12.75" customHeight="1">
      <c r="A825" s="96"/>
      <c r="B825" s="96"/>
      <c r="C825" s="96"/>
      <c r="D825" s="96"/>
      <c r="E825" s="96"/>
      <c r="F825" s="96"/>
      <c r="G825" s="96"/>
      <c r="H825" s="96"/>
      <c r="I825" s="96"/>
      <c r="J825" s="96"/>
    </row>
    <row r="826" ht="12.75" customHeight="1">
      <c r="A826" s="96"/>
      <c r="B826" s="96"/>
      <c r="C826" s="96"/>
      <c r="D826" s="96"/>
      <c r="E826" s="96"/>
      <c r="F826" s="96"/>
      <c r="G826" s="96"/>
      <c r="H826" s="96"/>
      <c r="I826" s="96"/>
      <c r="J826" s="96"/>
    </row>
    <row r="827" ht="12.75" customHeight="1">
      <c r="A827" s="96"/>
      <c r="B827" s="96"/>
      <c r="C827" s="96"/>
      <c r="D827" s="96"/>
      <c r="E827" s="96"/>
      <c r="F827" s="96"/>
      <c r="G827" s="96"/>
      <c r="H827" s="96"/>
      <c r="I827" s="96"/>
      <c r="J827" s="96"/>
    </row>
    <row r="828" ht="12.75" customHeight="1">
      <c r="A828" s="96"/>
      <c r="B828" s="96"/>
      <c r="C828" s="96"/>
      <c r="D828" s="96"/>
      <c r="E828" s="96"/>
      <c r="F828" s="96"/>
      <c r="G828" s="96"/>
      <c r="H828" s="96"/>
      <c r="I828" s="96"/>
      <c r="J828" s="96"/>
    </row>
    <row r="829" ht="12.75" customHeight="1">
      <c r="A829" s="96"/>
      <c r="B829" s="96"/>
      <c r="C829" s="96"/>
      <c r="D829" s="96"/>
      <c r="E829" s="96"/>
      <c r="F829" s="96"/>
      <c r="G829" s="96"/>
      <c r="H829" s="96"/>
      <c r="I829" s="96"/>
      <c r="J829" s="96"/>
    </row>
    <row r="830" ht="12.75" customHeight="1">
      <c r="A830" s="96"/>
      <c r="B830" s="96"/>
      <c r="C830" s="96"/>
      <c r="D830" s="96"/>
      <c r="E830" s="96"/>
      <c r="F830" s="96"/>
      <c r="G830" s="96"/>
      <c r="H830" s="96"/>
      <c r="I830" s="96"/>
      <c r="J830" s="96"/>
    </row>
    <row r="831" ht="12.75" customHeight="1">
      <c r="A831" s="96"/>
      <c r="B831" s="96"/>
      <c r="C831" s="96"/>
      <c r="D831" s="96"/>
      <c r="E831" s="96"/>
      <c r="F831" s="96"/>
      <c r="G831" s="96"/>
      <c r="H831" s="96"/>
      <c r="I831" s="96"/>
      <c r="J831" s="96"/>
    </row>
    <row r="832" ht="12.75" customHeight="1">
      <c r="A832" s="96"/>
      <c r="B832" s="96"/>
      <c r="C832" s="96"/>
      <c r="D832" s="96"/>
      <c r="E832" s="96"/>
      <c r="F832" s="96"/>
      <c r="G832" s="96"/>
      <c r="H832" s="96"/>
      <c r="I832" s="96"/>
      <c r="J832" s="96"/>
    </row>
    <row r="833" ht="12.75" customHeight="1">
      <c r="A833" s="96"/>
      <c r="B833" s="96"/>
      <c r="C833" s="96"/>
      <c r="D833" s="96"/>
      <c r="E833" s="96"/>
      <c r="F833" s="96"/>
      <c r="G833" s="96"/>
      <c r="H833" s="96"/>
      <c r="I833" s="96"/>
      <c r="J833" s="96"/>
    </row>
    <row r="834" ht="12.75" customHeight="1">
      <c r="A834" s="96"/>
      <c r="B834" s="96"/>
      <c r="C834" s="96"/>
      <c r="D834" s="96"/>
      <c r="E834" s="96"/>
      <c r="F834" s="96"/>
      <c r="G834" s="96"/>
      <c r="H834" s="96"/>
      <c r="I834" s="96"/>
      <c r="J834" s="96"/>
    </row>
    <row r="835" ht="12.75" customHeight="1">
      <c r="A835" s="96"/>
      <c r="B835" s="96"/>
      <c r="C835" s="96"/>
      <c r="D835" s="96"/>
      <c r="E835" s="96"/>
      <c r="F835" s="96"/>
      <c r="G835" s="96"/>
      <c r="H835" s="96"/>
      <c r="I835" s="96"/>
      <c r="J835" s="96"/>
    </row>
    <row r="836" ht="12.75" customHeight="1">
      <c r="A836" s="96"/>
      <c r="B836" s="96"/>
      <c r="C836" s="96"/>
      <c r="D836" s="96"/>
      <c r="E836" s="96"/>
      <c r="F836" s="96"/>
      <c r="G836" s="96"/>
      <c r="H836" s="96"/>
      <c r="I836" s="96"/>
      <c r="J836" s="96"/>
    </row>
    <row r="837" ht="12.75" customHeight="1">
      <c r="A837" s="96"/>
      <c r="B837" s="96"/>
      <c r="C837" s="96"/>
      <c r="D837" s="96"/>
      <c r="E837" s="96"/>
      <c r="F837" s="96"/>
      <c r="G837" s="96"/>
      <c r="H837" s="96"/>
      <c r="I837" s="96"/>
      <c r="J837" s="96"/>
    </row>
    <row r="838" ht="12.75" customHeight="1">
      <c r="A838" s="96"/>
      <c r="B838" s="96"/>
      <c r="C838" s="96"/>
      <c r="D838" s="96"/>
      <c r="E838" s="96"/>
      <c r="F838" s="96"/>
      <c r="G838" s="96"/>
      <c r="H838" s="96"/>
      <c r="I838" s="96"/>
      <c r="J838" s="96"/>
    </row>
    <row r="839" ht="12.75" customHeight="1">
      <c r="A839" s="96"/>
      <c r="B839" s="96"/>
      <c r="C839" s="96"/>
      <c r="D839" s="96"/>
      <c r="E839" s="96"/>
      <c r="F839" s="96"/>
      <c r="G839" s="96"/>
      <c r="H839" s="96"/>
      <c r="I839" s="96"/>
      <c r="J839" s="96"/>
    </row>
    <row r="840" ht="12.75" customHeight="1">
      <c r="A840" s="96"/>
      <c r="B840" s="96"/>
      <c r="C840" s="96"/>
      <c r="D840" s="96"/>
      <c r="E840" s="96"/>
      <c r="F840" s="96"/>
      <c r="G840" s="96"/>
      <c r="H840" s="96"/>
      <c r="I840" s="96"/>
      <c r="J840" s="96"/>
    </row>
    <row r="841" ht="12.75" customHeight="1">
      <c r="A841" s="96"/>
      <c r="B841" s="96"/>
      <c r="C841" s="96"/>
      <c r="D841" s="96"/>
      <c r="E841" s="96"/>
      <c r="F841" s="96"/>
      <c r="G841" s="96"/>
      <c r="H841" s="96"/>
      <c r="I841" s="96"/>
      <c r="J841" s="96"/>
    </row>
    <row r="842" ht="12.75" customHeight="1">
      <c r="A842" s="96"/>
      <c r="B842" s="96"/>
      <c r="C842" s="96"/>
      <c r="D842" s="96"/>
      <c r="E842" s="96"/>
      <c r="F842" s="96"/>
      <c r="G842" s="96"/>
      <c r="H842" s="96"/>
      <c r="I842" s="96"/>
      <c r="J842" s="96"/>
    </row>
    <row r="843" ht="12.75" customHeight="1">
      <c r="A843" s="96"/>
      <c r="B843" s="96"/>
      <c r="C843" s="96"/>
      <c r="D843" s="96"/>
      <c r="E843" s="96"/>
      <c r="F843" s="96"/>
      <c r="G843" s="96"/>
      <c r="H843" s="96"/>
      <c r="I843" s="96"/>
      <c r="J843" s="96"/>
    </row>
    <row r="844" ht="12.75" customHeight="1">
      <c r="A844" s="96"/>
      <c r="B844" s="96"/>
      <c r="C844" s="96"/>
      <c r="D844" s="96"/>
      <c r="E844" s="96"/>
      <c r="F844" s="96"/>
      <c r="G844" s="96"/>
      <c r="H844" s="96"/>
      <c r="I844" s="96"/>
      <c r="J844" s="96"/>
    </row>
    <row r="845" ht="12.75" customHeight="1">
      <c r="A845" s="96"/>
      <c r="B845" s="96"/>
      <c r="C845" s="96"/>
      <c r="D845" s="96"/>
      <c r="E845" s="96"/>
      <c r="F845" s="96"/>
      <c r="G845" s="96"/>
      <c r="H845" s="96"/>
      <c r="I845" s="96"/>
      <c r="J845" s="96"/>
    </row>
    <row r="846" ht="12.75" customHeight="1">
      <c r="A846" s="96"/>
      <c r="B846" s="96"/>
      <c r="C846" s="96"/>
      <c r="D846" s="96"/>
      <c r="E846" s="96"/>
      <c r="F846" s="96"/>
      <c r="G846" s="96"/>
      <c r="H846" s="96"/>
      <c r="I846" s="96"/>
      <c r="J846" s="96"/>
    </row>
    <row r="847" ht="12.75" customHeight="1">
      <c r="A847" s="96"/>
      <c r="B847" s="96"/>
      <c r="C847" s="96"/>
      <c r="D847" s="96"/>
      <c r="E847" s="96"/>
      <c r="F847" s="96"/>
      <c r="G847" s="96"/>
      <c r="H847" s="96"/>
      <c r="I847" s="96"/>
      <c r="J847" s="96"/>
    </row>
    <row r="848" ht="12.75" customHeight="1">
      <c r="A848" s="96"/>
      <c r="B848" s="96"/>
      <c r="C848" s="96"/>
      <c r="D848" s="96"/>
      <c r="E848" s="96"/>
      <c r="F848" s="96"/>
      <c r="G848" s="96"/>
      <c r="H848" s="96"/>
      <c r="I848" s="96"/>
      <c r="J848" s="96"/>
    </row>
    <row r="849" ht="12.75" customHeight="1">
      <c r="A849" s="96"/>
      <c r="B849" s="96"/>
      <c r="C849" s="96"/>
      <c r="D849" s="96"/>
      <c r="E849" s="96"/>
      <c r="F849" s="96"/>
      <c r="G849" s="96"/>
      <c r="H849" s="96"/>
      <c r="I849" s="96"/>
      <c r="J849" s="96"/>
    </row>
    <row r="850" ht="12.75" customHeight="1">
      <c r="A850" s="96"/>
      <c r="B850" s="96"/>
      <c r="C850" s="96"/>
      <c r="D850" s="96"/>
      <c r="E850" s="96"/>
      <c r="F850" s="96"/>
      <c r="G850" s="96"/>
      <c r="H850" s="96"/>
      <c r="I850" s="96"/>
      <c r="J850" s="96"/>
    </row>
    <row r="851" ht="12.75" customHeight="1">
      <c r="A851" s="96"/>
      <c r="B851" s="96"/>
      <c r="C851" s="96"/>
      <c r="D851" s="96"/>
      <c r="E851" s="96"/>
      <c r="F851" s="96"/>
      <c r="G851" s="96"/>
      <c r="H851" s="96"/>
      <c r="I851" s="96"/>
      <c r="J851" s="96"/>
    </row>
    <row r="852" ht="12.75" customHeight="1">
      <c r="A852" s="96"/>
      <c r="B852" s="96"/>
      <c r="C852" s="96"/>
      <c r="D852" s="96"/>
      <c r="E852" s="96"/>
      <c r="F852" s="96"/>
      <c r="G852" s="96"/>
      <c r="H852" s="96"/>
      <c r="I852" s="96"/>
      <c r="J852" s="96"/>
    </row>
    <row r="853" ht="12.75" customHeight="1">
      <c r="A853" s="96"/>
      <c r="B853" s="96"/>
      <c r="C853" s="96"/>
      <c r="D853" s="96"/>
      <c r="E853" s="96"/>
      <c r="F853" s="96"/>
      <c r="G853" s="96"/>
      <c r="H853" s="96"/>
      <c r="I853" s="96"/>
      <c r="J853" s="96"/>
    </row>
    <row r="854" ht="12.75" customHeight="1">
      <c r="A854" s="96"/>
      <c r="B854" s="96"/>
      <c r="C854" s="96"/>
      <c r="D854" s="96"/>
      <c r="E854" s="96"/>
      <c r="F854" s="96"/>
      <c r="G854" s="96"/>
      <c r="H854" s="96"/>
      <c r="I854" s="96"/>
      <c r="J854" s="96"/>
    </row>
    <row r="855" ht="12.75" customHeight="1">
      <c r="A855" s="96"/>
      <c r="B855" s="96"/>
      <c r="C855" s="96"/>
      <c r="D855" s="96"/>
      <c r="E855" s="96"/>
      <c r="F855" s="96"/>
      <c r="G855" s="96"/>
      <c r="H855" s="96"/>
      <c r="I855" s="96"/>
      <c r="J855" s="96"/>
    </row>
    <row r="856" ht="12.75" customHeight="1">
      <c r="A856" s="96"/>
      <c r="B856" s="96"/>
      <c r="C856" s="96"/>
      <c r="D856" s="96"/>
      <c r="E856" s="96"/>
      <c r="F856" s="96"/>
      <c r="G856" s="96"/>
      <c r="H856" s="96"/>
      <c r="I856" s="96"/>
      <c r="J856" s="96"/>
    </row>
    <row r="857" ht="12.75" customHeight="1">
      <c r="A857" s="96"/>
      <c r="B857" s="96"/>
      <c r="C857" s="96"/>
      <c r="D857" s="96"/>
      <c r="E857" s="96"/>
      <c r="F857" s="96"/>
      <c r="G857" s="96"/>
      <c r="H857" s="96"/>
      <c r="I857" s="96"/>
      <c r="J857" s="96"/>
    </row>
    <row r="858" ht="12.75" customHeight="1">
      <c r="A858" s="96"/>
      <c r="B858" s="96"/>
      <c r="C858" s="96"/>
      <c r="D858" s="96"/>
      <c r="E858" s="96"/>
      <c r="F858" s="96"/>
      <c r="G858" s="96"/>
      <c r="H858" s="96"/>
      <c r="I858" s="96"/>
      <c r="J858" s="96"/>
    </row>
    <row r="859" ht="12.75" customHeight="1">
      <c r="A859" s="96"/>
      <c r="B859" s="96"/>
      <c r="C859" s="96"/>
      <c r="D859" s="96"/>
      <c r="E859" s="96"/>
      <c r="F859" s="96"/>
      <c r="G859" s="96"/>
      <c r="H859" s="96"/>
      <c r="I859" s="96"/>
      <c r="J859" s="96"/>
    </row>
    <row r="860" ht="12.75" customHeight="1">
      <c r="A860" s="96"/>
      <c r="B860" s="96"/>
      <c r="C860" s="96"/>
      <c r="D860" s="96"/>
      <c r="E860" s="96"/>
      <c r="F860" s="96"/>
      <c r="G860" s="96"/>
      <c r="H860" s="96"/>
      <c r="I860" s="96"/>
      <c r="J860" s="96"/>
    </row>
    <row r="861" ht="12.75" customHeight="1">
      <c r="A861" s="96"/>
      <c r="B861" s="96"/>
      <c r="C861" s="96"/>
      <c r="D861" s="96"/>
      <c r="E861" s="96"/>
      <c r="F861" s="96"/>
      <c r="G861" s="96"/>
      <c r="H861" s="96"/>
      <c r="I861" s="96"/>
      <c r="J861" s="96"/>
    </row>
    <row r="862" ht="12.75" customHeight="1">
      <c r="A862" s="96"/>
      <c r="B862" s="96"/>
      <c r="C862" s="96"/>
      <c r="D862" s="96"/>
      <c r="E862" s="96"/>
      <c r="F862" s="96"/>
      <c r="G862" s="96"/>
      <c r="H862" s="96"/>
      <c r="I862" s="96"/>
      <c r="J862" s="96"/>
    </row>
    <row r="863" ht="12.75" customHeight="1">
      <c r="A863" s="96"/>
      <c r="B863" s="96"/>
      <c r="C863" s="96"/>
      <c r="D863" s="96"/>
      <c r="E863" s="96"/>
      <c r="F863" s="96"/>
      <c r="G863" s="96"/>
      <c r="H863" s="96"/>
      <c r="I863" s="96"/>
      <c r="J863" s="96"/>
    </row>
    <row r="864" ht="12.75" customHeight="1">
      <c r="A864" s="96"/>
      <c r="B864" s="96"/>
      <c r="C864" s="96"/>
      <c r="D864" s="96"/>
      <c r="E864" s="96"/>
      <c r="F864" s="96"/>
      <c r="G864" s="96"/>
      <c r="H864" s="96"/>
      <c r="I864" s="96"/>
      <c r="J864" s="96"/>
    </row>
    <row r="865" ht="12.75" customHeight="1">
      <c r="A865" s="96"/>
      <c r="B865" s="96"/>
      <c r="C865" s="96"/>
      <c r="D865" s="96"/>
      <c r="E865" s="96"/>
      <c r="F865" s="96"/>
      <c r="G865" s="96"/>
      <c r="H865" s="96"/>
      <c r="I865" s="96"/>
      <c r="J865" s="96"/>
    </row>
    <row r="866" ht="12.75" customHeight="1">
      <c r="A866" s="96"/>
      <c r="B866" s="96"/>
      <c r="C866" s="96"/>
      <c r="D866" s="96"/>
      <c r="E866" s="96"/>
      <c r="F866" s="96"/>
      <c r="G866" s="96"/>
      <c r="H866" s="96"/>
      <c r="I866" s="96"/>
      <c r="J866" s="96"/>
    </row>
    <row r="867" ht="12.75" customHeight="1">
      <c r="A867" s="96"/>
      <c r="B867" s="96"/>
      <c r="C867" s="96"/>
      <c r="D867" s="96"/>
      <c r="E867" s="96"/>
      <c r="F867" s="96"/>
      <c r="G867" s="96"/>
      <c r="H867" s="96"/>
      <c r="I867" s="96"/>
      <c r="J867" s="96"/>
    </row>
    <row r="868" ht="12.75" customHeight="1">
      <c r="A868" s="96"/>
      <c r="B868" s="96"/>
      <c r="C868" s="96"/>
      <c r="D868" s="96"/>
      <c r="E868" s="96"/>
      <c r="F868" s="96"/>
      <c r="G868" s="96"/>
      <c r="H868" s="96"/>
      <c r="I868" s="96"/>
      <c r="J868" s="96"/>
    </row>
    <row r="869" ht="12.75" customHeight="1">
      <c r="A869" s="96"/>
      <c r="B869" s="96"/>
      <c r="C869" s="96"/>
      <c r="D869" s="96"/>
      <c r="E869" s="96"/>
      <c r="F869" s="96"/>
      <c r="G869" s="96"/>
      <c r="H869" s="96"/>
      <c r="I869" s="96"/>
      <c r="J869" s="96"/>
    </row>
    <row r="870" ht="12.75" customHeight="1">
      <c r="A870" s="96"/>
      <c r="B870" s="96"/>
      <c r="C870" s="96"/>
      <c r="D870" s="96"/>
      <c r="E870" s="96"/>
      <c r="F870" s="96"/>
      <c r="G870" s="96"/>
      <c r="H870" s="96"/>
      <c r="I870" s="96"/>
      <c r="J870" s="96"/>
    </row>
    <row r="871" ht="12.75" customHeight="1">
      <c r="A871" s="96"/>
      <c r="B871" s="96"/>
      <c r="C871" s="96"/>
      <c r="D871" s="96"/>
      <c r="E871" s="96"/>
      <c r="F871" s="96"/>
      <c r="G871" s="96"/>
      <c r="H871" s="96"/>
      <c r="I871" s="96"/>
      <c r="J871" s="96"/>
    </row>
    <row r="872" ht="12.75" customHeight="1">
      <c r="A872" s="96"/>
      <c r="B872" s="96"/>
      <c r="C872" s="96"/>
      <c r="D872" s="96"/>
      <c r="E872" s="96"/>
      <c r="F872" s="96"/>
      <c r="G872" s="96"/>
      <c r="H872" s="96"/>
      <c r="I872" s="96"/>
      <c r="J872" s="96"/>
    </row>
    <row r="873" ht="12.75" customHeight="1">
      <c r="A873" s="96"/>
      <c r="B873" s="96"/>
      <c r="C873" s="96"/>
      <c r="D873" s="96"/>
      <c r="E873" s="96"/>
      <c r="F873" s="96"/>
      <c r="G873" s="96"/>
      <c r="H873" s="96"/>
      <c r="I873" s="96"/>
      <c r="J873" s="96"/>
    </row>
    <row r="874" ht="12.75" customHeight="1">
      <c r="A874" s="96"/>
      <c r="B874" s="96"/>
      <c r="C874" s="96"/>
      <c r="D874" s="96"/>
      <c r="E874" s="96"/>
      <c r="F874" s="96"/>
      <c r="G874" s="96"/>
      <c r="H874" s="96"/>
      <c r="I874" s="96"/>
      <c r="J874" s="96"/>
    </row>
    <row r="875" ht="12.75" customHeight="1">
      <c r="A875" s="96"/>
      <c r="B875" s="96"/>
      <c r="C875" s="96"/>
      <c r="D875" s="96"/>
      <c r="E875" s="96"/>
      <c r="F875" s="96"/>
      <c r="G875" s="96"/>
      <c r="H875" s="96"/>
      <c r="I875" s="96"/>
      <c r="J875" s="96"/>
    </row>
    <row r="876" ht="12.75" customHeight="1">
      <c r="A876" s="96"/>
      <c r="B876" s="96"/>
      <c r="C876" s="96"/>
      <c r="D876" s="96"/>
      <c r="E876" s="96"/>
      <c r="F876" s="96"/>
      <c r="G876" s="96"/>
      <c r="H876" s="96"/>
      <c r="I876" s="96"/>
      <c r="J876" s="96"/>
    </row>
    <row r="877" ht="12.75" customHeight="1">
      <c r="A877" s="96"/>
      <c r="B877" s="96"/>
      <c r="C877" s="96"/>
      <c r="D877" s="96"/>
      <c r="E877" s="96"/>
      <c r="F877" s="96"/>
      <c r="G877" s="96"/>
      <c r="H877" s="96"/>
      <c r="I877" s="96"/>
      <c r="J877" s="96"/>
    </row>
    <row r="878" ht="12.75" customHeight="1">
      <c r="A878" s="96"/>
      <c r="B878" s="96"/>
      <c r="C878" s="96"/>
      <c r="D878" s="96"/>
      <c r="E878" s="96"/>
      <c r="F878" s="96"/>
      <c r="G878" s="96"/>
      <c r="H878" s="96"/>
      <c r="I878" s="96"/>
      <c r="J878" s="96"/>
    </row>
    <row r="879" ht="12.75" customHeight="1">
      <c r="A879" s="96"/>
      <c r="B879" s="96"/>
      <c r="C879" s="96"/>
      <c r="D879" s="96"/>
      <c r="E879" s="96"/>
      <c r="F879" s="96"/>
      <c r="G879" s="96"/>
      <c r="H879" s="96"/>
      <c r="I879" s="96"/>
      <c r="J879" s="96"/>
    </row>
    <row r="880" ht="12.75" customHeight="1">
      <c r="A880" s="96"/>
      <c r="B880" s="96"/>
      <c r="C880" s="96"/>
      <c r="D880" s="96"/>
      <c r="E880" s="96"/>
      <c r="F880" s="96"/>
      <c r="G880" s="96"/>
      <c r="H880" s="96"/>
      <c r="I880" s="96"/>
      <c r="J880" s="96"/>
    </row>
    <row r="881" ht="12.75" customHeight="1">
      <c r="A881" s="96"/>
      <c r="B881" s="96"/>
      <c r="C881" s="96"/>
      <c r="D881" s="96"/>
      <c r="E881" s="96"/>
      <c r="F881" s="96"/>
      <c r="G881" s="96"/>
      <c r="H881" s="96"/>
      <c r="I881" s="96"/>
      <c r="J881" s="96"/>
    </row>
    <row r="882" ht="12.75" customHeight="1">
      <c r="A882" s="96"/>
      <c r="B882" s="96"/>
      <c r="C882" s="96"/>
      <c r="D882" s="96"/>
      <c r="E882" s="96"/>
      <c r="F882" s="96"/>
      <c r="G882" s="96"/>
      <c r="H882" s="96"/>
      <c r="I882" s="96"/>
      <c r="J882" s="96"/>
    </row>
    <row r="883" ht="12.75" customHeight="1">
      <c r="A883" s="96"/>
      <c r="B883" s="96"/>
      <c r="C883" s="96"/>
      <c r="D883" s="96"/>
      <c r="E883" s="96"/>
      <c r="F883" s="96"/>
      <c r="G883" s="96"/>
      <c r="H883" s="96"/>
      <c r="I883" s="96"/>
      <c r="J883" s="96"/>
    </row>
    <row r="884" ht="12.75" customHeight="1">
      <c r="A884" s="96"/>
      <c r="B884" s="96"/>
      <c r="C884" s="96"/>
      <c r="D884" s="96"/>
      <c r="E884" s="96"/>
      <c r="F884" s="96"/>
      <c r="G884" s="96"/>
      <c r="H884" s="96"/>
      <c r="I884" s="96"/>
      <c r="J884" s="96"/>
    </row>
    <row r="885" ht="12.75" customHeight="1">
      <c r="A885" s="96"/>
      <c r="B885" s="96"/>
      <c r="C885" s="96"/>
      <c r="D885" s="96"/>
      <c r="E885" s="96"/>
      <c r="F885" s="96"/>
      <c r="G885" s="96"/>
      <c r="H885" s="96"/>
      <c r="I885" s="96"/>
      <c r="J885" s="96"/>
    </row>
    <row r="886" ht="12.75" customHeight="1">
      <c r="A886" s="96"/>
      <c r="B886" s="96"/>
      <c r="C886" s="96"/>
      <c r="D886" s="96"/>
      <c r="E886" s="96"/>
      <c r="F886" s="96"/>
      <c r="G886" s="96"/>
      <c r="H886" s="96"/>
      <c r="I886" s="96"/>
      <c r="J886" s="96"/>
    </row>
    <row r="887" ht="12.75" customHeight="1">
      <c r="A887" s="96"/>
      <c r="B887" s="96"/>
      <c r="C887" s="96"/>
      <c r="D887" s="96"/>
      <c r="E887" s="96"/>
      <c r="F887" s="96"/>
      <c r="G887" s="96"/>
      <c r="H887" s="96"/>
      <c r="I887" s="96"/>
      <c r="J887" s="96"/>
    </row>
    <row r="888" ht="12.75" customHeight="1">
      <c r="A888" s="96"/>
      <c r="B888" s="96"/>
      <c r="C888" s="96"/>
      <c r="D888" s="96"/>
      <c r="E888" s="96"/>
      <c r="F888" s="96"/>
      <c r="G888" s="96"/>
      <c r="H888" s="96"/>
      <c r="I888" s="96"/>
      <c r="J888" s="96"/>
    </row>
    <row r="889" ht="12.75" customHeight="1">
      <c r="A889" s="96"/>
      <c r="B889" s="96"/>
      <c r="C889" s="96"/>
      <c r="D889" s="96"/>
      <c r="E889" s="96"/>
      <c r="F889" s="96"/>
      <c r="G889" s="96"/>
      <c r="H889" s="96"/>
      <c r="I889" s="96"/>
      <c r="J889" s="96"/>
    </row>
    <row r="890" ht="12.75" customHeight="1">
      <c r="A890" s="96"/>
      <c r="B890" s="96"/>
      <c r="C890" s="96"/>
      <c r="D890" s="96"/>
      <c r="E890" s="96"/>
      <c r="F890" s="96"/>
      <c r="G890" s="96"/>
      <c r="H890" s="96"/>
      <c r="I890" s="96"/>
      <c r="J890" s="96"/>
    </row>
    <row r="891" ht="12.75" customHeight="1">
      <c r="A891" s="96"/>
      <c r="B891" s="96"/>
      <c r="C891" s="96"/>
      <c r="D891" s="96"/>
      <c r="E891" s="96"/>
      <c r="F891" s="96"/>
      <c r="G891" s="96"/>
      <c r="H891" s="96"/>
      <c r="I891" s="96"/>
      <c r="J891" s="96"/>
    </row>
    <row r="892" ht="12.75" customHeight="1">
      <c r="A892" s="96"/>
      <c r="B892" s="96"/>
      <c r="C892" s="96"/>
      <c r="D892" s="96"/>
      <c r="E892" s="96"/>
      <c r="F892" s="96"/>
      <c r="G892" s="96"/>
      <c r="H892" s="96"/>
      <c r="I892" s="96"/>
      <c r="J892" s="96"/>
    </row>
    <row r="893" ht="12.75" customHeight="1">
      <c r="A893" s="96"/>
      <c r="B893" s="96"/>
      <c r="C893" s="96"/>
      <c r="D893" s="96"/>
      <c r="E893" s="96"/>
      <c r="F893" s="96"/>
      <c r="G893" s="96"/>
      <c r="H893" s="96"/>
      <c r="I893" s="96"/>
      <c r="J893" s="96"/>
    </row>
    <row r="894" ht="12.75" customHeight="1">
      <c r="A894" s="96"/>
      <c r="B894" s="96"/>
      <c r="C894" s="96"/>
      <c r="D894" s="96"/>
      <c r="E894" s="96"/>
      <c r="F894" s="96"/>
      <c r="G894" s="96"/>
      <c r="H894" s="96"/>
      <c r="I894" s="96"/>
      <c r="J894" s="96"/>
    </row>
    <row r="895" ht="12.75" customHeight="1">
      <c r="A895" s="96"/>
      <c r="B895" s="96"/>
      <c r="C895" s="96"/>
      <c r="D895" s="96"/>
      <c r="E895" s="96"/>
      <c r="F895" s="96"/>
      <c r="G895" s="96"/>
      <c r="H895" s="96"/>
      <c r="I895" s="96"/>
      <c r="J895" s="96"/>
    </row>
    <row r="896" ht="12.75" customHeight="1">
      <c r="A896" s="96"/>
      <c r="B896" s="96"/>
      <c r="C896" s="96"/>
      <c r="D896" s="96"/>
      <c r="E896" s="96"/>
      <c r="F896" s="96"/>
      <c r="G896" s="96"/>
      <c r="H896" s="96"/>
      <c r="I896" s="96"/>
      <c r="J896" s="96"/>
    </row>
    <row r="897" ht="12.75" customHeight="1">
      <c r="A897" s="96"/>
      <c r="B897" s="96"/>
      <c r="C897" s="96"/>
      <c r="D897" s="96"/>
      <c r="E897" s="96"/>
      <c r="F897" s="96"/>
      <c r="G897" s="96"/>
      <c r="H897" s="96"/>
      <c r="I897" s="96"/>
      <c r="J897" s="96"/>
    </row>
    <row r="898" ht="12.75" customHeight="1">
      <c r="A898" s="96"/>
      <c r="B898" s="96"/>
      <c r="C898" s="96"/>
      <c r="D898" s="96"/>
      <c r="E898" s="96"/>
      <c r="F898" s="96"/>
      <c r="G898" s="96"/>
      <c r="H898" s="96"/>
      <c r="I898" s="96"/>
      <c r="J898" s="96"/>
    </row>
    <row r="899" ht="12.75" customHeight="1">
      <c r="A899" s="96"/>
      <c r="B899" s="96"/>
      <c r="C899" s="96"/>
      <c r="D899" s="96"/>
      <c r="E899" s="96"/>
      <c r="F899" s="96"/>
      <c r="G899" s="96"/>
      <c r="H899" s="96"/>
      <c r="I899" s="96"/>
      <c r="J899" s="96"/>
    </row>
    <row r="900" ht="12.75" customHeight="1">
      <c r="A900" s="96"/>
      <c r="B900" s="96"/>
      <c r="C900" s="96"/>
      <c r="D900" s="96"/>
      <c r="E900" s="96"/>
      <c r="F900" s="96"/>
      <c r="G900" s="96"/>
      <c r="H900" s="96"/>
      <c r="I900" s="96"/>
      <c r="J900" s="96"/>
    </row>
    <row r="901" ht="12.75" customHeight="1">
      <c r="A901" s="96"/>
      <c r="B901" s="96"/>
      <c r="C901" s="96"/>
      <c r="D901" s="96"/>
      <c r="E901" s="96"/>
      <c r="F901" s="96"/>
      <c r="G901" s="96"/>
      <c r="H901" s="96"/>
      <c r="I901" s="96"/>
      <c r="J901" s="96"/>
    </row>
    <row r="902" ht="12.75" customHeight="1">
      <c r="A902" s="96"/>
      <c r="B902" s="96"/>
      <c r="C902" s="96"/>
      <c r="D902" s="96"/>
      <c r="E902" s="96"/>
      <c r="F902" s="96"/>
      <c r="G902" s="96"/>
      <c r="H902" s="96"/>
      <c r="I902" s="96"/>
      <c r="J902" s="96"/>
    </row>
    <row r="903" ht="12.75" customHeight="1">
      <c r="A903" s="96"/>
      <c r="B903" s="96"/>
      <c r="C903" s="96"/>
      <c r="D903" s="96"/>
      <c r="E903" s="96"/>
      <c r="F903" s="96"/>
      <c r="G903" s="96"/>
      <c r="H903" s="96"/>
      <c r="I903" s="96"/>
      <c r="J903" s="96"/>
    </row>
    <row r="904" ht="12.75" customHeight="1">
      <c r="A904" s="96"/>
      <c r="B904" s="96"/>
      <c r="C904" s="96"/>
      <c r="D904" s="96"/>
      <c r="E904" s="96"/>
      <c r="F904" s="96"/>
      <c r="G904" s="96"/>
      <c r="H904" s="96"/>
      <c r="I904" s="96"/>
      <c r="J904" s="96"/>
    </row>
    <row r="905" ht="12.75" customHeight="1">
      <c r="A905" s="96"/>
      <c r="B905" s="96"/>
      <c r="C905" s="96"/>
      <c r="D905" s="96"/>
      <c r="E905" s="96"/>
      <c r="F905" s="96"/>
      <c r="G905" s="96"/>
      <c r="H905" s="96"/>
      <c r="I905" s="96"/>
      <c r="J905" s="96"/>
    </row>
    <row r="906" ht="12.75" customHeight="1">
      <c r="A906" s="96"/>
      <c r="B906" s="96"/>
      <c r="C906" s="96"/>
      <c r="D906" s="96"/>
      <c r="E906" s="96"/>
      <c r="F906" s="96"/>
      <c r="G906" s="96"/>
      <c r="H906" s="96"/>
      <c r="I906" s="96"/>
      <c r="J906" s="96"/>
    </row>
    <row r="907" ht="12.75" customHeight="1">
      <c r="A907" s="96"/>
      <c r="B907" s="96"/>
      <c r="C907" s="96"/>
      <c r="D907" s="96"/>
      <c r="E907" s="96"/>
      <c r="F907" s="96"/>
      <c r="G907" s="96"/>
      <c r="H907" s="96"/>
      <c r="I907" s="96"/>
      <c r="J907" s="96"/>
    </row>
    <row r="908" ht="12.75" customHeight="1">
      <c r="A908" s="96"/>
      <c r="B908" s="96"/>
      <c r="C908" s="96"/>
      <c r="D908" s="96"/>
      <c r="E908" s="96"/>
      <c r="F908" s="96"/>
      <c r="G908" s="96"/>
      <c r="H908" s="96"/>
      <c r="I908" s="96"/>
      <c r="J908" s="96"/>
    </row>
    <row r="909" ht="12.75" customHeight="1">
      <c r="A909" s="96"/>
      <c r="B909" s="96"/>
      <c r="C909" s="96"/>
      <c r="D909" s="96"/>
      <c r="E909" s="96"/>
      <c r="F909" s="96"/>
      <c r="G909" s="96"/>
      <c r="H909" s="96"/>
      <c r="I909" s="96"/>
      <c r="J909" s="96"/>
    </row>
    <row r="910" ht="12.75" customHeight="1">
      <c r="A910" s="96"/>
      <c r="B910" s="96"/>
      <c r="C910" s="96"/>
      <c r="D910" s="96"/>
      <c r="E910" s="96"/>
      <c r="F910" s="96"/>
      <c r="G910" s="96"/>
      <c r="H910" s="96"/>
      <c r="I910" s="96"/>
      <c r="J910" s="96"/>
    </row>
    <row r="911" ht="12.75" customHeight="1">
      <c r="A911" s="96"/>
      <c r="B911" s="96"/>
      <c r="C911" s="96"/>
      <c r="D911" s="96"/>
      <c r="E911" s="96"/>
      <c r="F911" s="96"/>
      <c r="G911" s="96"/>
      <c r="H911" s="96"/>
      <c r="I911" s="96"/>
      <c r="J911" s="96"/>
    </row>
    <row r="912" ht="12.75" customHeight="1">
      <c r="A912" s="96"/>
      <c r="B912" s="96"/>
      <c r="C912" s="96"/>
      <c r="D912" s="96"/>
      <c r="E912" s="96"/>
      <c r="F912" s="96"/>
      <c r="G912" s="96"/>
      <c r="H912" s="96"/>
      <c r="I912" s="96"/>
      <c r="J912" s="96"/>
    </row>
    <row r="913" ht="12.75" customHeight="1">
      <c r="A913" s="96"/>
      <c r="B913" s="96"/>
      <c r="C913" s="96"/>
      <c r="D913" s="96"/>
      <c r="E913" s="96"/>
      <c r="F913" s="96"/>
      <c r="G913" s="96"/>
      <c r="H913" s="96"/>
      <c r="I913" s="96"/>
      <c r="J913" s="96"/>
    </row>
    <row r="914" ht="12.75" customHeight="1">
      <c r="A914" s="96"/>
      <c r="B914" s="96"/>
      <c r="C914" s="96"/>
      <c r="D914" s="96"/>
      <c r="E914" s="96"/>
      <c r="F914" s="96"/>
      <c r="G914" s="96"/>
      <c r="H914" s="96"/>
      <c r="I914" s="96"/>
      <c r="J914" s="96"/>
    </row>
    <row r="915" ht="12.75" customHeight="1">
      <c r="A915" s="96"/>
      <c r="B915" s="96"/>
      <c r="C915" s="96"/>
      <c r="D915" s="96"/>
      <c r="E915" s="96"/>
      <c r="F915" s="96"/>
      <c r="G915" s="96"/>
      <c r="H915" s="96"/>
      <c r="I915" s="96"/>
      <c r="J915" s="96"/>
    </row>
    <row r="916" ht="12.75" customHeight="1">
      <c r="A916" s="96"/>
      <c r="B916" s="96"/>
      <c r="C916" s="96"/>
      <c r="D916" s="96"/>
      <c r="E916" s="96"/>
      <c r="F916" s="96"/>
      <c r="G916" s="96"/>
      <c r="H916" s="96"/>
      <c r="I916" s="96"/>
      <c r="J916" s="96"/>
    </row>
    <row r="917" ht="12.75" customHeight="1">
      <c r="A917" s="96"/>
      <c r="B917" s="96"/>
      <c r="C917" s="96"/>
      <c r="D917" s="96"/>
      <c r="E917" s="96"/>
      <c r="F917" s="96"/>
      <c r="G917" s="96"/>
      <c r="H917" s="96"/>
      <c r="I917" s="96"/>
      <c r="J917" s="96"/>
    </row>
    <row r="918" ht="12.75" customHeight="1">
      <c r="A918" s="96"/>
      <c r="B918" s="96"/>
      <c r="C918" s="96"/>
      <c r="D918" s="96"/>
      <c r="E918" s="96"/>
      <c r="F918" s="96"/>
      <c r="G918" s="96"/>
      <c r="H918" s="96"/>
      <c r="I918" s="96"/>
      <c r="J918" s="96"/>
    </row>
    <row r="919" ht="12.75" customHeight="1">
      <c r="A919" s="96"/>
      <c r="B919" s="96"/>
      <c r="C919" s="96"/>
      <c r="D919" s="96"/>
      <c r="E919" s="96"/>
      <c r="F919" s="96"/>
      <c r="G919" s="96"/>
      <c r="H919" s="96"/>
      <c r="I919" s="96"/>
      <c r="J919" s="96"/>
    </row>
    <row r="920" ht="12.75" customHeight="1">
      <c r="A920" s="96"/>
      <c r="B920" s="96"/>
      <c r="C920" s="96"/>
      <c r="D920" s="96"/>
      <c r="E920" s="96"/>
      <c r="F920" s="96"/>
      <c r="G920" s="96"/>
      <c r="H920" s="96"/>
      <c r="I920" s="96"/>
      <c r="J920" s="96"/>
    </row>
    <row r="921" ht="12.75" customHeight="1">
      <c r="A921" s="96"/>
      <c r="B921" s="96"/>
      <c r="C921" s="96"/>
      <c r="D921" s="96"/>
      <c r="E921" s="96"/>
      <c r="F921" s="96"/>
      <c r="G921" s="96"/>
      <c r="H921" s="96"/>
      <c r="I921" s="96"/>
      <c r="J921" s="96"/>
    </row>
    <row r="922" ht="12.75" customHeight="1">
      <c r="A922" s="96"/>
      <c r="B922" s="96"/>
      <c r="C922" s="96"/>
      <c r="D922" s="96"/>
      <c r="E922" s="96"/>
      <c r="F922" s="96"/>
      <c r="G922" s="96"/>
      <c r="H922" s="96"/>
      <c r="I922" s="96"/>
      <c r="J922" s="96"/>
    </row>
    <row r="923" ht="12.75" customHeight="1">
      <c r="A923" s="96"/>
      <c r="B923" s="96"/>
      <c r="C923" s="96"/>
      <c r="D923" s="96"/>
      <c r="E923" s="96"/>
      <c r="F923" s="96"/>
      <c r="G923" s="96"/>
      <c r="H923" s="96"/>
      <c r="I923" s="96"/>
      <c r="J923" s="96"/>
    </row>
    <row r="924" ht="12.75" customHeight="1">
      <c r="A924" s="96"/>
      <c r="B924" s="96"/>
      <c r="C924" s="96"/>
      <c r="D924" s="96"/>
      <c r="E924" s="96"/>
      <c r="F924" s="96"/>
      <c r="G924" s="96"/>
      <c r="H924" s="96"/>
      <c r="I924" s="96"/>
      <c r="J924" s="96"/>
    </row>
    <row r="925" ht="12.75" customHeight="1">
      <c r="A925" s="96"/>
      <c r="B925" s="96"/>
      <c r="C925" s="96"/>
      <c r="D925" s="96"/>
      <c r="E925" s="96"/>
      <c r="F925" s="96"/>
      <c r="G925" s="96"/>
      <c r="H925" s="96"/>
      <c r="I925" s="96"/>
      <c r="J925" s="96"/>
    </row>
    <row r="926" ht="12.75" customHeight="1">
      <c r="A926" s="96"/>
      <c r="B926" s="96"/>
      <c r="C926" s="96"/>
      <c r="D926" s="96"/>
      <c r="E926" s="96"/>
      <c r="F926" s="96"/>
      <c r="G926" s="96"/>
      <c r="H926" s="96"/>
      <c r="I926" s="96"/>
      <c r="J926" s="96"/>
    </row>
    <row r="927" ht="12.75" customHeight="1">
      <c r="A927" s="96"/>
      <c r="B927" s="96"/>
      <c r="C927" s="96"/>
      <c r="D927" s="96"/>
      <c r="E927" s="96"/>
      <c r="F927" s="96"/>
      <c r="G927" s="96"/>
      <c r="H927" s="96"/>
      <c r="I927" s="96"/>
      <c r="J927" s="96"/>
    </row>
    <row r="928" ht="12.75" customHeight="1">
      <c r="A928" s="96"/>
      <c r="B928" s="96"/>
      <c r="C928" s="96"/>
      <c r="D928" s="96"/>
      <c r="E928" s="96"/>
      <c r="F928" s="96"/>
      <c r="G928" s="96"/>
      <c r="H928" s="96"/>
      <c r="I928" s="96"/>
      <c r="J928" s="96"/>
    </row>
    <row r="929" ht="12.75" customHeight="1">
      <c r="A929" s="96"/>
      <c r="B929" s="96"/>
      <c r="C929" s="96"/>
      <c r="D929" s="96"/>
      <c r="E929" s="96"/>
      <c r="F929" s="96"/>
      <c r="G929" s="96"/>
      <c r="H929" s="96"/>
      <c r="I929" s="96"/>
      <c r="J929" s="96"/>
    </row>
    <row r="930" ht="12.75" customHeight="1">
      <c r="A930" s="96"/>
      <c r="B930" s="96"/>
      <c r="C930" s="96"/>
      <c r="D930" s="96"/>
      <c r="E930" s="96"/>
      <c r="F930" s="96"/>
      <c r="G930" s="96"/>
      <c r="H930" s="96"/>
      <c r="I930" s="96"/>
      <c r="J930" s="96"/>
    </row>
    <row r="931" ht="12.75" customHeight="1">
      <c r="A931" s="96"/>
      <c r="B931" s="96"/>
      <c r="C931" s="96"/>
      <c r="D931" s="96"/>
      <c r="E931" s="96"/>
      <c r="F931" s="96"/>
      <c r="G931" s="96"/>
      <c r="H931" s="96"/>
      <c r="I931" s="96"/>
      <c r="J931" s="96"/>
    </row>
    <row r="932" ht="12.75" customHeight="1">
      <c r="A932" s="96"/>
      <c r="B932" s="96"/>
      <c r="C932" s="96"/>
      <c r="D932" s="96"/>
      <c r="E932" s="96"/>
      <c r="F932" s="96"/>
      <c r="G932" s="96"/>
      <c r="H932" s="96"/>
      <c r="I932" s="96"/>
      <c r="J932" s="96"/>
    </row>
    <row r="933" ht="12.75" customHeight="1">
      <c r="A933" s="96"/>
      <c r="B933" s="96"/>
      <c r="C933" s="96"/>
      <c r="D933" s="96"/>
      <c r="E933" s="96"/>
      <c r="F933" s="96"/>
      <c r="G933" s="96"/>
      <c r="H933" s="96"/>
      <c r="I933" s="96"/>
      <c r="J933" s="96"/>
    </row>
    <row r="934" ht="12.75" customHeight="1">
      <c r="A934" s="96"/>
      <c r="B934" s="96"/>
      <c r="C934" s="96"/>
      <c r="D934" s="96"/>
      <c r="E934" s="96"/>
      <c r="F934" s="96"/>
      <c r="G934" s="96"/>
      <c r="H934" s="96"/>
      <c r="I934" s="96"/>
      <c r="J934" s="96"/>
    </row>
    <row r="935" ht="12.75" customHeight="1">
      <c r="A935" s="96"/>
      <c r="B935" s="96"/>
      <c r="C935" s="96"/>
      <c r="D935" s="96"/>
      <c r="E935" s="96"/>
      <c r="F935" s="96"/>
      <c r="G935" s="96"/>
      <c r="H935" s="96"/>
      <c r="I935" s="96"/>
      <c r="J935" s="96"/>
    </row>
    <row r="936" ht="12.75" customHeight="1">
      <c r="A936" s="96"/>
      <c r="B936" s="96"/>
      <c r="C936" s="96"/>
      <c r="D936" s="96"/>
      <c r="E936" s="96"/>
      <c r="F936" s="96"/>
      <c r="G936" s="96"/>
      <c r="H936" s="96"/>
      <c r="I936" s="96"/>
      <c r="J936" s="96"/>
    </row>
    <row r="937" ht="12.75" customHeight="1">
      <c r="A937" s="96"/>
      <c r="B937" s="96"/>
      <c r="C937" s="96"/>
      <c r="D937" s="96"/>
      <c r="E937" s="96"/>
      <c r="F937" s="96"/>
      <c r="G937" s="96"/>
      <c r="H937" s="96"/>
      <c r="I937" s="96"/>
      <c r="J937" s="96"/>
    </row>
    <row r="938" ht="12.75" customHeight="1">
      <c r="A938" s="96"/>
      <c r="B938" s="96"/>
      <c r="C938" s="96"/>
      <c r="D938" s="96"/>
      <c r="E938" s="96"/>
      <c r="F938" s="96"/>
      <c r="G938" s="96"/>
      <c r="H938" s="96"/>
      <c r="I938" s="96"/>
      <c r="J938" s="96"/>
    </row>
    <row r="939" ht="12.75" customHeight="1">
      <c r="A939" s="96"/>
      <c r="B939" s="96"/>
      <c r="C939" s="96"/>
      <c r="D939" s="96"/>
      <c r="E939" s="96"/>
      <c r="F939" s="96"/>
      <c r="G939" s="96"/>
      <c r="H939" s="96"/>
      <c r="I939" s="96"/>
      <c r="J939" s="96"/>
    </row>
    <row r="940" ht="12.75" customHeight="1">
      <c r="A940" s="96"/>
      <c r="B940" s="96"/>
      <c r="C940" s="96"/>
      <c r="D940" s="96"/>
      <c r="E940" s="96"/>
      <c r="F940" s="96"/>
      <c r="G940" s="96"/>
      <c r="H940" s="96"/>
      <c r="I940" s="96"/>
      <c r="J940" s="96"/>
    </row>
    <row r="941" ht="12.75" customHeight="1">
      <c r="A941" s="96"/>
      <c r="B941" s="96"/>
      <c r="C941" s="96"/>
      <c r="D941" s="96"/>
      <c r="E941" s="96"/>
      <c r="F941" s="96"/>
      <c r="G941" s="96"/>
      <c r="H941" s="96"/>
      <c r="I941" s="96"/>
      <c r="J941" s="96"/>
    </row>
    <row r="942" ht="12.75" customHeight="1">
      <c r="A942" s="96"/>
      <c r="B942" s="96"/>
      <c r="C942" s="96"/>
      <c r="D942" s="96"/>
      <c r="E942" s="96"/>
      <c r="F942" s="96"/>
      <c r="G942" s="96"/>
      <c r="H942" s="96"/>
      <c r="I942" s="96"/>
      <c r="J942" s="96"/>
    </row>
    <row r="943" ht="12.75" customHeight="1">
      <c r="A943" s="96"/>
      <c r="B943" s="96"/>
      <c r="C943" s="96"/>
      <c r="D943" s="96"/>
      <c r="E943" s="96"/>
      <c r="F943" s="96"/>
      <c r="G943" s="96"/>
      <c r="H943" s="96"/>
      <c r="I943" s="96"/>
      <c r="J943" s="96"/>
    </row>
    <row r="944" ht="12.75" customHeight="1">
      <c r="A944" s="96"/>
      <c r="B944" s="96"/>
      <c r="C944" s="96"/>
      <c r="D944" s="96"/>
      <c r="E944" s="96"/>
      <c r="F944" s="96"/>
      <c r="G944" s="96"/>
      <c r="H944" s="96"/>
      <c r="I944" s="96"/>
      <c r="J944" s="96"/>
    </row>
    <row r="945" ht="12.75" customHeight="1">
      <c r="A945" s="96"/>
      <c r="B945" s="96"/>
      <c r="C945" s="96"/>
      <c r="D945" s="96"/>
      <c r="E945" s="96"/>
      <c r="F945" s="96"/>
      <c r="G945" s="96"/>
      <c r="H945" s="96"/>
      <c r="I945" s="96"/>
      <c r="J945" s="96"/>
    </row>
    <row r="946" ht="12.75" customHeight="1">
      <c r="A946" s="96"/>
      <c r="B946" s="96"/>
      <c r="C946" s="96"/>
      <c r="D946" s="96"/>
      <c r="E946" s="96"/>
      <c r="F946" s="96"/>
      <c r="G946" s="96"/>
      <c r="H946" s="96"/>
      <c r="I946" s="96"/>
      <c r="J946" s="96"/>
    </row>
    <row r="947" ht="12.75" customHeight="1">
      <c r="A947" s="96"/>
      <c r="B947" s="96"/>
      <c r="C947" s="96"/>
      <c r="D947" s="96"/>
      <c r="E947" s="96"/>
      <c r="F947" s="96"/>
      <c r="G947" s="96"/>
      <c r="H947" s="96"/>
      <c r="I947" s="96"/>
      <c r="J947" s="96"/>
    </row>
    <row r="948" ht="12.75" customHeight="1">
      <c r="A948" s="96"/>
      <c r="B948" s="96"/>
      <c r="C948" s="96"/>
      <c r="D948" s="96"/>
      <c r="E948" s="96"/>
      <c r="F948" s="96"/>
      <c r="G948" s="96"/>
      <c r="H948" s="96"/>
      <c r="I948" s="96"/>
      <c r="J948" s="96"/>
    </row>
    <row r="949" ht="12.75" customHeight="1">
      <c r="A949" s="96"/>
      <c r="B949" s="96"/>
      <c r="C949" s="96"/>
      <c r="D949" s="96"/>
      <c r="E949" s="96"/>
      <c r="F949" s="96"/>
      <c r="G949" s="96"/>
      <c r="H949" s="96"/>
      <c r="I949" s="96"/>
      <c r="J949" s="96"/>
    </row>
    <row r="950" ht="12.75" customHeight="1">
      <c r="A950" s="96"/>
      <c r="B950" s="96"/>
      <c r="C950" s="96"/>
      <c r="D950" s="96"/>
      <c r="E950" s="96"/>
      <c r="F950" s="96"/>
      <c r="G950" s="96"/>
      <c r="H950" s="96"/>
      <c r="I950" s="96"/>
      <c r="J950" s="96"/>
    </row>
    <row r="951" ht="12.75" customHeight="1">
      <c r="A951" s="96"/>
      <c r="B951" s="96"/>
      <c r="C951" s="96"/>
      <c r="D951" s="96"/>
      <c r="E951" s="96"/>
      <c r="F951" s="96"/>
      <c r="G951" s="96"/>
      <c r="H951" s="96"/>
      <c r="I951" s="96"/>
      <c r="J951" s="96"/>
    </row>
    <row r="952" ht="12.75" customHeight="1">
      <c r="A952" s="96"/>
      <c r="B952" s="96"/>
      <c r="C952" s="96"/>
      <c r="D952" s="96"/>
      <c r="E952" s="96"/>
      <c r="F952" s="96"/>
      <c r="G952" s="96"/>
      <c r="H952" s="96"/>
      <c r="I952" s="96"/>
      <c r="J952" s="96"/>
    </row>
    <row r="953" ht="12.75" customHeight="1">
      <c r="A953" s="96"/>
      <c r="B953" s="96"/>
      <c r="C953" s="96"/>
      <c r="D953" s="96"/>
      <c r="E953" s="96"/>
      <c r="F953" s="96"/>
      <c r="G953" s="96"/>
      <c r="H953" s="96"/>
      <c r="I953" s="96"/>
      <c r="J953" s="96"/>
    </row>
    <row r="954" ht="12.75" customHeight="1">
      <c r="A954" s="96"/>
      <c r="B954" s="96"/>
      <c r="C954" s="96"/>
      <c r="D954" s="96"/>
      <c r="E954" s="96"/>
      <c r="F954" s="96"/>
      <c r="G954" s="96"/>
      <c r="H954" s="96"/>
      <c r="I954" s="96"/>
      <c r="J954" s="96"/>
    </row>
    <row r="955" ht="12.75" customHeight="1">
      <c r="A955" s="96"/>
      <c r="B955" s="96"/>
      <c r="C955" s="96"/>
      <c r="D955" s="96"/>
      <c r="E955" s="96"/>
      <c r="F955" s="96"/>
      <c r="G955" s="96"/>
      <c r="H955" s="96"/>
      <c r="I955" s="96"/>
      <c r="J955" s="96"/>
    </row>
    <row r="956" ht="12.75" customHeight="1">
      <c r="A956" s="96"/>
      <c r="B956" s="96"/>
      <c r="C956" s="96"/>
      <c r="D956" s="96"/>
      <c r="E956" s="96"/>
      <c r="F956" s="96"/>
      <c r="G956" s="96"/>
      <c r="H956" s="96"/>
      <c r="I956" s="96"/>
      <c r="J956" s="96"/>
    </row>
    <row r="957" ht="12.75" customHeight="1">
      <c r="A957" s="96"/>
      <c r="B957" s="96"/>
      <c r="C957" s="96"/>
      <c r="D957" s="96"/>
      <c r="E957" s="96"/>
      <c r="F957" s="96"/>
      <c r="G957" s="96"/>
      <c r="H957" s="96"/>
      <c r="I957" s="96"/>
      <c r="J957" s="96"/>
    </row>
    <row r="958" ht="12.75" customHeight="1">
      <c r="A958" s="96"/>
      <c r="B958" s="96"/>
      <c r="C958" s="96"/>
      <c r="D958" s="96"/>
      <c r="E958" s="96"/>
      <c r="F958" s="96"/>
      <c r="G958" s="96"/>
      <c r="H958" s="96"/>
      <c r="I958" s="96"/>
      <c r="J958" s="96"/>
    </row>
    <row r="959" ht="12.75" customHeight="1">
      <c r="A959" s="96"/>
      <c r="B959" s="96"/>
      <c r="C959" s="96"/>
      <c r="D959" s="96"/>
      <c r="E959" s="96"/>
      <c r="F959" s="96"/>
      <c r="G959" s="96"/>
      <c r="H959" s="96"/>
      <c r="I959" s="96"/>
      <c r="J959" s="96"/>
    </row>
    <row r="960" ht="12.75" customHeight="1">
      <c r="A960" s="96"/>
      <c r="B960" s="96"/>
      <c r="C960" s="96"/>
      <c r="D960" s="96"/>
      <c r="E960" s="96"/>
      <c r="F960" s="96"/>
      <c r="G960" s="96"/>
      <c r="H960" s="96"/>
      <c r="I960" s="96"/>
      <c r="J960" s="96"/>
    </row>
    <row r="961" ht="12.75" customHeight="1">
      <c r="A961" s="96"/>
      <c r="B961" s="96"/>
      <c r="C961" s="96"/>
      <c r="D961" s="96"/>
      <c r="E961" s="96"/>
      <c r="F961" s="96"/>
      <c r="G961" s="96"/>
      <c r="H961" s="96"/>
      <c r="I961" s="96"/>
      <c r="J961" s="96"/>
    </row>
    <row r="962" ht="12.75" customHeight="1">
      <c r="A962" s="96"/>
      <c r="B962" s="96"/>
      <c r="C962" s="96"/>
      <c r="D962" s="96"/>
      <c r="E962" s="96"/>
      <c r="F962" s="96"/>
      <c r="G962" s="96"/>
      <c r="H962" s="96"/>
      <c r="I962" s="96"/>
      <c r="J962" s="96"/>
    </row>
    <row r="963" ht="12.75" customHeight="1">
      <c r="A963" s="96"/>
      <c r="B963" s="96"/>
      <c r="C963" s="96"/>
      <c r="D963" s="96"/>
      <c r="E963" s="96"/>
      <c r="F963" s="96"/>
      <c r="G963" s="96"/>
      <c r="H963" s="96"/>
      <c r="I963" s="96"/>
      <c r="J963" s="96"/>
    </row>
    <row r="964" ht="12.75" customHeight="1">
      <c r="A964" s="96"/>
      <c r="B964" s="96"/>
      <c r="C964" s="96"/>
      <c r="D964" s="96"/>
      <c r="E964" s="96"/>
      <c r="F964" s="96"/>
      <c r="G964" s="96"/>
      <c r="H964" s="96"/>
      <c r="I964" s="96"/>
      <c r="J964" s="96"/>
    </row>
    <row r="965" ht="12.75" customHeight="1">
      <c r="A965" s="96"/>
      <c r="B965" s="96"/>
      <c r="C965" s="96"/>
      <c r="D965" s="96"/>
      <c r="E965" s="96"/>
      <c r="F965" s="96"/>
      <c r="G965" s="96"/>
      <c r="H965" s="96"/>
      <c r="I965" s="96"/>
      <c r="J965" s="96"/>
    </row>
    <row r="966" ht="12.75" customHeight="1">
      <c r="A966" s="96"/>
      <c r="B966" s="96"/>
      <c r="C966" s="96"/>
      <c r="D966" s="96"/>
      <c r="E966" s="96"/>
      <c r="F966" s="96"/>
      <c r="G966" s="96"/>
      <c r="H966" s="96"/>
      <c r="I966" s="96"/>
      <c r="J966" s="96"/>
    </row>
    <row r="967" ht="12.75" customHeight="1">
      <c r="A967" s="96"/>
      <c r="B967" s="96"/>
      <c r="C967" s="96"/>
      <c r="D967" s="96"/>
      <c r="E967" s="96"/>
      <c r="F967" s="96"/>
      <c r="G967" s="96"/>
      <c r="H967" s="96"/>
      <c r="I967" s="96"/>
      <c r="J967" s="96"/>
    </row>
    <row r="968" ht="12.75" customHeight="1">
      <c r="A968" s="96"/>
      <c r="B968" s="96"/>
      <c r="C968" s="96"/>
      <c r="D968" s="96"/>
      <c r="E968" s="96"/>
      <c r="F968" s="96"/>
      <c r="G968" s="96"/>
      <c r="H968" s="96"/>
      <c r="I968" s="96"/>
      <c r="J968" s="96"/>
    </row>
    <row r="969" ht="12.75" customHeight="1">
      <c r="A969" s="96"/>
      <c r="B969" s="96"/>
      <c r="C969" s="96"/>
      <c r="D969" s="96"/>
      <c r="E969" s="96"/>
      <c r="F969" s="96"/>
      <c r="G969" s="96"/>
      <c r="H969" s="96"/>
      <c r="I969" s="96"/>
      <c r="J969" s="96"/>
    </row>
    <row r="970" ht="12.75" customHeight="1">
      <c r="A970" s="96"/>
      <c r="B970" s="96"/>
      <c r="C970" s="96"/>
      <c r="D970" s="96"/>
      <c r="E970" s="96"/>
      <c r="F970" s="96"/>
      <c r="G970" s="96"/>
      <c r="H970" s="96"/>
      <c r="I970" s="96"/>
      <c r="J970" s="96"/>
    </row>
    <row r="971" ht="12.75" customHeight="1">
      <c r="A971" s="96"/>
      <c r="B971" s="96"/>
      <c r="C971" s="96"/>
      <c r="D971" s="96"/>
      <c r="E971" s="96"/>
      <c r="F971" s="96"/>
      <c r="G971" s="96"/>
      <c r="H971" s="96"/>
      <c r="I971" s="96"/>
      <c r="J971" s="96"/>
    </row>
    <row r="972" ht="12.75" customHeight="1">
      <c r="A972" s="96"/>
      <c r="B972" s="96"/>
      <c r="C972" s="96"/>
      <c r="D972" s="96"/>
      <c r="E972" s="96"/>
      <c r="F972" s="96"/>
      <c r="G972" s="96"/>
      <c r="H972" s="96"/>
      <c r="I972" s="96"/>
      <c r="J972" s="96"/>
    </row>
    <row r="973" ht="12.75" customHeight="1">
      <c r="A973" s="96"/>
      <c r="B973" s="96"/>
      <c r="C973" s="96"/>
      <c r="D973" s="96"/>
      <c r="E973" s="96"/>
      <c r="F973" s="96"/>
      <c r="G973" s="96"/>
      <c r="H973" s="96"/>
      <c r="I973" s="96"/>
      <c r="J973" s="96"/>
    </row>
    <row r="974" ht="12.75" customHeight="1">
      <c r="A974" s="96"/>
      <c r="B974" s="96"/>
      <c r="C974" s="96"/>
      <c r="D974" s="96"/>
      <c r="E974" s="96"/>
      <c r="F974" s="96"/>
      <c r="G974" s="96"/>
      <c r="H974" s="96"/>
      <c r="I974" s="96"/>
      <c r="J974" s="96"/>
    </row>
    <row r="975" ht="12.75" customHeight="1">
      <c r="A975" s="96"/>
      <c r="B975" s="96"/>
      <c r="C975" s="96"/>
      <c r="D975" s="96"/>
      <c r="E975" s="96"/>
      <c r="F975" s="96"/>
      <c r="G975" s="96"/>
      <c r="H975" s="96"/>
      <c r="I975" s="96"/>
      <c r="J975" s="96"/>
    </row>
    <row r="976" ht="12.75" customHeight="1">
      <c r="A976" s="96"/>
      <c r="B976" s="96"/>
      <c r="C976" s="96"/>
      <c r="D976" s="96"/>
      <c r="E976" s="96"/>
      <c r="F976" s="96"/>
      <c r="G976" s="96"/>
      <c r="H976" s="96"/>
      <c r="I976" s="96"/>
      <c r="J976" s="96"/>
    </row>
    <row r="977" ht="12.75" customHeight="1">
      <c r="A977" s="96"/>
      <c r="B977" s="96"/>
      <c r="C977" s="96"/>
      <c r="D977" s="96"/>
      <c r="E977" s="96"/>
      <c r="F977" s="96"/>
      <c r="G977" s="96"/>
      <c r="H977" s="96"/>
      <c r="I977" s="96"/>
      <c r="J977" s="96"/>
    </row>
    <row r="978" ht="12.75" customHeight="1">
      <c r="A978" s="96"/>
      <c r="B978" s="96"/>
      <c r="C978" s="96"/>
      <c r="D978" s="96"/>
      <c r="E978" s="96"/>
      <c r="F978" s="96"/>
      <c r="G978" s="96"/>
      <c r="H978" s="96"/>
      <c r="I978" s="96"/>
      <c r="J978" s="96"/>
    </row>
    <row r="979" ht="12.75" customHeight="1">
      <c r="A979" s="96"/>
      <c r="B979" s="96"/>
      <c r="C979" s="96"/>
      <c r="D979" s="96"/>
      <c r="E979" s="96"/>
      <c r="F979" s="96"/>
      <c r="G979" s="96"/>
      <c r="H979" s="96"/>
      <c r="I979" s="96"/>
      <c r="J979" s="96"/>
    </row>
    <row r="980" ht="12.75" customHeight="1">
      <c r="A980" s="96"/>
      <c r="B980" s="96"/>
      <c r="C980" s="96"/>
      <c r="D980" s="96"/>
      <c r="E980" s="96"/>
      <c r="F980" s="96"/>
      <c r="G980" s="96"/>
      <c r="H980" s="96"/>
      <c r="I980" s="96"/>
      <c r="J980" s="96"/>
    </row>
    <row r="981" ht="12.75" customHeight="1">
      <c r="A981" s="96"/>
      <c r="B981" s="96"/>
      <c r="C981" s="96"/>
      <c r="D981" s="96"/>
      <c r="E981" s="96"/>
      <c r="F981" s="96"/>
      <c r="G981" s="96"/>
      <c r="H981" s="96"/>
      <c r="I981" s="96"/>
      <c r="J981" s="96"/>
    </row>
    <row r="982" ht="12.75" customHeight="1">
      <c r="A982" s="96"/>
      <c r="B982" s="96"/>
      <c r="C982" s="96"/>
      <c r="D982" s="96"/>
      <c r="E982" s="96"/>
      <c r="F982" s="96"/>
      <c r="G982" s="96"/>
      <c r="H982" s="96"/>
      <c r="I982" s="96"/>
      <c r="J982" s="96"/>
    </row>
    <row r="983" ht="12.75" customHeight="1">
      <c r="A983" s="96"/>
      <c r="B983" s="96"/>
      <c r="C983" s="96"/>
      <c r="D983" s="96"/>
      <c r="E983" s="96"/>
      <c r="F983" s="96"/>
      <c r="G983" s="96"/>
      <c r="H983" s="96"/>
      <c r="I983" s="96"/>
      <c r="J983" s="96"/>
    </row>
    <row r="984" ht="12.75" customHeight="1">
      <c r="A984" s="96"/>
      <c r="B984" s="96"/>
      <c r="C984" s="96"/>
      <c r="D984" s="96"/>
      <c r="E984" s="96"/>
      <c r="F984" s="96"/>
      <c r="G984" s="96"/>
      <c r="H984" s="96"/>
      <c r="I984" s="96"/>
      <c r="J984" s="96"/>
    </row>
    <row r="985" ht="12.75" customHeight="1">
      <c r="A985" s="96"/>
      <c r="B985" s="96"/>
      <c r="C985" s="96"/>
      <c r="D985" s="96"/>
      <c r="E985" s="96"/>
      <c r="F985" s="96"/>
      <c r="G985" s="96"/>
      <c r="H985" s="96"/>
      <c r="I985" s="96"/>
      <c r="J985" s="96"/>
    </row>
    <row r="986" ht="12.75" customHeight="1">
      <c r="A986" s="96"/>
      <c r="B986" s="96"/>
      <c r="C986" s="96"/>
      <c r="D986" s="96"/>
      <c r="E986" s="96"/>
      <c r="F986" s="96"/>
      <c r="G986" s="96"/>
      <c r="H986" s="96"/>
      <c r="I986" s="96"/>
      <c r="J986" s="96"/>
    </row>
    <row r="987" ht="12.75" customHeight="1">
      <c r="A987" s="96"/>
      <c r="B987" s="96"/>
      <c r="C987" s="96"/>
      <c r="D987" s="96"/>
      <c r="E987" s="96"/>
      <c r="F987" s="96"/>
      <c r="G987" s="96"/>
      <c r="H987" s="96"/>
      <c r="I987" s="96"/>
      <c r="J987" s="96"/>
    </row>
    <row r="988" ht="12.75" customHeight="1">
      <c r="A988" s="96"/>
      <c r="B988" s="96"/>
      <c r="C988" s="96"/>
      <c r="D988" s="96"/>
      <c r="E988" s="96"/>
      <c r="F988" s="96"/>
      <c r="G988" s="96"/>
      <c r="H988" s="96"/>
      <c r="I988" s="96"/>
      <c r="J988" s="96"/>
    </row>
    <row r="989" ht="12.75" customHeight="1">
      <c r="A989" s="96"/>
      <c r="B989" s="96"/>
      <c r="C989" s="96"/>
      <c r="D989" s="96"/>
      <c r="E989" s="96"/>
      <c r="F989" s="96"/>
      <c r="G989" s="96"/>
      <c r="H989" s="96"/>
      <c r="I989" s="96"/>
      <c r="J989" s="96"/>
    </row>
    <row r="990" ht="12.75" customHeight="1">
      <c r="A990" s="96"/>
      <c r="B990" s="96"/>
      <c r="C990" s="96"/>
      <c r="D990" s="96"/>
      <c r="E990" s="96"/>
      <c r="F990" s="96"/>
      <c r="G990" s="96"/>
      <c r="H990" s="96"/>
      <c r="I990" s="96"/>
      <c r="J990" s="96"/>
    </row>
    <row r="991" ht="12.75" customHeight="1">
      <c r="A991" s="96"/>
      <c r="B991" s="96"/>
      <c r="C991" s="96"/>
      <c r="D991" s="96"/>
      <c r="E991" s="96"/>
      <c r="F991" s="96"/>
      <c r="G991" s="96"/>
      <c r="H991" s="96"/>
      <c r="I991" s="96"/>
      <c r="J991" s="96"/>
    </row>
    <row r="992" ht="12.75" customHeight="1">
      <c r="A992" s="96"/>
      <c r="B992" s="96"/>
      <c r="C992" s="96"/>
      <c r="D992" s="96"/>
      <c r="E992" s="96"/>
      <c r="F992" s="96"/>
      <c r="G992" s="96"/>
      <c r="H992" s="96"/>
      <c r="I992" s="96"/>
      <c r="J992" s="96"/>
    </row>
    <row r="993" ht="12.75" customHeight="1">
      <c r="A993" s="96"/>
      <c r="B993" s="96"/>
      <c r="C993" s="96"/>
      <c r="D993" s="96"/>
      <c r="E993" s="96"/>
      <c r="F993" s="96"/>
      <c r="G993" s="96"/>
      <c r="H993" s="96"/>
      <c r="I993" s="96"/>
      <c r="J993" s="96"/>
    </row>
    <row r="994" ht="12.75" customHeight="1">
      <c r="A994" s="96"/>
      <c r="B994" s="96"/>
      <c r="C994" s="96"/>
      <c r="D994" s="96"/>
      <c r="E994" s="96"/>
      <c r="F994" s="96"/>
      <c r="G994" s="96"/>
      <c r="H994" s="96"/>
      <c r="I994" s="96"/>
      <c r="J994" s="96"/>
    </row>
    <row r="995" ht="12.75" customHeight="1">
      <c r="A995" s="96"/>
      <c r="B995" s="96"/>
      <c r="C995" s="96"/>
      <c r="D995" s="96"/>
      <c r="E995" s="96"/>
      <c r="F995" s="96"/>
      <c r="G995" s="96"/>
      <c r="H995" s="96"/>
      <c r="I995" s="96"/>
      <c r="J995" s="96"/>
    </row>
    <row r="996" ht="12.75" customHeight="1">
      <c r="A996" s="96"/>
      <c r="B996" s="96"/>
      <c r="C996" s="96"/>
      <c r="D996" s="96"/>
      <c r="E996" s="96"/>
      <c r="F996" s="96"/>
      <c r="G996" s="96"/>
      <c r="H996" s="96"/>
      <c r="I996" s="96"/>
      <c r="J996" s="96"/>
    </row>
    <row r="997" ht="12.75" customHeight="1">
      <c r="A997" s="96"/>
      <c r="B997" s="96"/>
      <c r="C997" s="96"/>
      <c r="D997" s="96"/>
      <c r="E997" s="96"/>
      <c r="F997" s="96"/>
      <c r="G997" s="96"/>
      <c r="H997" s="96"/>
      <c r="I997" s="96"/>
      <c r="J997" s="96"/>
    </row>
    <row r="998" ht="12.75" customHeight="1">
      <c r="A998" s="96"/>
      <c r="B998" s="96"/>
      <c r="C998" s="96"/>
      <c r="D998" s="96"/>
      <c r="E998" s="96"/>
      <c r="F998" s="96"/>
      <c r="G998" s="96"/>
      <c r="H998" s="96"/>
      <c r="I998" s="96"/>
      <c r="J998" s="96"/>
    </row>
    <row r="999" ht="12.75" customHeight="1">
      <c r="A999" s="96"/>
      <c r="B999" s="96"/>
      <c r="C999" s="96"/>
      <c r="D999" s="96"/>
      <c r="E999" s="96"/>
      <c r="F999" s="96"/>
      <c r="G999" s="96"/>
      <c r="H999" s="96"/>
      <c r="I999" s="96"/>
      <c r="J999" s="96"/>
    </row>
    <row r="1000" ht="12.75" customHeight="1">
      <c r="A1000" s="96"/>
      <c r="B1000" s="96"/>
      <c r="C1000" s="96"/>
      <c r="D1000" s="96"/>
      <c r="E1000" s="96"/>
      <c r="F1000" s="96"/>
      <c r="G1000" s="96"/>
      <c r="H1000" s="96"/>
      <c r="I1000" s="96"/>
      <c r="J1000" s="96"/>
    </row>
  </sheetData>
  <mergeCells count="2">
    <mergeCell ref="A1:J1"/>
    <mergeCell ref="C23:D23"/>
  </mergeCells>
  <conditionalFormatting sqref="B11:B20">
    <cfRule type="cellIs" dxfId="0" priority="1" stopIfTrue="1" operator="equal">
      <formula>0</formula>
    </cfRule>
  </conditionalFormatting>
  <conditionalFormatting sqref="B11:B13">
    <cfRule type="cellIs" dxfId="0" priority="2" stopIfTrue="1" operator="equal">
      <formula>0</formula>
    </cfRule>
  </conditionalFormatting>
  <printOptions/>
  <pageMargins bottom="1.0" footer="0.0" header="0.0" left="0.75" right="0.75" top="1.0"/>
  <pageSetup orientation="landscape"/>
  <drawing r:id="rId2"/>
  <legacyDrawing r:id="rId3"/>
  <tableParts count="1">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2000-02-22T13:53:50Z</dcterms:created>
  <dc:creator>Aswath Damodaran</dc:creator>
</cp:coreProperties>
</file>