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rsh\Documents\Techway Placments\Project 2 Cats and Dogs\"/>
    </mc:Choice>
  </mc:AlternateContent>
  <xr:revisionPtr revIDLastSave="0" documentId="13_ncr:1_{E4490BA0-5B2B-4A05-A776-D548ACB852F9}" xr6:coauthVersionLast="47" xr6:coauthVersionMax="47" xr10:uidLastSave="{00000000-0000-0000-0000-000000000000}"/>
  <bookViews>
    <workbookView xWindow="-108" yWindow="-108" windowWidth="23256" windowHeight="12576" activeTab="2" xr2:uid="{5C40A543-96FC-44C3-AFD2-FD389C802959}"/>
  </bookViews>
  <sheets>
    <sheet name="Dogs" sheetId="1" r:id="rId1"/>
    <sheet name="Cats" sheetId="2" r:id="rId2"/>
    <sheet name="Summary" sheetId="3" r:id="rId3"/>
    <sheet name="Dogs Pivot Table" sheetId="7" r:id="rId4"/>
    <sheet name="Cats Pivot Table" sheetId="5" r:id="rId5"/>
  </sheets>
  <definedNames>
    <definedName name="_xlnm._FilterDatabase" localSheetId="1" hidden="1">Cats!$A$1:$K$1</definedName>
    <definedName name="_xlnm._FilterDatabase" localSheetId="0" hidden="1">Dogs!$A$1:$O$1</definedName>
    <definedName name="Slicer_AvgPupPrice">#N/A</definedName>
    <definedName name="Slicer_Group1">#N/A</definedName>
    <definedName name="Slicer_LapCat">#N/A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9" i="3" l="1"/>
  <c r="C102" i="3" a="1"/>
  <c r="C102" i="3" s="1"/>
  <c r="B59" i="3" a="1"/>
  <c r="B59" i="3" s="1"/>
  <c r="K47" i="2"/>
  <c r="C100" i="3"/>
  <c r="O101" i="1"/>
  <c r="C101" i="3" a="1"/>
  <c r="C101" i="3" s="1"/>
  <c r="B96" i="3"/>
  <c r="B95" i="3"/>
  <c r="B94" i="3"/>
  <c r="B93" i="3"/>
  <c r="B92" i="3"/>
  <c r="B91" i="3"/>
  <c r="B90" i="3"/>
  <c r="B89" i="3"/>
  <c r="B88" i="3"/>
  <c r="B87" i="3"/>
  <c r="B86" i="3"/>
  <c r="B85" i="3"/>
  <c r="B84" i="3"/>
  <c r="B83" i="3"/>
  <c r="B82" i="3"/>
  <c r="B80" i="3"/>
  <c r="B79" i="3"/>
  <c r="B76" i="3" a="1"/>
  <c r="B76" i="3" s="1"/>
  <c r="B75" i="3" a="1"/>
  <c r="B75" i="3" s="1"/>
  <c r="B72" i="3"/>
  <c r="B71" i="3"/>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8" i="2"/>
  <c r="K49" i="2"/>
  <c r="K50" i="2"/>
  <c r="K51" i="2"/>
  <c r="K52" i="2"/>
  <c r="K53" i="2"/>
  <c r="K54" i="2"/>
  <c r="K55" i="2"/>
  <c r="K56" i="2"/>
  <c r="K57" i="2"/>
  <c r="K58" i="2"/>
  <c r="K59" i="2"/>
  <c r="K60" i="2"/>
  <c r="K61" i="2"/>
  <c r="K62" i="2"/>
  <c r="K63" i="2"/>
  <c r="K64" i="2"/>
  <c r="K65" i="2"/>
  <c r="K66" i="2"/>
  <c r="K67" i="2"/>
  <c r="K68" i="2"/>
  <c r="B46" i="3" a="1"/>
  <c r="B46" i="3" s="1"/>
  <c r="B33" i="3" a="1"/>
  <c r="B33" i="3" s="1"/>
  <c r="B20" i="3" a="1"/>
  <c r="B20" i="3"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 i="1"/>
  <c r="B16" i="3"/>
  <c r="B15" i="3"/>
  <c r="B14" i="3"/>
  <c r="B13" i="3"/>
  <c r="B12" i="3"/>
  <c r="B11" i="3"/>
  <c r="B10" i="3"/>
  <c r="B9" i="3"/>
  <c r="B5" i="3"/>
  <c r="B4" i="3"/>
  <c r="B3" i="3"/>
  <c r="B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<sst xmlns="http://schemas.openxmlformats.org/spreadsheetml/2006/main" count="1403" uniqueCount="701">
  <si>
    <t>BreedName</t>
  </si>
  <si>
    <t>AltBreedName</t>
  </si>
  <si>
    <t>Group1</t>
  </si>
  <si>
    <t>Group2</t>
  </si>
  <si>
    <t>MaleWtKg</t>
  </si>
  <si>
    <t>Temperment</t>
  </si>
  <si>
    <t>AvgPupPrice</t>
  </si>
  <si>
    <t>Intelligence</t>
  </si>
  <si>
    <t>Watchdog</t>
  </si>
  <si>
    <t>MalaysiaGuardedDog</t>
  </si>
  <si>
    <t>MalaysiaProhibitedDog</t>
  </si>
  <si>
    <t>MalaysiaPopularity</t>
  </si>
  <si>
    <t>PopularityUS2017</t>
  </si>
  <si>
    <t>Affenpinscher</t>
  </si>
  <si>
    <t>Toy</t>
  </si>
  <si>
    <t>Companion</t>
  </si>
  <si>
    <t>Active, Adventurous, Curious, Fun-loving, Playful, Stubborn</t>
  </si>
  <si>
    <t>Afghan Hound</t>
  </si>
  <si>
    <t>Sporting</t>
  </si>
  <si>
    <t>Sight</t>
  </si>
  <si>
    <t>Aloof, Clownish, Dignified, Happy, Independent</t>
  </si>
  <si>
    <t>African Hunting Dog</t>
  </si>
  <si>
    <t>Wild</t>
  </si>
  <si>
    <t>Airedale Terrier</t>
  </si>
  <si>
    <t>Airedale</t>
  </si>
  <si>
    <t>Terrier</t>
  </si>
  <si>
    <t>Alert, Confident, Courageous, Friendly, Intelligent, Outgoing</t>
  </si>
  <si>
    <t>Akbash</t>
  </si>
  <si>
    <t>Working</t>
  </si>
  <si>
    <t>Guardian</t>
  </si>
  <si>
    <t>Affectionate, Alert, Courageous, Independent, Intelligent, Loyal</t>
  </si>
  <si>
    <t>Akita</t>
  </si>
  <si>
    <t>Herding</t>
  </si>
  <si>
    <t>Alert, Courageous, Dignified, Docile, Friendly, Intelligent, Responsive</t>
  </si>
  <si>
    <t>Alaskan Malamute</t>
  </si>
  <si>
    <t>Malamute</t>
  </si>
  <si>
    <t>Northern</t>
  </si>
  <si>
    <t>Affectionate, Devoted, Dignified, Friendly, Loyal, Playful</t>
  </si>
  <si>
    <t>American Bulldog</t>
  </si>
  <si>
    <t>Affectionate, Alert, Courageous, Energetic, Gentle, Loving, Out-going, Social</t>
  </si>
  <si>
    <t>American Eskimo Dog</t>
  </si>
  <si>
    <t>Non Sporting</t>
  </si>
  <si>
    <t>Alert, Energetic, Friendly, Independent, Intelligent, Protective</t>
  </si>
  <si>
    <t>American Hairless Terrier</t>
  </si>
  <si>
    <t>Alert, Lively, Loving, Intelligent, Inquisitive, Playful</t>
  </si>
  <si>
    <t>American Staffordshire Terrier</t>
  </si>
  <si>
    <t>Attentive, Courageous, Devoted, Friendly, Loyal, Tenacious, Intelligent</t>
  </si>
  <si>
    <t>American Water Spaniel</t>
  </si>
  <si>
    <t>Gun</t>
  </si>
  <si>
    <t>Energetic, Friendly, Intelligent, Obedient, Protective, Trainable</t>
  </si>
  <si>
    <t>Anatolian Shepherd</t>
  </si>
  <si>
    <t>Bold, Confident, Independent, Intelligent, Proud, Steady</t>
  </si>
  <si>
    <t>Appenzell Mountain Dog</t>
  </si>
  <si>
    <t>Appenzeller</t>
  </si>
  <si>
    <t>Energetic, Fearless, Lively, Reliable, Self-assured, Social</t>
  </si>
  <si>
    <t>Australian Cattle Dog/Blue Heeler</t>
  </si>
  <si>
    <t>Aggressive, Alert, Energetic, Intelligent, Loyal, Protective, Responsive</t>
  </si>
  <si>
    <t>Australian Kelpie</t>
  </si>
  <si>
    <t>Kelpie</t>
  </si>
  <si>
    <t>Alert, Eager, Energetic, Friendly, Intelligent, Loyal, Robust</t>
  </si>
  <si>
    <t>Australian Shepherd</t>
  </si>
  <si>
    <t>Active, Affectionate, Friendly, Good-natured, Intelligent, Protective, Loving</t>
  </si>
  <si>
    <t>Australian Terrier</t>
  </si>
  <si>
    <t>Alert, Compassionate, Courageous, Even Tempered, Loyal, Spirited, Intelligent</t>
  </si>
  <si>
    <t>Basenji</t>
  </si>
  <si>
    <t>Hound</t>
  </si>
  <si>
    <t>Affectionate, Alert, Curious, Energetic, Playful, Intelligent</t>
  </si>
  <si>
    <t>Basset Hound</t>
  </si>
  <si>
    <t>Basset</t>
  </si>
  <si>
    <t>Scenthound</t>
  </si>
  <si>
    <t>Affectionate, Devoted, Friendly, Gentle, Sweet-tempered, Tenacious</t>
  </si>
  <si>
    <t>Beagle</t>
  </si>
  <si>
    <t>Friendly, Gentle, Independent, Intelligent, Lively, Loving, Sweet</t>
  </si>
  <si>
    <t>Bearded Collie</t>
  </si>
  <si>
    <t>Active, Alert, Hardy, Intelligent, Lively, Self-confident</t>
  </si>
  <si>
    <t>Beauceron</t>
  </si>
  <si>
    <t>Courageous, Obedient, Loyal, Protective, Loving</t>
  </si>
  <si>
    <t>Bedlington Terrier</t>
  </si>
  <si>
    <t>Affectionate, Devoted, Energetic, Loyal, Playful, Reliable, Intelligent</t>
  </si>
  <si>
    <t>Belgian Shepherd Dog Sheepdog</t>
  </si>
  <si>
    <t>Groenendael</t>
  </si>
  <si>
    <t>Active, Alert, Confident, Friendly, Hard-working, Protective, Stubborn, Watchful, Intelligent</t>
  </si>
  <si>
    <t>Belgian Shepherd Laekenois</t>
  </si>
  <si>
    <t>Active, Alert, Energetic, Lively, Protective, Watchful</t>
  </si>
  <si>
    <t>Belgian Shepherd Malinois</t>
  </si>
  <si>
    <t>Malinois</t>
  </si>
  <si>
    <t>Active, Alert, Confident, Friendly, Hard-working, Protective, Stubborn, Watchful</t>
  </si>
  <si>
    <t>Belgian Shepherd Tervuren</t>
  </si>
  <si>
    <t>Alert, Attentive, Energetic, Intelligent, Loyal, Protective</t>
  </si>
  <si>
    <t>Bernese Mountain Dog</t>
  </si>
  <si>
    <t>Affectionate, Faithful, Intelligent, Loyal</t>
  </si>
  <si>
    <t>Bichon Frise</t>
  </si>
  <si>
    <t>Affectionate, Cheerful, Feisty, Gentle, Playful, Intelligent, Sensitive</t>
  </si>
  <si>
    <t>Black and Tan Coonhound</t>
  </si>
  <si>
    <t>Adaptable, Easygoing, Even-tempered, Gentle, Lovable, Trusting, Intelligent</t>
  </si>
  <si>
    <t>Black Labrador Retriever</t>
  </si>
  <si>
    <t>Affectionate, Alert, Cheerful, Energetic, Friendly, Gentle, Intelligent, Loving, Loyal, Outgoing, Playful, Responsive, Social</t>
  </si>
  <si>
    <t>Black Mouth Cur</t>
  </si>
  <si>
    <t>Active, Fearless, Kind, Loyal, Protective, Trainable</t>
  </si>
  <si>
    <t>Black Russian Terrier</t>
  </si>
  <si>
    <t>Brave, Confident, Energetic, Hardy, Lively, Stable</t>
  </si>
  <si>
    <t>Bloodhound</t>
  </si>
  <si>
    <t>Affectionate, Even-tempered, Gentle, Stubborn, Independent</t>
  </si>
  <si>
    <t>Blue Lacy</t>
  </si>
  <si>
    <t>Active, Alert, Bold, Devoted, Intelligent, Intense</t>
  </si>
  <si>
    <t>Bluetick Coonhound</t>
  </si>
  <si>
    <t>Bluetick</t>
  </si>
  <si>
    <t>Friendly, Active, Gentle</t>
  </si>
  <si>
    <t>Boerboel</t>
  </si>
  <si>
    <t>Confident, Dominant, Intelligent, Obedient, Territorial</t>
  </si>
  <si>
    <t>Bolognese</t>
  </si>
  <si>
    <t>Docile, Enterprising, Loyal, Reserved, Serious</t>
  </si>
  <si>
    <t>Border Collie</t>
  </si>
  <si>
    <t>Intelligent, Energetic, Alert, Responsive, Tenacious, Loyal, Protective</t>
  </si>
  <si>
    <t>Border Terrier</t>
  </si>
  <si>
    <t>Affectionate, Alert, Even-tempered, Fearless, Intelligent, Obedient</t>
  </si>
  <si>
    <t>Borzoi</t>
  </si>
  <si>
    <t>Athletic, Gentle, Independent, Intelligent, Quiet, Respectful</t>
  </si>
  <si>
    <t>Boston Terrier</t>
  </si>
  <si>
    <t>Boston Bull</t>
  </si>
  <si>
    <t>Affectionate, Aggressive, Friendly, Gentle, Intelligent, Lively, Playful</t>
  </si>
  <si>
    <t>Bouvier des Flanders</t>
  </si>
  <si>
    <t>Familial, Gentle, Intelligent, Loyal, Protective, Rational</t>
  </si>
  <si>
    <t>Boxer</t>
  </si>
  <si>
    <t>Brave, Bright, Confident, Energetic, Fearless, Friendly, Intelligent, Loyal, Playful</t>
  </si>
  <si>
    <t>Boykin Spaniel</t>
  </si>
  <si>
    <t>Companionable, Eager, Energetic, Friendly, Intelligent, Trainable</t>
  </si>
  <si>
    <t>Briard</t>
  </si>
  <si>
    <t>Faithful, Fearless, Intelligent, Loyal, Obedient, Protective</t>
  </si>
  <si>
    <t>Brittany Spaniel</t>
  </si>
  <si>
    <t>Alert, Independent, Intelligent, Responsive, Social</t>
  </si>
  <si>
    <t>Brussels Griffon</t>
  </si>
  <si>
    <t>Brabancon Griffon</t>
  </si>
  <si>
    <t>Alert, Companionable, Inquisitive, Self-important, Sensitive, Watchful</t>
  </si>
  <si>
    <t>Bull Terrier</t>
  </si>
  <si>
    <t>American Pit Bull Terrier</t>
  </si>
  <si>
    <t>Active, Keen, Protective, Sweet-tempered, Trainable</t>
  </si>
  <si>
    <t>Bullmastiff</t>
  </si>
  <si>
    <t>Bull Mastiff</t>
  </si>
  <si>
    <t>Alert, Calm, Courageous, Devoted, Docile, Powerful, Loyal, Protective, Reliable</t>
  </si>
  <si>
    <t>Cairn Terrier</t>
  </si>
  <si>
    <t>Cairn</t>
  </si>
  <si>
    <t>Active, Assertive, Courageous, Fearless, Hardy, Intelligent</t>
  </si>
  <si>
    <t>Canaan Dog</t>
  </si>
  <si>
    <t>Alert, Cautious, Devoted, Quick, Vigilant</t>
  </si>
  <si>
    <t>Cane Corso Mastiff</t>
  </si>
  <si>
    <t>Cheerful, Courageous, Loyal, Quiet, Social</t>
  </si>
  <si>
    <t>Carolina Dog</t>
  </si>
  <si>
    <t>Adaptable, Gentle, Loyal, Primitive, Reserved</t>
  </si>
  <si>
    <t>Catahoula Leopard Dog</t>
  </si>
  <si>
    <t>Alert, Courageous, Energetic, Gentle, Independent, Intelligent, Loving, Loyal, Protective</t>
  </si>
  <si>
    <t>Cattle Dog</t>
  </si>
  <si>
    <t>Caucasian Sheepdog (Caucasian Ovtcharka)</t>
  </si>
  <si>
    <t>Alert, Calm, Dominant, Powerful, Quick,Strong</t>
  </si>
  <si>
    <t>Cavalier King Charles Spaniel</t>
  </si>
  <si>
    <t>Affectionate, Cheerful, Courageous, Gentle, Intelligent, Social</t>
  </si>
  <si>
    <t>Chesapeake Bay Retriever</t>
  </si>
  <si>
    <t>Happy, Affectionate, Dominant, Intelligent, Protective, Quiet</t>
  </si>
  <si>
    <t>Chihuahua</t>
  </si>
  <si>
    <t>Alert, Courageous, Devoted, Lively, Intelligent, Quick</t>
  </si>
  <si>
    <t>Chinese Crested Dog</t>
  </si>
  <si>
    <t>Affectionate, Alert, Happy, Lively, Playful, Sweet-tempered</t>
  </si>
  <si>
    <t>Chinese Foo Dog</t>
  </si>
  <si>
    <t>Friendly, Devoted, Courageous</t>
  </si>
  <si>
    <t>Chinook</t>
  </si>
  <si>
    <t>Alert, Calm, Dignified, Friendly, Responsive</t>
  </si>
  <si>
    <t>Chocolate Labrador Retriever</t>
  </si>
  <si>
    <t>Chow Chow</t>
  </si>
  <si>
    <t>Chow</t>
  </si>
  <si>
    <t>Aloof, Independent, Loyal, Quiet, Intelligent, Protective, Detached</t>
  </si>
  <si>
    <t>Cirneco dell'Etna</t>
  </si>
  <si>
    <t>Affectionate, Gentle, Lively</t>
  </si>
  <si>
    <t>Clumber Spaniel</t>
  </si>
  <si>
    <t>Clumber</t>
  </si>
  <si>
    <t>Gentle, Loyal, Affectionate, Dignified, Aloof</t>
  </si>
  <si>
    <t>Cockapoo</t>
  </si>
  <si>
    <t>Affectionate, Alert, Cheerful, Friendly, Intelligent, Loving, Loyal, Outgoing, Playful, Responsive, Social</t>
  </si>
  <si>
    <t>Cocker Spaniel</t>
  </si>
  <si>
    <t>Even Tempered, Joyful, Merry, Outgoing, Intelligent, Sociable, Trusting</t>
  </si>
  <si>
    <t>Collie</t>
  </si>
  <si>
    <t>Friendly, Gentle, Intelligent, Loyal, Protective, Responsive, Social</t>
  </si>
  <si>
    <t>Coonhound</t>
  </si>
  <si>
    <t>Corgi</t>
  </si>
  <si>
    <t>Active, Affectionate, Alert, Companionable, Devoted, Gentle, Intelligent</t>
  </si>
  <si>
    <t>Coton de Tulear</t>
  </si>
  <si>
    <t>Affectionate, Intelligent, Lively, Playful, Trainable, Vocal</t>
  </si>
  <si>
    <t>Curly-Coated Retriever</t>
  </si>
  <si>
    <t>Clever, Independent, Intelligent, Lively, Sensitive, Trainable</t>
  </si>
  <si>
    <t>Dachshund</t>
  </si>
  <si>
    <t>Clever, Courageous, Devoted, Lively, Playful, Stubborn</t>
  </si>
  <si>
    <t>Dalmatian</t>
  </si>
  <si>
    <t>Active, Energetic, Friendly, Intelligent, Outgoing, Playful, Sensitive</t>
  </si>
  <si>
    <t>Dandi Dinmont Terrier</t>
  </si>
  <si>
    <t>Dandie Dinmont</t>
  </si>
  <si>
    <t>Affectionate, Companionable, Determined, Fun-loving, Independent, Lively, Intelligent</t>
  </si>
  <si>
    <t>Dhole</t>
  </si>
  <si>
    <t>Dingo</t>
  </si>
  <si>
    <t>Doberman Pinscher</t>
  </si>
  <si>
    <t>Doberman</t>
  </si>
  <si>
    <t>Alert, Energetic, Fearless, Intelligent, Loyal, Obedient</t>
  </si>
  <si>
    <t>Dogo Argentino</t>
  </si>
  <si>
    <t>Affectionate, Cheerful, Friendly, Loyal, Protective, Tolerant, Social</t>
  </si>
  <si>
    <t>Dogue de Bordeaux</t>
  </si>
  <si>
    <t>Companionable, Courageous, Devoted, Even-tempered, Loyal, Vigiliant</t>
  </si>
  <si>
    <t>Dutch Shepherd</t>
  </si>
  <si>
    <t>Affectionate, Alert, Loyal, Obedient, Reliable, Trainable</t>
  </si>
  <si>
    <t>English Bulldog</t>
  </si>
  <si>
    <t>Aggressive, Courageous, Friendly, Loving, Social, Sweet</t>
  </si>
  <si>
    <t>English Cocker Spaniel</t>
  </si>
  <si>
    <t>Affectionate, Faithful, Friendly, Intelligent, Playful, Quiet, Trainable</t>
  </si>
  <si>
    <t>English Coonhound</t>
  </si>
  <si>
    <t>Active, Energetic, High-strung, Loyal</t>
  </si>
  <si>
    <t>English Pointer</t>
  </si>
  <si>
    <t>Active, Affectionate, Amiable, Even-tempered, Kind, Loyal, Intelligent</t>
  </si>
  <si>
    <t>English Setter</t>
  </si>
  <si>
    <t>Strong-willed, Mischevious, Gentle, Energetic, Intelligent</t>
  </si>
  <si>
    <t>English Shepherd</t>
  </si>
  <si>
    <t>Adaptable, Alert, Courageous, Energetic, Friendly, Independent, Intelligent, Playful, Responsibe</t>
  </si>
  <si>
    <t>English Springer Spaniel</t>
  </si>
  <si>
    <t>Affectionate, Alert, Cheerful, Energetic, Intelligent, Playful, Social</t>
  </si>
  <si>
    <t>English Toy Spaniel</t>
  </si>
  <si>
    <t>Blenheim Spaniel</t>
  </si>
  <si>
    <t>Affectionate, Gentle, Happy, Loving, Playful, Reserved</t>
  </si>
  <si>
    <t>Entlebucher</t>
  </si>
  <si>
    <t>Agile, Devoted, Independent, Loyal, Self-confident</t>
  </si>
  <si>
    <t>Eskimo Dog</t>
  </si>
  <si>
    <t>Feist</t>
  </si>
  <si>
    <t>Agile, Alert, Lovable, Spirited, Swift</t>
  </si>
  <si>
    <t>Field Spaniel</t>
  </si>
  <si>
    <t>Adaptable, Cautious, Docile, Familial, Sensitive, Sociable</t>
  </si>
  <si>
    <t>Fila Brasileiro</t>
  </si>
  <si>
    <t>Brave, Courageous, Determined, Docile, Loyal, Obedient</t>
  </si>
  <si>
    <t>Finnish Lapphund</t>
  </si>
  <si>
    <t>Calm, Courageous, Faithful, Friendly, Keen</t>
  </si>
  <si>
    <t>Finnish Spitz</t>
  </si>
  <si>
    <t>Happy, Independent, Intelligent, Loyal, Playful, Vocal</t>
  </si>
  <si>
    <t>Flat-coated Retriever</t>
  </si>
  <si>
    <t>Friendly, Confident, Devoted, Optimistic, Outgoing, Intelligent</t>
  </si>
  <si>
    <t>Fox Terrier</t>
  </si>
  <si>
    <t>Active, Affectionate, Alert, Fearless, Intelligent, Playful</t>
  </si>
  <si>
    <t>Foxhound</t>
  </si>
  <si>
    <t>Independent, Intelligent, Kind, Loving, Loyal, Sweet-tempered</t>
  </si>
  <si>
    <t>French Bulldog</t>
  </si>
  <si>
    <t>Affectionate, Playful, Alert, Athletic, Bright, Easygoing, Keen, Lively, Patient</t>
  </si>
  <si>
    <t>Galgo Spanish Greyhound</t>
  </si>
  <si>
    <t>Affectionate, Calm, Quiet, Gentle</t>
  </si>
  <si>
    <t>German Pinscher</t>
  </si>
  <si>
    <t>Even-tempered, Familial, Courageous, Lively, Loving, Spirited</t>
  </si>
  <si>
    <t>German Shepherd Dog</t>
  </si>
  <si>
    <t>German Shepherd</t>
  </si>
  <si>
    <t>Alert, Confident, Courageous, Curious, Intelligent, Loyal, Obedient, Watchful</t>
  </si>
  <si>
    <t>German Shorthaired Pointer</t>
  </si>
  <si>
    <t>German Short Haired Pointer</t>
  </si>
  <si>
    <t>Affectionate, Boisterous, Bold, Cooperative, Intelligent, Trainable</t>
  </si>
  <si>
    <t>German Spitz</t>
  </si>
  <si>
    <t>German Wirehaired Pointer</t>
  </si>
  <si>
    <t>Active, Affectionate, Friendly, Intelligent, Loyal, Willful, Responsive</t>
  </si>
  <si>
    <t>Giant Schnauzer</t>
  </si>
  <si>
    <t>Dominant, Intelligent, Kind, Loyal, Powerful, Strong-willed</t>
  </si>
  <si>
    <t>Glen of Imaal Terrier</t>
  </si>
  <si>
    <t>Active, Agile, Courageous, Gentle, Loyal, Spirited</t>
  </si>
  <si>
    <t>Golden Retriever</t>
  </si>
  <si>
    <t>Confident, Friendly, Intelligent, Kind, Reliable, Trustworthy</t>
  </si>
  <si>
    <t>Gordon Setter</t>
  </si>
  <si>
    <t>Alert, Confident, Eager, Fearless, Loyal, Intelligent</t>
  </si>
  <si>
    <t>Great Dane</t>
  </si>
  <si>
    <t>Friendly, Confident, Devoted, Intelligent, Gentle, Loving, Reserved</t>
  </si>
  <si>
    <t>Great Pyrenees</t>
  </si>
  <si>
    <t>Affectionate, Confident, Fearless, Gentle, Patient, Strong-willed</t>
  </si>
  <si>
    <t>Greater Swiss Mountain Dog</t>
  </si>
  <si>
    <t>Alert, Devoted, Fearless, Good-natured, Protective, Self-confident</t>
  </si>
  <si>
    <t>Greyhound</t>
  </si>
  <si>
    <t>Intelligent, Gentle, Affectionate, Athletic, Even-tempered, Quiet</t>
  </si>
  <si>
    <t>Harrier</t>
  </si>
  <si>
    <t>Active, Cheerful, Friendly, Outgoing, Sweet-tempered, Tolerant</t>
  </si>
  <si>
    <t>Havanese</t>
  </si>
  <si>
    <t>Affectionate, Companionable, Gentle, Intelligent, Playful, Responsive</t>
  </si>
  <si>
    <t>Hovawart</t>
  </si>
  <si>
    <t>Watchful, Even-tempered, Reserved, Active, Devoted</t>
  </si>
  <si>
    <t>Husky</t>
  </si>
  <si>
    <t>Alert, Friendly, Gentle, Intelligent, Outgoing</t>
  </si>
  <si>
    <t>Ibizan Hound</t>
  </si>
  <si>
    <t>Active, Clownish, Engaging, Independent, Intelligent, Stubborn</t>
  </si>
  <si>
    <t>Illyrian Sheepdog</t>
  </si>
  <si>
    <t>Independent, Reliable, Devoted, Protective</t>
  </si>
  <si>
    <t>Irish Setter</t>
  </si>
  <si>
    <t>Affectionate, Companionable, Energetic, Independent, Lively, Playful, Intelligent</t>
  </si>
  <si>
    <t>Irish Terrier</t>
  </si>
  <si>
    <t>Dominant, Intelligent, Lively, Protective, Respectful, Trainable</t>
  </si>
  <si>
    <t>Irish Water Spaniel</t>
  </si>
  <si>
    <t>Active, Alert, Clownish, Inquisitive, Intelligent, Quick</t>
  </si>
  <si>
    <t>Irish Wolfhound</t>
  </si>
  <si>
    <t>Dignified, Generous, Loyal, Patient, Sweet-tempered, Thoughtful, Intelligent</t>
  </si>
  <si>
    <t>Italian Greyhound</t>
  </si>
  <si>
    <t>Affectionate, Agile, Athletic, Companionable, Intelligent, Mischevious</t>
  </si>
  <si>
    <t>Italian Spinone</t>
  </si>
  <si>
    <t>Friendly, Loyal, Affectionate, Docile, Gentle, Patient</t>
  </si>
  <si>
    <t>Jack Russell Terrier</t>
  </si>
  <si>
    <t>Alert, Cheerful, Courageous, Energetic, Independent</t>
  </si>
  <si>
    <t>Jack Russell Terrier (Parson Russell Terrier)</t>
  </si>
  <si>
    <t>Energetic, Bold, Eager, Happy, Intelligent, Obedient</t>
  </si>
  <si>
    <t>Japanese Chin</t>
  </si>
  <si>
    <t>Japanese Spaniel</t>
  </si>
  <si>
    <t>Alert, Cat-like, Independent, Intelligent, Loving, Loyal, Playful</t>
  </si>
  <si>
    <t>Jindo</t>
  </si>
  <si>
    <t>Active, Bold, Brave, Faithful, Intelligent, Loyal</t>
  </si>
  <si>
    <t>Kai Dog</t>
  </si>
  <si>
    <t>Intelligent, Agile, Alert, Brave</t>
  </si>
  <si>
    <t>Karelian Bear Dog</t>
  </si>
  <si>
    <t>Brave, Cautious, Loyal, Independent, Tenacious, Territorial</t>
  </si>
  <si>
    <t>Keeshond</t>
  </si>
  <si>
    <t>Agile, Bright, Obedient, Playful, Quick, Sturdy, Intelligent</t>
  </si>
  <si>
    <t>Kerry Blue Terrier</t>
  </si>
  <si>
    <t>Affectionate, Alert, Gentle, Loyal, Spirited, Strong-willed, Intelligent</t>
  </si>
  <si>
    <t>Kishu</t>
  </si>
  <si>
    <t>Alert, Dignified, Docile, Faithful, Noble</t>
  </si>
  <si>
    <t>Klee Kai</t>
  </si>
  <si>
    <t>Active, Agile, Curious, Intelligent, Loyal, Quick, Territorial</t>
  </si>
  <si>
    <t>Komondor</t>
  </si>
  <si>
    <t>Affectionate, Calm, Fearless, Gentle, Independent, Steady</t>
  </si>
  <si>
    <t>Kuvasz</t>
  </si>
  <si>
    <t>Clownish, Independent, Intelligent, Loyal, Patient, Protective</t>
  </si>
  <si>
    <t>Kyi Leo</t>
  </si>
  <si>
    <t>Active, Calm, Forgiving, Obedient, Playful, Quiet</t>
  </si>
  <si>
    <t>Labrador Retriever</t>
  </si>
  <si>
    <t>Lakeland Terrier</t>
  </si>
  <si>
    <t>Independent, Bold, Confident, Friendly, Intelligent, Trainable</t>
  </si>
  <si>
    <t>Lancashire Heeler</t>
  </si>
  <si>
    <t>Alert, Clever, Friendly, Intelligent</t>
  </si>
  <si>
    <t>Leonberger</t>
  </si>
  <si>
    <t>Adaptable, Companionable, Fearless, Loving, Loyal, Obedient</t>
  </si>
  <si>
    <t>Lhasa Apso</t>
  </si>
  <si>
    <t>Alert, Assertive, Devoted, Friendly, Intelligent, Lively, Obedient, Playful, Spirited, Steady</t>
  </si>
  <si>
    <t>Lowchen</t>
  </si>
  <si>
    <t>Active, Familial, Friendly, Happy, Playful</t>
  </si>
  <si>
    <t>Maltese</t>
  </si>
  <si>
    <t>Maltese Dog</t>
  </si>
  <si>
    <t>Active, Docile, Easygoing, Gentle, Intelligent, Playful, Responsive, Sweet-tempered</t>
  </si>
  <si>
    <t>Manchester Terrier</t>
  </si>
  <si>
    <t>Active, Alert, Devoted, Discerning, Quiet, Loyal, Intelligent</t>
  </si>
  <si>
    <t>Maremma Sheepdog</t>
  </si>
  <si>
    <t>Alert, Determined, Dignified, Friendly, Intelligent, Loyal</t>
  </si>
  <si>
    <t>Mastiff</t>
  </si>
  <si>
    <t>Affectionate, Alert, Cheerful, Courageous, Intelligent, Loyal, Protective</t>
  </si>
  <si>
    <t>McNab</t>
  </si>
  <si>
    <t>Friendly, Hard-working, Obedient, Protective, Sociable, Well-mannered</t>
  </si>
  <si>
    <t>Miniature Pinscher</t>
  </si>
  <si>
    <t>Clever, Energetic, Friendly, Outgoing, Playful, Responsive, Intelligent</t>
  </si>
  <si>
    <t>Mountain Cur</t>
  </si>
  <si>
    <t>Intelligent, Protective</t>
  </si>
  <si>
    <t>Mountain Dog</t>
  </si>
  <si>
    <t>Munsterlander</t>
  </si>
  <si>
    <t>Intelligent, Trainable, Attentive, Mischevious</t>
  </si>
  <si>
    <t>Neapolitan Mastiff</t>
  </si>
  <si>
    <t>Protective, Dominant, Fearless, Obedient, Stubborn, Trainable</t>
  </si>
  <si>
    <t>New Guinea Singing Dog</t>
  </si>
  <si>
    <t>Southern</t>
  </si>
  <si>
    <t>Active, Affectionate, Alert, Gentle, Lively</t>
  </si>
  <si>
    <t>Newfoundland Dog</t>
  </si>
  <si>
    <t>Newfoundland</t>
  </si>
  <si>
    <t>Cheerful, Courageous, Intelligent, Loyal, Social, Sweet, Gentle</t>
  </si>
  <si>
    <t>Norfolk Terrier</t>
  </si>
  <si>
    <t>Companionable, Fearless, Happy, Lovable, Self-confident, Spirited, Intelligent</t>
  </si>
  <si>
    <t>Norwegian Buhund</t>
  </si>
  <si>
    <t>Agile, Courageous, Energetic, Friendly, Fun-loving</t>
  </si>
  <si>
    <t>Norwegian Elkhound</t>
  </si>
  <si>
    <t>Alert, Bold, Hardy, Loyal, Playful, Strong-willed, Intelligent</t>
  </si>
  <si>
    <t>Norwegian Lundehund</t>
  </si>
  <si>
    <t>Alert, Energetic, Loyal, Protective</t>
  </si>
  <si>
    <t>Norwich Terrier</t>
  </si>
  <si>
    <t>Affectionate, Energetic, Hardy, Intelligent, Sensitive</t>
  </si>
  <si>
    <t>Nova Scotia Duck-Tolling Retriever</t>
  </si>
  <si>
    <t>Gun Dogs</t>
  </si>
  <si>
    <t>Affectionate, Alert, Courageous, Energetic, Gentle, Playful, Responsive</t>
  </si>
  <si>
    <t>Old English Sheepdog</t>
  </si>
  <si>
    <t>Adaptable, Bubbly, Intelligent, Loving, Playful, Sociable, Protective</t>
  </si>
  <si>
    <t>Otterhound</t>
  </si>
  <si>
    <t>Amiable, Boisterous, Even-tempered</t>
  </si>
  <si>
    <t>Papillon</t>
  </si>
  <si>
    <t>Alert, Energetic, Friendly, Happy, Hardy, Intelligent</t>
  </si>
  <si>
    <t>Patterdale Terrier (Fell Terrier)</t>
  </si>
  <si>
    <t>Bold, Confident, Energetic, Friendly, Inquisitive, Intelligent</t>
  </si>
  <si>
    <t>Pekingese</t>
  </si>
  <si>
    <t>Affectionate, Aggressive, Good-natured, Intelligent, Opinionated, Stubborn</t>
  </si>
  <si>
    <t>Peruvian Inca Orchid</t>
  </si>
  <si>
    <t>Affectionate, Alert, Intelligent, Lively, Noble, Protective</t>
  </si>
  <si>
    <t>Petit Basset Griffon Vendeen</t>
  </si>
  <si>
    <t>Active, Extroverted, Friendly, Happy, Independent, Lively, Intelligent</t>
  </si>
  <si>
    <t>Pharaoh Hound</t>
  </si>
  <si>
    <t>Active, Affectionate, Intelligent, Playful, Sociable, Trainable</t>
  </si>
  <si>
    <t>Pit Bull Terrier</t>
  </si>
  <si>
    <t>Affectionate, Aggressive, Clownish, Courageous, Friendly, Intelligent, Loyal, Obedient, Strong-willed, Stubborn</t>
  </si>
  <si>
    <t>Plott Hound</t>
  </si>
  <si>
    <t>Alert, Bold, Courageous, Loyal</t>
  </si>
  <si>
    <t>Podengo Portugueso</t>
  </si>
  <si>
    <t>Active, Companionable, Friendly, Hardy, Lively, Loyal</t>
  </si>
  <si>
    <t>Pointer</t>
  </si>
  <si>
    <t>Polish Lowland Sheepdog</t>
  </si>
  <si>
    <t>Agile, Even-tempered, Lively, Perceptive, Self-confident</t>
  </si>
  <si>
    <t>Pomeranian</t>
  </si>
  <si>
    <t>Active, Extroverted, Friendly, Intelligent, Lively, Playful, Sociable</t>
  </si>
  <si>
    <t>Poodle</t>
  </si>
  <si>
    <t>Active, Alert, Faithful, Instinctual, Intelligent, Trainable</t>
  </si>
  <si>
    <t>Standard Poodle</t>
  </si>
  <si>
    <t>Miniature Poodle</t>
  </si>
  <si>
    <t>Toy Poodle</t>
  </si>
  <si>
    <t>Portuguese Water Dog</t>
  </si>
  <si>
    <t>Brave, Docile, Impetuous, Intelligent, Obedient, Quarrelsome</t>
  </si>
  <si>
    <t>Presa Canario</t>
  </si>
  <si>
    <t>Calm, Dominant, Gentle, Strong-willed, Suspicious</t>
  </si>
  <si>
    <t>Pug</t>
  </si>
  <si>
    <t>Affectionate, Cheerful, Courageous, Gentle, Intelligent, Friendly, Outgoing, Playful, Loyal</t>
  </si>
  <si>
    <t>Puli</t>
  </si>
  <si>
    <t>Agile, Energetic, Faithful, Intelligent, Loyal, Obedient</t>
  </si>
  <si>
    <t>Pumi</t>
  </si>
  <si>
    <t>Active, Intelligent, Lively, Protective, Reserved, Vocal</t>
  </si>
  <si>
    <t>Rat Terrier</t>
  </si>
  <si>
    <t>Affectioante, Alert, Inquisitive, Lively, Loving</t>
  </si>
  <si>
    <t>Redbone Coonhound</t>
  </si>
  <si>
    <t>Redbone</t>
  </si>
  <si>
    <t>Affectionate, Companionable, Energetic, Familial, Independent, Unflappable</t>
  </si>
  <si>
    <t>Retriever</t>
  </si>
  <si>
    <t>Rhodesian Ridgeback</t>
  </si>
  <si>
    <t>Dignified, Intelligent, Loyal, Mischevious, Sensitive, Strong-willed</t>
  </si>
  <si>
    <t>Rottweiler</t>
  </si>
  <si>
    <t>Alert, Courageous, Fearless, Good-natured, Independent, Intelligent, Loyal, Protective</t>
  </si>
  <si>
    <t>Saint Bernard</t>
  </si>
  <si>
    <t>Friendly, Gentle, Independent, Intelligent, Outgoing, Quiet, Social</t>
  </si>
  <si>
    <t>Saluki</t>
  </si>
  <si>
    <t>Aloof, Intelligent, Quiet, Reserverd, Loyal</t>
  </si>
  <si>
    <t>Samoyed</t>
  </si>
  <si>
    <t>Alert, Lively, Friendly, Intelligent, Playful, Sociable, Stubborn</t>
  </si>
  <si>
    <t>Sarplaninac</t>
  </si>
  <si>
    <t>Independent, Calm, Devoted, Intelligent, Protective, Reliable</t>
  </si>
  <si>
    <t>Schipperke</t>
  </si>
  <si>
    <t>Agile, Confident, Curious, Faithful, Fearless, Independent, Intelligent</t>
  </si>
  <si>
    <t>Miniature Schnauzer</t>
  </si>
  <si>
    <t>Devoted, Good-natured, Intelligent, Lively, Playful, Trainable</t>
  </si>
  <si>
    <t>Schnauzer</t>
  </si>
  <si>
    <t>Standard Schnauzer</t>
  </si>
  <si>
    <t>Scottish Deerhound</t>
  </si>
  <si>
    <t>Dignified, Docile, Friendly, Gentle, Polite, Quiet</t>
  </si>
  <si>
    <t>Scottish Terrier Scottie</t>
  </si>
  <si>
    <t>Scotch Terrier</t>
  </si>
  <si>
    <t>Independent, Fiesty, Alert, Playful, Quick, Self-assured</t>
  </si>
  <si>
    <t>Sealyham Terrier</t>
  </si>
  <si>
    <t>Alert, Calm, Even-tempered, Fearless, Friendly, Intelligent</t>
  </si>
  <si>
    <t>Setter</t>
  </si>
  <si>
    <t>Shar Pei</t>
  </si>
  <si>
    <t>Affectionate, Devoted, Independent, Loving, Reserved, Suspicious</t>
  </si>
  <si>
    <t>Sheep Dog</t>
  </si>
  <si>
    <t>Shepherd</t>
  </si>
  <si>
    <t>Shetland Sheepdog Sheltie</t>
  </si>
  <si>
    <t>Shetland Sheepdog</t>
  </si>
  <si>
    <t>Affectionate, Friendly, Gentle, Intelligent, Lively, Playful, Responsive</t>
  </si>
  <si>
    <t>Shiba Inu</t>
  </si>
  <si>
    <t>Alert, Charming, Confident, Faithful, Fearless, Keen, Outgoing</t>
  </si>
  <si>
    <t>Shih Tzu</t>
  </si>
  <si>
    <t>Active, Courageous, Friendly, Gentle, Happy, Intelligent, Lively, Outgoing, Playful</t>
  </si>
  <si>
    <t>Siberian Husky</t>
  </si>
  <si>
    <t>Silky Terrier</t>
  </si>
  <si>
    <t>Alert, Friendly, Inquisitive, Joyful, Quick, Responsive, Intelligent</t>
  </si>
  <si>
    <t>Skye Terrier</t>
  </si>
  <si>
    <t>Loyal, Fearless, Friendly, Good-tempered, Intelligent</t>
  </si>
  <si>
    <t>Sloughi</t>
  </si>
  <si>
    <t>Alert, Faithful, Intelligent, Sensitive, Independent, Playful, Sweet</t>
  </si>
  <si>
    <t>Smooth Fox Terrier</t>
  </si>
  <si>
    <t>South Russian Ovtcharka</t>
  </si>
  <si>
    <t>Active, Balanced, Courageous, Lively, Nervous</t>
  </si>
  <si>
    <t>Spaniel</t>
  </si>
  <si>
    <t>Spitz</t>
  </si>
  <si>
    <t>Staffordshire Bull Terrier</t>
  </si>
  <si>
    <t>Staffordshire Bullterrier</t>
  </si>
  <si>
    <t>Affectionate, Bold, Courageous, Fearless, Intelligent, Reliable</t>
  </si>
  <si>
    <t>Sussex Spaniel</t>
  </si>
  <si>
    <t>Calm, Cheerful, Companionable, Devoted, Friendly, Sociable</t>
  </si>
  <si>
    <t>Swedish Vallhund</t>
  </si>
  <si>
    <t>Alert, Energetic, Fearless, Friendly, Watchful</t>
  </si>
  <si>
    <t>Affectionate, Alert, Courageous, Intelligent, Friendly, Hardy, Independent</t>
  </si>
  <si>
    <t>Thai Ridgeback</t>
  </si>
  <si>
    <t>Familial, Independent, Loving, Loyal, Protective</t>
  </si>
  <si>
    <t>Tibetan Mastiff</t>
  </si>
  <si>
    <t>Aloof, Protective, Strong-willed, Stubborn, Courageous, Loyal</t>
  </si>
  <si>
    <t>Tibetan Spaniel</t>
  </si>
  <si>
    <t>Intelligent, Assertive, Aloof, Happy, Independent, Willful</t>
  </si>
  <si>
    <t>Tibetan Terrier</t>
  </si>
  <si>
    <t>Affectionate, Amiable, Energetic, Gentle, Reserved, Sensitive, Intelligent</t>
  </si>
  <si>
    <t>Tosa Inu</t>
  </si>
  <si>
    <t>Aggressive, Brave, Fearless, Intelligent, Sensitive, Suspicious</t>
  </si>
  <si>
    <t>Toy Fox Terrier</t>
  </si>
  <si>
    <t>Toy Terrier</t>
  </si>
  <si>
    <t>Alert, Friendly, Intelligent, Loyal, Playful, Spirited</t>
  </si>
  <si>
    <t>Treeing Walker Coonhound</t>
  </si>
  <si>
    <t>Walker Hound</t>
  </si>
  <si>
    <t>Affectionate, Clever, Confident, Loving, Trainable</t>
  </si>
  <si>
    <t>Vizsla</t>
  </si>
  <si>
    <t>Affectionate, Cheerful, Energetic, Gentle, Intelligent, Playful, Protective, Quiet</t>
  </si>
  <si>
    <t>Weimaraner</t>
  </si>
  <si>
    <t>Alert, Aloof, Energetic, Fast, Intelligent, Powerful, Steady, Stubborn, Social</t>
  </si>
  <si>
    <t>Welsh Corgi</t>
  </si>
  <si>
    <t>Cardigan</t>
  </si>
  <si>
    <t>Pembroke</t>
  </si>
  <si>
    <t>Welsh Springer Spaniel</t>
  </si>
  <si>
    <t>Affectionate, Loyal, Active, Friendly, Playful, Stubborn, Intelligent</t>
  </si>
  <si>
    <t>Welsh Terrier</t>
  </si>
  <si>
    <t>Alert, Friendly, Intelligent, Spirited, Independent, Loving</t>
  </si>
  <si>
    <t>West Highland White Terrier Westie</t>
  </si>
  <si>
    <t>West Highland White Terrier</t>
  </si>
  <si>
    <t>Wheaten Terrier</t>
  </si>
  <si>
    <t>Soft Coated Wheaten Terrier</t>
  </si>
  <si>
    <t>Affectionate, Energetic, Faithful, Intelligent, Playful, Spirited</t>
  </si>
  <si>
    <t>Whippet</t>
  </si>
  <si>
    <t>Affectionate, Friendly, Gentle, Intelligent, Lively, Quiet</t>
  </si>
  <si>
    <t>White German Shepherd</t>
  </si>
  <si>
    <t>Wire Fox Terrier</t>
  </si>
  <si>
    <t>Wire Haired Fox Terrier</t>
  </si>
  <si>
    <t>Alert, Bold, Fearless, Friendly, Keen, Quick, Intelligent</t>
  </si>
  <si>
    <t>Wire-haired Pointing Griffon</t>
  </si>
  <si>
    <t>Gentle, Loyal, Proud, Trainable, Vigilant, Intelligent</t>
  </si>
  <si>
    <t>Wirehaired Terrier</t>
  </si>
  <si>
    <t>Xoloitzcuintle/Mexican Hairless</t>
  </si>
  <si>
    <t>Mexican Hairless</t>
  </si>
  <si>
    <t>Aleret, Calm, Cheerful, Companionable, Loyal, Protective</t>
  </si>
  <si>
    <t>Yellow Labrador Retriever</t>
  </si>
  <si>
    <t>Yorkshire Terrier Yorkie</t>
  </si>
  <si>
    <t>Yorkshire Terrier</t>
  </si>
  <si>
    <t>Alert, Courageous, Energetic, Independent, Intelligent, Loyal, Playful</t>
  </si>
  <si>
    <t>Mixed Breed</t>
  </si>
  <si>
    <t>LapCat</t>
  </si>
  <si>
    <t>Fur</t>
  </si>
  <si>
    <t>AvgKittenPrice</t>
  </si>
  <si>
    <t>Abyssinian</t>
  </si>
  <si>
    <t>Lap</t>
  </si>
  <si>
    <t>Short</t>
  </si>
  <si>
    <t>Active, Energetic, Independent, Intelligent, Gentle</t>
  </si>
  <si>
    <t>American Curl</t>
  </si>
  <si>
    <t>Medium</t>
  </si>
  <si>
    <t>Affectionate, Curious, Intelligent, Interactive, Lively, Playful, Social</t>
  </si>
  <si>
    <t>American Shorthair</t>
  </si>
  <si>
    <t>Active, Curious, Easygoing, Playful, Calm</t>
  </si>
  <si>
    <t>American Wirehair</t>
  </si>
  <si>
    <t>Affectionate, Curious, Gentle, Intelligent, Interactive, Lively, Loyal, Playful, Sensible, Social</t>
  </si>
  <si>
    <t>Applehead Siamese</t>
  </si>
  <si>
    <t>Active, Agile, Clever, Sociable, Loving, Energetic</t>
  </si>
  <si>
    <t>Balinese</t>
  </si>
  <si>
    <t>Non Lap</t>
  </si>
  <si>
    <t>Long</t>
  </si>
  <si>
    <t>Affectionate, Intelligent, Playful</t>
  </si>
  <si>
    <t>Bengal</t>
  </si>
  <si>
    <t>Active, Agile, Lively, Affectionate, Energetic, Rambunctious</t>
  </si>
  <si>
    <t>Birman</t>
  </si>
  <si>
    <t>Affectionate, Active, Gentle, Social</t>
  </si>
  <si>
    <t>Bobtail</t>
  </si>
  <si>
    <t>Intelligent, Interactive, Lively, Playful, Sensitive</t>
  </si>
  <si>
    <t>Bombay</t>
  </si>
  <si>
    <t>Affectionate, Dependent, Gentle, Intelligent, Playful</t>
  </si>
  <si>
    <t>British Shorthair</t>
  </si>
  <si>
    <t>Affectionate, Easygoing, Gentle, Loyal, Patient, Calm</t>
  </si>
  <si>
    <t>Burmese</t>
  </si>
  <si>
    <t>Curious, Intelligent, Gentle, Social, Interactive, Playful, Lively</t>
  </si>
  <si>
    <t>Burmilla</t>
  </si>
  <si>
    <t>Easygoing, Friendly, Intelligent, Lively, Playful, Social</t>
  </si>
  <si>
    <t>Calico</t>
  </si>
  <si>
    <t>Generic</t>
  </si>
  <si>
    <t>Canadian Hairless</t>
  </si>
  <si>
    <t>Bald</t>
  </si>
  <si>
    <t>Loyal, Inquisitive, Friendly, Quiet, Gentle</t>
  </si>
  <si>
    <t>Chartreux</t>
  </si>
  <si>
    <t>Affectionate, Loyal, Intelligent, Social, Lively, Playful</t>
  </si>
  <si>
    <t>Chausie</t>
  </si>
  <si>
    <t>Affectionate, Intelligent, Playful, Social</t>
  </si>
  <si>
    <t>Chinchilla</t>
  </si>
  <si>
    <t>Rodent</t>
  </si>
  <si>
    <t>Active, Playful</t>
  </si>
  <si>
    <t>Cornish Rex</t>
  </si>
  <si>
    <t>Affectionate, Intelligent, Active, Curious, Playful</t>
  </si>
  <si>
    <t>Cymric</t>
  </si>
  <si>
    <t>Gentle, Loyal, Intelligent, Playful</t>
  </si>
  <si>
    <t>Devon Rex</t>
  </si>
  <si>
    <t>Intelligent, Active, Mischevious, Playful</t>
  </si>
  <si>
    <t>Dilute Calico</t>
  </si>
  <si>
    <t>Dilute Tortoiseshell</t>
  </si>
  <si>
    <t>Domestic Long Hair</t>
  </si>
  <si>
    <t>Domestic Medium Hair</t>
  </si>
  <si>
    <t>Domestic Short Hair</t>
  </si>
  <si>
    <t>Egyptian Mau</t>
  </si>
  <si>
    <t>Agile, Dependent, Gentle, Intelligent, Lively, Loyal, Playful</t>
  </si>
  <si>
    <t>Exotic Shorthair</t>
  </si>
  <si>
    <t>Affectionate, Sweet, Loyal, Quiet, Peaceful</t>
  </si>
  <si>
    <t>Extra-Toes Cat (Hemingway Polydactyl)</t>
  </si>
  <si>
    <t>Six-Toed</t>
  </si>
  <si>
    <t>Havana</t>
  </si>
  <si>
    <t>Affectionate, Curious, Demanding, Friendly, Intelligent, Playful</t>
  </si>
  <si>
    <t>Himalayan</t>
  </si>
  <si>
    <t>Dependent, Gentle, Intelligent, Quiet, Social</t>
  </si>
  <si>
    <t>Japanese Bobtail</t>
  </si>
  <si>
    <t>Active, Agile, Clever, Easygoing, Intelligent, Lively, Loyal, Playful, Social</t>
  </si>
  <si>
    <t>Javanese</t>
  </si>
  <si>
    <t>Active, Devoted, Intelligent, Playful</t>
  </si>
  <si>
    <t>Korat</t>
  </si>
  <si>
    <t>Affectionate, Friendly, Gentle, Intelligent, Playful, Quiet</t>
  </si>
  <si>
    <t>LaPerm</t>
  </si>
  <si>
    <t>Intelligent, Clever, Active, Genlte</t>
  </si>
  <si>
    <t>Maine Coon</t>
  </si>
  <si>
    <t>Adaptable, Intelligent, Loving, Gentle, Independent</t>
  </si>
  <si>
    <t>Manx</t>
  </si>
  <si>
    <t>Easygoing, Intelligent, Loyal, Playful, Social</t>
  </si>
  <si>
    <t>Munchkin</t>
  </si>
  <si>
    <t>Agile, Easygoing, Intelligent, Playful</t>
  </si>
  <si>
    <t>Nebelung</t>
  </si>
  <si>
    <t>Gentle, Quiet, Shy, Playful</t>
  </si>
  <si>
    <t>Norwegian Forest Cat</t>
  </si>
  <si>
    <t>Sweet, Active, Intelligent, Social, Playful, Lively, Curious</t>
  </si>
  <si>
    <t>Ocicat</t>
  </si>
  <si>
    <t>Active, Agile, Curious, Demanding, Friendly, Gentle, Lively, Playful, Social</t>
  </si>
  <si>
    <t>Oriental Long Hair</t>
  </si>
  <si>
    <t>Energetic, Affectionate, Intelligent, Social, Playful, Curious</t>
  </si>
  <si>
    <t>Oriental Short Hair</t>
  </si>
  <si>
    <t>Oriental Tabby</t>
  </si>
  <si>
    <t>Persian</t>
  </si>
  <si>
    <t>Affectionate, Loyal, Sedate, Quiet</t>
  </si>
  <si>
    <t>Pixie-Bob</t>
  </si>
  <si>
    <t>Affectionate, Social, Intelligent, Loyal</t>
  </si>
  <si>
    <t>Ragamuffin</t>
  </si>
  <si>
    <t>Affectionate, Friendly, Gentle, Calm</t>
  </si>
  <si>
    <t>Ragdoll</t>
  </si>
  <si>
    <t>Affectioante, Friendly, Gentle, Quiet, Easygoing</t>
  </si>
  <si>
    <t>Russian Blue</t>
  </si>
  <si>
    <t>Active, Dependent, Easygoing, Gentle, Intelligent, Loyal, Playful, Quiet</t>
  </si>
  <si>
    <t>Scottish Fold</t>
  </si>
  <si>
    <t>Affectionate, Intelligent, Loyal, Playful, Social, Sweet, Loving</t>
  </si>
  <si>
    <t>Selkirk Rex</t>
  </si>
  <si>
    <t>Active, Affectionate, Dependent, Gentle, Patient, Playful, Quiet, Social</t>
  </si>
  <si>
    <t>Siamese</t>
  </si>
  <si>
    <t>Siberian</t>
  </si>
  <si>
    <t>Intelligent, Loyal, Quiet, Active</t>
  </si>
  <si>
    <t>Silver</t>
  </si>
  <si>
    <t>Singapura</t>
  </si>
  <si>
    <t>Affectionate, Curious, Easygoing, Intelligent, Interactive, Lively, Loyal</t>
  </si>
  <si>
    <t>Snowshoe</t>
  </si>
  <si>
    <t>Affectionate, Social, Intelligent, Sweet-tempered</t>
  </si>
  <si>
    <t>Somali</t>
  </si>
  <si>
    <t>Mischevious, Tenacious, Intelligent, Affectionate, Gentle, Interactive, Loyal</t>
  </si>
  <si>
    <t>Sphynx (hairless cat)</t>
  </si>
  <si>
    <t>Sphynx</t>
  </si>
  <si>
    <t>Tabby</t>
  </si>
  <si>
    <t>Tiger</t>
  </si>
  <si>
    <t>Playful, Social, Intelligent</t>
  </si>
  <si>
    <t>Tonkinese</t>
  </si>
  <si>
    <t>Curious, Intelligent, Social, Lively, Outgoing, Playful, Affectionate</t>
  </si>
  <si>
    <t>Torbie</t>
  </si>
  <si>
    <t>Tortoiseshell</t>
  </si>
  <si>
    <t>Turkish Angora</t>
  </si>
  <si>
    <t>Affectionate, Agile, Clever, Gentle, Intelligent, Playful, Social</t>
  </si>
  <si>
    <t>Turkish Van</t>
  </si>
  <si>
    <t>Agile, Intelligent, Loyal, Playful, Energetic</t>
  </si>
  <si>
    <t>Tuxedo</t>
  </si>
  <si>
    <t>Average Sales</t>
  </si>
  <si>
    <t>Fur Type</t>
  </si>
  <si>
    <t xml:space="preserve">Count of Cats </t>
  </si>
  <si>
    <t>Group 1</t>
  </si>
  <si>
    <t>Count of Dogs</t>
  </si>
  <si>
    <t>Qty Sold</t>
  </si>
  <si>
    <t>Cat Breed</t>
  </si>
  <si>
    <t>Popularity in the US in 2017</t>
  </si>
  <si>
    <t>Top 10 Cat breeds in the US in 2017</t>
  </si>
  <si>
    <t>Bottom 10 Cat breeds in the US in 2017</t>
  </si>
  <si>
    <t>Top 10 Dog breeds in the US in 2017</t>
  </si>
  <si>
    <t>Rank</t>
  </si>
  <si>
    <t>Dog Breed</t>
  </si>
  <si>
    <t>Bottom 10 Dog Breeds in the US in 2017</t>
  </si>
  <si>
    <t xml:space="preserve">Count of dogs which have an affectionate temperment </t>
  </si>
  <si>
    <t xml:space="preserve">Count of cats which have an affectionate temperment </t>
  </si>
  <si>
    <t>Mode for Dogs</t>
  </si>
  <si>
    <t>Mode for cats</t>
  </si>
  <si>
    <t>Count of cats with short fur that have an affectionate temperment</t>
  </si>
  <si>
    <t>Count of Hound Dogs which have a friendly temperment</t>
  </si>
  <si>
    <t>Row Labels</t>
  </si>
  <si>
    <t>Grand Total</t>
  </si>
  <si>
    <t>Count of BreedName</t>
  </si>
  <si>
    <t>(Multiple Items)</t>
  </si>
  <si>
    <t>(All)</t>
  </si>
  <si>
    <t>Count of Dogs with an intelligent temperment</t>
  </si>
  <si>
    <t>Count of Dogs with an active temperment</t>
  </si>
  <si>
    <t>Count of Dogs with a happy temperment</t>
  </si>
  <si>
    <t>Count of Dogs with a faithful temperment</t>
  </si>
  <si>
    <t>Count of Dogs with a lively temperment</t>
  </si>
  <si>
    <t>Count of Dogs with an energetic temperment</t>
  </si>
  <si>
    <t>Count of Dogs with a fearless temperment</t>
  </si>
  <si>
    <t>Count of Dogs with a spirited temperment</t>
  </si>
  <si>
    <t>Count of Dogs with a playful temperment</t>
  </si>
  <si>
    <t>Count of Terrier Dogs with an Alert temperment</t>
  </si>
  <si>
    <t>Count of Working Dogs with a cheerful temperment</t>
  </si>
  <si>
    <t>Count of Lap Cats with a curious temperment</t>
  </si>
  <si>
    <t>Count of Cats with an intelligent temperment</t>
  </si>
  <si>
    <t>Count of generic Cats with an active temperment</t>
  </si>
  <si>
    <t>Count of Cats with an outgoing temperment</t>
  </si>
  <si>
    <t>Dog Breed with the most sales</t>
  </si>
  <si>
    <t>Dog breed with the least sales</t>
  </si>
  <si>
    <t>Cat breed with the most sales</t>
  </si>
  <si>
    <t>Cat breed with the least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</si>
</sst>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0" xfId="0" applyFont="1" applyFill="1"/>
    <xf numFmtId="0" fontId="1" fillId="3" borderId="1" xfId="0" applyFont="1" applyFill="1" applyBorder="1"/>
    <xf numFmtId="0" fontId="0" fillId="0" borderId="1" xfId="0" applyBorder="1"/>
    <xf numFmtId="0" fontId="2" fillId="2" borderId="0" xfId="0" applyFont="1" applyFill="1"/>
    <xf numFmtId="0" fontId="1" fillId="4" borderId="1" xfId="0" applyFont="1" applyFill="1" applyBorder="1"/>
    <xf numFmtId="0" fontId="1" fillId="0" borderId="0" xfId="0" applyFont="1"/>
    <xf numFmtId="0" fontId="3" fillId="0" borderId="0" xfId="0" applyFont="1"/>
    <xf numFmtId="2" fontId="0" fillId="0" borderId="0" xfId="0" applyNumberFormat="1"/>
    <xf numFmtId="0" fontId="0" fillId="0" borderId="0" xfId="0" pivotButton="1"/>
    <xf numFmtId="0" fontId="0" fillId="0" borderId="0" xfId="0" applyAlignment="1">
      <alignment horizontal="left"/>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[Cats and Dogs dataset.xlsx]Dogs 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 of dogs with an Affectionate Temperment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'Dogs Pivot Table'!$B$4</c:f>
              <c:strCache>
                <c:ptCount val="1"/>
                <c:pt idx="0">
                  <c:v>Total</c:v>
                </c:pt>
              </c:strCache>
            </c:strRef>
          </c:tx>
          <c:spPr>
            <a:solidFill>
              <a:schemeClr val="accent1"/>
            </a:solidFill>
            <a:ln>
              <a:noFill/>
            </a:ln>
            <a:effectLst/>
          </c:spPr>
          <c:invertIfNegative val="0"/>
          <c:cat>
            <c:strRef>
              <c:f>'Dogs Pivot Table'!$A$5:$A$15</c:f>
              <c:strCache>
                <c:ptCount val="10"/>
                <c:pt idx="0">
                  <c:v>Companion</c:v>
                </c:pt>
                <c:pt idx="1">
                  <c:v>Guardian</c:v>
                </c:pt>
                <c:pt idx="2">
                  <c:v>Gun</c:v>
                </c:pt>
                <c:pt idx="3">
                  <c:v>Gun Dogs</c:v>
                </c:pt>
                <c:pt idx="4">
                  <c:v>Herding</c:v>
                </c:pt>
                <c:pt idx="5">
                  <c:v>Northern</c:v>
                </c:pt>
                <c:pt idx="6">
                  <c:v>Scenthound</c:v>
                </c:pt>
                <c:pt idx="7">
                  <c:v>Sight</c:v>
                </c:pt>
                <c:pt idx="8">
                  <c:v>Southern</c:v>
                </c:pt>
                <c:pt idx="9">
                  <c:v>Terrier</c:v>
                </c:pt>
              </c:strCache>
            </c:strRef>
          </c:cat>
          <c:val>
            <c:numRef>
              <c:f>'Dogs Pivot Table'!$B$5:$B$15</c:f>
              <c:numCache>
                <c:formatCode>General</c:formatCode>
                <c:ptCount val="10"/>
                <c:pt idx="0">
                  <c:v>12</c:v>
                </c:pt>
                <c:pt idx="1">
                  <c:v>8</c:v>
                </c:pt>
                <c:pt idx="2">
                  <c:v>17</c:v>
                </c:pt>
                <c:pt idx="3">
                  <c:v>1</c:v>
                </c:pt>
                <c:pt idx="4">
                  <c:v>6</c:v>
                </c:pt>
                <c:pt idx="5">
                  <c:v>2</c:v>
                </c:pt>
                <c:pt idx="6">
                  <c:v>4</c:v>
                </c:pt>
                <c:pt idx="7">
                  <c:v>7</c:v>
                </c:pt>
                <c:pt idx="8">
                  <c:v>1</c:v>
                </c:pt>
                <c:pt idx="9">
                  <c:v>14</c:v>
                </c:pt>
              </c:numCache>
            </c:numRef>
          </c:val>
          <c:extLst>
            <c:ext xmlns:c16="http://schemas.microsoft.com/office/drawing/2014/chart" uri="{C3380CC4-5D6E-409C-BE32-E72D297353CC}">
              <c16:uniqueId val="{00000000-F4B7-4455-9DCA-98C11404A3BF}"/>
            </c:ext>
          </c:extLst>
        </c:ser>
        <c:dLbls>
          <c:showLegendKey val="0"/>
          <c:showVal val="0"/>
          <c:showCatName val="0"/>
          <c:showSerName val="0"/>
          <c:showPercent val="0"/>
          <c:showBubbleSize val="0"/>
        </c:dLbls>
        <c:gapWidth val="219"/>
        <c:overlap val="-27"/>
        <c:axId val="482637640"/>
        <c:axId val="482635528"/>
      </c:barChart>
      <c:catAx>
        <c:axId val="482637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635528"/>
        <c:crosses val="autoZero"/>
        <c:auto val="1"/>
        <c:lblAlgn val="ctr"/>
        <c:lblOffset val="100"/>
        <c:noMultiLvlLbl val="0"/>
      </c:catAx>
      <c:valAx>
        <c:axId val="482635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2637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[Cats and Dogs dataset.xlsx]Cats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Count of Cat Breeds per Fur Type and</a:t>
            </a:r>
            <a:r>
              <a:rPr lang="en-US" baseline="0"/>
              <a:t> by Temperment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'Cats Pivot Table'!$B$3</c:f>
              <c:strCache>
                <c:ptCount val="1"/>
                <c:pt idx="0">
                  <c:v>Total</c:v>
                </c:pt>
              </c:strCache>
            </c:strRef>
          </c:tx>
          <c:spPr>
            <a:solidFill>
              <a:schemeClr val="accent1"/>
            </a:solidFill>
            <a:ln>
              <a:noFill/>
            </a:ln>
            <a:effectLst/>
          </c:spPr>
          <c:invertIfNegative val="0"/>
          <c:cat>
            <c:strRef>
              <c:f>'Cats Pivot Table'!$A$4:$A$7</c:f>
              <c:strCache>
                <c:ptCount val="3"/>
                <c:pt idx="0">
                  <c:v>Long</c:v>
                </c:pt>
                <c:pt idx="1">
                  <c:v>Medium</c:v>
                </c:pt>
                <c:pt idx="2">
                  <c:v>Short</c:v>
                </c:pt>
              </c:strCache>
            </c:strRef>
          </c:cat>
          <c:val>
            <c:numRef>
              <c:f>'Cats Pivot Table'!$B$4:$B$7</c:f>
              <c:numCache>
                <c:formatCode>General</c:formatCode>
                <c:ptCount val="3"/>
                <c:pt idx="0">
                  <c:v>6</c:v>
                </c:pt>
                <c:pt idx="1">
                  <c:v>7</c:v>
                </c:pt>
                <c:pt idx="2">
                  <c:v>8</c:v>
                </c:pt>
              </c:numCache>
            </c:numRef>
          </c:val>
          <c:extLst>
            <c:ext xmlns:c16="http://schemas.microsoft.com/office/drawing/2014/chart" uri="{C3380CC4-5D6E-409C-BE32-E72D297353CC}">
              <c16:uniqueId val="{00000000-880E-4975-83D3-6DA1093E3DC8}"/>
            </c:ext>
          </c:extLst>
        </c:ser>
        <c:dLbls>
          <c:showLegendKey val="0"/>
          <c:showVal val="0"/>
          <c:showCatName val="0"/>
          <c:showSerName val="0"/>
          <c:showPercent val="0"/>
          <c:showBubbleSize val="0"/>
        </c:dLbls>
        <c:gapWidth val="219"/>
        <c:overlap val="-27"/>
        <c:axId val="514819784"/>
        <c:axId val="514818024"/>
      </c:barChart>
      <c:catAx>
        <c:axId val="514819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818024"/>
        <c:crosses val="autoZero"/>
        <c:auto val="1"/>
        <c:lblAlgn val="ctr"/>
        <c:lblOffset val="100"/>
        <c:noMultiLvlLbl val="0"/>
      </c:catAx>
      <c:valAx>
        <c:axId val="514818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819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312420</xdr:colOff>
      <xdr:row>16</xdr:row>
      <xdr:rowOff>60960</xdr:rowOff>
    </xdr:from>
    <xdr:to>
      <xdr:col>3</xdr:col>
      <xdr:colOff>99060</xdr:colOff>
      <xdr:row>39</xdr:row>
      <xdr:rowOff>76200</xdr:rowOff>
    </xdr:to>
    <xdr:graphicFrame macro="">
      <xdr:nvGraphicFramePr>
        <xdr:cNvPr id="2" name="Chart 1">
          <a:extLst>
            <a:ext uri="{FF2B5EF4-FFF2-40B4-BE49-F238E27FC236}">
              <a16:creationId xmlns:a16="http://schemas.microsoft.com/office/drawing/2014/main" id="{B183AF0C-C922-BC40-CD29-C0670A0A4D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632460</xdr:colOff>
      <xdr:row>17</xdr:row>
      <xdr:rowOff>114300</xdr:rowOff>
    </xdr:from>
    <xdr:to>
      <xdr:col>3</xdr:col>
      <xdr:colOff>2461260</xdr:colOff>
      <xdr:row>31</xdr:row>
      <xdr:rowOff>20955</xdr:rowOff>
    </xdr:to>
    <mc:AlternateContent xmlns:mc="http://schemas.openxmlformats.org/markup-compatibility/2006" xmlns:a14="http://schemas.microsoft.com/office/drawing/2010/main">
      <mc:Choice Requires="a14">
        <xdr:graphicFrame macro="">
          <xdr:nvGraphicFramePr>
            <xdr:cNvPr id="3" name="Group1">
              <a:extLst>
                <a:ext uri="{FF2B5EF4-FFF2-40B4-BE49-F238E27FC236}">
                  <a16:creationId xmlns:a16="http://schemas.microsoft.com/office/drawing/2014/main" id="{84BA18A2-F106-46BC-4C3F-D4432AA928D6}"/>
                </a:ext>
              </a:extLst>
            </xdr:cNvPr>
            <xdr:cNvGraphicFramePr/>
          </xdr:nvGraphicFramePr>
          <xdr:xfrm>
            <a:off x="0" y="0"/>
            <a:ext cx="0" cy="0"/>
          </xdr:xfrm>
          <a:graphic>
            <a:graphicData uri="http://schemas.microsoft.com/office/drawing/2010/slicer">
              <sle:slicer xmlns:sle="http://schemas.microsoft.com/office/drawing/2010/slicer" name="Group1"/>
            </a:graphicData>
          </a:graphic>
        </xdr:graphicFrame>
      </mc:Choice>
      <mc:Fallback xmlns="">
        <xdr:sp macro="" textlink="">
          <xdr:nvSpPr>
            <xdr:cNvPr id="0" name=""/>
            <xdr:cNvSpPr>
              <a:spLocks noTextEdit="1"/>
            </xdr:cNvSpPr>
          </xdr:nvSpPr>
          <xdr:spPr>
            <a:xfrm>
              <a:off x="7071360" y="32232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640080</xdr:colOff>
      <xdr:row>32</xdr:row>
      <xdr:rowOff>137160</xdr:rowOff>
    </xdr:from>
    <xdr:to>
      <xdr:col>3</xdr:col>
      <xdr:colOff>2468880</xdr:colOff>
      <xdr:row>46</xdr:row>
      <xdr:rowOff>43815</xdr:rowOff>
    </xdr:to>
    <mc:AlternateContent xmlns:mc="http://schemas.openxmlformats.org/markup-compatibility/2006" xmlns:a14="http://schemas.microsoft.com/office/drawing/2010/main">
      <mc:Choice Requires="a14">
        <xdr:graphicFrame macro="">
          <xdr:nvGraphicFramePr>
            <xdr:cNvPr id="4" name="AvgPupPrice">
              <a:extLst>
                <a:ext uri="{FF2B5EF4-FFF2-40B4-BE49-F238E27FC236}">
                  <a16:creationId xmlns:a16="http://schemas.microsoft.com/office/drawing/2014/main" id="{7F85132C-1D83-F92E-F22A-8B32CEB56BDE}"/>
                </a:ext>
              </a:extLst>
            </xdr:cNvPr>
            <xdr:cNvGraphicFramePr/>
          </xdr:nvGraphicFramePr>
          <xdr:xfrm>
            <a:off x="0" y="0"/>
            <a:ext cx="0" cy="0"/>
          </xdr:xfrm>
          <a:graphic>
            <a:graphicData uri="http://schemas.microsoft.com/office/drawing/2010/slicer">
              <sle:slicer xmlns:sle="http://schemas.microsoft.com/office/drawing/2010/slicer" name="AvgPupPrice"/>
            </a:graphicData>
          </a:graphic>
        </xdr:graphicFrame>
      </mc:Choice>
      <mc:Fallback xmlns="">
        <xdr:sp macro="" textlink="">
          <xdr:nvSpPr>
            <xdr:cNvPr id="0" name=""/>
            <xdr:cNvSpPr>
              <a:spLocks noTextEdit="1"/>
            </xdr:cNvSpPr>
          </xdr:nvSpPr>
          <xdr:spPr>
            <a:xfrm>
              <a:off x="7078980" y="598932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10</xdr:row>
      <xdr:rowOff>175260</xdr:rowOff>
    </xdr:from>
    <xdr:to>
      <xdr:col>4</xdr:col>
      <xdr:colOff>3177540</xdr:colOff>
      <xdr:row>30</xdr:row>
      <xdr:rowOff>144780</xdr:rowOff>
    </xdr:to>
    <xdr:graphicFrame macro="">
      <xdr:nvGraphicFramePr>
        <xdr:cNvPr id="2" name="Chart 1">
          <a:extLst>
            <a:ext uri="{FF2B5EF4-FFF2-40B4-BE49-F238E27FC236}">
              <a16:creationId xmlns:a16="http://schemas.microsoft.com/office/drawing/2014/main" id="{7E96AC31-84F4-29E0-807C-FF72A432CE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381000</xdr:colOff>
      <xdr:row>0</xdr:row>
      <xdr:rowOff>76201</xdr:rowOff>
    </xdr:from>
    <xdr:to>
      <xdr:col>4</xdr:col>
      <xdr:colOff>114300</xdr:colOff>
      <xdr:row>9</xdr:row>
      <xdr:rowOff>99061</xdr:rowOff>
    </xdr:to>
    <mc:AlternateContent xmlns:mc="http://schemas.openxmlformats.org/markup-compatibility/2006" xmlns:a14="http://schemas.microsoft.com/office/drawing/2010/main">
      <mc:Choice Requires="a14">
        <xdr:graphicFrame macro="">
          <xdr:nvGraphicFramePr>
            <xdr:cNvPr id="6" name="LapCat">
              <a:extLst>
                <a:ext uri="{FF2B5EF4-FFF2-40B4-BE49-F238E27FC236}">
                  <a16:creationId xmlns:a16="http://schemas.microsoft.com/office/drawing/2014/main" id="{E2C84F30-10CC-31E8-F72D-D5A824546E10}"/>
                </a:ext>
              </a:extLst>
            </xdr:cNvPr>
            <xdr:cNvGraphicFramePr/>
          </xdr:nvGraphicFramePr>
          <xdr:xfrm>
            <a:off x="0" y="0"/>
            <a:ext cx="0" cy="0"/>
          </xdr:xfrm>
          <a:graphic>
            <a:graphicData uri="http://schemas.microsoft.com/office/drawing/2010/slicer">
              <sle:slicer xmlns:sle="http://schemas.microsoft.com/office/drawing/2010/slicer" name="LapCat"/>
            </a:graphicData>
          </a:graphic>
        </xdr:graphicFrame>
      </mc:Choice>
      <mc:Fallback xmlns="">
        <xdr:sp macro="" textlink="">
          <xdr:nvSpPr>
            <xdr:cNvPr id="0" name=""/>
            <xdr:cNvSpPr>
              <a:spLocks noTextEdit="1"/>
            </xdr:cNvSpPr>
          </xdr:nvSpPr>
          <xdr:spPr>
            <a:xfrm>
              <a:off x="6073140" y="76201"/>
              <a:ext cx="1828800" cy="16687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shan Chudasama" refreshedDate="45030.535952777776" createdVersion="8" refreshedVersion="8" minRefreshableVersion="3" recordCount="67" xr:uid="{9270A713-521D-47FF-84EC-BB7B39C95534}">
  <cacheSource type="worksheet">
    <worksheetSource ref="A1:K68" sheet="Cats"/>
  </cacheSource>
  <cacheFields count="11">
    <cacheField name="BreedName" numFmtId="0">
      <sharedItems count="67">
        <s v="Abyssinian"/>
        <s v="American Curl"/>
        <s v="American Shorthair"/>
        <s v="American Wirehair"/>
        <s v="Applehead Siamese"/>
        <s v="Balinese"/>
        <s v="Bengal"/>
        <s v="Birman"/>
        <s v="Bobtail"/>
        <s v="Bombay"/>
        <s v="British Shorthair"/>
        <s v="Burmese"/>
        <s v="Burmilla"/>
        <s v="Calico"/>
        <s v="Canadian Hairless"/>
        <s v="Chartreux"/>
        <s v="Chausie"/>
        <s v="Chinchilla"/>
        <s v="Cornish Rex"/>
        <s v="Cymric"/>
        <s v="Devon Rex"/>
        <s v="Dilute Calico"/>
        <s v="Dilute Tortoiseshell"/>
        <s v="Domestic Long Hair"/>
        <s v="Domestic Medium Hair"/>
        <s v="Domestic Short Hair"/>
        <s v="Egyptian Mau"/>
        <s v="Exotic Shorthair"/>
        <s v="Extra-Toes Cat (Hemingway Polydactyl)"/>
        <s v="Havana"/>
        <s v="Himalayan"/>
        <s v="Japanese Bobtail"/>
        <s v="Javanese"/>
        <s v="Korat"/>
        <s v="LaPerm"/>
        <s v="Maine Coon"/>
        <s v="Manx"/>
        <s v="Mixed Breed"/>
        <s v="Munchkin"/>
        <s v="Nebelung"/>
        <s v="Norwegian Forest Cat"/>
        <s v="Ocicat"/>
        <s v="Oriental Long Hair"/>
        <s v="Oriental Short Hair"/>
        <s v="Oriental Tabby"/>
        <s v="Persian"/>
        <s v="Pixie-Bob"/>
        <s v="Ragamuffin"/>
        <s v="Ragdoll"/>
        <s v="Russian Blue"/>
        <s v="Scottish Fold"/>
        <s v="Selkirk Rex"/>
        <s v="Siamese"/>
        <s v="Siberian"/>
        <s v="Silver"/>
        <s v="Singapura"/>
        <s v="Snowshoe"/>
        <s v="Somali"/>
        <s v="Sphynx (hairless cat)"/>
        <s v="Tabby"/>
        <s v="Tiger"/>
        <s v="Tonkinese"/>
        <s v="Torbie"/>
        <s v="Tortoiseshell"/>
        <s v="Turkish Angora"/>
        <s v="Turkish Van"/>
        <s v="Tuxedo"/>
      </sharedItems>
    </cacheField>
    <cacheField name="AltBreedName" numFmtId="0">
      <sharedItems containsBlank="1"/>
    </cacheField>
    <cacheField name="LapCat" numFmtId="0">
      <sharedItems containsBlank="1" count="5">
        <s v="Lap"/>
        <s v="Non Lap"/>
        <s v="Generic"/>
        <s v="Rodent"/>
        <m/>
      </sharedItems>
    </cacheField>
    <cacheField name="Fur" numFmtId="0">
      <sharedItems containsBlank="1" count="5">
        <s v="Short"/>
        <s v="Medium"/>
        <s v="Long"/>
        <s v="Bald"/>
        <m/>
      </sharedItems>
    </cacheField>
    <cacheField name="MaleWtKg" numFmtId="0">
      <sharedItems containsString="0" containsBlank="1" containsNumber="1" containsInteger="1" minValue="1" maxValue="7"/>
    </cacheField>
    <cacheField name="Temperment" numFmtId="0">
      <sharedItems containsBlank="1" count="52">
        <s v="Active, Energetic, Independent, Intelligent, Gentle"/>
        <s v="Affectionate, Curious, Intelligent, Interactive, Lively, Playful, Social"/>
        <s v="Active, Curious, Easygoing, Playful, Calm"/>
        <s v="Affectionate, Curious, Gentle, Intelligent, Interactive, Lively, Loyal, Playful, Sensible, Social"/>
        <s v="Active, Agile, Clever, Sociable, Loving, Energetic"/>
        <s v="Affectionate, Intelligent, Playful"/>
        <s v="Active, Agile, Lively, Affectionate, Energetic, Rambunctious"/>
        <s v="Affectionate, Active, Gentle, Social"/>
        <s v="Intelligent, Interactive, Lively, Playful, Sensitive"/>
        <s v="Affectionate, Dependent, Gentle, Intelligent, Playful"/>
        <s v="Affectionate, Easygoing, Gentle, Loyal, Patient, Calm"/>
        <s v="Curious, Intelligent, Gentle, Social, Interactive, Playful, Lively"/>
        <s v="Easygoing, Friendly, Intelligent, Lively, Playful, Social"/>
        <s v="Loyal, Inquisitive, Friendly, Quiet, Gentle"/>
        <s v="Affectionate, Loyal, Intelligent, Social, Lively, Playful"/>
        <s v="Affectionate, Intelligent, Playful, Social"/>
        <s v="Active, Playful"/>
        <s v="Affectionate, Intelligent, Active, Curious, Playful"/>
        <s v="Gentle, Loyal, Intelligent, Playful"/>
        <s v="Intelligent, Active, Mischevious, Playful"/>
        <s v="Agile, Dependent, Gentle, Intelligent, Lively, Loyal, Playful"/>
        <s v="Affectionate, Sweet, Loyal, Quiet, Peaceful"/>
        <s v="Six-Toed"/>
        <s v="Affectionate, Curious, Demanding, Friendly, Intelligent, Playful"/>
        <s v="Dependent, Gentle, Intelligent, Quiet, Social"/>
        <s v="Active, Agile, Clever, Easygoing, Intelligent, Lively, Loyal, Playful, Social"/>
        <s v="Active, Devoted, Intelligent, Playful"/>
        <s v="Affectionate, Friendly, Gentle, Intelligent, Playful, Quiet"/>
        <s v="Intelligent, Clever, Active, Genlte"/>
        <s v="Adaptable, Intelligent, Loving, Gentle, Independent"/>
        <s v="Easygoing, Intelligent, Loyal, Playful, Social"/>
        <m/>
        <s v="Agile, Easygoing, Intelligent, Playful"/>
        <s v="Gentle, Quiet, Shy, Playful"/>
        <s v="Sweet, Active, Intelligent, Social, Playful, Lively, Curious"/>
        <s v="Active, Agile, Curious, Demanding, Friendly, Gentle, Lively, Playful, Social"/>
        <s v="Energetic, Affectionate, Intelligent, Social, Playful, Curious"/>
        <s v="Affectionate, Loyal, Sedate, Quiet"/>
        <s v="Affectionate, Social, Intelligent, Loyal"/>
        <s v="Affectionate, Friendly, Gentle, Calm"/>
        <s v="Affectioante, Friendly, Gentle, Quiet, Easygoing"/>
        <s v="Active, Dependent, Easygoing, Gentle, Intelligent, Loyal, Playful, Quiet"/>
        <s v="Affectionate, Intelligent, Loyal, Playful, Social, Sweet, Loving"/>
        <s v="Active, Affectionate, Dependent, Gentle, Patient, Playful, Quiet, Social"/>
        <s v="Intelligent, Loyal, Quiet, Active"/>
        <s v="Affectionate, Curious, Easygoing, Intelligent, Interactive, Lively, Loyal"/>
        <s v="Affectionate, Social, Intelligent, Sweet-tempered"/>
        <s v="Mischevious, Tenacious, Intelligent, Affectionate, Gentle, Interactive, Loyal"/>
        <s v="Playful, Social, Intelligent"/>
        <s v="Curious, Intelligent, Social, Lively, Outgoing, Playful, Affectionate"/>
        <s v="Affectionate, Agile, Clever, Gentle, Intelligent, Playful, Social"/>
        <s v="Agile, Intelligent, Loyal, Playful, Energetic"/>
      </sharedItems>
    </cacheField>
    <cacheField name="AvgKittenPrice" numFmtId="0">
      <sharedItems containsString="0" containsBlank="1" containsNumber="1" containsInteger="1" minValue="100" maxValue="2000"/>
    </cacheField>
    <cacheField name="MalaysiaPopularity" numFmtId="0">
      <sharedItems containsString="0" containsBlank="1" containsNumber="1" containsInteger="1" minValue="1" maxValue="10"/>
    </cacheField>
    <cacheField name="PopularityUS2017" numFmtId="0">
      <sharedItems containsString="0" containsBlank="1" containsNumber="1" containsInteger="1" minValue="1" maxValue="41"/>
    </cacheField>
    <cacheField name="Qty Sold" numFmtId="0">
      <sharedItems containsSemiMixedTypes="0" containsString="0" containsNumber="1" containsInteger="1" minValue="4" maxValue="309"/>
    </cacheField>
    <cacheField name="Average Sales" numFmtId="0">
      <sharedItems containsSemiMixedTypes="0" containsString="0" containsNumber="1" containsInteger="1" minValue="0" maxValue="386250"/>
    </cacheField>
  </cacheFields>
  <extLst>
    <ext xmlns:x14="http://schemas.microsoft.com/office/spreadsheetml/2009/9/main" uri="{725AE2AE-9491-48be-B2B4-4EB974FC3084}">
      <x14:pivotCacheDefinition pivotCacheId="8890688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shan Chudasama" refreshedDate="45030.559686574074" createdVersion="8" refreshedVersion="8" minRefreshableVersion="3" recordCount="250" xr:uid="{D64EE14B-19D2-42CF-A106-CD3D23EA42B2}">
  <cacheSource type="worksheet">
    <worksheetSource ref="A1:O251" sheet="Dogs"/>
  </cacheSource>
  <cacheFields count="15">
    <cacheField name="BreedName" numFmtId="0">
      <sharedItems count="249">
        <s v="Affenpinscher"/>
        <s v="Afghan Hound"/>
        <s v="African Hunting Dog"/>
        <s v="Airedale Terrier"/>
        <s v="Akbash"/>
        <s v="Akita"/>
        <s v="Alaskan Malamute"/>
        <s v="American Bulldog"/>
        <s v="American Eskimo Dog"/>
        <s v="American Hairless Terrier"/>
        <s v="American Staffordshire Terrier"/>
        <s v="American Water Spaniel"/>
        <s v="Anatolian Shepherd"/>
        <s v="Appenzell Mountain Dog"/>
        <s v="Australian Cattle Dog/Blue Heeler"/>
        <s v="Australian Kelpie"/>
        <s v="Australian Shepherd"/>
        <s v="Australian Terrier"/>
        <s v="Basenji"/>
        <s v="Basset Hound"/>
        <s v="Beagle"/>
        <s v="Bearded Collie"/>
        <s v="Beauceron"/>
        <s v="Bedlington Terrier"/>
        <s v="Belgian Shepherd Dog Sheepdog"/>
        <s v="Belgian Shepherd Laekenois"/>
        <s v="Belgian Shepherd Malinois"/>
        <s v="Belgian Shepherd Tervuren"/>
        <s v="Bernese Mountain Dog"/>
        <s v="Bichon Frise"/>
        <s v="Black and Tan Coonhound"/>
        <s v="Black Labrador Retriever"/>
        <s v="Black Mouth Cur"/>
        <s v="Black Russian Terrier"/>
        <s v="Bloodhound"/>
        <s v="Blue Lacy"/>
        <s v="Bluetick Coonhound"/>
        <s v="Boerboel"/>
        <s v="Bolognese"/>
        <s v="Border Collie"/>
        <s v="Border Terrier"/>
        <s v="Borzoi"/>
        <s v="Boston Terrier"/>
        <s v="Bouvier des Flanders"/>
        <s v="Boxer"/>
        <s v="Boykin Spaniel"/>
        <s v="Briard"/>
        <s v="Brittany Spaniel"/>
        <s v="Brussels Griffon"/>
        <s v="Bull Terrier"/>
        <s v="Bullmastiff"/>
        <s v="Cairn Terrier"/>
        <s v="Canaan Dog"/>
        <s v="Cane Corso Mastiff"/>
        <s v="Cardigan"/>
        <s v="Carolina Dog"/>
        <s v="Catahoula Leopard Dog"/>
        <s v="Cattle Dog"/>
        <s v="Caucasian Sheepdog (Caucasian Ovtcharka)"/>
        <s v="Cavalier King Charles Spaniel"/>
        <s v="Chesapeake Bay Retriever"/>
        <s v="Chihuahua"/>
        <s v="Chinese Crested Dog"/>
        <s v="Chinese Foo Dog"/>
        <s v="Chinook"/>
        <s v="Chocolate Labrador Retriever"/>
        <s v="Chow Chow"/>
        <s v="Cirneco dell'Etna"/>
        <s v="Clumber Spaniel"/>
        <s v="Cockapoo"/>
        <s v="Cocker Spaniel"/>
        <s v="Collie"/>
        <s v="Coonhound"/>
        <s v="Corgi"/>
        <s v="Coton de Tulear"/>
        <s v="Curly-Coated Retriever"/>
        <s v="Dachshund"/>
        <s v="Dalmatian"/>
        <s v="Dandi Dinmont Terrier"/>
        <s v="Dhole"/>
        <s v="Dingo"/>
        <s v="Doberman Pinscher"/>
        <s v="Dogo Argentino"/>
        <s v="Dogue de Bordeaux"/>
        <s v="Dutch Shepherd"/>
        <s v="English Bulldog"/>
        <s v="English Cocker Spaniel"/>
        <s v="English Coonhound"/>
        <s v="English Pointer"/>
        <s v="English Setter"/>
        <s v="English Shepherd"/>
        <s v="English Springer Spaniel"/>
        <s v="English Toy Spaniel"/>
        <s v="Entlebucher"/>
        <s v="Eskimo Dog"/>
        <s v="Feist"/>
        <s v="Field Spaniel"/>
        <s v="Fila Brasileiro"/>
        <s v="Finnish Lapphund"/>
        <s v="Finnish Spitz"/>
        <s v="Flat-coated Retriever"/>
        <s v="Fox Terrier"/>
        <s v="Foxhound"/>
        <s v="French Bulldog"/>
        <s v="Galgo Spanish Greyhound"/>
        <s v="German Pinscher"/>
        <s v="German Shepherd Dog"/>
        <s v="German Shorthaired Pointer"/>
        <s v="German Spitz"/>
        <s v="German Wirehaired Pointer"/>
        <s v="Giant Schnauzer"/>
        <s v="Glen of Imaal Terrier"/>
        <s v="Golden Retriever"/>
        <s v="Gordon Setter"/>
        <s v="Great Dane"/>
        <s v="Great Pyrenees"/>
        <s v="Greater Swiss Mountain Dog"/>
        <s v="Greyhound"/>
        <s v="Harrier"/>
        <s v="Havanese"/>
        <s v="Hound"/>
        <s v="Hovawart"/>
        <s v="Husky"/>
        <s v="Ibizan Hound"/>
        <s v="Illyrian Sheepdog"/>
        <s v="Irish Setter"/>
        <s v="Irish Terrier"/>
        <s v="Irish Water Spaniel"/>
        <s v="Irish Wolfhound"/>
        <s v="Italian Greyhound"/>
        <s v="Italian Spinone"/>
        <s v="Jack Russell Terrier"/>
        <s v="Jack Russell Terrier (Parson Russell Terrier)"/>
        <s v="Japanese Chin"/>
        <s v="Jindo"/>
        <s v="Kai Dog"/>
        <s v="Karelian Bear Dog"/>
        <s v="Keeshond"/>
        <s v="Kerry Blue Terrier"/>
        <s v="Kishu"/>
        <s v="Klee Kai"/>
        <s v="Komondor"/>
        <s v="Kuvasz"/>
        <s v="Kyi Leo"/>
        <s v="Labrador Retriever"/>
        <s v="Lakeland Terrier"/>
        <s v="Lancashire Heeler"/>
        <s v="Leonberger"/>
        <s v="Lhasa Apso"/>
        <s v="Lowchen"/>
        <s v="Maltese"/>
        <s v="Manchester Terrier"/>
        <s v="Maremma Sheepdog"/>
        <s v="Mastiff"/>
        <s v="McNab"/>
        <s v="Miniature Pinscher"/>
        <s v="Miniature Poodle"/>
        <s v="Miniature Schnauzer"/>
        <s v="Mixed Breed"/>
        <s v="Mountain Cur"/>
        <s v="Mountain Dog"/>
        <s v="Munsterlander"/>
        <s v="Neapolitan Mastiff"/>
        <s v="New Guinea Singing Dog"/>
        <s v="Newfoundland Dog"/>
        <s v="Norfolk Terrier"/>
        <s v="Norwegian Buhund"/>
        <s v="Norwegian Elkhound"/>
        <s v="Norwegian Lundehund"/>
        <s v="Norwich Terrier"/>
        <s v="Nova Scotia Duck-Tolling Retriever"/>
        <s v="Old English Sheepdog"/>
        <s v="Otterhound"/>
        <s v="Papillon"/>
        <s v="Patterdale Terrier (Fell Terrier)"/>
        <s v="Pekingese"/>
        <s v="Pembroke"/>
        <s v="Peruvian Inca Orchid"/>
        <s v="Petit Basset Griffon Vendeen"/>
        <s v="Pharaoh Hound"/>
        <s v="Pit Bull Terrier"/>
        <s v="Plott Hound"/>
        <s v="Podengo Portugueso"/>
        <s v="Pointer"/>
        <s v="Polish Lowland Sheepdog"/>
        <s v="Pomeranian"/>
        <s v="Poodle"/>
        <s v="Portuguese Water Dog"/>
        <s v="Presa Canario"/>
        <s v="Pug"/>
        <s v="Puli"/>
        <s v="Pumi"/>
        <s v="Rat Terrier"/>
        <s v="Redbone Coonhound"/>
        <s v="Retriever"/>
        <s v="Rhodesian Ridgeback"/>
        <s v="Rottweiler"/>
        <s v="Saint Bernard"/>
        <s v="Saluki"/>
        <s v="Samoyed"/>
        <s v="Sarplaninac"/>
        <s v="Schipperke"/>
        <s v="Schnauzer"/>
        <s v="Scottish Deerhound"/>
        <s v="Scottish Terrier Scottie"/>
        <s v="Sealyham Terrier"/>
        <s v="Setter"/>
        <s v="Shar Pei"/>
        <s v="Sheep Dog"/>
        <s v="Shepherd"/>
        <s v="Shetland Sheepdog Sheltie"/>
        <s v="Shiba Inu"/>
        <s v="Shih Tzu"/>
        <s v="Siberian Husky"/>
        <s v="Silky Terrier"/>
        <s v="Skye Terrier"/>
        <s v="Sloughi"/>
        <s v="Smooth Fox Terrier"/>
        <s v="South Russian Ovtcharka"/>
        <s v="Spaniel"/>
        <s v="Spitz"/>
        <s v="Staffordshire Bull Terrier"/>
        <s v="Standard Poodle"/>
        <s v="Sussex Spaniel"/>
        <s v="Swedish Vallhund"/>
        <s v="Terrier"/>
        <s v="Thai Ridgeback"/>
        <s v="Tibetan Mastiff"/>
        <s v="Tibetan Spaniel"/>
        <s v="Tibetan Terrier"/>
        <s v="Tosa Inu"/>
        <s v="Toy Fox Terrier"/>
        <s v="Toy Poodle"/>
        <s v="Treeing Walker Coonhound"/>
        <s v="Vizsla"/>
        <s v="Weimaraner"/>
        <s v="Welsh Corgi"/>
        <s v="Welsh Springer Spaniel"/>
        <s v="Welsh Terrier"/>
        <s v="West Highland White Terrier Westie"/>
        <s v="Wheaten Terrier"/>
        <s v="Whippet"/>
        <s v="White German Shepherd"/>
        <s v="Wire Fox Terrier"/>
        <s v="Wire-haired Pointing Griffon"/>
        <s v="Wirehaired Terrier"/>
        <s v="Xoloitzcuintle/Mexican Hairless"/>
        <s v="Yellow Labrador Retriever"/>
        <s v="Yorkshire Terrier Yorkie"/>
      </sharedItems>
    </cacheField>
    <cacheField name="AltBreedName" numFmtId="0">
      <sharedItems containsBlank="1"/>
    </cacheField>
    <cacheField name="Group1" numFmtId="0">
      <sharedItems containsBlank="1" count="9">
        <s v="Toy"/>
        <s v="Sporting"/>
        <m/>
        <s v="Terrier"/>
        <s v="Working"/>
        <s v="Non Sporting"/>
        <s v="Herding"/>
        <s v="Hound"/>
        <s v="Southern"/>
      </sharedItems>
    </cacheField>
    <cacheField name="Group2" numFmtId="0">
      <sharedItems containsBlank="1" count="11">
        <s v="Companion"/>
        <s v="Sight"/>
        <m/>
        <s v="Terrier"/>
        <s v="Guardian"/>
        <s v="Herding"/>
        <s v="Northern"/>
        <s v="Gun"/>
        <s v="Scenthound"/>
        <s v="Southern"/>
        <s v="Gun Dogs"/>
      </sharedItems>
    </cacheField>
    <cacheField name="MaleWtKg" numFmtId="0">
      <sharedItems containsString="0" containsBlank="1" containsNumber="1" containsInteger="1" minValue="2" maxValue="90"/>
    </cacheField>
    <cacheField name="Temperment" numFmtId="0">
      <sharedItems containsBlank="1" count="219">
        <s v="Active, Adventurous, Curious, Fun-loving, Playful, Stubborn"/>
        <s v="Aloof, Clownish, Dignified, Happy, Independent"/>
        <s v="Wild"/>
        <s v="Alert, Confident, Courageous, Friendly, Intelligent, Outgoing"/>
        <s v="Affectionate, Alert, Courageous, Independent, Intelligent, Loyal"/>
        <s v="Alert, Courageous, Dignified, Docile, Friendly, Intelligent, Responsive"/>
        <s v="Affectionate, Devoted, Dignified, Friendly, Loyal, Playful"/>
        <s v="Affectionate, Alert, Courageous, Energetic, Gentle, Loving, Out-going, Social"/>
        <s v="Alert, Energetic, Friendly, Independent, Intelligent, Protective"/>
        <s v="Alert, Lively, Loving, Intelligent, Inquisitive, Playful"/>
        <s v="Attentive, Courageous, Devoted, Friendly, Loyal, Tenacious, Intelligent"/>
        <s v="Energetic, Friendly, Intelligent, Obedient, Protective, Trainable"/>
        <s v="Bold, Confident, Independent, Intelligent, Proud, Steady"/>
        <s v="Energetic, Fearless, Lively, Reliable, Self-assured, Social"/>
        <s v="Aggressive, Alert, Energetic, Intelligent, Loyal, Protective, Responsive"/>
        <s v="Alert, Eager, Energetic, Friendly, Intelligent, Loyal, Robust"/>
        <s v="Active, Affectionate, Friendly, Good-natured, Intelligent, Protective, Loving"/>
        <s v="Alert, Compassionate, Courageous, Even Tempered, Loyal, Spirited, Intelligent"/>
        <s v="Affectionate, Alert, Curious, Energetic, Playful, Intelligent"/>
        <s v="Affectionate, Devoted, Friendly, Gentle, Sweet-tempered, Tenacious"/>
        <s v="Friendly, Gentle, Independent, Intelligent, Lively, Loving, Sweet"/>
        <s v="Active, Alert, Hardy, Intelligent, Lively, Self-confident"/>
        <s v="Courageous, Obedient, Loyal, Protective, Loving"/>
        <s v="Affectionate, Devoted, Energetic, Loyal, Playful, Reliable, Intelligent"/>
        <s v="Active, Alert, Confident, Friendly, Hard-working, Protective, Stubborn, Watchful, Intelligent"/>
        <s v="Active, Alert, Energetic, Lively, Protective, Watchful"/>
        <s v="Active, Alert, Confident, Friendly, Hard-working, Protective, Stubborn, Watchful"/>
        <s v="Alert, Attentive, Energetic, Intelligent, Loyal, Protective"/>
        <s v="Affectionate, Faithful, Intelligent, Loyal"/>
        <s v="Affectionate, Cheerful, Feisty, Gentle, Playful, Intelligent, Sensitive"/>
        <s v="Adaptable, Easygoing, Even-tempered, Gentle, Lovable, Trusting, Intelligent"/>
        <s v="Affectionate, Alert, Cheerful, Energetic, Friendly, Gentle, Intelligent, Loving, Loyal, Outgoing, Playful, Responsive, Social"/>
        <s v="Active, Fearless, Kind, Loyal, Protective, Trainable"/>
        <s v="Brave, Confident, Energetic, Hardy, Lively, Stable"/>
        <s v="Affectionate, Even-tempered, Gentle, Stubborn, Independent"/>
        <s v="Active, Alert, Bold, Devoted, Intelligent, Intense"/>
        <s v="Friendly, Active, Gentle"/>
        <s v="Confident, Dominant, Intelligent, Obedient, Territorial"/>
        <s v="Docile, Enterprising, Loyal, Reserved, Serious"/>
        <s v="Intelligent, Energetic, Alert, Responsive, Tenacious, Loyal, Protective"/>
        <s v="Affectionate, Alert, Even-tempered, Fearless, Intelligent, Obedient"/>
        <s v="Athletic, Gentle, Independent, Intelligent, Quiet, Respectful"/>
        <s v="Affectionate, Aggressive, Friendly, Gentle, Intelligent, Lively, Playful"/>
        <s v="Familial, Gentle, Intelligent, Loyal, Protective, Rational"/>
        <s v="Brave, Bright, Confident, Energetic, Fearless, Friendly, Intelligent, Loyal, Playful"/>
        <s v="Companionable, Eager, Energetic, Friendly, Intelligent, Trainable"/>
        <s v="Faithful, Fearless, Intelligent, Loyal, Obedient, Protective"/>
        <s v="Alert, Independent, Intelligent, Responsive, Social"/>
        <s v="Alert, Companionable, Inquisitive, Self-important, Sensitive, Watchful"/>
        <s v="Active, Keen, Protective, Sweet-tempered, Trainable"/>
        <s v="Alert, Calm, Courageous, Devoted, Docile, Powerful, Loyal, Protective, Reliable"/>
        <s v="Active, Assertive, Courageous, Fearless, Hardy, Intelligent"/>
        <s v="Alert, Cautious, Devoted, Quick, Vigilant"/>
        <s v="Cheerful, Courageous, Loyal, Quiet, Social"/>
        <s v="Active, Affectionate, Alert, Companionable, Devoted, Gentle, Intelligent"/>
        <s v="Adaptable, Gentle, Loyal, Primitive, Reserved"/>
        <s v="Alert, Courageous, Energetic, Gentle, Independent, Intelligent, Loving, Loyal, Protective"/>
        <s v="Alert, Calm, Dominant, Powerful, Quick,Strong"/>
        <s v="Affectionate, Cheerful, Courageous, Gentle, Intelligent, Social"/>
        <s v="Happy, Affectionate, Dominant, Intelligent, Protective, Quiet"/>
        <s v="Alert, Courageous, Devoted, Lively, Intelligent, Quick"/>
        <s v="Affectionate, Alert, Happy, Lively, Playful, Sweet-tempered"/>
        <s v="Friendly, Devoted, Courageous"/>
        <s v="Alert, Calm, Dignified, Friendly, Responsive"/>
        <s v="Aloof, Independent, Loyal, Quiet, Intelligent, Protective, Detached"/>
        <s v="Affectionate, Gentle, Lively"/>
        <s v="Gentle, Loyal, Affectionate, Dignified, Aloof"/>
        <s v="Affectionate, Alert, Cheerful, Friendly, Intelligent, Loving, Loyal, Outgoing, Playful, Responsive, Social"/>
        <s v="Even Tempered, Joyful, Merry, Outgoing, Intelligent, Sociable, Trusting"/>
        <s v="Friendly, Gentle, Intelligent, Loyal, Protective, Responsive, Social"/>
        <s v="Affectionate, Intelligent, Lively, Playful, Trainable, Vocal"/>
        <s v="Clever, Independent, Intelligent, Lively, Sensitive, Trainable"/>
        <s v="Clever, Courageous, Devoted, Lively, Playful, Stubborn"/>
        <s v="Active, Energetic, Friendly, Intelligent, Outgoing, Playful, Sensitive"/>
        <s v="Affectionate, Companionable, Determined, Fun-loving, Independent, Lively, Intelligent"/>
        <s v="Alert, Energetic, Fearless, Intelligent, Loyal, Obedient"/>
        <s v="Affectionate, Cheerful, Friendly, Loyal, Protective, Tolerant, Social"/>
        <s v="Companionable, Courageous, Devoted, Even-tempered, Loyal, Vigiliant"/>
        <s v="Affectionate, Alert, Loyal, Obedient, Reliable, Trainable"/>
        <s v="Aggressive, Courageous, Friendly, Loving, Social, Sweet"/>
        <s v="Affectionate, Faithful, Friendly, Intelligent, Playful, Quiet, Trainable"/>
        <s v="Active, Energetic, High-strung, Loyal"/>
        <s v="Active, Affectionate, Amiable, Even-tempered, Kind, Loyal, Intelligent"/>
        <s v="Strong-willed, Mischevious, Gentle, Energetic, Intelligent"/>
        <s v="Adaptable, Alert, Courageous, Energetic, Friendly, Independent, Intelligent, Playful, Responsibe"/>
        <s v="Affectionate, Alert, Cheerful, Energetic, Intelligent, Playful, Social"/>
        <s v="Affectionate, Gentle, Happy, Loving, Playful, Reserved"/>
        <s v="Agile, Devoted, Independent, Loyal, Self-confident"/>
        <s v="Agile, Alert, Lovable, Spirited, Swift"/>
        <s v="Adaptable, Cautious, Docile, Familial, Sensitive, Sociable"/>
        <s v="Brave, Courageous, Determined, Docile, Loyal, Obedient"/>
        <s v="Calm, Courageous, Faithful, Friendly, Keen"/>
        <s v="Happy, Independent, Intelligent, Loyal, Playful, Vocal"/>
        <s v="Friendly, Confident, Devoted, Optimistic, Outgoing, Intelligent"/>
        <s v="Active, Affectionate, Alert, Fearless, Intelligent, Playful"/>
        <s v="Independent, Intelligent, Kind, Loving, Loyal, Sweet-tempered"/>
        <s v="Affectionate, Playful, Alert, Athletic, Bright, Easygoing, Keen, Lively, Patient"/>
        <s v="Affectionate, Calm, Quiet, Gentle"/>
        <s v="Even-tempered, Familial, Courageous, Lively, Loving, Spirited"/>
        <s v="Alert, Confident, Courageous, Curious, Intelligent, Loyal, Obedient, Watchful"/>
        <s v="Affectionate, Boisterous, Bold, Cooperative, Intelligent, Trainable"/>
        <s v="Active, Affectionate, Friendly, Intelligent, Loyal, Willful, Responsive"/>
        <s v="Dominant, Intelligent, Kind, Loyal, Powerful, Strong-willed"/>
        <s v="Devoted, Good-natured, Intelligent, Lively, Playful, Trainable"/>
        <s v="Active, Agile, Courageous, Gentle, Loyal, Spirited"/>
        <s v="Confident, Friendly, Intelligent, Kind, Reliable, Trustworthy"/>
        <s v="Alert, Confident, Eager, Fearless, Loyal, Intelligent"/>
        <s v="Friendly, Confident, Devoted, Intelligent, Gentle, Loving, Reserved"/>
        <s v="Affectionate, Confident, Fearless, Gentle, Patient, Strong-willed"/>
        <s v="Alert, Devoted, Fearless, Good-natured, Protective, Self-confident"/>
        <s v="Intelligent, Gentle, Affectionate, Athletic, Even-tempered, Quiet"/>
        <s v="Active, Cheerful, Friendly, Outgoing, Sweet-tempered, Tolerant"/>
        <s v="Affectionate, Companionable, Gentle, Intelligent, Playful, Responsive"/>
        <s v="Watchful, Even-tempered, Reserved, Active, Devoted"/>
        <s v="Alert, Friendly, Gentle, Intelligent, Outgoing"/>
        <s v="Active, Clownish, Engaging, Independent, Intelligent, Stubborn"/>
        <s v="Independent, Reliable, Devoted, Protective"/>
        <s v="Affectionate, Companionable, Energetic, Independent, Lively, Playful, Intelligent"/>
        <s v="Dominant, Intelligent, Lively, Protective, Respectful, Trainable"/>
        <s v="Active, Alert, Clownish, Inquisitive, Intelligent, Quick"/>
        <s v="Dignified, Generous, Loyal, Patient, Sweet-tempered, Thoughtful, Intelligent"/>
        <s v="Affectionate, Agile, Athletic, Companionable, Intelligent, Mischevious"/>
        <s v="Friendly, Loyal, Affectionate, Docile, Gentle, Patient"/>
        <s v="Alert, Cheerful, Courageous, Energetic, Independent"/>
        <s v="Energetic, Bold, Eager, Happy, Intelligent, Obedient"/>
        <s v="Alert, Cat-like, Independent, Intelligent, Loving, Loyal, Playful"/>
        <s v="Active, Bold, Brave, Faithful, Intelligent, Loyal"/>
        <s v="Intelligent, Agile, Alert, Brave"/>
        <s v="Brave, Cautious, Loyal, Independent, Tenacious, Territorial"/>
        <s v="Agile, Bright, Obedient, Playful, Quick, Sturdy, Intelligent"/>
        <s v="Affectionate, Alert, Gentle, Loyal, Spirited, Strong-willed, Intelligent"/>
        <s v="Alert, Dignified, Docile, Faithful, Noble"/>
        <s v="Active, Agile, Curious, Intelligent, Loyal, Quick, Territorial"/>
        <s v="Affectionate, Calm, Fearless, Gentle, Independent, Steady"/>
        <s v="Clownish, Independent, Intelligent, Loyal, Patient, Protective"/>
        <s v="Active, Calm, Forgiving, Obedient, Playful, Quiet"/>
        <s v="Independent, Bold, Confident, Friendly, Intelligent, Trainable"/>
        <s v="Alert, Clever, Friendly, Intelligent"/>
        <s v="Adaptable, Companionable, Fearless, Loving, Loyal, Obedient"/>
        <s v="Alert, Assertive, Devoted, Friendly, Intelligent, Lively, Obedient, Playful, Spirited, Steady"/>
        <s v="Active, Familial, Friendly, Happy, Playful"/>
        <s v="Active, Docile, Easygoing, Gentle, Intelligent, Playful, Responsive, Sweet-tempered"/>
        <s v="Active, Alert, Devoted, Discerning, Quiet, Loyal, Intelligent"/>
        <s v="Alert, Determined, Dignified, Friendly, Intelligent, Loyal"/>
        <s v="Affectionate, Alert, Cheerful, Courageous, Intelligent, Loyal, Protective"/>
        <s v="Friendly, Hard-working, Obedient, Protective, Sociable, Well-mannered"/>
        <s v="Clever, Energetic, Friendly, Outgoing, Playful, Responsive, Intelligent"/>
        <s v="Active, Alert, Faithful, Instinctual, Intelligent, Trainable"/>
        <m/>
        <s v="Intelligent, Protective"/>
        <s v="Intelligent, Trainable, Attentive, Mischevious"/>
        <s v="Protective, Dominant, Fearless, Obedient, Stubborn, Trainable"/>
        <s v="Active, Affectionate, Alert, Gentle, Lively"/>
        <s v="Cheerful, Courageous, Intelligent, Loyal, Social, Sweet, Gentle"/>
        <s v="Companionable, Fearless, Happy, Lovable, Self-confident, Spirited, Intelligent"/>
        <s v="Agile, Courageous, Energetic, Friendly, Fun-loving"/>
        <s v="Alert, Bold, Hardy, Loyal, Playful, Strong-willed, Intelligent"/>
        <s v="Alert, Energetic, Loyal, Protective"/>
        <s v="Affectionate, Energetic, Hardy, Intelligent, Sensitive"/>
        <s v="Affectionate, Alert, Courageous, Energetic, Gentle, Playful, Responsive"/>
        <s v="Adaptable, Bubbly, Intelligent, Loving, Playful, Sociable, Protective"/>
        <s v="Amiable, Boisterous, Even-tempered"/>
        <s v="Alert, Energetic, Friendly, Happy, Hardy, Intelligent"/>
        <s v="Bold, Confident, Energetic, Friendly, Inquisitive, Intelligent"/>
        <s v="Affectionate, Aggressive, Good-natured, Intelligent, Opinionated, Stubborn"/>
        <s v="Affectionate, Alert, Intelligent, Lively, Noble, Protective"/>
        <s v="Active, Extroverted, Friendly, Happy, Independent, Lively, Intelligent"/>
        <s v="Active, Affectionate, Intelligent, Playful, Sociable, Trainable"/>
        <s v="Affectionate, Aggressive, Clownish, Courageous, Friendly, Intelligent, Loyal, Obedient, Strong-willed, Stubborn"/>
        <s v="Alert, Bold, Courageous, Loyal"/>
        <s v="Active, Companionable, Friendly, Hardy, Lively, Loyal"/>
        <s v="Agile, Even-tempered, Lively, Perceptive, Self-confident"/>
        <s v="Active, Extroverted, Friendly, Intelligent, Lively, Playful, Sociable"/>
        <s v="Brave, Docile, Impetuous, Intelligent, Obedient, Quarrelsome"/>
        <s v="Calm, Dominant, Gentle, Strong-willed, Suspicious"/>
        <s v="Affectionate, Cheerful, Courageous, Gentle, Intelligent, Friendly, Outgoing, Playful, Loyal"/>
        <s v="Agile, Energetic, Faithful, Intelligent, Loyal, Obedient"/>
        <s v="Active, Intelligent, Lively, Protective, Reserved, Vocal"/>
        <s v="Affectioante, Alert, Inquisitive, Lively, Loving"/>
        <s v="Affectionate, Companionable, Energetic, Familial, Independent, Unflappable"/>
        <s v="Dignified, Intelligent, Loyal, Mischevious, Sensitive, Strong-willed"/>
        <s v="Alert, Courageous, Fearless, Good-natured, Independent, Intelligent, Loyal, Protective"/>
        <s v="Friendly, Gentle, Independent, Intelligent, Outgoing, Quiet, Social"/>
        <s v="Aloof, Intelligent, Quiet, Reserverd, Loyal"/>
        <s v="Alert, Lively, Friendly, Intelligent, Playful, Sociable, Stubborn"/>
        <s v="Independent, Calm, Devoted, Intelligent, Protective, Reliable"/>
        <s v="Agile, Confident, Curious, Faithful, Fearless, Independent, Intelligent"/>
        <s v="Dignified, Docile, Friendly, Gentle, Polite, Quiet"/>
        <s v="Independent, Fiesty, Alert, Playful, Quick, Self-assured"/>
        <s v="Alert, Calm, Even-tempered, Fearless, Friendly, Intelligent"/>
        <s v="Affectionate, Devoted, Independent, Loving, Reserved, Suspicious"/>
        <s v="Affectionate, Friendly, Gentle, Intelligent, Lively, Playful, Responsive"/>
        <s v="Alert, Charming, Confident, Faithful, Fearless, Keen, Outgoing"/>
        <s v="Active, Courageous, Friendly, Gentle, Happy, Intelligent, Lively, Outgoing, Playful"/>
        <s v="Alert, Friendly, Inquisitive, Joyful, Quick, Responsive, Intelligent"/>
        <s v="Loyal, Fearless, Friendly, Good-tempered, Intelligent"/>
        <s v="Alert, Faithful, Intelligent, Sensitive, Independent, Playful, Sweet"/>
        <s v="Active, Balanced, Courageous, Lively, Nervous"/>
        <s v="Affectionate, Bold, Courageous, Fearless, Intelligent, Reliable"/>
        <s v="Calm, Cheerful, Companionable, Devoted, Friendly, Sociable"/>
        <s v="Alert, Energetic, Fearless, Friendly, Watchful"/>
        <s v="Affectionate, Alert, Courageous, Intelligent, Friendly, Hardy, Independent"/>
        <s v="Familial, Independent, Loving, Loyal, Protective"/>
        <s v="Aloof, Protective, Strong-willed, Stubborn, Courageous, Loyal"/>
        <s v="Intelligent, Assertive, Aloof, Happy, Independent, Willful"/>
        <s v="Affectionate, Amiable, Energetic, Gentle, Reserved, Sensitive, Intelligent"/>
        <s v="Aggressive, Brave, Fearless, Intelligent, Sensitive, Suspicious"/>
        <s v="Alert, Friendly, Intelligent, Loyal, Playful, Spirited"/>
        <s v="Affectionate, Clever, Confident, Loving, Trainable"/>
        <s v="Affectionate, Cheerful, Energetic, Gentle, Intelligent, Playful, Protective, Quiet"/>
        <s v="Alert, Aloof, Energetic, Fast, Intelligent, Powerful, Steady, Stubborn, Social"/>
        <s v="Affectionate, Loyal, Active, Friendly, Playful, Stubborn, Intelligent"/>
        <s v="Alert, Friendly, Intelligent, Spirited, Independent, Loving"/>
        <s v="Affectionate, Energetic, Faithful, Intelligent, Playful, Spirited"/>
        <s v="Affectionate, Friendly, Gentle, Intelligent, Lively, Quiet"/>
        <s v="Alert, Bold, Fearless, Friendly, Keen, Quick, Intelligent"/>
        <s v="Gentle, Loyal, Proud, Trainable, Vigilant, Intelligent"/>
        <s v="Aleret, Calm, Cheerful, Companionable, Loyal, Protective"/>
        <s v="Alert, Courageous, Energetic, Independent, Intelligent, Loyal, Playful"/>
      </sharedItems>
    </cacheField>
    <cacheField name="AvgPupPrice" numFmtId="0">
      <sharedItems containsString="0" containsBlank="1" containsNumber="1" containsInteger="1" minValue="350" maxValue="39000" count="38">
        <n v="1000"/>
        <n v="2250"/>
        <m/>
        <n v="700"/>
        <n v="600"/>
        <n v="1350"/>
        <n v="800"/>
        <n v="400"/>
        <n v="900"/>
        <n v="1250"/>
        <n v="1100"/>
        <n v="650"/>
        <n v="1300"/>
        <n v="1900"/>
        <n v="850"/>
        <n v="350"/>
        <n v="1500"/>
        <n v="2150"/>
        <n v="550"/>
        <n v="1750"/>
        <n v="750"/>
        <n v="2000"/>
        <n v="500"/>
        <n v="2700"/>
        <n v="39000"/>
        <n v="1150"/>
        <n v="1600"/>
        <n v="1050"/>
        <n v="450"/>
        <n v="1400"/>
        <n v="3000"/>
        <n v="950"/>
        <n v="1700"/>
        <n v="2650"/>
        <n v="2100"/>
        <n v="2750"/>
        <n v="1650"/>
        <n v="2500"/>
      </sharedItems>
    </cacheField>
    <cacheField name="Intelligence" numFmtId="0">
      <sharedItems containsString="0" containsBlank="1" containsNumber="1" containsInteger="1" minValue="1" maxValue="79" count="77">
        <n v="37"/>
        <n v="79"/>
        <m/>
        <n v="29"/>
        <n v="54"/>
        <n v="50"/>
        <n v="34"/>
        <n v="44"/>
        <n v="10"/>
        <n v="42"/>
        <n v="78"/>
        <n v="71"/>
        <n v="72"/>
        <n v="40"/>
        <n v="15"/>
        <n v="14"/>
        <n v="22"/>
        <n v="45"/>
        <n v="7"/>
        <n v="74"/>
        <n v="1"/>
        <n v="30"/>
        <n v="75"/>
        <n v="49"/>
        <n v="19"/>
        <n v="66"/>
        <n v="69"/>
        <n v="35"/>
        <n v="26"/>
        <n v="27"/>
        <n v="67"/>
        <n v="61"/>
        <n v="76"/>
        <n v="20"/>
        <n v="16"/>
        <n v="41"/>
        <n v="39"/>
        <n v="62"/>
        <n v="5"/>
        <n v="77"/>
        <n v="18"/>
        <n v="43"/>
        <n v="13"/>
        <n v="46"/>
        <n v="58"/>
        <n v="3"/>
        <n v="17"/>
        <n v="28"/>
        <n v="4"/>
        <n v="48"/>
        <n v="64"/>
        <n v="53"/>
        <n v="24"/>
        <n v="60"/>
        <n v="68"/>
        <n v="59"/>
        <n v="32"/>
        <n v="2"/>
        <n v="56"/>
        <n v="36"/>
        <n v="38"/>
        <n v="63"/>
        <n v="8"/>
        <n v="73"/>
        <n v="23"/>
        <n v="57"/>
        <n v="52"/>
        <n v="9"/>
        <n v="65"/>
        <n v="33"/>
        <n v="47"/>
        <n v="51"/>
        <n v="6"/>
        <n v="70"/>
        <n v="55"/>
        <n v="21"/>
        <n v="31"/>
      </sharedItems>
    </cacheField>
    <cacheField name="Watchdog" numFmtId="0">
      <sharedItems containsString="0" containsBlank="1" containsNumber="1" containsInteger="1" minValue="1" maxValue="6"/>
    </cacheField>
    <cacheField name="MalaysiaGuardedDog" numFmtId="0">
      <sharedItems containsString="0" containsBlank="1" containsNumber="1" containsInteger="1" minValue="1" maxValue="1"/>
    </cacheField>
    <cacheField name="MalaysiaProhibitedDog" numFmtId="0">
      <sharedItems containsString="0" containsBlank="1" containsNumber="1" containsInteger="1" minValue="1" maxValue="1"/>
    </cacheField>
    <cacheField name="MalaysiaPopularity" numFmtId="0">
      <sharedItems containsString="0" containsBlank="1" containsNumber="1" containsInteger="1" minValue="1" maxValue="8"/>
    </cacheField>
    <cacheField name="PopularityUS2017" numFmtId="0">
      <sharedItems containsString="0" containsBlank="1" containsNumber="1" containsInteger="1" minValue="1" maxValue="190"/>
    </cacheField>
    <cacheField name="Qty Sold" numFmtId="0">
      <sharedItems containsSemiMixedTypes="0" containsString="0" containsNumber="1" containsInteger="1" minValue="4" maxValue="74172" count="125">
        <n v="300"/>
        <n v="250"/>
        <n v="500"/>
        <n v="670"/>
        <n v="293"/>
        <n v="457"/>
        <n v="890"/>
        <n v="91"/>
        <n v="25"/>
        <n v="76"/>
        <n v="94"/>
        <n v="56"/>
        <n v="780"/>
        <n v="909"/>
        <n v="101"/>
        <n v="102"/>
        <n v="39"/>
        <n v="55"/>
        <n v="49"/>
        <n v="34"/>
        <n v="50"/>
        <n v="23"/>
        <n v="45"/>
        <n v="33"/>
        <n v="53"/>
        <n v="87"/>
        <n v="67"/>
        <n v="98"/>
        <n v="104"/>
        <n v="542"/>
        <n v="123"/>
        <n v="105"/>
        <n v="107"/>
        <n v="891"/>
        <n v="397"/>
        <n v="675"/>
        <n v="393"/>
        <n v="215"/>
        <n v="110"/>
        <n v="35"/>
        <n v="15"/>
        <n v="5"/>
        <n v="100"/>
        <n v="109"/>
        <n v="895"/>
        <n v="576"/>
        <n v="115"/>
        <n v="11"/>
        <n v="103"/>
        <n v="178"/>
        <n v="209"/>
        <n v="315"/>
        <n v="89"/>
        <n v="72"/>
        <n v="81"/>
        <n v="64"/>
        <n v="210"/>
        <n v="111"/>
        <n v="204"/>
        <n v="203"/>
        <n v="59"/>
        <n v="309"/>
        <n v="301"/>
        <n v="256"/>
        <n v="22"/>
        <n v="21"/>
        <n v="14"/>
        <n v="145"/>
        <n v="54"/>
        <n v="153"/>
        <n v="96"/>
        <n v="77"/>
        <n v="63"/>
        <n v="95"/>
        <n v="79"/>
        <n v="20"/>
        <n v="4"/>
        <n v="32"/>
        <n v="125"/>
        <n v="83"/>
        <n v="112"/>
        <n v="150"/>
        <n v="149"/>
        <n v="121"/>
        <n v="93"/>
        <n v="505"/>
        <n v="396"/>
        <n v="74172"/>
        <n v="254"/>
        <n v="232"/>
        <n v="597"/>
        <n v="321"/>
        <n v="10"/>
        <n v="28"/>
        <n v="48"/>
        <n v="71"/>
        <n v="220"/>
        <n v="225"/>
        <n v="689"/>
        <n v="351"/>
        <n v="75"/>
        <n v="16"/>
        <n v="80"/>
        <n v="134"/>
        <n v="325"/>
        <n v="74"/>
        <n v="12"/>
        <n v="27"/>
        <n v="26"/>
        <n v="341"/>
        <n v="205"/>
        <n v="371"/>
        <n v="235"/>
        <n v="345"/>
        <n v="521"/>
        <n v="526"/>
        <n v="65"/>
        <n v="119"/>
        <n v="230"/>
        <n v="147"/>
        <n v="245"/>
        <n v="128"/>
        <n v="38"/>
        <n v="555"/>
        <n v="90"/>
      </sharedItems>
    </cacheField>
    <cacheField name="Average Sales" numFmtId="0">
      <sharedItems containsSemiMixedTypes="0" containsString="0" containsNumber="1" containsInteger="1" minValue="0" maxValue="66754800" count="219">
        <n v="300000"/>
        <n v="562500"/>
        <n v="0"/>
        <n v="469000"/>
        <n v="175800"/>
        <n v="457000"/>
        <n v="1201500"/>
        <n v="72800"/>
        <n v="17500"/>
        <n v="30400"/>
        <n v="84600"/>
        <n v="50400"/>
        <n v="624000"/>
        <n v="636300"/>
        <n v="60600"/>
        <n v="61200"/>
        <n v="27300"/>
        <n v="68750"/>
        <n v="53900"/>
        <n v="22100"/>
        <n v="65000"/>
        <n v="31050"/>
        <n v="85500"/>
        <n v="42900"/>
        <n v="34450"/>
        <n v="60900"/>
        <n v="90450"/>
        <n v="88200"/>
        <n v="88400"/>
        <n v="189700"/>
        <n v="184500"/>
        <n v="42000"/>
        <n v="230050"/>
        <n v="891000"/>
        <n v="277900"/>
        <n v="371250"/>
        <n v="687750"/>
        <n v="290250"/>
        <n v="74900"/>
        <n v="143000"/>
        <n v="27500"/>
        <n v="26250"/>
        <n v="4500"/>
        <n v="90000"/>
        <n v="117700"/>
        <n v="81750"/>
        <n v="805500"/>
        <n v="777600"/>
        <n v="405000"/>
        <n v="97750"/>
        <n v="110000"/>
        <n v="19250"/>
        <n v="113300"/>
        <n v="160200"/>
        <n v="83600"/>
        <n v="189000"/>
        <n v="43750"/>
        <n v="120150"/>
        <n v="57600"/>
        <n v="56700"/>
        <n v="420000"/>
        <n v="99900"/>
        <n v="306000"/>
        <n v="24500"/>
        <n v="9900"/>
        <n v="115000"/>
        <n v="203000"/>
        <n v="31500"/>
        <n v="29500"/>
        <n v="25300"/>
        <n v="121500"/>
        <n v="70700"/>
        <n v="69000"/>
        <n v="247200"/>
        <n v="375000"/>
        <n v="19800"/>
        <n v="819000"/>
        <n v="16100"/>
        <n v="159500"/>
        <n v="121600"/>
        <n v="168300"/>
        <n v="11250"/>
        <n v="48000"/>
        <n v="69300"/>
        <n v="47250"/>
        <n v="133000"/>
        <n v="80500"/>
        <n v="27650"/>
        <n v="23000"/>
        <n v="10500"/>
        <n v="3000"/>
        <n v="3400"/>
        <n v="19500"/>
        <n v="231000"/>
        <n v="22400"/>
        <n v="187500"/>
        <n v="154000"/>
        <n v="38500"/>
        <n v="41300"/>
        <n v="66400"/>
        <n v="140000"/>
        <n v="137700"/>
        <n v="223500"/>
        <n v="108900"/>
        <n v="101000"/>
        <n v="74400"/>
        <n v="459000"/>
        <n v="328250"/>
        <n v="138600"/>
        <n v="116550"/>
        <n v="7000"/>
        <n v="22000"/>
        <n v="23750"/>
        <n v="67000"/>
        <n v="115500"/>
        <n v="66754800"/>
        <n v="177800"/>
        <n v="208800"/>
        <n v="1134300"/>
        <n v="288900"/>
        <n v="23800"/>
        <n v="24000"/>
        <n v="21600"/>
        <n v="24850"/>
        <n v="285000"/>
        <n v="198000"/>
        <n v="123750"/>
        <n v="123600"/>
        <n v="571250"/>
        <n v="689000"/>
        <n v="473850"/>
        <n v="112500"/>
        <n v="49500"/>
        <n v="3500"/>
        <n v="218750"/>
        <n v="47400"/>
        <n v="6400"/>
        <n v="23100"/>
        <n v="56800"/>
        <n v="67200"/>
        <n v="108000"/>
        <n v="53600"/>
        <n v="37500"/>
        <n v="406250"/>
        <n v="59200"/>
        <n v="8800"/>
        <n v="12600"/>
        <n v="18000"/>
        <n v="192500"/>
        <n v="155750"/>
        <n v="171000"/>
        <n v="47700"/>
        <n v="29400"/>
        <n v="11000"/>
        <n v="45900"/>
        <n v="49400"/>
        <n v="18900"/>
        <n v="11550"/>
        <n v="170500"/>
        <n v="123000"/>
        <n v="53200"/>
        <n v="408100"/>
        <n v="117500"/>
        <n v="110600"/>
        <n v="19000"/>
        <n v="7200"/>
        <n v="310500"/>
        <n v="234450"/>
        <n v="920500"/>
        <n v="35000"/>
        <n v="254400"/>
        <n v="136500"/>
        <n v="5600"/>
        <n v="16500"/>
        <n v="327250"/>
        <n v="92000"/>
        <n v="84700"/>
        <n v="220500"/>
        <n v="281750"/>
        <n v="204800"/>
        <n v="44550"/>
        <n v="39200"/>
        <n v="31200"/>
        <n v="97200"/>
        <n v="28600"/>
        <n v="34200"/>
        <n v="5500"/>
        <n v="111100"/>
        <n v="749250"/>
        <n v="758800"/>
        <n v="110700"/>
        <n v="94500"/>
        <n v="107000"/>
        <n v="846450"/>
        <n v="540000"/>
        <n v="353700"/>
        <n v="182750"/>
        <n v="96300"/>
        <n v="77000"/>
        <n v="152250"/>
        <n v="56250"/>
        <n v="137500"/>
        <n v="18400"/>
        <n v="345000"/>
        <n v="278100"/>
        <n v="400000"/>
        <n v="210700"/>
        <n v="128000"/>
        <n v="14000"/>
        <n v="443300"/>
        <n v="205000"/>
        <n v="79800"/>
        <n v="333900"/>
        <n v="38000"/>
        <n v="106400"/>
        <n v="18200"/>
        <n v="81000"/>
        <n v="86100"/>
        <n v="76000"/>
      </sharedItems>
    </cacheField>
  </cacheFields>
  <extLst>
    <ext xmlns:x14="http://schemas.microsoft.com/office/spreadsheetml/2009/9/main" uri="{725AE2AE-9491-48be-B2B4-4EB974FC3084}">
      <x14:pivotCacheDefinition pivotCacheId="1034469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x v="0"/>
    <m/>
    <x v="0"/>
    <x v="0"/>
    <n v="4"/>
    <x v="0"/>
    <n v="1050"/>
    <m/>
    <n v="7"/>
    <n v="79"/>
    <n v="82950"/>
  </r>
  <r>
    <x v="1"/>
    <m/>
    <x v="0"/>
    <x v="1"/>
    <n v="4"/>
    <x v="1"/>
    <n v="1400"/>
    <m/>
    <n v="26"/>
    <n v="93"/>
    <n v="130200"/>
  </r>
  <r>
    <x v="2"/>
    <m/>
    <x v="0"/>
    <x v="0"/>
    <n v="6"/>
    <x v="2"/>
    <n v="900"/>
    <n v="5"/>
    <n v="6"/>
    <n v="121"/>
    <n v="108900"/>
  </r>
  <r>
    <x v="3"/>
    <m/>
    <x v="0"/>
    <x v="1"/>
    <n v="6"/>
    <x v="3"/>
    <n v="1000"/>
    <m/>
    <n v="41"/>
    <n v="11"/>
    <n v="11000"/>
  </r>
  <r>
    <x v="4"/>
    <m/>
    <x v="0"/>
    <x v="0"/>
    <n v="6"/>
    <x v="4"/>
    <n v="1600"/>
    <m/>
    <m/>
    <n v="15"/>
    <n v="24000"/>
  </r>
  <r>
    <x v="5"/>
    <m/>
    <x v="1"/>
    <x v="2"/>
    <n v="4"/>
    <x v="5"/>
    <n v="1300"/>
    <m/>
    <n v="31"/>
    <n v="5"/>
    <n v="6500"/>
  </r>
  <r>
    <x v="6"/>
    <m/>
    <x v="1"/>
    <x v="1"/>
    <n v="6"/>
    <x v="6"/>
    <n v="1250"/>
    <n v="8"/>
    <m/>
    <n v="10"/>
    <n v="12500"/>
  </r>
  <r>
    <x v="7"/>
    <m/>
    <x v="0"/>
    <x v="2"/>
    <n v="5"/>
    <x v="7"/>
    <n v="850"/>
    <m/>
    <n v="15"/>
    <n v="93"/>
    <n v="79050"/>
  </r>
  <r>
    <x v="8"/>
    <m/>
    <x v="0"/>
    <x v="1"/>
    <n v="6"/>
    <x v="8"/>
    <n v="800"/>
    <m/>
    <n v="36"/>
    <n v="45"/>
    <n v="36000"/>
  </r>
  <r>
    <x v="9"/>
    <m/>
    <x v="0"/>
    <x v="0"/>
    <n v="4"/>
    <x v="9"/>
    <n v="500"/>
    <m/>
    <n v="34"/>
    <n v="29"/>
    <n v="14500"/>
  </r>
  <r>
    <x v="10"/>
    <m/>
    <x v="0"/>
    <x v="0"/>
    <n v="7"/>
    <x v="10"/>
    <n v="1750"/>
    <n v="6"/>
    <n v="5"/>
    <n v="26"/>
    <n v="45500"/>
  </r>
  <r>
    <x v="11"/>
    <m/>
    <x v="0"/>
    <x v="0"/>
    <n v="5"/>
    <x v="11"/>
    <n v="1250"/>
    <n v="4"/>
    <n v="16"/>
    <n v="77"/>
    <n v="96250"/>
  </r>
  <r>
    <x v="12"/>
    <m/>
    <x v="0"/>
    <x v="2"/>
    <n v="5"/>
    <x v="12"/>
    <n v="600"/>
    <m/>
    <n v="38"/>
    <n v="55"/>
    <n v="33000"/>
  </r>
  <r>
    <x v="13"/>
    <m/>
    <x v="2"/>
    <x v="0"/>
    <n v="6"/>
    <x v="2"/>
    <n v="100"/>
    <m/>
    <m/>
    <n v="54"/>
    <n v="5400"/>
  </r>
  <r>
    <x v="14"/>
    <m/>
    <x v="0"/>
    <x v="3"/>
    <n v="5"/>
    <x v="13"/>
    <n v="1450"/>
    <m/>
    <n v="8"/>
    <n v="35"/>
    <n v="50750"/>
  </r>
  <r>
    <x v="15"/>
    <m/>
    <x v="0"/>
    <x v="0"/>
    <n v="6"/>
    <x v="14"/>
    <n v="1250"/>
    <m/>
    <n v="27"/>
    <n v="47"/>
    <n v="58750"/>
  </r>
  <r>
    <x v="16"/>
    <m/>
    <x v="1"/>
    <x v="0"/>
    <n v="5"/>
    <x v="15"/>
    <n v="1500"/>
    <m/>
    <m/>
    <n v="84"/>
    <n v="126000"/>
  </r>
  <r>
    <x v="17"/>
    <m/>
    <x v="3"/>
    <x v="0"/>
    <n v="1"/>
    <x v="16"/>
    <n v="200"/>
    <m/>
    <m/>
    <n v="93"/>
    <n v="18600"/>
  </r>
  <r>
    <x v="18"/>
    <m/>
    <x v="0"/>
    <x v="0"/>
    <n v="3"/>
    <x v="17"/>
    <n v="1000"/>
    <m/>
    <n v="11"/>
    <n v="101"/>
    <n v="101000"/>
  </r>
  <r>
    <x v="19"/>
    <m/>
    <x v="0"/>
    <x v="2"/>
    <n v="5"/>
    <x v="18"/>
    <n v="400"/>
    <m/>
    <m/>
    <n v="125"/>
    <n v="50000"/>
  </r>
  <r>
    <x v="20"/>
    <m/>
    <x v="0"/>
    <x v="0"/>
    <n v="3"/>
    <x v="19"/>
    <n v="800"/>
    <m/>
    <n v="12"/>
    <n v="115"/>
    <n v="92000"/>
  </r>
  <r>
    <x v="21"/>
    <m/>
    <x v="2"/>
    <x v="0"/>
    <n v="6"/>
    <x v="2"/>
    <n v="100"/>
    <m/>
    <m/>
    <n v="154"/>
    <n v="15400"/>
  </r>
  <r>
    <x v="22"/>
    <m/>
    <x v="2"/>
    <x v="0"/>
    <n v="6"/>
    <x v="2"/>
    <n v="100"/>
    <m/>
    <m/>
    <n v="198"/>
    <n v="19800"/>
  </r>
  <r>
    <x v="23"/>
    <m/>
    <x v="2"/>
    <x v="2"/>
    <n v="6"/>
    <x v="2"/>
    <n v="100"/>
    <m/>
    <m/>
    <n v="76"/>
    <n v="7600"/>
  </r>
  <r>
    <x v="24"/>
    <m/>
    <x v="2"/>
    <x v="1"/>
    <n v="6"/>
    <x v="2"/>
    <n v="100"/>
    <m/>
    <m/>
    <n v="95"/>
    <n v="9500"/>
  </r>
  <r>
    <x v="25"/>
    <m/>
    <x v="2"/>
    <x v="0"/>
    <n v="6"/>
    <x v="2"/>
    <n v="100"/>
    <m/>
    <m/>
    <n v="39"/>
    <n v="3900"/>
  </r>
  <r>
    <x v="26"/>
    <m/>
    <x v="0"/>
    <x v="1"/>
    <n v="5"/>
    <x v="20"/>
    <n v="800"/>
    <m/>
    <n v="20"/>
    <n v="45"/>
    <n v="36000"/>
  </r>
  <r>
    <x v="27"/>
    <m/>
    <x v="0"/>
    <x v="0"/>
    <n v="5"/>
    <x v="21"/>
    <n v="1750"/>
    <n v="2"/>
    <n v="1"/>
    <n v="54"/>
    <n v="94500"/>
  </r>
  <r>
    <x v="28"/>
    <m/>
    <x v="0"/>
    <x v="1"/>
    <n v="5"/>
    <x v="22"/>
    <n v="2000"/>
    <m/>
    <m/>
    <n v="67"/>
    <n v="134000"/>
  </r>
  <r>
    <x v="29"/>
    <m/>
    <x v="0"/>
    <x v="1"/>
    <n v="4"/>
    <x v="23"/>
    <n v="900"/>
    <m/>
    <n v="35"/>
    <n v="71"/>
    <n v="63900"/>
  </r>
  <r>
    <x v="30"/>
    <m/>
    <x v="0"/>
    <x v="2"/>
    <n v="6"/>
    <x v="24"/>
    <n v="800"/>
    <m/>
    <m/>
    <n v="72"/>
    <n v="57600"/>
  </r>
  <r>
    <x v="31"/>
    <m/>
    <x v="0"/>
    <x v="2"/>
    <n v="4"/>
    <x v="25"/>
    <n v="800"/>
    <m/>
    <n v="24"/>
    <n v="43"/>
    <n v="34400"/>
  </r>
  <r>
    <x v="32"/>
    <m/>
    <x v="1"/>
    <x v="1"/>
    <n v="4"/>
    <x v="26"/>
    <n v="1200"/>
    <m/>
    <m/>
    <n v="57"/>
    <n v="68400"/>
  </r>
  <r>
    <x v="33"/>
    <m/>
    <x v="0"/>
    <x v="2"/>
    <n v="4"/>
    <x v="27"/>
    <n v="600"/>
    <m/>
    <n v="40"/>
    <n v="78"/>
    <n v="46800"/>
  </r>
  <r>
    <x v="34"/>
    <m/>
    <x v="0"/>
    <x v="2"/>
    <n v="4"/>
    <x v="28"/>
    <n v="500"/>
    <m/>
    <n v="39"/>
    <n v="89"/>
    <n v="44500"/>
  </r>
  <r>
    <x v="35"/>
    <m/>
    <x v="0"/>
    <x v="2"/>
    <n v="7"/>
    <x v="29"/>
    <n v="1600"/>
    <n v="1"/>
    <n v="3"/>
    <n v="99"/>
    <n v="158400"/>
  </r>
  <r>
    <x v="36"/>
    <m/>
    <x v="0"/>
    <x v="0"/>
    <n v="5"/>
    <x v="30"/>
    <n v="500"/>
    <m/>
    <n v="23"/>
    <n v="110"/>
    <n v="55000"/>
  </r>
  <r>
    <x v="37"/>
    <m/>
    <x v="4"/>
    <x v="4"/>
    <m/>
    <x v="31"/>
    <m/>
    <m/>
    <m/>
    <n v="155"/>
    <n v="0"/>
  </r>
  <r>
    <x v="38"/>
    <m/>
    <x v="0"/>
    <x v="1"/>
    <n v="3"/>
    <x v="32"/>
    <n v="1500"/>
    <m/>
    <m/>
    <n v="45"/>
    <n v="67500"/>
  </r>
  <r>
    <x v="39"/>
    <m/>
    <x v="0"/>
    <x v="2"/>
    <n v="4"/>
    <x v="33"/>
    <n v="500"/>
    <m/>
    <m/>
    <n v="59"/>
    <n v="29500"/>
  </r>
  <r>
    <x v="40"/>
    <m/>
    <x v="1"/>
    <x v="2"/>
    <n v="6"/>
    <x v="34"/>
    <n v="1000"/>
    <n v="9"/>
    <n v="14"/>
    <n v="55"/>
    <n v="55000"/>
  </r>
  <r>
    <x v="41"/>
    <m/>
    <x v="1"/>
    <x v="0"/>
    <n v="6"/>
    <x v="35"/>
    <n v="850"/>
    <m/>
    <n v="21"/>
    <n v="23"/>
    <n v="19550"/>
  </r>
  <r>
    <x v="42"/>
    <m/>
    <x v="0"/>
    <x v="2"/>
    <n v="4"/>
    <x v="36"/>
    <n v="1150"/>
    <m/>
    <n v="13"/>
    <n v="45"/>
    <n v="51750"/>
  </r>
  <r>
    <x v="43"/>
    <m/>
    <x v="0"/>
    <x v="0"/>
    <n v="4"/>
    <x v="36"/>
    <n v="1150"/>
    <m/>
    <n v="13"/>
    <n v="101"/>
    <n v="116150"/>
  </r>
  <r>
    <x v="44"/>
    <m/>
    <x v="0"/>
    <x v="1"/>
    <n v="4"/>
    <x v="36"/>
    <n v="1150"/>
    <m/>
    <n v="13"/>
    <n v="115"/>
    <n v="132250"/>
  </r>
  <r>
    <x v="45"/>
    <m/>
    <x v="0"/>
    <x v="2"/>
    <n v="6"/>
    <x v="37"/>
    <n v="1250"/>
    <n v="3"/>
    <n v="2"/>
    <n v="309"/>
    <n v="386250"/>
  </r>
  <r>
    <x v="46"/>
    <m/>
    <x v="0"/>
    <x v="1"/>
    <n v="6"/>
    <x v="38"/>
    <n v="700"/>
    <m/>
    <m/>
    <n v="77"/>
    <n v="53900"/>
  </r>
  <r>
    <x v="47"/>
    <m/>
    <x v="0"/>
    <x v="1"/>
    <n v="7"/>
    <x v="39"/>
    <n v="1000"/>
    <m/>
    <n v="32"/>
    <n v="63"/>
    <n v="63000"/>
  </r>
  <r>
    <x v="48"/>
    <m/>
    <x v="0"/>
    <x v="2"/>
    <n v="7"/>
    <x v="40"/>
    <n v="1000"/>
    <n v="7"/>
    <n v="4"/>
    <n v="95"/>
    <n v="95000"/>
  </r>
  <r>
    <x v="49"/>
    <m/>
    <x v="0"/>
    <x v="0"/>
    <n v="4"/>
    <x v="41"/>
    <n v="700"/>
    <m/>
    <n v="19"/>
    <n v="103"/>
    <n v="72100"/>
  </r>
  <r>
    <x v="50"/>
    <m/>
    <x v="1"/>
    <x v="0"/>
    <n v="4"/>
    <x v="42"/>
    <n v="1250"/>
    <n v="10"/>
    <n v="10"/>
    <n v="115"/>
    <n v="143750"/>
  </r>
  <r>
    <x v="51"/>
    <m/>
    <x v="0"/>
    <x v="2"/>
    <n v="6"/>
    <x v="43"/>
    <n v="1150"/>
    <m/>
    <n v="25"/>
    <n v="79"/>
    <n v="90850"/>
  </r>
  <r>
    <x v="52"/>
    <m/>
    <x v="0"/>
    <x v="0"/>
    <n v="6"/>
    <x v="4"/>
    <n v="500"/>
    <m/>
    <n v="9"/>
    <n v="5"/>
    <n v="2500"/>
  </r>
  <r>
    <x v="53"/>
    <m/>
    <x v="1"/>
    <x v="2"/>
    <n v="6"/>
    <x v="44"/>
    <n v="1000"/>
    <m/>
    <m/>
    <n v="20"/>
    <n v="20000"/>
  </r>
  <r>
    <x v="54"/>
    <m/>
    <x v="2"/>
    <x v="0"/>
    <n v="6"/>
    <x v="2"/>
    <n v="100"/>
    <m/>
    <m/>
    <n v="15"/>
    <n v="1500"/>
  </r>
  <r>
    <x v="55"/>
    <m/>
    <x v="0"/>
    <x v="0"/>
    <n v="3"/>
    <x v="45"/>
    <n v="1150"/>
    <m/>
    <n v="22"/>
    <n v="5"/>
    <n v="5750"/>
  </r>
  <r>
    <x v="56"/>
    <m/>
    <x v="0"/>
    <x v="0"/>
    <n v="5"/>
    <x v="46"/>
    <n v="800"/>
    <m/>
    <m/>
    <n v="49"/>
    <n v="39200"/>
  </r>
  <r>
    <x v="57"/>
    <m/>
    <x v="1"/>
    <x v="2"/>
    <n v="5"/>
    <x v="47"/>
    <n v="1250"/>
    <m/>
    <n v="28"/>
    <n v="4"/>
    <n v="5000"/>
  </r>
  <r>
    <x v="58"/>
    <s v="Sphynx"/>
    <x v="0"/>
    <x v="3"/>
    <n v="5"/>
    <x v="13"/>
    <n v="1450"/>
    <m/>
    <n v="8"/>
    <n v="39"/>
    <n v="56550"/>
  </r>
  <r>
    <x v="59"/>
    <m/>
    <x v="2"/>
    <x v="0"/>
    <n v="6"/>
    <x v="2"/>
    <n v="100"/>
    <m/>
    <m/>
    <n v="77"/>
    <n v="7700"/>
  </r>
  <r>
    <x v="60"/>
    <m/>
    <x v="0"/>
    <x v="0"/>
    <n v="6"/>
    <x v="48"/>
    <n v="900"/>
    <m/>
    <m/>
    <n v="32"/>
    <n v="28800"/>
  </r>
  <r>
    <x v="61"/>
    <m/>
    <x v="0"/>
    <x v="1"/>
    <n v="5"/>
    <x v="49"/>
    <n v="800"/>
    <m/>
    <n v="18"/>
    <n v="125"/>
    <n v="100000"/>
  </r>
  <r>
    <x v="62"/>
    <m/>
    <x v="2"/>
    <x v="0"/>
    <n v="6"/>
    <x v="2"/>
    <n v="100"/>
    <m/>
    <m/>
    <n v="198"/>
    <n v="19800"/>
  </r>
  <r>
    <x v="63"/>
    <m/>
    <x v="2"/>
    <x v="0"/>
    <n v="6"/>
    <x v="2"/>
    <n v="100"/>
    <m/>
    <m/>
    <n v="132"/>
    <n v="13200"/>
  </r>
  <r>
    <x v="64"/>
    <m/>
    <x v="1"/>
    <x v="2"/>
    <n v="4"/>
    <x v="50"/>
    <n v="700"/>
    <m/>
    <n v="29"/>
    <n v="154"/>
    <n v="107800"/>
  </r>
  <r>
    <x v="65"/>
    <m/>
    <x v="1"/>
    <x v="2"/>
    <n v="6"/>
    <x v="51"/>
    <n v="500"/>
    <m/>
    <n v="37"/>
    <n v="158"/>
    <n v="79000"/>
  </r>
  <r>
    <x v="66"/>
    <m/>
    <x v="2"/>
    <x v="0"/>
    <n v="6"/>
    <x v="2"/>
    <n v="100"/>
    <m/>
    <m/>
    <n v="210"/>
    <n v="21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x v="0"/>
    <m/>
    <x v="0"/>
    <x v="0"/>
    <n v="4"/>
    <x v="0"/>
    <x v="0"/>
    <x v="0"/>
    <n v="1"/>
    <m/>
    <m/>
    <m/>
    <n v="147"/>
    <x v="0"/>
    <x v="0"/>
  </r>
  <r>
    <x v="1"/>
    <m/>
    <x v="1"/>
    <x v="1"/>
    <n v="28"/>
    <x v="1"/>
    <x v="1"/>
    <x v="1"/>
    <n v="1"/>
    <m/>
    <m/>
    <m/>
    <n v="93"/>
    <x v="1"/>
    <x v="1"/>
  </r>
  <r>
    <x v="2"/>
    <m/>
    <x v="2"/>
    <x v="2"/>
    <n v="23"/>
    <x v="2"/>
    <x v="2"/>
    <x v="2"/>
    <m/>
    <m/>
    <m/>
    <m/>
    <m/>
    <x v="2"/>
    <x v="2"/>
  </r>
  <r>
    <x v="3"/>
    <s v="Airedale"/>
    <x v="3"/>
    <x v="3"/>
    <n v="26"/>
    <x v="3"/>
    <x v="3"/>
    <x v="3"/>
    <n v="4"/>
    <m/>
    <m/>
    <m/>
    <n v="55"/>
    <x v="3"/>
    <x v="3"/>
  </r>
  <r>
    <x v="4"/>
    <m/>
    <x v="4"/>
    <x v="4"/>
    <n v="53"/>
    <x v="4"/>
    <x v="4"/>
    <x v="2"/>
    <n v="5"/>
    <m/>
    <m/>
    <m/>
    <m/>
    <x v="4"/>
    <x v="4"/>
  </r>
  <r>
    <x v="5"/>
    <m/>
    <x v="4"/>
    <x v="5"/>
    <n v="44"/>
    <x v="5"/>
    <x v="0"/>
    <x v="4"/>
    <n v="5"/>
    <m/>
    <n v="1"/>
    <m/>
    <n v="47"/>
    <x v="5"/>
    <x v="5"/>
  </r>
  <r>
    <x v="6"/>
    <s v="Malamute"/>
    <x v="4"/>
    <x v="6"/>
    <n v="40"/>
    <x v="6"/>
    <x v="5"/>
    <x v="5"/>
    <n v="5"/>
    <m/>
    <m/>
    <m/>
    <n v="59"/>
    <x v="6"/>
    <x v="6"/>
  </r>
  <r>
    <x v="7"/>
    <m/>
    <x v="4"/>
    <x v="4"/>
    <n v="38"/>
    <x v="7"/>
    <x v="6"/>
    <x v="2"/>
    <n v="6"/>
    <m/>
    <n v="1"/>
    <m/>
    <m/>
    <x v="7"/>
    <x v="7"/>
  </r>
  <r>
    <x v="8"/>
    <m/>
    <x v="5"/>
    <x v="6"/>
    <n v="8"/>
    <x v="8"/>
    <x v="3"/>
    <x v="2"/>
    <n v="4"/>
    <m/>
    <m/>
    <m/>
    <n v="118"/>
    <x v="8"/>
    <x v="8"/>
  </r>
  <r>
    <x v="9"/>
    <m/>
    <x v="3"/>
    <x v="3"/>
    <n v="5"/>
    <x v="9"/>
    <x v="7"/>
    <x v="2"/>
    <n v="3"/>
    <m/>
    <m/>
    <m/>
    <n v="126"/>
    <x v="9"/>
    <x v="9"/>
  </r>
  <r>
    <x v="10"/>
    <m/>
    <x v="3"/>
    <x v="3"/>
    <n v="28"/>
    <x v="10"/>
    <x v="8"/>
    <x v="6"/>
    <n v="3"/>
    <m/>
    <n v="1"/>
    <m/>
    <n v="83"/>
    <x v="10"/>
    <x v="10"/>
  </r>
  <r>
    <x v="11"/>
    <m/>
    <x v="1"/>
    <x v="7"/>
    <n v="16"/>
    <x v="11"/>
    <x v="8"/>
    <x v="7"/>
    <n v="4"/>
    <m/>
    <m/>
    <m/>
    <n v="167"/>
    <x v="11"/>
    <x v="11"/>
  </r>
  <r>
    <x v="12"/>
    <m/>
    <x v="4"/>
    <x v="4"/>
    <n v="52"/>
    <x v="12"/>
    <x v="6"/>
    <x v="2"/>
    <n v="6"/>
    <m/>
    <m/>
    <m/>
    <n v="86"/>
    <x v="12"/>
    <x v="12"/>
  </r>
  <r>
    <x v="13"/>
    <s v="Appenzeller"/>
    <x v="4"/>
    <x v="4"/>
    <n v="27"/>
    <x v="13"/>
    <x v="3"/>
    <x v="2"/>
    <n v="5"/>
    <m/>
    <m/>
    <m/>
    <m/>
    <x v="13"/>
    <x v="13"/>
  </r>
  <r>
    <x v="14"/>
    <m/>
    <x v="6"/>
    <x v="5"/>
    <n v="21"/>
    <x v="14"/>
    <x v="4"/>
    <x v="8"/>
    <n v="6"/>
    <m/>
    <m/>
    <m/>
    <n v="56"/>
    <x v="14"/>
    <x v="14"/>
  </r>
  <r>
    <x v="15"/>
    <s v="Kelpie"/>
    <x v="4"/>
    <x v="5"/>
    <n v="16"/>
    <x v="15"/>
    <x v="4"/>
    <x v="2"/>
    <n v="5"/>
    <m/>
    <m/>
    <m/>
    <m/>
    <x v="15"/>
    <x v="15"/>
  </r>
  <r>
    <x v="16"/>
    <m/>
    <x v="3"/>
    <x v="3"/>
    <n v="27"/>
    <x v="16"/>
    <x v="3"/>
    <x v="9"/>
    <n v="5"/>
    <m/>
    <m/>
    <m/>
    <n v="17"/>
    <x v="16"/>
    <x v="16"/>
  </r>
  <r>
    <x v="17"/>
    <m/>
    <x v="3"/>
    <x v="3"/>
    <n v="5"/>
    <x v="17"/>
    <x v="9"/>
    <x v="6"/>
    <n v="3"/>
    <m/>
    <m/>
    <m/>
    <n v="137"/>
    <x v="17"/>
    <x v="17"/>
  </r>
  <r>
    <x v="18"/>
    <m/>
    <x v="7"/>
    <x v="1"/>
    <n v="11"/>
    <x v="18"/>
    <x v="10"/>
    <x v="10"/>
    <n v="5"/>
    <m/>
    <m/>
    <m/>
    <n v="84"/>
    <x v="18"/>
    <x v="18"/>
  </r>
  <r>
    <x v="19"/>
    <s v="Basset"/>
    <x v="7"/>
    <x v="8"/>
    <n v="26"/>
    <x v="19"/>
    <x v="7"/>
    <x v="11"/>
    <n v="1"/>
    <m/>
    <m/>
    <m/>
    <n v="39"/>
    <x v="9"/>
    <x v="9"/>
  </r>
  <r>
    <x v="20"/>
    <m/>
    <x v="7"/>
    <x v="8"/>
    <n v="11"/>
    <x v="20"/>
    <x v="11"/>
    <x v="12"/>
    <n v="1"/>
    <m/>
    <m/>
    <m/>
    <n v="6"/>
    <x v="19"/>
    <x v="19"/>
  </r>
  <r>
    <x v="21"/>
    <m/>
    <x v="6"/>
    <x v="5"/>
    <n v="23"/>
    <x v="21"/>
    <x v="12"/>
    <x v="6"/>
    <n v="4"/>
    <m/>
    <m/>
    <m/>
    <n v="125"/>
    <x v="20"/>
    <x v="20"/>
  </r>
  <r>
    <x v="22"/>
    <m/>
    <x v="6"/>
    <x v="5"/>
    <n v="50"/>
    <x v="22"/>
    <x v="5"/>
    <x v="2"/>
    <n v="5"/>
    <m/>
    <m/>
    <m/>
    <n v="141"/>
    <x v="21"/>
    <x v="21"/>
  </r>
  <r>
    <x v="23"/>
    <m/>
    <x v="3"/>
    <x v="3"/>
    <n v="9"/>
    <x v="23"/>
    <x v="13"/>
    <x v="13"/>
    <n v="3"/>
    <m/>
    <m/>
    <m/>
    <n v="151"/>
    <x v="22"/>
    <x v="22"/>
  </r>
  <r>
    <x v="24"/>
    <s v="Groenendael"/>
    <x v="6"/>
    <x v="5"/>
    <n v="32"/>
    <x v="24"/>
    <x v="12"/>
    <x v="14"/>
    <n v="6"/>
    <m/>
    <m/>
    <m/>
    <n v="120"/>
    <x v="23"/>
    <x v="23"/>
  </r>
  <r>
    <x v="25"/>
    <m/>
    <x v="6"/>
    <x v="5"/>
    <n v="28"/>
    <x v="25"/>
    <x v="11"/>
    <x v="2"/>
    <n v="5"/>
    <m/>
    <m/>
    <m/>
    <m/>
    <x v="24"/>
    <x v="24"/>
  </r>
  <r>
    <x v="26"/>
    <s v="Malinois"/>
    <x v="6"/>
    <x v="5"/>
    <n v="27"/>
    <x v="26"/>
    <x v="3"/>
    <x v="2"/>
    <n v="6"/>
    <m/>
    <m/>
    <m/>
    <n v="44"/>
    <x v="25"/>
    <x v="25"/>
  </r>
  <r>
    <x v="27"/>
    <m/>
    <x v="6"/>
    <x v="5"/>
    <n v="34"/>
    <x v="27"/>
    <x v="5"/>
    <x v="15"/>
    <n v="6"/>
    <m/>
    <m/>
    <m/>
    <n v="103"/>
    <x v="26"/>
    <x v="26"/>
  </r>
  <r>
    <x v="28"/>
    <m/>
    <x v="4"/>
    <x v="4"/>
    <n v="44"/>
    <x v="28"/>
    <x v="8"/>
    <x v="16"/>
    <n v="5"/>
    <m/>
    <m/>
    <m/>
    <n v="25"/>
    <x v="27"/>
    <x v="27"/>
  </r>
  <r>
    <x v="29"/>
    <m/>
    <x v="5"/>
    <x v="0"/>
    <n v="4"/>
    <x v="29"/>
    <x v="14"/>
    <x v="17"/>
    <n v="3"/>
    <m/>
    <m/>
    <m/>
    <n v="46"/>
    <x v="28"/>
    <x v="28"/>
  </r>
  <r>
    <x v="30"/>
    <m/>
    <x v="7"/>
    <x v="8"/>
    <n v="55"/>
    <x v="30"/>
    <x v="15"/>
    <x v="7"/>
    <n v="3"/>
    <m/>
    <m/>
    <m/>
    <n v="130"/>
    <x v="29"/>
    <x v="29"/>
  </r>
  <r>
    <x v="31"/>
    <m/>
    <x v="1"/>
    <x v="7"/>
    <n v="32"/>
    <x v="31"/>
    <x v="16"/>
    <x v="18"/>
    <n v="3"/>
    <m/>
    <m/>
    <m/>
    <n v="1"/>
    <x v="30"/>
    <x v="30"/>
  </r>
  <r>
    <x v="32"/>
    <m/>
    <x v="7"/>
    <x v="8"/>
    <n v="32"/>
    <x v="32"/>
    <x v="7"/>
    <x v="2"/>
    <n v="3"/>
    <m/>
    <m/>
    <m/>
    <m/>
    <x v="31"/>
    <x v="31"/>
  </r>
  <r>
    <x v="33"/>
    <m/>
    <x v="4"/>
    <x v="4"/>
    <n v="51"/>
    <x v="33"/>
    <x v="17"/>
    <x v="2"/>
    <n v="6"/>
    <m/>
    <m/>
    <m/>
    <n v="116"/>
    <x v="32"/>
    <x v="32"/>
  </r>
  <r>
    <x v="34"/>
    <m/>
    <x v="7"/>
    <x v="8"/>
    <n v="46"/>
    <x v="34"/>
    <x v="0"/>
    <x v="19"/>
    <n v="1"/>
    <m/>
    <m/>
    <m/>
    <n v="50"/>
    <x v="33"/>
    <x v="33"/>
  </r>
  <r>
    <x v="35"/>
    <m/>
    <x v="1"/>
    <x v="7"/>
    <n v="18"/>
    <x v="35"/>
    <x v="3"/>
    <x v="2"/>
    <n v="4"/>
    <m/>
    <m/>
    <m/>
    <m/>
    <x v="34"/>
    <x v="34"/>
  </r>
  <r>
    <x v="36"/>
    <s v="Bluetick"/>
    <x v="7"/>
    <x v="8"/>
    <n v="28"/>
    <x v="36"/>
    <x v="18"/>
    <x v="2"/>
    <n v="1"/>
    <m/>
    <m/>
    <m/>
    <n v="132"/>
    <x v="35"/>
    <x v="35"/>
  </r>
  <r>
    <x v="37"/>
    <m/>
    <x v="4"/>
    <x v="4"/>
    <n v="80"/>
    <x v="37"/>
    <x v="19"/>
    <x v="2"/>
    <n v="6"/>
    <m/>
    <m/>
    <m/>
    <n v="124"/>
    <x v="36"/>
    <x v="36"/>
  </r>
  <r>
    <x v="38"/>
    <m/>
    <x v="4"/>
    <x v="0"/>
    <n v="3"/>
    <x v="38"/>
    <x v="5"/>
    <x v="2"/>
    <n v="2"/>
    <m/>
    <m/>
    <m/>
    <m/>
    <x v="37"/>
    <x v="37"/>
  </r>
  <r>
    <x v="39"/>
    <m/>
    <x v="6"/>
    <x v="5"/>
    <n v="17"/>
    <x v="39"/>
    <x v="3"/>
    <x v="20"/>
    <n v="6"/>
    <m/>
    <m/>
    <m/>
    <n v="38"/>
    <x v="32"/>
    <x v="38"/>
  </r>
  <r>
    <x v="40"/>
    <m/>
    <x v="3"/>
    <x v="3"/>
    <n v="7"/>
    <x v="40"/>
    <x v="12"/>
    <x v="21"/>
    <n v="4"/>
    <m/>
    <m/>
    <m/>
    <n v="92"/>
    <x v="38"/>
    <x v="39"/>
  </r>
  <r>
    <x v="41"/>
    <m/>
    <x v="7"/>
    <x v="1"/>
    <n v="41"/>
    <x v="41"/>
    <x v="10"/>
    <x v="22"/>
    <n v="1"/>
    <m/>
    <m/>
    <m/>
    <n v="102"/>
    <x v="8"/>
    <x v="40"/>
  </r>
  <r>
    <x v="42"/>
    <s v="Boston Bull"/>
    <x v="5"/>
    <x v="0"/>
    <n v="9"/>
    <x v="42"/>
    <x v="20"/>
    <x v="4"/>
    <n v="3"/>
    <m/>
    <m/>
    <m/>
    <n v="21"/>
    <x v="39"/>
    <x v="41"/>
  </r>
  <r>
    <x v="43"/>
    <m/>
    <x v="6"/>
    <x v="5"/>
    <n v="42"/>
    <x v="43"/>
    <x v="19"/>
    <x v="3"/>
    <n v="5"/>
    <m/>
    <m/>
    <m/>
    <n v="85"/>
    <x v="40"/>
    <x v="41"/>
  </r>
  <r>
    <x v="44"/>
    <m/>
    <x v="4"/>
    <x v="4"/>
    <n v="30"/>
    <x v="44"/>
    <x v="8"/>
    <x v="23"/>
    <n v="5"/>
    <m/>
    <m/>
    <m/>
    <n v="11"/>
    <x v="41"/>
    <x v="42"/>
  </r>
  <r>
    <x v="45"/>
    <m/>
    <x v="1"/>
    <x v="7"/>
    <n v="15"/>
    <x v="45"/>
    <x v="8"/>
    <x v="2"/>
    <n v="3"/>
    <m/>
    <m/>
    <m/>
    <n v="98"/>
    <x v="42"/>
    <x v="43"/>
  </r>
  <r>
    <x v="46"/>
    <m/>
    <x v="6"/>
    <x v="7"/>
    <n v="35"/>
    <x v="46"/>
    <x v="10"/>
    <x v="21"/>
    <n v="6"/>
    <m/>
    <m/>
    <m/>
    <n v="127"/>
    <x v="32"/>
    <x v="44"/>
  </r>
  <r>
    <x v="47"/>
    <m/>
    <x v="1"/>
    <x v="7"/>
    <n v="17"/>
    <x v="47"/>
    <x v="20"/>
    <x v="24"/>
    <n v="3"/>
    <m/>
    <m/>
    <m/>
    <n v="26"/>
    <x v="43"/>
    <x v="45"/>
  </r>
  <r>
    <x v="48"/>
    <s v="Brabancon Griffon"/>
    <x v="0"/>
    <x v="0"/>
    <n v="4"/>
    <x v="48"/>
    <x v="8"/>
    <x v="2"/>
    <n v="3"/>
    <m/>
    <m/>
    <m/>
    <n v="94"/>
    <x v="44"/>
    <x v="46"/>
  </r>
  <r>
    <x v="49"/>
    <s v="American Pit Bull Terrier"/>
    <x v="3"/>
    <x v="3"/>
    <n v="28"/>
    <x v="49"/>
    <x v="5"/>
    <x v="25"/>
    <n v="6"/>
    <m/>
    <m/>
    <m/>
    <n v="60"/>
    <x v="45"/>
    <x v="47"/>
  </r>
  <r>
    <x v="50"/>
    <s v="Bull Mastiff"/>
    <x v="4"/>
    <x v="4"/>
    <n v="55"/>
    <x v="50"/>
    <x v="5"/>
    <x v="26"/>
    <n v="6"/>
    <n v="1"/>
    <m/>
    <m/>
    <n v="51"/>
    <x v="0"/>
    <x v="48"/>
  </r>
  <r>
    <x v="51"/>
    <s v="Cairn"/>
    <x v="3"/>
    <x v="3"/>
    <n v="7"/>
    <x v="51"/>
    <x v="14"/>
    <x v="27"/>
    <n v="4"/>
    <m/>
    <m/>
    <m/>
    <n v="69"/>
    <x v="46"/>
    <x v="49"/>
  </r>
  <r>
    <x v="52"/>
    <m/>
    <x v="6"/>
    <x v="1"/>
    <n v="21"/>
    <x v="52"/>
    <x v="0"/>
    <x v="2"/>
    <n v="3"/>
    <m/>
    <m/>
    <m/>
    <n v="175"/>
    <x v="38"/>
    <x v="50"/>
  </r>
  <r>
    <x v="53"/>
    <m/>
    <x v="4"/>
    <x v="4"/>
    <n v="47"/>
    <x v="53"/>
    <x v="19"/>
    <x v="2"/>
    <n v="6"/>
    <m/>
    <m/>
    <m/>
    <n v="37"/>
    <x v="47"/>
    <x v="51"/>
  </r>
  <r>
    <x v="54"/>
    <m/>
    <x v="6"/>
    <x v="5"/>
    <n v="16"/>
    <x v="54"/>
    <x v="10"/>
    <x v="28"/>
    <n v="4"/>
    <m/>
    <m/>
    <m/>
    <n v="68"/>
    <x v="48"/>
    <x v="52"/>
  </r>
  <r>
    <x v="55"/>
    <m/>
    <x v="2"/>
    <x v="1"/>
    <n v="18"/>
    <x v="55"/>
    <x v="8"/>
    <x v="2"/>
    <n v="3"/>
    <m/>
    <m/>
    <m/>
    <m/>
    <x v="49"/>
    <x v="53"/>
  </r>
  <r>
    <x v="56"/>
    <m/>
    <x v="6"/>
    <x v="5"/>
    <n v="27"/>
    <x v="56"/>
    <x v="7"/>
    <x v="2"/>
    <n v="6"/>
    <m/>
    <m/>
    <m/>
    <m/>
    <x v="50"/>
    <x v="54"/>
  </r>
  <r>
    <x v="57"/>
    <m/>
    <x v="6"/>
    <x v="5"/>
    <n v="21"/>
    <x v="14"/>
    <x v="4"/>
    <x v="8"/>
    <n v="6"/>
    <m/>
    <m/>
    <m/>
    <n v="56"/>
    <x v="51"/>
    <x v="55"/>
  </r>
  <r>
    <x v="58"/>
    <m/>
    <x v="4"/>
    <x v="4"/>
    <n v="63"/>
    <x v="57"/>
    <x v="19"/>
    <x v="2"/>
    <n v="6"/>
    <m/>
    <m/>
    <m/>
    <m/>
    <x v="8"/>
    <x v="56"/>
  </r>
  <r>
    <x v="59"/>
    <m/>
    <x v="0"/>
    <x v="0"/>
    <n v="7"/>
    <x v="58"/>
    <x v="5"/>
    <x v="7"/>
    <n v="2"/>
    <m/>
    <m/>
    <m/>
    <n v="19"/>
    <x v="52"/>
    <x v="57"/>
  </r>
  <r>
    <x v="60"/>
    <m/>
    <x v="1"/>
    <x v="7"/>
    <n v="33"/>
    <x v="59"/>
    <x v="6"/>
    <x v="29"/>
    <n v="3"/>
    <m/>
    <m/>
    <m/>
    <n v="43"/>
    <x v="53"/>
    <x v="58"/>
  </r>
  <r>
    <x v="61"/>
    <m/>
    <x v="0"/>
    <x v="0"/>
    <n v="2"/>
    <x v="60"/>
    <x v="3"/>
    <x v="30"/>
    <n v="2"/>
    <m/>
    <m/>
    <m/>
    <n v="32"/>
    <x v="54"/>
    <x v="59"/>
  </r>
  <r>
    <x v="62"/>
    <m/>
    <x v="0"/>
    <x v="0"/>
    <n v="4"/>
    <x v="61"/>
    <x v="8"/>
    <x v="31"/>
    <n v="2"/>
    <m/>
    <m/>
    <m/>
    <n v="79"/>
    <x v="55"/>
    <x v="58"/>
  </r>
  <r>
    <x v="63"/>
    <m/>
    <x v="4"/>
    <x v="6"/>
    <n v="25"/>
    <x v="62"/>
    <x v="21"/>
    <x v="2"/>
    <n v="5"/>
    <m/>
    <m/>
    <m/>
    <m/>
    <x v="56"/>
    <x v="60"/>
  </r>
  <r>
    <x v="64"/>
    <m/>
    <x v="4"/>
    <x v="6"/>
    <n v="32"/>
    <x v="63"/>
    <x v="8"/>
    <x v="2"/>
    <n v="4"/>
    <m/>
    <m/>
    <m/>
    <n v="179"/>
    <x v="57"/>
    <x v="61"/>
  </r>
  <r>
    <x v="65"/>
    <m/>
    <x v="1"/>
    <x v="7"/>
    <n v="32"/>
    <x v="31"/>
    <x v="16"/>
    <x v="18"/>
    <n v="3"/>
    <m/>
    <m/>
    <m/>
    <n v="1"/>
    <x v="58"/>
    <x v="62"/>
  </r>
  <r>
    <x v="66"/>
    <s v="Chow"/>
    <x v="5"/>
    <x v="6"/>
    <n v="26"/>
    <x v="64"/>
    <x v="3"/>
    <x v="32"/>
    <n v="3"/>
    <m/>
    <m/>
    <m/>
    <n v="76"/>
    <x v="39"/>
    <x v="63"/>
  </r>
  <r>
    <x v="67"/>
    <m/>
    <x v="7"/>
    <x v="1"/>
    <n v="11"/>
    <x v="65"/>
    <x v="8"/>
    <x v="2"/>
    <n v="3"/>
    <m/>
    <m/>
    <m/>
    <n v="184"/>
    <x v="47"/>
    <x v="64"/>
  </r>
  <r>
    <x v="68"/>
    <s v="Clumber"/>
    <x v="1"/>
    <x v="7"/>
    <n v="32"/>
    <x v="66"/>
    <x v="0"/>
    <x v="0"/>
    <n v="3"/>
    <m/>
    <m/>
    <m/>
    <n v="140"/>
    <x v="46"/>
    <x v="65"/>
  </r>
  <r>
    <x v="69"/>
    <m/>
    <x v="1"/>
    <x v="7"/>
    <n v="8"/>
    <x v="67"/>
    <x v="0"/>
    <x v="2"/>
    <n v="3"/>
    <m/>
    <m/>
    <m/>
    <m/>
    <x v="59"/>
    <x v="66"/>
  </r>
  <r>
    <x v="70"/>
    <m/>
    <x v="1"/>
    <x v="7"/>
    <n v="10"/>
    <x v="68"/>
    <x v="3"/>
    <x v="33"/>
    <n v="3"/>
    <m/>
    <m/>
    <m/>
    <n v="29"/>
    <x v="22"/>
    <x v="67"/>
  </r>
  <r>
    <x v="71"/>
    <m/>
    <x v="6"/>
    <x v="5"/>
    <n v="31"/>
    <x v="69"/>
    <x v="22"/>
    <x v="34"/>
    <n v="5"/>
    <m/>
    <m/>
    <m/>
    <n v="40"/>
    <x v="60"/>
    <x v="68"/>
  </r>
  <r>
    <x v="72"/>
    <m/>
    <x v="7"/>
    <x v="8"/>
    <n v="55"/>
    <x v="30"/>
    <x v="15"/>
    <x v="7"/>
    <n v="3"/>
    <m/>
    <m/>
    <m/>
    <n v="130"/>
    <x v="17"/>
    <x v="51"/>
  </r>
  <r>
    <x v="73"/>
    <m/>
    <x v="6"/>
    <x v="5"/>
    <n v="13"/>
    <x v="54"/>
    <x v="10"/>
    <x v="28"/>
    <n v="4"/>
    <m/>
    <m/>
    <m/>
    <n v="68"/>
    <x v="21"/>
    <x v="69"/>
  </r>
  <r>
    <x v="74"/>
    <m/>
    <x v="5"/>
    <x v="0"/>
    <n v="6"/>
    <x v="70"/>
    <x v="23"/>
    <x v="2"/>
    <n v="3"/>
    <m/>
    <m/>
    <m/>
    <n v="81"/>
    <x v="22"/>
    <x v="70"/>
  </r>
  <r>
    <x v="75"/>
    <m/>
    <x v="1"/>
    <x v="7"/>
    <n v="34"/>
    <x v="71"/>
    <x v="3"/>
    <x v="35"/>
    <n v="3"/>
    <m/>
    <m/>
    <m/>
    <n v="171"/>
    <x v="14"/>
    <x v="71"/>
  </r>
  <r>
    <x v="76"/>
    <m/>
    <x v="7"/>
    <x v="8"/>
    <n v="7"/>
    <x v="72"/>
    <x v="4"/>
    <x v="23"/>
    <n v="3"/>
    <m/>
    <m/>
    <m/>
    <n v="13"/>
    <x v="46"/>
    <x v="72"/>
  </r>
  <r>
    <x v="77"/>
    <m/>
    <x v="5"/>
    <x v="0"/>
    <n v="25"/>
    <x v="73"/>
    <x v="6"/>
    <x v="36"/>
    <n v="3"/>
    <m/>
    <m/>
    <m/>
    <n v="63"/>
    <x v="61"/>
    <x v="73"/>
  </r>
  <r>
    <x v="78"/>
    <s v="Dandie Dinmont"/>
    <x v="3"/>
    <x v="3"/>
    <n v="10"/>
    <x v="74"/>
    <x v="16"/>
    <x v="37"/>
    <n v="3"/>
    <m/>
    <m/>
    <m/>
    <n v="182"/>
    <x v="1"/>
    <x v="74"/>
  </r>
  <r>
    <x v="79"/>
    <m/>
    <x v="2"/>
    <x v="2"/>
    <n v="18"/>
    <x v="2"/>
    <x v="2"/>
    <x v="2"/>
    <m/>
    <m/>
    <m/>
    <m/>
    <m/>
    <x v="62"/>
    <x v="2"/>
  </r>
  <r>
    <x v="80"/>
    <m/>
    <x v="2"/>
    <x v="2"/>
    <n v="16"/>
    <x v="2"/>
    <x v="2"/>
    <x v="2"/>
    <m/>
    <m/>
    <m/>
    <m/>
    <m/>
    <x v="63"/>
    <x v="2"/>
  </r>
  <r>
    <x v="81"/>
    <s v="Doberman"/>
    <x v="4"/>
    <x v="4"/>
    <n v="43"/>
    <x v="75"/>
    <x v="8"/>
    <x v="38"/>
    <n v="6"/>
    <n v="1"/>
    <m/>
    <m/>
    <n v="16"/>
    <x v="64"/>
    <x v="75"/>
  </r>
  <r>
    <x v="82"/>
    <m/>
    <x v="4"/>
    <x v="4"/>
    <n v="43"/>
    <x v="76"/>
    <x v="24"/>
    <x v="2"/>
    <n v="5"/>
    <m/>
    <n v="1"/>
    <m/>
    <m/>
    <x v="65"/>
    <x v="76"/>
  </r>
  <r>
    <x v="83"/>
    <m/>
    <x v="4"/>
    <x v="4"/>
    <n v="60"/>
    <x v="77"/>
    <x v="25"/>
    <x v="2"/>
    <n v="6"/>
    <m/>
    <m/>
    <m/>
    <n v="67"/>
    <x v="66"/>
    <x v="77"/>
  </r>
  <r>
    <x v="84"/>
    <m/>
    <x v="6"/>
    <x v="5"/>
    <n v="28"/>
    <x v="78"/>
    <x v="10"/>
    <x v="2"/>
    <n v="5"/>
    <m/>
    <m/>
    <m/>
    <m/>
    <x v="67"/>
    <x v="78"/>
  </r>
  <r>
    <x v="85"/>
    <m/>
    <x v="5"/>
    <x v="0"/>
    <n v="25"/>
    <x v="79"/>
    <x v="26"/>
    <x v="39"/>
    <n v="3"/>
    <m/>
    <m/>
    <m/>
    <n v="5"/>
    <x v="9"/>
    <x v="79"/>
  </r>
  <r>
    <x v="86"/>
    <m/>
    <x v="1"/>
    <x v="7"/>
    <n v="14"/>
    <x v="80"/>
    <x v="27"/>
    <x v="40"/>
    <n v="4"/>
    <m/>
    <m/>
    <m/>
    <n v="52"/>
    <x v="68"/>
    <x v="59"/>
  </r>
  <r>
    <x v="87"/>
    <m/>
    <x v="7"/>
    <x v="8"/>
    <n v="26"/>
    <x v="81"/>
    <x v="10"/>
    <x v="2"/>
    <n v="4"/>
    <m/>
    <m/>
    <m/>
    <n v="178"/>
    <x v="69"/>
    <x v="80"/>
  </r>
  <r>
    <x v="88"/>
    <m/>
    <x v="1"/>
    <x v="7"/>
    <n v="25"/>
    <x v="82"/>
    <x v="28"/>
    <x v="41"/>
    <n v="4"/>
    <m/>
    <m/>
    <m/>
    <n v="113"/>
    <x v="8"/>
    <x v="81"/>
  </r>
  <r>
    <x v="89"/>
    <m/>
    <x v="1"/>
    <x v="7"/>
    <n v="30"/>
    <x v="83"/>
    <x v="22"/>
    <x v="0"/>
    <n v="3"/>
    <m/>
    <m/>
    <m/>
    <n v="95"/>
    <x v="70"/>
    <x v="82"/>
  </r>
  <r>
    <x v="90"/>
    <m/>
    <x v="6"/>
    <x v="5"/>
    <n v="25"/>
    <x v="84"/>
    <x v="8"/>
    <x v="2"/>
    <n v="4"/>
    <m/>
    <m/>
    <m/>
    <m/>
    <x v="71"/>
    <x v="83"/>
  </r>
  <r>
    <x v="91"/>
    <m/>
    <x v="1"/>
    <x v="7"/>
    <n v="23"/>
    <x v="85"/>
    <x v="20"/>
    <x v="42"/>
    <n v="3"/>
    <m/>
    <m/>
    <m/>
    <n v="27"/>
    <x v="72"/>
    <x v="84"/>
  </r>
  <r>
    <x v="92"/>
    <s v="Blenheim Spaniel"/>
    <x v="0"/>
    <x v="0"/>
    <n v="5"/>
    <x v="86"/>
    <x v="29"/>
    <x v="2"/>
    <n v="3"/>
    <m/>
    <m/>
    <m/>
    <n v="134"/>
    <x v="73"/>
    <x v="85"/>
  </r>
  <r>
    <x v="93"/>
    <m/>
    <x v="6"/>
    <x v="4"/>
    <n v="27"/>
    <x v="87"/>
    <x v="2"/>
    <x v="2"/>
    <n v="6"/>
    <m/>
    <m/>
    <m/>
    <n v="152"/>
    <x v="48"/>
    <x v="2"/>
  </r>
  <r>
    <x v="94"/>
    <m/>
    <x v="5"/>
    <x v="6"/>
    <n v="8"/>
    <x v="8"/>
    <x v="3"/>
    <x v="2"/>
    <n v="4"/>
    <m/>
    <m/>
    <m/>
    <n v="118"/>
    <x v="46"/>
    <x v="86"/>
  </r>
  <r>
    <x v="95"/>
    <m/>
    <x v="3"/>
    <x v="3"/>
    <n v="15"/>
    <x v="88"/>
    <x v="15"/>
    <x v="2"/>
    <n v="4"/>
    <m/>
    <m/>
    <m/>
    <m/>
    <x v="74"/>
    <x v="87"/>
  </r>
  <r>
    <x v="96"/>
    <m/>
    <x v="1"/>
    <x v="7"/>
    <n v="19"/>
    <x v="89"/>
    <x v="8"/>
    <x v="6"/>
    <n v="3"/>
    <m/>
    <m/>
    <m/>
    <n v="145"/>
    <x v="41"/>
    <x v="42"/>
  </r>
  <r>
    <x v="97"/>
    <m/>
    <x v="4"/>
    <x v="4"/>
    <n v="46"/>
    <x v="90"/>
    <x v="25"/>
    <x v="2"/>
    <n v="5"/>
    <m/>
    <n v="1"/>
    <m/>
    <m/>
    <x v="75"/>
    <x v="88"/>
  </r>
  <r>
    <x v="98"/>
    <m/>
    <x v="6"/>
    <x v="6"/>
    <n v="18"/>
    <x v="91"/>
    <x v="3"/>
    <x v="2"/>
    <n v="5"/>
    <m/>
    <m/>
    <m/>
    <n v="173"/>
    <x v="40"/>
    <x v="89"/>
  </r>
  <r>
    <x v="99"/>
    <m/>
    <x v="5"/>
    <x v="6"/>
    <n v="15"/>
    <x v="92"/>
    <x v="4"/>
    <x v="41"/>
    <n v="3"/>
    <m/>
    <m/>
    <m/>
    <n v="177"/>
    <x v="41"/>
    <x v="90"/>
  </r>
  <r>
    <x v="100"/>
    <m/>
    <x v="1"/>
    <x v="7"/>
    <n v="30"/>
    <x v="93"/>
    <x v="10"/>
    <x v="40"/>
    <n v="5"/>
    <m/>
    <m/>
    <m/>
    <n v="96"/>
    <x v="18"/>
    <x v="18"/>
  </r>
  <r>
    <x v="101"/>
    <m/>
    <x v="3"/>
    <x v="3"/>
    <n v="8"/>
    <x v="94"/>
    <x v="14"/>
    <x v="13"/>
    <n v="3"/>
    <m/>
    <m/>
    <m/>
    <n v="122"/>
    <x v="76"/>
    <x v="91"/>
  </r>
  <r>
    <x v="102"/>
    <m/>
    <x v="7"/>
    <x v="8"/>
    <n v="32"/>
    <x v="95"/>
    <x v="22"/>
    <x v="43"/>
    <n v="2"/>
    <m/>
    <m/>
    <m/>
    <n v="187"/>
    <x v="16"/>
    <x v="92"/>
  </r>
  <r>
    <x v="103"/>
    <m/>
    <x v="5"/>
    <x v="0"/>
    <n v="12"/>
    <x v="96"/>
    <x v="30"/>
    <x v="44"/>
    <n v="3"/>
    <m/>
    <m/>
    <m/>
    <n v="4"/>
    <x v="71"/>
    <x v="93"/>
  </r>
  <r>
    <x v="104"/>
    <m/>
    <x v="7"/>
    <x v="1"/>
    <n v="25"/>
    <x v="97"/>
    <x v="3"/>
    <x v="2"/>
    <n v="3"/>
    <m/>
    <m/>
    <m/>
    <m/>
    <x v="77"/>
    <x v="94"/>
  </r>
  <r>
    <x v="105"/>
    <m/>
    <x v="4"/>
    <x v="3"/>
    <n v="14"/>
    <x v="98"/>
    <x v="16"/>
    <x v="2"/>
    <n v="6"/>
    <n v="1"/>
    <m/>
    <m/>
    <n v="136"/>
    <x v="78"/>
    <x v="95"/>
  </r>
  <r>
    <x v="106"/>
    <s v="German Shepherd"/>
    <x v="6"/>
    <x v="5"/>
    <n v="35"/>
    <x v="99"/>
    <x v="29"/>
    <x v="45"/>
    <n v="6"/>
    <n v="1"/>
    <m/>
    <n v="8"/>
    <n v="2"/>
    <x v="38"/>
    <x v="96"/>
  </r>
  <r>
    <x v="107"/>
    <s v="German Short Haired Pointer"/>
    <x v="4"/>
    <x v="7"/>
    <n v="29"/>
    <x v="100"/>
    <x v="3"/>
    <x v="46"/>
    <n v="3"/>
    <m/>
    <m/>
    <m/>
    <n v="10"/>
    <x v="17"/>
    <x v="97"/>
  </r>
  <r>
    <x v="108"/>
    <m/>
    <x v="5"/>
    <x v="6"/>
    <n v="8"/>
    <x v="8"/>
    <x v="3"/>
    <x v="2"/>
    <n v="4"/>
    <m/>
    <m/>
    <m/>
    <n v="118"/>
    <x v="60"/>
    <x v="98"/>
  </r>
  <r>
    <x v="109"/>
    <m/>
    <x v="1"/>
    <x v="7"/>
    <n v="30"/>
    <x v="101"/>
    <x v="6"/>
    <x v="7"/>
    <n v="6"/>
    <m/>
    <m/>
    <m/>
    <n v="62"/>
    <x v="79"/>
    <x v="99"/>
  </r>
  <r>
    <x v="110"/>
    <m/>
    <x v="4"/>
    <x v="0"/>
    <n v="38"/>
    <x v="102"/>
    <x v="9"/>
    <x v="47"/>
    <n v="6"/>
    <m/>
    <m/>
    <m/>
    <n v="80"/>
    <x v="80"/>
    <x v="100"/>
  </r>
  <r>
    <x v="110"/>
    <m/>
    <x v="4"/>
    <x v="5"/>
    <n v="31"/>
    <x v="103"/>
    <x v="9"/>
    <x v="2"/>
    <m/>
    <m/>
    <m/>
    <m/>
    <n v="80"/>
    <x v="81"/>
    <x v="95"/>
  </r>
  <r>
    <x v="111"/>
    <m/>
    <x v="3"/>
    <x v="3"/>
    <n v="16"/>
    <x v="104"/>
    <x v="8"/>
    <x v="2"/>
    <n v="3"/>
    <m/>
    <m/>
    <m/>
    <n v="158"/>
    <x v="69"/>
    <x v="101"/>
  </r>
  <r>
    <x v="112"/>
    <m/>
    <x v="1"/>
    <x v="7"/>
    <n v="32"/>
    <x v="105"/>
    <x v="16"/>
    <x v="48"/>
    <n v="3"/>
    <m/>
    <m/>
    <n v="6"/>
    <n v="3"/>
    <x v="82"/>
    <x v="102"/>
  </r>
  <r>
    <x v="113"/>
    <m/>
    <x v="1"/>
    <x v="7"/>
    <n v="31"/>
    <x v="106"/>
    <x v="8"/>
    <x v="6"/>
    <n v="4"/>
    <m/>
    <m/>
    <m/>
    <n v="104"/>
    <x v="83"/>
    <x v="103"/>
  </r>
  <r>
    <x v="114"/>
    <m/>
    <x v="4"/>
    <x v="4"/>
    <n v="77"/>
    <x v="107"/>
    <x v="0"/>
    <x v="49"/>
    <n v="5"/>
    <m/>
    <m/>
    <m/>
    <n v="14"/>
    <x v="14"/>
    <x v="104"/>
  </r>
  <r>
    <x v="115"/>
    <m/>
    <x v="4"/>
    <x v="4"/>
    <n v="45"/>
    <x v="108"/>
    <x v="6"/>
    <x v="50"/>
    <n v="6"/>
    <m/>
    <m/>
    <m/>
    <n v="66"/>
    <x v="84"/>
    <x v="105"/>
  </r>
  <r>
    <x v="116"/>
    <m/>
    <x v="4"/>
    <x v="4"/>
    <n v="60"/>
    <x v="109"/>
    <x v="1"/>
    <x v="2"/>
    <n v="5"/>
    <m/>
    <m/>
    <m/>
    <n v="75"/>
    <x v="58"/>
    <x v="106"/>
  </r>
  <r>
    <x v="117"/>
    <m/>
    <x v="7"/>
    <x v="1"/>
    <n v="33"/>
    <x v="110"/>
    <x v="11"/>
    <x v="43"/>
    <n v="3"/>
    <m/>
    <m/>
    <m/>
    <n v="156"/>
    <x v="85"/>
    <x v="107"/>
  </r>
  <r>
    <x v="118"/>
    <m/>
    <x v="7"/>
    <x v="8"/>
    <n v="22"/>
    <x v="111"/>
    <x v="15"/>
    <x v="2"/>
    <n v="2"/>
    <m/>
    <m/>
    <m/>
    <n v="183"/>
    <x v="86"/>
    <x v="108"/>
  </r>
  <r>
    <x v="119"/>
    <m/>
    <x v="0"/>
    <x v="0"/>
    <n v="5"/>
    <x v="112"/>
    <x v="27"/>
    <x v="2"/>
    <n v="3"/>
    <m/>
    <m/>
    <m/>
    <n v="23"/>
    <x v="57"/>
    <x v="109"/>
  </r>
  <r>
    <x v="120"/>
    <m/>
    <x v="7"/>
    <x v="8"/>
    <n v="32"/>
    <x v="95"/>
    <x v="22"/>
    <x v="43"/>
    <n v="2"/>
    <m/>
    <m/>
    <m/>
    <n v="187"/>
    <x v="66"/>
    <x v="110"/>
  </r>
  <r>
    <x v="121"/>
    <m/>
    <x v="4"/>
    <x v="4"/>
    <n v="38"/>
    <x v="113"/>
    <x v="10"/>
    <x v="2"/>
    <n v="6"/>
    <m/>
    <m/>
    <m/>
    <m/>
    <x v="75"/>
    <x v="111"/>
  </r>
  <r>
    <x v="122"/>
    <m/>
    <x v="4"/>
    <x v="6"/>
    <n v="24"/>
    <x v="114"/>
    <x v="31"/>
    <x v="17"/>
    <n v="1"/>
    <m/>
    <m/>
    <m/>
    <n v="12"/>
    <x v="8"/>
    <x v="112"/>
  </r>
  <r>
    <x v="123"/>
    <m/>
    <x v="7"/>
    <x v="1"/>
    <n v="22"/>
    <x v="115"/>
    <x v="0"/>
    <x v="51"/>
    <n v="3"/>
    <m/>
    <m/>
    <m/>
    <n v="165"/>
    <x v="26"/>
    <x v="113"/>
  </r>
  <r>
    <x v="124"/>
    <m/>
    <x v="6"/>
    <x v="5"/>
    <n v="40"/>
    <x v="116"/>
    <x v="16"/>
    <x v="2"/>
    <n v="6"/>
    <m/>
    <m/>
    <m/>
    <m/>
    <x v="71"/>
    <x v="114"/>
  </r>
  <r>
    <x v="125"/>
    <m/>
    <x v="1"/>
    <x v="7"/>
    <n v="32"/>
    <x v="117"/>
    <x v="8"/>
    <x v="27"/>
    <n v="3"/>
    <m/>
    <m/>
    <m/>
    <n v="72"/>
    <x v="87"/>
    <x v="115"/>
  </r>
  <r>
    <x v="126"/>
    <m/>
    <x v="3"/>
    <x v="3"/>
    <n v="12"/>
    <x v="118"/>
    <x v="3"/>
    <x v="51"/>
    <n v="5"/>
    <m/>
    <m/>
    <m/>
    <n v="114"/>
    <x v="88"/>
    <x v="116"/>
  </r>
  <r>
    <x v="127"/>
    <m/>
    <x v="1"/>
    <x v="7"/>
    <n v="25"/>
    <x v="119"/>
    <x v="8"/>
    <x v="52"/>
    <n v="4"/>
    <m/>
    <m/>
    <m/>
    <n v="164"/>
    <x v="89"/>
    <x v="117"/>
  </r>
  <r>
    <x v="128"/>
    <m/>
    <x v="7"/>
    <x v="8"/>
    <n v="55"/>
    <x v="120"/>
    <x v="13"/>
    <x v="35"/>
    <n v="3"/>
    <m/>
    <m/>
    <m/>
    <n v="73"/>
    <x v="90"/>
    <x v="118"/>
  </r>
  <r>
    <x v="129"/>
    <m/>
    <x v="0"/>
    <x v="0"/>
    <n v="4"/>
    <x v="121"/>
    <x v="8"/>
    <x v="53"/>
    <n v="3"/>
    <m/>
    <m/>
    <m/>
    <n v="74"/>
    <x v="91"/>
    <x v="119"/>
  </r>
  <r>
    <x v="130"/>
    <m/>
    <x v="1"/>
    <x v="7"/>
    <n v="33"/>
    <x v="122"/>
    <x v="19"/>
    <x v="2"/>
    <n v="3"/>
    <m/>
    <m/>
    <m/>
    <n v="111"/>
    <x v="92"/>
    <x v="8"/>
  </r>
  <r>
    <x v="131"/>
    <m/>
    <x v="3"/>
    <x v="3"/>
    <n v="7"/>
    <x v="123"/>
    <x v="14"/>
    <x v="2"/>
    <n v="4"/>
    <m/>
    <m/>
    <m/>
    <n v="78"/>
    <x v="93"/>
    <x v="120"/>
  </r>
  <r>
    <x v="132"/>
    <m/>
    <x v="3"/>
    <x v="3"/>
    <n v="7"/>
    <x v="124"/>
    <x v="22"/>
    <x v="2"/>
    <n v="3"/>
    <m/>
    <m/>
    <m/>
    <n v="119"/>
    <x v="94"/>
    <x v="121"/>
  </r>
  <r>
    <x v="133"/>
    <s v="Japanese Spaniel"/>
    <x v="0"/>
    <x v="0"/>
    <n v="5"/>
    <x v="125"/>
    <x v="7"/>
    <x v="37"/>
    <n v="3"/>
    <m/>
    <m/>
    <m/>
    <n v="108"/>
    <x v="68"/>
    <x v="122"/>
  </r>
  <r>
    <x v="134"/>
    <m/>
    <x v="1"/>
    <x v="6"/>
    <n v="20"/>
    <x v="126"/>
    <x v="15"/>
    <x v="2"/>
    <n v="4"/>
    <m/>
    <m/>
    <m/>
    <m/>
    <x v="95"/>
    <x v="123"/>
  </r>
  <r>
    <x v="135"/>
    <m/>
    <x v="5"/>
    <x v="6"/>
    <n v="18"/>
    <x v="127"/>
    <x v="30"/>
    <x v="2"/>
    <n v="5"/>
    <m/>
    <m/>
    <m/>
    <m/>
    <x v="73"/>
    <x v="124"/>
  </r>
  <r>
    <x v="136"/>
    <m/>
    <x v="1"/>
    <x v="6"/>
    <n v="22"/>
    <x v="128"/>
    <x v="10"/>
    <x v="2"/>
    <n v="4"/>
    <m/>
    <m/>
    <m/>
    <m/>
    <x v="32"/>
    <x v="44"/>
  </r>
  <r>
    <x v="137"/>
    <m/>
    <x v="5"/>
    <x v="6"/>
    <n v="18"/>
    <x v="129"/>
    <x v="8"/>
    <x v="34"/>
    <n v="4"/>
    <m/>
    <m/>
    <m/>
    <n v="87"/>
    <x v="96"/>
    <x v="125"/>
  </r>
  <r>
    <x v="138"/>
    <m/>
    <x v="3"/>
    <x v="3"/>
    <n v="17"/>
    <x v="130"/>
    <x v="18"/>
    <x v="27"/>
    <n v="5"/>
    <m/>
    <m/>
    <m/>
    <n v="129"/>
    <x v="97"/>
    <x v="126"/>
  </r>
  <r>
    <x v="139"/>
    <m/>
    <x v="1"/>
    <x v="6"/>
    <n v="20"/>
    <x v="131"/>
    <x v="7"/>
    <x v="2"/>
    <n v="4"/>
    <m/>
    <m/>
    <m/>
    <m/>
    <x v="61"/>
    <x v="127"/>
  </r>
  <r>
    <x v="140"/>
    <m/>
    <x v="5"/>
    <x v="6"/>
    <n v="7"/>
    <x v="132"/>
    <x v="9"/>
    <x v="2"/>
    <n v="5"/>
    <m/>
    <m/>
    <m/>
    <m/>
    <x v="5"/>
    <x v="128"/>
  </r>
  <r>
    <x v="141"/>
    <m/>
    <x v="4"/>
    <x v="4"/>
    <n v="59"/>
    <x v="133"/>
    <x v="0"/>
    <x v="2"/>
    <n v="6"/>
    <m/>
    <m/>
    <m/>
    <n v="163"/>
    <x v="98"/>
    <x v="129"/>
  </r>
  <r>
    <x v="142"/>
    <m/>
    <x v="4"/>
    <x v="4"/>
    <n v="49"/>
    <x v="134"/>
    <x v="5"/>
    <x v="9"/>
    <n v="6"/>
    <m/>
    <m/>
    <m/>
    <n v="157"/>
    <x v="99"/>
    <x v="130"/>
  </r>
  <r>
    <x v="143"/>
    <m/>
    <x v="5"/>
    <x v="0"/>
    <n v="5"/>
    <x v="135"/>
    <x v="3"/>
    <x v="2"/>
    <n v="3"/>
    <m/>
    <m/>
    <m/>
    <m/>
    <x v="77"/>
    <x v="94"/>
  </r>
  <r>
    <x v="144"/>
    <m/>
    <x v="1"/>
    <x v="7"/>
    <n v="32"/>
    <x v="31"/>
    <x v="16"/>
    <x v="18"/>
    <n v="3"/>
    <m/>
    <m/>
    <m/>
    <n v="1"/>
    <x v="100"/>
    <x v="131"/>
  </r>
  <r>
    <x v="145"/>
    <m/>
    <x v="3"/>
    <x v="3"/>
    <n v="8"/>
    <x v="136"/>
    <x v="16"/>
    <x v="37"/>
    <n v="3"/>
    <m/>
    <m/>
    <m/>
    <n v="138"/>
    <x v="23"/>
    <x v="132"/>
  </r>
  <r>
    <x v="146"/>
    <m/>
    <x v="6"/>
    <x v="5"/>
    <n v="5"/>
    <x v="137"/>
    <x v="3"/>
    <x v="2"/>
    <n v="3"/>
    <m/>
    <m/>
    <m/>
    <m/>
    <x v="41"/>
    <x v="133"/>
  </r>
  <r>
    <x v="147"/>
    <m/>
    <x v="4"/>
    <x v="4"/>
    <n v="64"/>
    <x v="138"/>
    <x v="19"/>
    <x v="2"/>
    <n v="5"/>
    <m/>
    <m/>
    <m/>
    <n v="100"/>
    <x v="78"/>
    <x v="134"/>
  </r>
  <r>
    <x v="148"/>
    <m/>
    <x v="5"/>
    <x v="0"/>
    <n v="6"/>
    <x v="139"/>
    <x v="4"/>
    <x v="54"/>
    <n v="3"/>
    <m/>
    <m/>
    <m/>
    <n v="77"/>
    <x v="74"/>
    <x v="135"/>
  </r>
  <r>
    <x v="149"/>
    <m/>
    <x v="5"/>
    <x v="0"/>
    <n v="6"/>
    <x v="140"/>
    <x v="7"/>
    <x v="2"/>
    <n v="3"/>
    <m/>
    <m/>
    <m/>
    <n v="169"/>
    <x v="101"/>
    <x v="136"/>
  </r>
  <r>
    <x v="150"/>
    <s v="Maltese Dog"/>
    <x v="0"/>
    <x v="0"/>
    <n v="4"/>
    <x v="141"/>
    <x v="3"/>
    <x v="55"/>
    <n v="3"/>
    <m/>
    <m/>
    <m/>
    <n v="33"/>
    <x v="23"/>
    <x v="137"/>
  </r>
  <r>
    <x v="151"/>
    <m/>
    <x v="3"/>
    <x v="3"/>
    <n v="6"/>
    <x v="142"/>
    <x v="6"/>
    <x v="56"/>
    <n v="3"/>
    <m/>
    <m/>
    <m/>
    <n v="135"/>
    <x v="95"/>
    <x v="138"/>
  </r>
  <r>
    <x v="152"/>
    <m/>
    <x v="4"/>
    <x v="4"/>
    <n v="38"/>
    <x v="143"/>
    <x v="3"/>
    <x v="2"/>
    <n v="4"/>
    <m/>
    <m/>
    <m/>
    <m/>
    <x v="70"/>
    <x v="139"/>
  </r>
  <r>
    <x v="153"/>
    <m/>
    <x v="4"/>
    <x v="4"/>
    <n v="90"/>
    <x v="144"/>
    <x v="5"/>
    <x v="12"/>
    <n v="6"/>
    <m/>
    <m/>
    <m/>
    <n v="28"/>
    <x v="102"/>
    <x v="140"/>
  </r>
  <r>
    <x v="154"/>
    <m/>
    <x v="6"/>
    <x v="5"/>
    <n v="23"/>
    <x v="145"/>
    <x v="7"/>
    <x v="2"/>
    <n v="3"/>
    <m/>
    <m/>
    <m/>
    <m/>
    <x v="103"/>
    <x v="141"/>
  </r>
  <r>
    <x v="155"/>
    <m/>
    <x v="0"/>
    <x v="0"/>
    <n v="5"/>
    <x v="146"/>
    <x v="22"/>
    <x v="0"/>
    <n v="3"/>
    <m/>
    <m/>
    <m/>
    <n v="71"/>
    <x v="100"/>
    <x v="142"/>
  </r>
  <r>
    <x v="156"/>
    <m/>
    <x v="0"/>
    <x v="0"/>
    <n v="8"/>
    <x v="147"/>
    <x v="9"/>
    <x v="57"/>
    <n v="4"/>
    <m/>
    <m/>
    <m/>
    <m/>
    <x v="104"/>
    <x v="143"/>
  </r>
  <r>
    <x v="157"/>
    <m/>
    <x v="3"/>
    <x v="0"/>
    <n v="8"/>
    <x v="103"/>
    <x v="6"/>
    <x v="2"/>
    <m/>
    <m/>
    <m/>
    <m/>
    <n v="18"/>
    <x v="105"/>
    <x v="144"/>
  </r>
  <r>
    <x v="158"/>
    <m/>
    <x v="2"/>
    <x v="2"/>
    <m/>
    <x v="148"/>
    <x v="2"/>
    <x v="2"/>
    <m/>
    <m/>
    <m/>
    <m/>
    <m/>
    <x v="22"/>
    <x v="2"/>
  </r>
  <r>
    <x v="159"/>
    <m/>
    <x v="4"/>
    <x v="8"/>
    <n v="20"/>
    <x v="149"/>
    <x v="7"/>
    <x v="2"/>
    <n v="6"/>
    <m/>
    <m/>
    <m/>
    <m/>
    <x v="64"/>
    <x v="145"/>
  </r>
  <r>
    <x v="160"/>
    <m/>
    <x v="4"/>
    <x v="4"/>
    <n v="44"/>
    <x v="28"/>
    <x v="8"/>
    <x v="16"/>
    <n v="5"/>
    <m/>
    <m/>
    <m/>
    <n v="25"/>
    <x v="66"/>
    <x v="146"/>
  </r>
  <r>
    <x v="161"/>
    <m/>
    <x v="1"/>
    <x v="7"/>
    <n v="20"/>
    <x v="150"/>
    <x v="16"/>
    <x v="2"/>
    <n v="3"/>
    <m/>
    <m/>
    <m/>
    <m/>
    <x v="106"/>
    <x v="147"/>
  </r>
  <r>
    <x v="162"/>
    <m/>
    <x v="4"/>
    <x v="4"/>
    <n v="60"/>
    <x v="151"/>
    <x v="19"/>
    <x v="2"/>
    <n v="6"/>
    <m/>
    <n v="1"/>
    <m/>
    <n v="107"/>
    <x v="38"/>
    <x v="148"/>
  </r>
  <r>
    <x v="163"/>
    <m/>
    <x v="8"/>
    <x v="9"/>
    <n v="11"/>
    <x v="152"/>
    <x v="30"/>
    <x v="2"/>
    <n v="3"/>
    <m/>
    <m/>
    <m/>
    <m/>
    <x v="69"/>
    <x v="106"/>
  </r>
  <r>
    <x v="164"/>
    <s v="Newfoundland"/>
    <x v="4"/>
    <x v="4"/>
    <n v="65"/>
    <x v="153"/>
    <x v="19"/>
    <x v="6"/>
    <n v="5"/>
    <m/>
    <m/>
    <m/>
    <n v="36"/>
    <x v="52"/>
    <x v="149"/>
  </r>
  <r>
    <x v="165"/>
    <m/>
    <x v="3"/>
    <x v="3"/>
    <n v="5"/>
    <x v="154"/>
    <x v="1"/>
    <x v="58"/>
    <n v="3"/>
    <m/>
    <m/>
    <m/>
    <n v="128"/>
    <x v="9"/>
    <x v="150"/>
  </r>
  <r>
    <x v="166"/>
    <m/>
    <x v="6"/>
    <x v="6"/>
    <n v="16"/>
    <x v="155"/>
    <x v="8"/>
    <x v="2"/>
    <n v="4"/>
    <m/>
    <m/>
    <m/>
    <n v="170"/>
    <x v="24"/>
    <x v="151"/>
  </r>
  <r>
    <x v="167"/>
    <m/>
    <x v="7"/>
    <x v="6"/>
    <n v="26"/>
    <x v="156"/>
    <x v="4"/>
    <x v="59"/>
    <n v="6"/>
    <m/>
    <m/>
    <m/>
    <n v="91"/>
    <x v="18"/>
    <x v="152"/>
  </r>
  <r>
    <x v="168"/>
    <m/>
    <x v="5"/>
    <x v="6"/>
    <n v="8"/>
    <x v="157"/>
    <x v="22"/>
    <x v="2"/>
    <n v="4"/>
    <m/>
    <m/>
    <m/>
    <n v="190"/>
    <x v="64"/>
    <x v="153"/>
  </r>
  <r>
    <x v="169"/>
    <m/>
    <x v="3"/>
    <x v="3"/>
    <n v="5"/>
    <x v="158"/>
    <x v="32"/>
    <x v="60"/>
    <n v="3"/>
    <m/>
    <m/>
    <m/>
    <n v="105"/>
    <x v="107"/>
    <x v="154"/>
  </r>
  <r>
    <x v="170"/>
    <m/>
    <x v="1"/>
    <x v="10"/>
    <n v="20"/>
    <x v="159"/>
    <x v="13"/>
    <x v="2"/>
    <n v="5"/>
    <m/>
    <m/>
    <m/>
    <n v="89"/>
    <x v="108"/>
    <x v="155"/>
  </r>
  <r>
    <x v="171"/>
    <m/>
    <x v="6"/>
    <x v="5"/>
    <n v="39"/>
    <x v="160"/>
    <x v="5"/>
    <x v="61"/>
    <n v="4"/>
    <m/>
    <m/>
    <m/>
    <n v="70"/>
    <x v="66"/>
    <x v="156"/>
  </r>
  <r>
    <x v="172"/>
    <m/>
    <x v="7"/>
    <x v="8"/>
    <n v="41"/>
    <x v="161"/>
    <x v="18"/>
    <x v="43"/>
    <n v="2"/>
    <m/>
    <m/>
    <m/>
    <n v="186"/>
    <x v="65"/>
    <x v="157"/>
  </r>
  <r>
    <x v="173"/>
    <m/>
    <x v="0"/>
    <x v="0"/>
    <n v="5"/>
    <x v="162"/>
    <x v="22"/>
    <x v="62"/>
    <n v="3"/>
    <m/>
    <m/>
    <m/>
    <n v="53"/>
    <x v="109"/>
    <x v="158"/>
  </r>
  <r>
    <x v="174"/>
    <m/>
    <x v="3"/>
    <x v="3"/>
    <n v="6"/>
    <x v="163"/>
    <x v="4"/>
    <x v="2"/>
    <n v="3"/>
    <m/>
    <m/>
    <m/>
    <m/>
    <x v="110"/>
    <x v="159"/>
  </r>
  <r>
    <x v="175"/>
    <m/>
    <x v="0"/>
    <x v="0"/>
    <n v="4"/>
    <x v="164"/>
    <x v="3"/>
    <x v="63"/>
    <n v="3"/>
    <m/>
    <m/>
    <m/>
    <n v="88"/>
    <x v="9"/>
    <x v="160"/>
  </r>
  <r>
    <x v="176"/>
    <m/>
    <x v="6"/>
    <x v="5"/>
    <n v="12"/>
    <x v="54"/>
    <x v="10"/>
    <x v="28"/>
    <n v="4"/>
    <m/>
    <m/>
    <m/>
    <n v="68"/>
    <x v="111"/>
    <x v="161"/>
  </r>
  <r>
    <x v="177"/>
    <m/>
    <x v="7"/>
    <x v="1"/>
    <n v="10"/>
    <x v="165"/>
    <x v="22"/>
    <x v="2"/>
    <n v="4"/>
    <m/>
    <m/>
    <m/>
    <m/>
    <x v="112"/>
    <x v="162"/>
  </r>
  <r>
    <x v="178"/>
    <m/>
    <x v="7"/>
    <x v="8"/>
    <n v="16"/>
    <x v="166"/>
    <x v="29"/>
    <x v="37"/>
    <n v="3"/>
    <m/>
    <m/>
    <m/>
    <n v="160"/>
    <x v="74"/>
    <x v="163"/>
  </r>
  <r>
    <x v="179"/>
    <m/>
    <x v="7"/>
    <x v="1"/>
    <n v="23"/>
    <x v="167"/>
    <x v="13"/>
    <x v="0"/>
    <n v="2"/>
    <m/>
    <m/>
    <m/>
    <n v="174"/>
    <x v="92"/>
    <x v="164"/>
  </r>
  <r>
    <x v="180"/>
    <m/>
    <x v="3"/>
    <x v="3"/>
    <n v="23"/>
    <x v="168"/>
    <x v="4"/>
    <x v="2"/>
    <n v="3"/>
    <m/>
    <n v="1"/>
    <m/>
    <m/>
    <x v="106"/>
    <x v="165"/>
  </r>
  <r>
    <x v="181"/>
    <m/>
    <x v="7"/>
    <x v="8"/>
    <n v="26"/>
    <x v="169"/>
    <x v="7"/>
    <x v="2"/>
    <n v="3"/>
    <m/>
    <m/>
    <m/>
    <n v="166"/>
    <x v="68"/>
    <x v="122"/>
  </r>
  <r>
    <x v="182"/>
    <m/>
    <x v="7"/>
    <x v="1"/>
    <n v="5"/>
    <x v="170"/>
    <x v="8"/>
    <x v="2"/>
    <n v="3"/>
    <m/>
    <m/>
    <m/>
    <n v="159"/>
    <x v="113"/>
    <x v="166"/>
  </r>
  <r>
    <x v="183"/>
    <m/>
    <x v="1"/>
    <x v="7"/>
    <n v="25"/>
    <x v="82"/>
    <x v="28"/>
    <x v="41"/>
    <n v="4"/>
    <m/>
    <m/>
    <m/>
    <n v="113"/>
    <x v="114"/>
    <x v="167"/>
  </r>
  <r>
    <x v="184"/>
    <m/>
    <x v="6"/>
    <x v="5"/>
    <n v="19"/>
    <x v="171"/>
    <x v="19"/>
    <x v="2"/>
    <n v="6"/>
    <m/>
    <m/>
    <m/>
    <n v="176"/>
    <x v="115"/>
    <x v="168"/>
  </r>
  <r>
    <x v="185"/>
    <m/>
    <x v="0"/>
    <x v="0"/>
    <n v="2"/>
    <x v="172"/>
    <x v="3"/>
    <x v="64"/>
    <n v="3"/>
    <m/>
    <m/>
    <n v="4"/>
    <n v="22"/>
    <x v="53"/>
    <x v="11"/>
  </r>
  <r>
    <x v="186"/>
    <m/>
    <x v="5"/>
    <x v="7"/>
    <n v="26"/>
    <x v="147"/>
    <x v="9"/>
    <x v="57"/>
    <n v="4"/>
    <m/>
    <m/>
    <n v="1"/>
    <n v="7"/>
    <x v="93"/>
    <x v="169"/>
  </r>
  <r>
    <x v="187"/>
    <m/>
    <x v="4"/>
    <x v="7"/>
    <n v="22"/>
    <x v="173"/>
    <x v="33"/>
    <x v="2"/>
    <n v="4"/>
    <m/>
    <m/>
    <m/>
    <n v="54"/>
    <x v="70"/>
    <x v="170"/>
  </r>
  <r>
    <x v="188"/>
    <m/>
    <x v="4"/>
    <x v="4"/>
    <n v="40"/>
    <x v="174"/>
    <x v="34"/>
    <x v="2"/>
    <n v="6"/>
    <n v="1"/>
    <m/>
    <m/>
    <m/>
    <x v="116"/>
    <x v="171"/>
  </r>
  <r>
    <x v="189"/>
    <m/>
    <x v="0"/>
    <x v="0"/>
    <n v="8"/>
    <x v="175"/>
    <x v="7"/>
    <x v="65"/>
    <n v="3"/>
    <m/>
    <m/>
    <m/>
    <n v="31"/>
    <x v="66"/>
    <x v="172"/>
  </r>
  <r>
    <x v="190"/>
    <m/>
    <x v="6"/>
    <x v="5"/>
    <n v="14"/>
    <x v="176"/>
    <x v="10"/>
    <x v="29"/>
    <n v="5"/>
    <m/>
    <m/>
    <m/>
    <n v="142"/>
    <x v="40"/>
    <x v="173"/>
  </r>
  <r>
    <x v="191"/>
    <m/>
    <x v="6"/>
    <x v="5"/>
    <n v="13"/>
    <x v="177"/>
    <x v="35"/>
    <x v="2"/>
    <n v="3"/>
    <m/>
    <m/>
    <m/>
    <n v="162"/>
    <x v="117"/>
    <x v="174"/>
  </r>
  <r>
    <x v="192"/>
    <m/>
    <x v="3"/>
    <x v="3"/>
    <n v="11"/>
    <x v="178"/>
    <x v="7"/>
    <x v="2"/>
    <n v="3"/>
    <m/>
    <m/>
    <m/>
    <n v="97"/>
    <x v="118"/>
    <x v="175"/>
  </r>
  <r>
    <x v="193"/>
    <s v="Redbone"/>
    <x v="7"/>
    <x v="8"/>
    <n v="28"/>
    <x v="179"/>
    <x v="3"/>
    <x v="2"/>
    <n v="1"/>
    <m/>
    <m/>
    <m/>
    <n v="139"/>
    <x v="83"/>
    <x v="176"/>
  </r>
  <r>
    <x v="194"/>
    <m/>
    <x v="1"/>
    <x v="7"/>
    <n v="32"/>
    <x v="105"/>
    <x v="16"/>
    <x v="48"/>
    <n v="3"/>
    <m/>
    <m/>
    <m/>
    <n v="3"/>
    <x v="119"/>
    <x v="177"/>
  </r>
  <r>
    <x v="195"/>
    <m/>
    <x v="7"/>
    <x v="1"/>
    <n v="39"/>
    <x v="180"/>
    <x v="25"/>
    <x v="66"/>
    <n v="3"/>
    <m/>
    <m/>
    <m/>
    <n v="41"/>
    <x v="120"/>
    <x v="178"/>
  </r>
  <r>
    <x v="196"/>
    <m/>
    <x v="4"/>
    <x v="4"/>
    <n v="51"/>
    <x v="181"/>
    <x v="26"/>
    <x v="67"/>
    <n v="6"/>
    <n v="1"/>
    <m/>
    <n v="7"/>
    <n v="8"/>
    <x v="121"/>
    <x v="179"/>
  </r>
  <r>
    <x v="197"/>
    <m/>
    <x v="4"/>
    <x v="4"/>
    <n v="66"/>
    <x v="182"/>
    <x v="36"/>
    <x v="68"/>
    <n v="3"/>
    <m/>
    <m/>
    <m/>
    <n v="48"/>
    <x v="107"/>
    <x v="180"/>
  </r>
  <r>
    <x v="198"/>
    <m/>
    <x v="7"/>
    <x v="1"/>
    <n v="21"/>
    <x v="183"/>
    <x v="3"/>
    <x v="41"/>
    <n v="3"/>
    <m/>
    <m/>
    <m/>
    <n v="123"/>
    <x v="11"/>
    <x v="181"/>
  </r>
  <r>
    <x v="199"/>
    <m/>
    <x v="4"/>
    <x v="6"/>
    <n v="26"/>
    <x v="184"/>
    <x v="5"/>
    <x v="69"/>
    <n v="4"/>
    <m/>
    <m/>
    <m/>
    <n v="57"/>
    <x v="52"/>
    <x v="57"/>
  </r>
  <r>
    <x v="200"/>
    <m/>
    <x v="4"/>
    <x v="4"/>
    <n v="33"/>
    <x v="185"/>
    <x v="8"/>
    <x v="2"/>
    <n v="5"/>
    <m/>
    <m/>
    <m/>
    <m/>
    <x v="73"/>
    <x v="22"/>
  </r>
  <r>
    <x v="201"/>
    <m/>
    <x v="5"/>
    <x v="0"/>
    <n v="7"/>
    <x v="186"/>
    <x v="6"/>
    <x v="14"/>
    <n v="3"/>
    <m/>
    <m/>
    <m/>
    <n v="110"/>
    <x v="16"/>
    <x v="182"/>
  </r>
  <r>
    <x v="202"/>
    <s v="Standard Schnauzer"/>
    <x v="4"/>
    <x v="5"/>
    <n v="17"/>
    <x v="103"/>
    <x v="5"/>
    <x v="40"/>
    <n v="4"/>
    <m/>
    <m/>
    <n v="3"/>
    <n v="90"/>
    <x v="53"/>
    <x v="183"/>
  </r>
  <r>
    <x v="203"/>
    <m/>
    <x v="7"/>
    <x v="1"/>
    <n v="42"/>
    <x v="187"/>
    <x v="10"/>
    <x v="70"/>
    <n v="1"/>
    <m/>
    <m/>
    <m/>
    <n v="168"/>
    <x v="108"/>
    <x v="184"/>
  </r>
  <r>
    <x v="204"/>
    <s v="Scotch Terrier"/>
    <x v="3"/>
    <x v="3"/>
    <n v="9"/>
    <x v="188"/>
    <x v="8"/>
    <x v="68"/>
    <n v="3"/>
    <m/>
    <m/>
    <m/>
    <n v="58"/>
    <x v="122"/>
    <x v="185"/>
  </r>
  <r>
    <x v="205"/>
    <m/>
    <x v="3"/>
    <x v="3"/>
    <n v="9"/>
    <x v="189"/>
    <x v="8"/>
    <x v="58"/>
    <n v="3"/>
    <m/>
    <m/>
    <m/>
    <n v="150"/>
    <x v="71"/>
    <x v="83"/>
  </r>
  <r>
    <x v="206"/>
    <m/>
    <x v="1"/>
    <x v="7"/>
    <n v="30"/>
    <x v="83"/>
    <x v="22"/>
    <x v="0"/>
    <n v="3"/>
    <m/>
    <m/>
    <m/>
    <n v="95"/>
    <x v="47"/>
    <x v="186"/>
  </r>
  <r>
    <x v="207"/>
    <m/>
    <x v="5"/>
    <x v="6"/>
    <n v="22"/>
    <x v="190"/>
    <x v="10"/>
    <x v="71"/>
    <n v="3"/>
    <m/>
    <m/>
    <m/>
    <n v="64"/>
    <x v="14"/>
    <x v="187"/>
  </r>
  <r>
    <x v="208"/>
    <m/>
    <x v="6"/>
    <x v="5"/>
    <n v="39"/>
    <x v="160"/>
    <x v="5"/>
    <x v="61"/>
    <n v="4"/>
    <m/>
    <m/>
    <m/>
    <n v="70"/>
    <x v="123"/>
    <x v="188"/>
  </r>
  <r>
    <x v="209"/>
    <m/>
    <x v="6"/>
    <x v="5"/>
    <n v="35"/>
    <x v="99"/>
    <x v="29"/>
    <x v="45"/>
    <n v="6"/>
    <m/>
    <m/>
    <m/>
    <n v="2"/>
    <x v="29"/>
    <x v="189"/>
  </r>
  <r>
    <x v="210"/>
    <s v="Shetland Sheepdog"/>
    <x v="6"/>
    <x v="5"/>
    <n v="9"/>
    <x v="191"/>
    <x v="8"/>
    <x v="72"/>
    <n v="4"/>
    <m/>
    <m/>
    <m/>
    <n v="24"/>
    <x v="30"/>
    <x v="190"/>
  </r>
  <r>
    <x v="211"/>
    <m/>
    <x v="5"/>
    <x v="0"/>
    <n v="10"/>
    <x v="192"/>
    <x v="8"/>
    <x v="2"/>
    <n v="4"/>
    <m/>
    <m/>
    <m/>
    <n v="45"/>
    <x v="31"/>
    <x v="191"/>
  </r>
  <r>
    <x v="212"/>
    <m/>
    <x v="0"/>
    <x v="0"/>
    <n v="6"/>
    <x v="193"/>
    <x v="0"/>
    <x v="73"/>
    <n v="3"/>
    <m/>
    <m/>
    <n v="2"/>
    <n v="20"/>
    <x v="32"/>
    <x v="192"/>
  </r>
  <r>
    <x v="213"/>
    <m/>
    <x v="4"/>
    <x v="6"/>
    <n v="24"/>
    <x v="114"/>
    <x v="31"/>
    <x v="17"/>
    <n v="1"/>
    <m/>
    <m/>
    <n v="5"/>
    <n v="12"/>
    <x v="33"/>
    <x v="193"/>
  </r>
  <r>
    <x v="214"/>
    <m/>
    <x v="0"/>
    <x v="3"/>
    <n v="5"/>
    <x v="194"/>
    <x v="3"/>
    <x v="0"/>
    <n v="3"/>
    <m/>
    <m/>
    <m/>
    <n v="106"/>
    <x v="34"/>
    <x v="34"/>
  </r>
  <r>
    <x v="215"/>
    <m/>
    <x v="3"/>
    <x v="3"/>
    <n v="17"/>
    <x v="195"/>
    <x v="6"/>
    <x v="74"/>
    <n v="4"/>
    <m/>
    <m/>
    <m/>
    <n v="172"/>
    <x v="35"/>
    <x v="194"/>
  </r>
  <r>
    <x v="216"/>
    <m/>
    <x v="7"/>
    <x v="1"/>
    <n v="28"/>
    <x v="196"/>
    <x v="8"/>
    <x v="2"/>
    <n v="5"/>
    <m/>
    <m/>
    <m/>
    <n v="188"/>
    <x v="36"/>
    <x v="195"/>
  </r>
  <r>
    <x v="217"/>
    <m/>
    <x v="3"/>
    <x v="3"/>
    <n v="8"/>
    <x v="94"/>
    <x v="14"/>
    <x v="13"/>
    <n v="3"/>
    <m/>
    <m/>
    <m/>
    <n v="122"/>
    <x v="37"/>
    <x v="196"/>
  </r>
  <r>
    <x v="218"/>
    <m/>
    <x v="6"/>
    <x v="5"/>
    <n v="49"/>
    <x v="197"/>
    <x v="8"/>
    <x v="2"/>
    <n v="4"/>
    <m/>
    <m/>
    <m/>
    <m/>
    <x v="32"/>
    <x v="197"/>
  </r>
  <r>
    <x v="219"/>
    <m/>
    <x v="1"/>
    <x v="7"/>
    <n v="10"/>
    <x v="68"/>
    <x v="3"/>
    <x v="33"/>
    <n v="3"/>
    <m/>
    <m/>
    <m/>
    <n v="29"/>
    <x v="38"/>
    <x v="198"/>
  </r>
  <r>
    <x v="220"/>
    <m/>
    <x v="5"/>
    <x v="6"/>
    <n v="8"/>
    <x v="8"/>
    <x v="3"/>
    <x v="2"/>
    <n v="4"/>
    <m/>
    <m/>
    <m/>
    <n v="118"/>
    <x v="8"/>
    <x v="8"/>
  </r>
  <r>
    <x v="221"/>
    <s v="Staffordshire Bullterrier"/>
    <x v="3"/>
    <x v="3"/>
    <n v="14"/>
    <x v="198"/>
    <x v="19"/>
    <x v="23"/>
    <n v="3"/>
    <m/>
    <n v="1"/>
    <m/>
    <n v="82"/>
    <x v="25"/>
    <x v="199"/>
  </r>
  <r>
    <x v="222"/>
    <m/>
    <x v="5"/>
    <x v="7"/>
    <n v="26"/>
    <x v="147"/>
    <x v="9"/>
    <x v="57"/>
    <n v="4"/>
    <m/>
    <m/>
    <m/>
    <n v="7"/>
    <x v="22"/>
    <x v="200"/>
  </r>
  <r>
    <x v="223"/>
    <m/>
    <x v="1"/>
    <x v="7"/>
    <n v="19"/>
    <x v="199"/>
    <x v="37"/>
    <x v="2"/>
    <n v="3"/>
    <m/>
    <m/>
    <m/>
    <n v="161"/>
    <x v="17"/>
    <x v="201"/>
  </r>
  <r>
    <x v="224"/>
    <m/>
    <x v="6"/>
    <x v="5"/>
    <n v="13"/>
    <x v="200"/>
    <x v="6"/>
    <x v="2"/>
    <n v="4"/>
    <m/>
    <m/>
    <m/>
    <n v="149"/>
    <x v="21"/>
    <x v="202"/>
  </r>
  <r>
    <x v="225"/>
    <m/>
    <x v="3"/>
    <x v="3"/>
    <n v="8"/>
    <x v="201"/>
    <x v="27"/>
    <x v="70"/>
    <n v="3"/>
    <m/>
    <m/>
    <m/>
    <n v="42"/>
    <x v="22"/>
    <x v="84"/>
  </r>
  <r>
    <x v="226"/>
    <m/>
    <x v="7"/>
    <x v="1"/>
    <n v="28"/>
    <x v="202"/>
    <x v="3"/>
    <x v="2"/>
    <n v="2"/>
    <m/>
    <m/>
    <m/>
    <m/>
    <x v="14"/>
    <x v="71"/>
  </r>
  <r>
    <x v="227"/>
    <m/>
    <x v="4"/>
    <x v="4"/>
    <n v="71"/>
    <x v="203"/>
    <x v="30"/>
    <x v="2"/>
    <n v="6"/>
    <m/>
    <m/>
    <m/>
    <n v="153"/>
    <x v="46"/>
    <x v="203"/>
  </r>
  <r>
    <x v="228"/>
    <m/>
    <x v="5"/>
    <x v="0"/>
    <n v="6"/>
    <x v="204"/>
    <x v="8"/>
    <x v="43"/>
    <n v="4"/>
    <m/>
    <m/>
    <m/>
    <n v="121"/>
    <x v="61"/>
    <x v="204"/>
  </r>
  <r>
    <x v="229"/>
    <m/>
    <x v="5"/>
    <x v="0"/>
    <n v="10"/>
    <x v="205"/>
    <x v="26"/>
    <x v="37"/>
    <n v="3"/>
    <m/>
    <m/>
    <m/>
    <n v="101"/>
    <x v="1"/>
    <x v="205"/>
  </r>
  <r>
    <x v="230"/>
    <m/>
    <x v="4"/>
    <x v="4"/>
    <n v="65"/>
    <x v="206"/>
    <x v="3"/>
    <x v="2"/>
    <n v="6"/>
    <m/>
    <n v="1"/>
    <m/>
    <m/>
    <x v="62"/>
    <x v="206"/>
  </r>
  <r>
    <x v="231"/>
    <s v="Toy Terrier"/>
    <x v="0"/>
    <x v="3"/>
    <n v="2"/>
    <x v="207"/>
    <x v="22"/>
    <x v="2"/>
    <n v="2"/>
    <m/>
    <m/>
    <m/>
    <n v="112"/>
    <x v="63"/>
    <x v="207"/>
  </r>
  <r>
    <x v="232"/>
    <m/>
    <x v="0"/>
    <x v="0"/>
    <n v="4"/>
    <x v="147"/>
    <x v="9"/>
    <x v="57"/>
    <n v="4"/>
    <m/>
    <m/>
    <m/>
    <m/>
    <x v="64"/>
    <x v="40"/>
  </r>
  <r>
    <x v="233"/>
    <s v="Walker Hound"/>
    <x v="7"/>
    <x v="8"/>
    <n v="28"/>
    <x v="208"/>
    <x v="22"/>
    <x v="2"/>
    <n v="3"/>
    <m/>
    <m/>
    <m/>
    <n v="131"/>
    <x v="65"/>
    <x v="89"/>
  </r>
  <r>
    <x v="234"/>
    <m/>
    <x v="1"/>
    <x v="7"/>
    <n v="21"/>
    <x v="209"/>
    <x v="0"/>
    <x v="2"/>
    <n v="3"/>
    <m/>
    <m/>
    <m/>
    <n v="30"/>
    <x v="66"/>
    <x v="208"/>
  </r>
  <r>
    <x v="235"/>
    <m/>
    <x v="1"/>
    <x v="7"/>
    <n v="29"/>
    <x v="210"/>
    <x v="19"/>
    <x v="75"/>
    <n v="3"/>
    <m/>
    <m/>
    <m/>
    <n v="34"/>
    <x v="66"/>
    <x v="63"/>
  </r>
  <r>
    <x v="236"/>
    <m/>
    <x v="6"/>
    <x v="5"/>
    <n v="13"/>
    <x v="54"/>
    <x v="10"/>
    <x v="28"/>
    <n v="4"/>
    <m/>
    <m/>
    <m/>
    <n v="68"/>
    <x v="65"/>
    <x v="137"/>
  </r>
  <r>
    <x v="237"/>
    <m/>
    <x v="1"/>
    <x v="7"/>
    <n v="18"/>
    <x v="211"/>
    <x v="12"/>
    <x v="76"/>
    <n v="4"/>
    <m/>
    <m/>
    <m/>
    <n v="133"/>
    <x v="109"/>
    <x v="209"/>
  </r>
  <r>
    <x v="238"/>
    <m/>
    <x v="3"/>
    <x v="3"/>
    <n v="9"/>
    <x v="212"/>
    <x v="0"/>
    <x v="51"/>
    <n v="3"/>
    <m/>
    <m/>
    <m/>
    <n v="109"/>
    <x v="110"/>
    <x v="210"/>
  </r>
  <r>
    <x v="239"/>
    <s v="West Highland White Terrier"/>
    <x v="3"/>
    <x v="3"/>
    <n v="8"/>
    <x v="201"/>
    <x v="27"/>
    <x v="70"/>
    <n v="3"/>
    <m/>
    <m/>
    <m/>
    <n v="42"/>
    <x v="9"/>
    <x v="211"/>
  </r>
  <r>
    <x v="240"/>
    <s v="Soft Coated Wheaten Terrier"/>
    <x v="3"/>
    <x v="3"/>
    <n v="18"/>
    <x v="213"/>
    <x v="8"/>
    <x v="13"/>
    <n v="4"/>
    <m/>
    <m/>
    <m/>
    <n v="49"/>
    <x v="111"/>
    <x v="212"/>
  </r>
  <r>
    <x v="241"/>
    <m/>
    <x v="7"/>
    <x v="1"/>
    <n v="16"/>
    <x v="214"/>
    <x v="0"/>
    <x v="71"/>
    <n v="3"/>
    <m/>
    <m/>
    <m/>
    <n v="61"/>
    <x v="122"/>
    <x v="213"/>
  </r>
  <r>
    <x v="242"/>
    <m/>
    <x v="6"/>
    <x v="5"/>
    <n v="35"/>
    <x v="99"/>
    <x v="29"/>
    <x v="45"/>
    <n v="6"/>
    <m/>
    <m/>
    <m/>
    <n v="2"/>
    <x v="9"/>
    <x v="214"/>
  </r>
  <r>
    <x v="243"/>
    <s v="Wire Haired Fox Terrier"/>
    <x v="3"/>
    <x v="3"/>
    <n v="7"/>
    <x v="215"/>
    <x v="8"/>
    <x v="71"/>
    <n v="3"/>
    <m/>
    <m/>
    <m/>
    <n v="99"/>
    <x v="65"/>
    <x v="156"/>
  </r>
  <r>
    <x v="244"/>
    <m/>
    <x v="1"/>
    <x v="7"/>
    <n v="25"/>
    <x v="216"/>
    <x v="3"/>
    <x v="43"/>
    <n v="5"/>
    <m/>
    <m/>
    <m/>
    <n v="65"/>
    <x v="108"/>
    <x v="215"/>
  </r>
  <r>
    <x v="245"/>
    <m/>
    <x v="3"/>
    <x v="3"/>
    <n v="7"/>
    <x v="215"/>
    <x v="8"/>
    <x v="71"/>
    <n v="3"/>
    <m/>
    <m/>
    <m/>
    <n v="99"/>
    <x v="124"/>
    <x v="216"/>
  </r>
  <r>
    <x v="246"/>
    <s v="Mexican Hairless"/>
    <x v="5"/>
    <x v="1"/>
    <n v="11"/>
    <x v="217"/>
    <x v="3"/>
    <x v="2"/>
    <n v="3"/>
    <m/>
    <m/>
    <m/>
    <n v="143"/>
    <x v="30"/>
    <x v="217"/>
  </r>
  <r>
    <x v="247"/>
    <m/>
    <x v="1"/>
    <x v="7"/>
    <n v="32"/>
    <x v="31"/>
    <x v="16"/>
    <x v="18"/>
    <n v="3"/>
    <m/>
    <m/>
    <m/>
    <n v="1"/>
    <x v="71"/>
    <x v="114"/>
  </r>
  <r>
    <x v="248"/>
    <s v="Yorkshire Terrier"/>
    <x v="0"/>
    <x v="0"/>
    <n v="3"/>
    <x v="218"/>
    <x v="6"/>
    <x v="29"/>
    <n v="3"/>
    <m/>
    <m/>
    <m/>
    <n v="9"/>
    <x v="73"/>
    <x v="2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3378D6-1F3C-4ED1-BA03-BC589AF9470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5" firstHeaderRow="1" firstDataRow="1" firstDataCol="1" rowPageCount="2" colPageCount="1"/>
  <pivotFields count="15">
    <pivotField dataField="1" showAll="0">
      <items count="2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t="default"/>
      </items>
    </pivotField>
    <pivotField showAll="0"/>
    <pivotField showAll="0">
      <items count="10">
        <item x="6"/>
        <item x="7"/>
        <item x="5"/>
        <item x="8"/>
        <item x="1"/>
        <item x="3"/>
        <item x="0"/>
        <item x="4"/>
        <item x="2"/>
        <item t="default"/>
      </items>
    </pivotField>
    <pivotField axis="axisRow" showAll="0">
      <items count="12">
        <item x="0"/>
        <item x="4"/>
        <item x="7"/>
        <item x="10"/>
        <item x="5"/>
        <item x="6"/>
        <item x="8"/>
        <item x="1"/>
        <item x="9"/>
        <item x="3"/>
        <item x="2"/>
        <item t="default"/>
      </items>
    </pivotField>
    <pivotField showAll="0"/>
    <pivotField axis="axisPage" multipleItemSelectionAllowed="1" showAll="0">
      <items count="220">
        <item h="1" x="0"/>
        <item x="54"/>
        <item x="94"/>
        <item x="152"/>
        <item x="82"/>
        <item x="16"/>
        <item x="101"/>
        <item x="167"/>
        <item h="1" x="104"/>
        <item h="1" x="132"/>
        <item h="1" x="35"/>
        <item h="1" x="119"/>
        <item h="1" x="26"/>
        <item h="1" x="24"/>
        <item h="1" x="142"/>
        <item h="1" x="25"/>
        <item h="1" x="147"/>
        <item h="1" x="21"/>
        <item h="1" x="51"/>
        <item h="1" x="197"/>
        <item h="1" x="126"/>
        <item h="1" x="135"/>
        <item h="1" x="111"/>
        <item h="1" x="115"/>
        <item h="1" x="170"/>
        <item h="1" x="193"/>
        <item h="1" x="141"/>
        <item h="1" x="73"/>
        <item h="1" x="81"/>
        <item h="1" x="166"/>
        <item h="1" x="172"/>
        <item h="1" x="140"/>
        <item h="1" x="32"/>
        <item h="1" x="177"/>
        <item h="1" x="49"/>
        <item h="1" x="84"/>
        <item h="1" x="160"/>
        <item h="1" x="89"/>
        <item h="1" x="138"/>
        <item h="1" x="30"/>
        <item h="1" x="55"/>
        <item x="178"/>
        <item x="168"/>
        <item x="42"/>
        <item x="164"/>
        <item x="121"/>
        <item x="144"/>
        <item x="31"/>
        <item x="85"/>
        <item x="67"/>
        <item x="7"/>
        <item x="159"/>
        <item x="4"/>
        <item x="201"/>
        <item x="18"/>
        <item x="40"/>
        <item x="130"/>
        <item x="61"/>
        <item x="165"/>
        <item x="78"/>
        <item x="205"/>
        <item x="100"/>
        <item x="198"/>
        <item x="133"/>
        <item x="97"/>
        <item x="175"/>
        <item x="58"/>
        <item x="209"/>
        <item x="29"/>
        <item x="76"/>
        <item x="208"/>
        <item x="74"/>
        <item x="179"/>
        <item x="117"/>
        <item x="112"/>
        <item x="108"/>
        <item x="6"/>
        <item x="23"/>
        <item x="19"/>
        <item x="190"/>
        <item x="213"/>
        <item x="158"/>
        <item x="34"/>
        <item x="80"/>
        <item x="28"/>
        <item x="191"/>
        <item x="214"/>
        <item x="86"/>
        <item x="65"/>
        <item x="70"/>
        <item x="211"/>
        <item x="96"/>
        <item h="1" x="14"/>
        <item h="1" x="206"/>
        <item h="1" x="79"/>
        <item h="1" x="88"/>
        <item h="1" x="129"/>
        <item h="1" x="186"/>
        <item h="1" x="155"/>
        <item h="1" x="87"/>
        <item h="1" x="176"/>
        <item h="1" x="171"/>
        <item h="1" x="217"/>
        <item h="1" x="210"/>
        <item h="1" x="139"/>
        <item h="1" x="27"/>
        <item h="1" x="169"/>
        <item h="1" x="215"/>
        <item h="1" x="156"/>
        <item h="1" x="50"/>
        <item h="1" x="63"/>
        <item h="1" x="57"/>
        <item h="1" x="189"/>
        <item h="1" x="125"/>
        <item h="1" x="52"/>
        <item h="1" x="192"/>
        <item h="1" x="123"/>
        <item h="1" x="137"/>
        <item h="1" x="48"/>
        <item h="1" x="17"/>
        <item h="1" x="99"/>
        <item h="1" x="3"/>
        <item h="1" x="106"/>
        <item h="1" x="60"/>
        <item h="1" x="5"/>
        <item h="1" x="56"/>
        <item h="1" x="218"/>
        <item h="1" x="181"/>
        <item h="1" x="143"/>
        <item h="1" x="109"/>
        <item h="1" x="131"/>
        <item h="1" x="15"/>
        <item h="1" x="200"/>
        <item h="1" x="75"/>
        <item h="1" x="162"/>
        <item h="1" x="8"/>
        <item h="1" x="157"/>
        <item h="1" x="196"/>
        <item h="1" x="114"/>
        <item h="1" x="194"/>
        <item h="1" x="207"/>
        <item h="1" x="212"/>
        <item h="1" x="47"/>
        <item h="1" x="184"/>
        <item h="1" x="9"/>
        <item h="1" x="1"/>
        <item h="1" x="64"/>
        <item h="1" x="183"/>
        <item h="1" x="203"/>
        <item h="1" x="161"/>
        <item h="1" x="41"/>
        <item h="1" x="10"/>
        <item h="1" x="163"/>
        <item h="1" x="12"/>
        <item h="1" x="44"/>
        <item h="1" x="128"/>
        <item h="1" x="33"/>
        <item h="1" x="90"/>
        <item h="1" x="173"/>
        <item h="1" x="199"/>
        <item h="1" x="91"/>
        <item h="1" x="174"/>
        <item h="1" x="153"/>
        <item h="1" x="53"/>
        <item h="1" x="72"/>
        <item h="1" x="146"/>
        <item h="1" x="71"/>
        <item h="1" x="134"/>
        <item h="1" x="77"/>
        <item h="1" x="45"/>
        <item h="1" x="154"/>
        <item h="1" x="37"/>
        <item h="1" x="105"/>
        <item h="1" x="22"/>
        <item h="1" x="103"/>
        <item h="1" x="187"/>
        <item h="1" x="120"/>
        <item h="1" x="180"/>
        <item h="1" x="38"/>
        <item h="1" x="102"/>
        <item h="1" x="118"/>
        <item h="1" x="124"/>
        <item h="1" x="13"/>
        <item h="1" x="11"/>
        <item h="1" x="68"/>
        <item h="1" x="98"/>
        <item h="1" x="46"/>
        <item h="1" x="43"/>
        <item h="1" x="202"/>
        <item h="1" x="36"/>
        <item h="1" x="107"/>
        <item h="1" x="93"/>
        <item h="1" x="62"/>
        <item h="1" x="20"/>
        <item h="1" x="182"/>
        <item h="1" x="69"/>
        <item h="1" x="145"/>
        <item x="122"/>
        <item x="66"/>
        <item h="1" x="216"/>
        <item x="59"/>
        <item h="1" x="92"/>
        <item h="1" x="136"/>
        <item h="1" x="185"/>
        <item h="1" x="188"/>
        <item h="1" x="95"/>
        <item h="1" x="116"/>
        <item h="1" x="127"/>
        <item h="1" x="204"/>
        <item h="1" x="39"/>
        <item x="110"/>
        <item h="1" x="149"/>
        <item h="1" x="150"/>
        <item h="1" x="195"/>
        <item h="1" x="151"/>
        <item h="1" x="83"/>
        <item h="1" x="113"/>
        <item h="1" x="2"/>
        <item h="1" x="148"/>
        <item t="default"/>
      </items>
    </pivotField>
    <pivotField showAll="0">
      <items count="39">
        <item x="15"/>
        <item x="7"/>
        <item x="28"/>
        <item x="22"/>
        <item x="18"/>
        <item x="4"/>
        <item x="11"/>
        <item x="3"/>
        <item x="20"/>
        <item x="6"/>
        <item x="14"/>
        <item x="8"/>
        <item x="31"/>
        <item x="0"/>
        <item x="27"/>
        <item x="10"/>
        <item x="25"/>
        <item x="9"/>
        <item x="12"/>
        <item x="5"/>
        <item x="29"/>
        <item x="16"/>
        <item x="26"/>
        <item x="36"/>
        <item x="32"/>
        <item x="19"/>
        <item x="13"/>
        <item x="21"/>
        <item x="34"/>
        <item x="17"/>
        <item x="1"/>
        <item x="37"/>
        <item x="33"/>
        <item x="23"/>
        <item x="35"/>
        <item x="30"/>
        <item x="24"/>
        <item x="2"/>
        <item t="default"/>
      </items>
    </pivotField>
    <pivotField showAll="0">
      <items count="78">
        <item x="20"/>
        <item x="57"/>
        <item x="45"/>
        <item x="48"/>
        <item x="38"/>
        <item x="72"/>
        <item x="18"/>
        <item x="62"/>
        <item x="67"/>
        <item x="8"/>
        <item x="42"/>
        <item x="15"/>
        <item x="14"/>
        <item x="34"/>
        <item x="46"/>
        <item x="40"/>
        <item x="24"/>
        <item x="33"/>
        <item x="75"/>
        <item x="16"/>
        <item x="64"/>
        <item x="52"/>
        <item x="28"/>
        <item x="29"/>
        <item x="47"/>
        <item x="3"/>
        <item x="21"/>
        <item x="76"/>
        <item x="56"/>
        <item x="69"/>
        <item x="6"/>
        <item x="27"/>
        <item x="59"/>
        <item x="0"/>
        <item x="60"/>
        <item x="36"/>
        <item x="13"/>
        <item x="35"/>
        <item x="9"/>
        <item x="41"/>
        <item x="7"/>
        <item x="17"/>
        <item x="43"/>
        <item x="70"/>
        <item x="49"/>
        <item x="23"/>
        <item x="5"/>
        <item x="71"/>
        <item x="66"/>
        <item x="51"/>
        <item x="4"/>
        <item x="74"/>
        <item x="58"/>
        <item x="65"/>
        <item x="44"/>
        <item x="55"/>
        <item x="53"/>
        <item x="31"/>
        <item x="37"/>
        <item x="61"/>
        <item x="50"/>
        <item x="68"/>
        <item x="25"/>
        <item x="30"/>
        <item x="54"/>
        <item x="26"/>
        <item x="73"/>
        <item x="11"/>
        <item x="12"/>
        <item x="63"/>
        <item x="19"/>
        <item x="22"/>
        <item x="32"/>
        <item x="39"/>
        <item x="10"/>
        <item x="1"/>
        <item x="2"/>
        <item t="default"/>
      </items>
    </pivotField>
    <pivotField showAll="0"/>
    <pivotField showAll="0"/>
    <pivotField showAll="0"/>
    <pivotField showAll="0"/>
    <pivotField showAll="0"/>
    <pivotField axis="axisPage" showAll="0">
      <items count="126">
        <item x="76"/>
        <item x="41"/>
        <item x="92"/>
        <item x="47"/>
        <item x="106"/>
        <item x="66"/>
        <item x="40"/>
        <item x="101"/>
        <item x="75"/>
        <item x="65"/>
        <item x="64"/>
        <item x="21"/>
        <item x="8"/>
        <item x="108"/>
        <item x="107"/>
        <item x="93"/>
        <item x="77"/>
        <item x="23"/>
        <item x="19"/>
        <item x="39"/>
        <item x="122"/>
        <item x="16"/>
        <item x="22"/>
        <item x="94"/>
        <item x="18"/>
        <item x="20"/>
        <item x="24"/>
        <item x="68"/>
        <item x="17"/>
        <item x="11"/>
        <item x="60"/>
        <item x="72"/>
        <item x="55"/>
        <item x="116"/>
        <item x="26"/>
        <item x="95"/>
        <item x="53"/>
        <item x="105"/>
        <item x="100"/>
        <item x="9"/>
        <item x="71"/>
        <item x="74"/>
        <item x="102"/>
        <item x="54"/>
        <item x="79"/>
        <item x="25"/>
        <item x="52"/>
        <item x="124"/>
        <item x="7"/>
        <item x="84"/>
        <item x="10"/>
        <item x="73"/>
        <item x="70"/>
        <item x="27"/>
        <item x="42"/>
        <item x="14"/>
        <item x="15"/>
        <item x="48"/>
        <item x="28"/>
        <item x="31"/>
        <item x="32"/>
        <item x="43"/>
        <item x="38"/>
        <item x="57"/>
        <item x="80"/>
        <item x="46"/>
        <item x="117"/>
        <item x="83"/>
        <item x="30"/>
        <item x="78"/>
        <item x="121"/>
        <item x="103"/>
        <item x="67"/>
        <item x="119"/>
        <item x="82"/>
        <item x="81"/>
        <item x="69"/>
        <item x="49"/>
        <item x="59"/>
        <item x="58"/>
        <item x="110"/>
        <item x="50"/>
        <item x="56"/>
        <item x="37"/>
        <item x="96"/>
        <item x="97"/>
        <item x="118"/>
        <item x="89"/>
        <item x="112"/>
        <item x="120"/>
        <item x="1"/>
        <item x="88"/>
        <item x="63"/>
        <item x="4"/>
        <item x="0"/>
        <item x="62"/>
        <item x="61"/>
        <item x="51"/>
        <item x="91"/>
        <item x="104"/>
        <item x="109"/>
        <item x="113"/>
        <item x="99"/>
        <item x="111"/>
        <item x="36"/>
        <item x="86"/>
        <item x="34"/>
        <item x="5"/>
        <item x="2"/>
        <item x="85"/>
        <item x="114"/>
        <item x="115"/>
        <item x="29"/>
        <item x="123"/>
        <item x="45"/>
        <item x="90"/>
        <item x="3"/>
        <item x="35"/>
        <item x="98"/>
        <item x="12"/>
        <item x="6"/>
        <item x="33"/>
        <item x="44"/>
        <item x="13"/>
        <item x="87"/>
        <item t="default"/>
      </items>
    </pivotField>
    <pivotField showAll="0">
      <items count="220">
        <item x="2"/>
        <item x="90"/>
        <item x="91"/>
        <item x="133"/>
        <item x="42"/>
        <item x="186"/>
        <item x="172"/>
        <item x="136"/>
        <item x="110"/>
        <item x="165"/>
        <item x="145"/>
        <item x="64"/>
        <item x="89"/>
        <item x="153"/>
        <item x="81"/>
        <item x="157"/>
        <item x="146"/>
        <item x="208"/>
        <item x="77"/>
        <item x="173"/>
        <item x="8"/>
        <item x="147"/>
        <item x="215"/>
        <item x="202"/>
        <item x="156"/>
        <item x="164"/>
        <item x="51"/>
        <item x="92"/>
        <item x="75"/>
        <item x="122"/>
        <item x="111"/>
        <item x="19"/>
        <item x="94"/>
        <item x="88"/>
        <item x="137"/>
        <item x="112"/>
        <item x="120"/>
        <item x="121"/>
        <item x="63"/>
        <item x="123"/>
        <item x="69"/>
        <item x="41"/>
        <item x="16"/>
        <item x="40"/>
        <item x="87"/>
        <item x="184"/>
        <item x="152"/>
        <item x="68"/>
        <item x="9"/>
        <item x="21"/>
        <item x="182"/>
        <item x="67"/>
        <item x="185"/>
        <item x="24"/>
        <item x="169"/>
        <item x="142"/>
        <item x="213"/>
        <item x="97"/>
        <item x="181"/>
        <item x="98"/>
        <item x="31"/>
        <item x="23"/>
        <item x="56"/>
        <item x="180"/>
        <item x="154"/>
        <item x="84"/>
        <item x="135"/>
        <item x="151"/>
        <item x="82"/>
        <item x="155"/>
        <item x="132"/>
        <item x="11"/>
        <item x="160"/>
        <item x="141"/>
        <item x="18"/>
        <item x="200"/>
        <item x="59"/>
        <item x="138"/>
        <item x="58"/>
        <item x="144"/>
        <item x="14"/>
        <item x="25"/>
        <item x="15"/>
        <item x="20"/>
        <item x="99"/>
        <item x="113"/>
        <item x="139"/>
        <item x="17"/>
        <item x="72"/>
        <item x="83"/>
        <item x="71"/>
        <item x="7"/>
        <item x="105"/>
        <item x="38"/>
        <item x="218"/>
        <item x="198"/>
        <item x="211"/>
        <item x="86"/>
        <item x="216"/>
        <item x="45"/>
        <item x="54"/>
        <item x="10"/>
        <item x="176"/>
        <item x="22"/>
        <item x="217"/>
        <item x="27"/>
        <item x="28"/>
        <item x="43"/>
        <item x="26"/>
        <item x="175"/>
        <item x="191"/>
        <item x="197"/>
        <item x="183"/>
        <item x="49"/>
        <item x="61"/>
        <item x="104"/>
        <item x="214"/>
        <item x="192"/>
        <item x="140"/>
        <item x="103"/>
        <item x="50"/>
        <item x="163"/>
        <item x="190"/>
        <item x="187"/>
        <item x="131"/>
        <item x="52"/>
        <item x="65"/>
        <item x="114"/>
        <item x="109"/>
        <item x="162"/>
        <item x="44"/>
        <item x="57"/>
        <item x="70"/>
        <item x="79"/>
        <item x="159"/>
        <item x="127"/>
        <item x="126"/>
        <item x="207"/>
        <item x="85"/>
        <item x="171"/>
        <item x="201"/>
        <item x="101"/>
        <item x="108"/>
        <item x="100"/>
        <item x="39"/>
        <item x="199"/>
        <item x="96"/>
        <item x="149"/>
        <item x="78"/>
        <item x="53"/>
        <item x="80"/>
        <item x="158"/>
        <item x="150"/>
        <item x="4"/>
        <item x="116"/>
        <item x="196"/>
        <item x="30"/>
        <item x="95"/>
        <item x="55"/>
        <item x="29"/>
        <item x="148"/>
        <item x="125"/>
        <item x="66"/>
        <item x="179"/>
        <item x="210"/>
        <item x="117"/>
        <item x="206"/>
        <item x="134"/>
        <item x="177"/>
        <item x="102"/>
        <item x="32"/>
        <item x="93"/>
        <item x="167"/>
        <item x="73"/>
        <item x="170"/>
        <item x="34"/>
        <item x="204"/>
        <item x="178"/>
        <item x="124"/>
        <item x="119"/>
        <item x="37"/>
        <item x="0"/>
        <item x="62"/>
        <item x="166"/>
        <item x="174"/>
        <item x="107"/>
        <item x="212"/>
        <item x="203"/>
        <item x="195"/>
        <item x="35"/>
        <item x="74"/>
        <item x="205"/>
        <item x="48"/>
        <item x="143"/>
        <item x="161"/>
        <item x="60"/>
        <item x="209"/>
        <item x="5"/>
        <item x="106"/>
        <item x="3"/>
        <item x="130"/>
        <item x="194"/>
        <item x="1"/>
        <item x="128"/>
        <item x="12"/>
        <item x="13"/>
        <item x="36"/>
        <item x="129"/>
        <item x="188"/>
        <item x="189"/>
        <item x="47"/>
        <item x="46"/>
        <item x="76"/>
        <item x="193"/>
        <item x="33"/>
        <item x="168"/>
        <item x="118"/>
        <item x="6"/>
        <item x="115"/>
        <item t="default"/>
      </items>
    </pivotField>
  </pivotFields>
  <rowFields count="1">
    <field x="3"/>
  </rowFields>
  <rowItems count="11">
    <i>
      <x/>
    </i>
    <i>
      <x v="1"/>
    </i>
    <i>
      <x v="2"/>
    </i>
    <i>
      <x v="3"/>
    </i>
    <i>
      <x v="4"/>
    </i>
    <i>
      <x v="5"/>
    </i>
    <i>
      <x v="6"/>
    </i>
    <i>
      <x v="7"/>
    </i>
    <i>
      <x v="8"/>
    </i>
    <i>
      <x v="9"/>
    </i>
    <i t="grand">
      <x/>
    </i>
  </rowItems>
  <colItems count="1">
    <i/>
  </colItems>
  <pageFields count="2">
    <pageField fld="5" hier="-1"/>
    <pageField fld="13" hier="-1"/>
  </pageFields>
  <dataFields count="1">
    <dataField name="Count of BreedName" fld="0" subtotal="count" baseField="0" baseItem="0"/>
  </dataFields>
  <chartFormats count="21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0" format="6" series="1">
      <pivotArea type="data" outline="0" fieldPosition="0">
        <references count="2">
          <reference field="4294967294" count="1" selected="0">
            <x v="0"/>
          </reference>
          <reference field="5" count="1" selected="0">
            <x v="6"/>
          </reference>
        </references>
      </pivotArea>
    </chartFormat>
    <chartFormat chart="0" format="7" series="1">
      <pivotArea type="data" outline="0" fieldPosition="0">
        <references count="2">
          <reference field="4294967294" count="1" selected="0">
            <x v="0"/>
          </reference>
          <reference field="5" count="1" selected="0">
            <x v="7"/>
          </reference>
        </references>
      </pivotArea>
    </chartFormat>
    <chartFormat chart="0" format="8" series="1">
      <pivotArea type="data" outline="0" fieldPosition="0">
        <references count="2">
          <reference field="4294967294" count="1" selected="0">
            <x v="0"/>
          </reference>
          <reference field="5" count="1" selected="0">
            <x v="8"/>
          </reference>
        </references>
      </pivotArea>
    </chartFormat>
    <chartFormat chart="0" format="9" series="1">
      <pivotArea type="data" outline="0" fieldPosition="0">
        <references count="2">
          <reference field="4294967294" count="1" selected="0">
            <x v="0"/>
          </reference>
          <reference field="5" count="1" selected="0">
            <x v="9"/>
          </reference>
        </references>
      </pivotArea>
    </chartFormat>
    <chartFormat chart="0" format="10" series="1">
      <pivotArea type="data" outline="0" fieldPosition="0">
        <references count="2">
          <reference field="4294967294" count="1" selected="0">
            <x v="0"/>
          </reference>
          <reference field="5" count="1" selected="0">
            <x v="10"/>
          </reference>
        </references>
      </pivotArea>
    </chartFormat>
    <chartFormat chart="0" format="11" series="1">
      <pivotArea type="data" outline="0" fieldPosition="0">
        <references count="2">
          <reference field="4294967294" count="1" selected="0">
            <x v="0"/>
          </reference>
          <reference field="5" count="1" selected="0">
            <x v="11"/>
          </reference>
        </references>
      </pivotArea>
    </chartFormat>
    <chartFormat chart="0" format="12" series="1">
      <pivotArea type="data" outline="0" fieldPosition="0">
        <references count="2">
          <reference field="4294967294" count="1" selected="0">
            <x v="0"/>
          </reference>
          <reference field="5" count="1" selected="0">
            <x v="12"/>
          </reference>
        </references>
      </pivotArea>
    </chartFormat>
    <chartFormat chart="0" format="13" series="1">
      <pivotArea type="data" outline="0" fieldPosition="0">
        <references count="2">
          <reference field="4294967294" count="1" selected="0">
            <x v="0"/>
          </reference>
          <reference field="5" count="1" selected="0">
            <x v="13"/>
          </reference>
        </references>
      </pivotArea>
    </chartFormat>
    <chartFormat chart="0" format="14" series="1">
      <pivotArea type="data" outline="0" fieldPosition="0">
        <references count="2">
          <reference field="4294967294" count="1" selected="0">
            <x v="0"/>
          </reference>
          <reference field="5" count="1" selected="0">
            <x v="14"/>
          </reference>
        </references>
      </pivotArea>
    </chartFormat>
    <chartFormat chart="0" format="15" series="1">
      <pivotArea type="data" outline="0" fieldPosition="0">
        <references count="2">
          <reference field="4294967294" count="1" selected="0">
            <x v="0"/>
          </reference>
          <reference field="5" count="1" selected="0">
            <x v="15"/>
          </reference>
        </references>
      </pivotArea>
    </chartFormat>
    <chartFormat chart="0" format="16" series="1">
      <pivotArea type="data" outline="0" fieldPosition="0">
        <references count="2">
          <reference field="4294967294" count="1" selected="0">
            <x v="0"/>
          </reference>
          <reference field="5" count="1" selected="0">
            <x v="16"/>
          </reference>
        </references>
      </pivotArea>
    </chartFormat>
    <chartFormat chart="0" format="17" series="1">
      <pivotArea type="data" outline="0" fieldPosition="0">
        <references count="2">
          <reference field="4294967294" count="1" selected="0">
            <x v="0"/>
          </reference>
          <reference field="5" count="1" selected="0">
            <x v="17"/>
          </reference>
        </references>
      </pivotArea>
    </chartFormat>
    <chartFormat chart="0" format="18" series="1">
      <pivotArea type="data" outline="0" fieldPosition="0">
        <references count="2">
          <reference field="4294967294" count="1" selected="0">
            <x v="0"/>
          </reference>
          <reference field="5" count="1" selected="0">
            <x v="18"/>
          </reference>
        </references>
      </pivotArea>
    </chartFormat>
    <chartFormat chart="0" format="19" series="1">
      <pivotArea type="data" outline="0" fieldPosition="0">
        <references count="2">
          <reference field="4294967294" count="1" selected="0">
            <x v="0"/>
          </reference>
          <reference field="5" count="1" selected="0">
            <x v="19"/>
          </reference>
        </references>
      </pivotArea>
    </chartFormat>
    <chartFormat chart="0" format="20" series="1">
      <pivotArea type="data" outline="0" fieldPosition="0">
        <references count="2">
          <reference field="4294967294" count="1" selected="0">
            <x v="0"/>
          </reference>
          <reference field="5" count="1" selected="0">
            <x v="20"/>
          </reference>
        </references>
      </pivotArea>
    </chartFormat>
    <chartFormat chart="0" format="21" series="1">
      <pivotArea type="data" outline="0" fieldPosition="0">
        <references count="2">
          <reference field="4294967294" count="1" selected="0">
            <x v="0"/>
          </reference>
          <reference field="5" count="1" selected="0">
            <x v="21"/>
          </reference>
        </references>
      </pivotArea>
    </chartFormat>
    <chartFormat chart="0" format="22" series="1">
      <pivotArea type="data" outline="0" fieldPosition="0">
        <references count="2">
          <reference field="4294967294" count="1" selected="0">
            <x v="0"/>
          </reference>
          <reference field="5" count="1" selected="0">
            <x v="22"/>
          </reference>
        </references>
      </pivotArea>
    </chartFormat>
    <chartFormat chart="0" format="23" series="1">
      <pivotArea type="data" outline="0" fieldPosition="0">
        <references count="2">
          <reference field="4294967294" count="1" selected="0">
            <x v="0"/>
          </reference>
          <reference field="5" count="1" selected="0">
            <x v="23"/>
          </reference>
        </references>
      </pivotArea>
    </chartFormat>
    <chartFormat chart="0" format="24" series="1">
      <pivotArea type="data" outline="0" fieldPosition="0">
        <references count="2">
          <reference field="4294967294" count="1" selected="0">
            <x v="0"/>
          </reference>
          <reference field="5" count="1" selected="0">
            <x v="24"/>
          </reference>
        </references>
      </pivotArea>
    </chartFormat>
    <chartFormat chart="0" format="25" series="1">
      <pivotArea type="data" outline="0" fieldPosition="0">
        <references count="2">
          <reference field="4294967294" count="1" selected="0">
            <x v="0"/>
          </reference>
          <reference field="5" count="1" selected="0">
            <x v="25"/>
          </reference>
        </references>
      </pivotArea>
    </chartFormat>
    <chartFormat chart="0" format="26" series="1">
      <pivotArea type="data" outline="0" fieldPosition="0">
        <references count="2">
          <reference field="4294967294" count="1" selected="0">
            <x v="0"/>
          </reference>
          <reference field="5" count="1" selected="0">
            <x v="26"/>
          </reference>
        </references>
      </pivotArea>
    </chartFormat>
    <chartFormat chart="0" format="27" series="1">
      <pivotArea type="data" outline="0" fieldPosition="0">
        <references count="2">
          <reference field="4294967294" count="1" selected="0">
            <x v="0"/>
          </reference>
          <reference field="5" count="1" selected="0">
            <x v="27"/>
          </reference>
        </references>
      </pivotArea>
    </chartFormat>
    <chartFormat chart="0" format="28" series="1">
      <pivotArea type="data" outline="0" fieldPosition="0">
        <references count="2">
          <reference field="4294967294" count="1" selected="0">
            <x v="0"/>
          </reference>
          <reference field="5" count="1" selected="0">
            <x v="28"/>
          </reference>
        </references>
      </pivotArea>
    </chartFormat>
    <chartFormat chart="0" format="29" series="1">
      <pivotArea type="data" outline="0" fieldPosition="0">
        <references count="2">
          <reference field="4294967294" count="1" selected="0">
            <x v="0"/>
          </reference>
          <reference field="5" count="1" selected="0">
            <x v="29"/>
          </reference>
        </references>
      </pivotArea>
    </chartFormat>
    <chartFormat chart="0" format="30" series="1">
      <pivotArea type="data" outline="0" fieldPosition="0">
        <references count="2">
          <reference field="4294967294" count="1" selected="0">
            <x v="0"/>
          </reference>
          <reference field="5" count="1" selected="0">
            <x v="30"/>
          </reference>
        </references>
      </pivotArea>
    </chartFormat>
    <chartFormat chart="0" format="31" series="1">
      <pivotArea type="data" outline="0" fieldPosition="0">
        <references count="2">
          <reference field="4294967294" count="1" selected="0">
            <x v="0"/>
          </reference>
          <reference field="5" count="1" selected="0">
            <x v="31"/>
          </reference>
        </references>
      </pivotArea>
    </chartFormat>
    <chartFormat chart="0" format="32" series="1">
      <pivotArea type="data" outline="0" fieldPosition="0">
        <references count="2">
          <reference field="4294967294" count="1" selected="0">
            <x v="0"/>
          </reference>
          <reference field="5" count="1" selected="0">
            <x v="32"/>
          </reference>
        </references>
      </pivotArea>
    </chartFormat>
    <chartFormat chart="0" format="33" series="1">
      <pivotArea type="data" outline="0" fieldPosition="0">
        <references count="2">
          <reference field="4294967294" count="1" selected="0">
            <x v="0"/>
          </reference>
          <reference field="5" count="1" selected="0">
            <x v="33"/>
          </reference>
        </references>
      </pivotArea>
    </chartFormat>
    <chartFormat chart="0" format="34" series="1">
      <pivotArea type="data" outline="0" fieldPosition="0">
        <references count="2">
          <reference field="4294967294" count="1" selected="0">
            <x v="0"/>
          </reference>
          <reference field="5" count="1" selected="0">
            <x v="34"/>
          </reference>
        </references>
      </pivotArea>
    </chartFormat>
    <chartFormat chart="0" format="35" series="1">
      <pivotArea type="data" outline="0" fieldPosition="0">
        <references count="2">
          <reference field="4294967294" count="1" selected="0">
            <x v="0"/>
          </reference>
          <reference field="5" count="1" selected="0">
            <x v="35"/>
          </reference>
        </references>
      </pivotArea>
    </chartFormat>
    <chartFormat chart="0" format="36" series="1">
      <pivotArea type="data" outline="0" fieldPosition="0">
        <references count="2">
          <reference field="4294967294" count="1" selected="0">
            <x v="0"/>
          </reference>
          <reference field="5" count="1" selected="0">
            <x v="36"/>
          </reference>
        </references>
      </pivotArea>
    </chartFormat>
    <chartFormat chart="0" format="37" series="1">
      <pivotArea type="data" outline="0" fieldPosition="0">
        <references count="2">
          <reference field="4294967294" count="1" selected="0">
            <x v="0"/>
          </reference>
          <reference field="5" count="1" selected="0">
            <x v="37"/>
          </reference>
        </references>
      </pivotArea>
    </chartFormat>
    <chartFormat chart="0" format="38" series="1">
      <pivotArea type="data" outline="0" fieldPosition="0">
        <references count="2">
          <reference field="4294967294" count="1" selected="0">
            <x v="0"/>
          </reference>
          <reference field="5" count="1" selected="0">
            <x v="38"/>
          </reference>
        </references>
      </pivotArea>
    </chartFormat>
    <chartFormat chart="0" format="39" series="1">
      <pivotArea type="data" outline="0" fieldPosition="0">
        <references count="2">
          <reference field="4294967294" count="1" selected="0">
            <x v="0"/>
          </reference>
          <reference field="5" count="1" selected="0">
            <x v="39"/>
          </reference>
        </references>
      </pivotArea>
    </chartFormat>
    <chartFormat chart="0" format="40" series="1">
      <pivotArea type="data" outline="0" fieldPosition="0">
        <references count="2">
          <reference field="4294967294" count="1" selected="0">
            <x v="0"/>
          </reference>
          <reference field="5" count="1" selected="0">
            <x v="40"/>
          </reference>
        </references>
      </pivotArea>
    </chartFormat>
    <chartFormat chart="0" format="41" series="1">
      <pivotArea type="data" outline="0" fieldPosition="0">
        <references count="2">
          <reference field="4294967294" count="1" selected="0">
            <x v="0"/>
          </reference>
          <reference field="5" count="1" selected="0">
            <x v="41"/>
          </reference>
        </references>
      </pivotArea>
    </chartFormat>
    <chartFormat chart="0" format="42" series="1">
      <pivotArea type="data" outline="0" fieldPosition="0">
        <references count="2">
          <reference field="4294967294" count="1" selected="0">
            <x v="0"/>
          </reference>
          <reference field="5" count="1" selected="0">
            <x v="42"/>
          </reference>
        </references>
      </pivotArea>
    </chartFormat>
    <chartFormat chart="0" format="43" series="1">
      <pivotArea type="data" outline="0" fieldPosition="0">
        <references count="2">
          <reference field="4294967294" count="1" selected="0">
            <x v="0"/>
          </reference>
          <reference field="5" count="1" selected="0">
            <x v="43"/>
          </reference>
        </references>
      </pivotArea>
    </chartFormat>
    <chartFormat chart="0" format="44" series="1">
      <pivotArea type="data" outline="0" fieldPosition="0">
        <references count="2">
          <reference field="4294967294" count="1" selected="0">
            <x v="0"/>
          </reference>
          <reference field="5" count="1" selected="0">
            <x v="44"/>
          </reference>
        </references>
      </pivotArea>
    </chartFormat>
    <chartFormat chart="0" format="45" series="1">
      <pivotArea type="data" outline="0" fieldPosition="0">
        <references count="2">
          <reference field="4294967294" count="1" selected="0">
            <x v="0"/>
          </reference>
          <reference field="5" count="1" selected="0">
            <x v="45"/>
          </reference>
        </references>
      </pivotArea>
    </chartFormat>
    <chartFormat chart="0" format="46" series="1">
      <pivotArea type="data" outline="0" fieldPosition="0">
        <references count="2">
          <reference field="4294967294" count="1" selected="0">
            <x v="0"/>
          </reference>
          <reference field="5" count="1" selected="0">
            <x v="46"/>
          </reference>
        </references>
      </pivotArea>
    </chartFormat>
    <chartFormat chart="0" format="47" series="1">
      <pivotArea type="data" outline="0" fieldPosition="0">
        <references count="2">
          <reference field="4294967294" count="1" selected="0">
            <x v="0"/>
          </reference>
          <reference field="5" count="1" selected="0">
            <x v="47"/>
          </reference>
        </references>
      </pivotArea>
    </chartFormat>
    <chartFormat chart="0" format="48" series="1">
      <pivotArea type="data" outline="0" fieldPosition="0">
        <references count="2">
          <reference field="4294967294" count="1" selected="0">
            <x v="0"/>
          </reference>
          <reference field="5" count="1" selected="0">
            <x v="48"/>
          </reference>
        </references>
      </pivotArea>
    </chartFormat>
    <chartFormat chart="0" format="49" series="1">
      <pivotArea type="data" outline="0" fieldPosition="0">
        <references count="2">
          <reference field="4294967294" count="1" selected="0">
            <x v="0"/>
          </reference>
          <reference field="5" count="1" selected="0">
            <x v="49"/>
          </reference>
        </references>
      </pivotArea>
    </chartFormat>
    <chartFormat chart="0" format="50" series="1">
      <pivotArea type="data" outline="0" fieldPosition="0">
        <references count="2">
          <reference field="4294967294" count="1" selected="0">
            <x v="0"/>
          </reference>
          <reference field="5" count="1" selected="0">
            <x v="50"/>
          </reference>
        </references>
      </pivotArea>
    </chartFormat>
    <chartFormat chart="0" format="51" series="1">
      <pivotArea type="data" outline="0" fieldPosition="0">
        <references count="2">
          <reference field="4294967294" count="1" selected="0">
            <x v="0"/>
          </reference>
          <reference field="5" count="1" selected="0">
            <x v="51"/>
          </reference>
        </references>
      </pivotArea>
    </chartFormat>
    <chartFormat chart="0" format="52" series="1">
      <pivotArea type="data" outline="0" fieldPosition="0">
        <references count="2">
          <reference field="4294967294" count="1" selected="0">
            <x v="0"/>
          </reference>
          <reference field="5" count="1" selected="0">
            <x v="52"/>
          </reference>
        </references>
      </pivotArea>
    </chartFormat>
    <chartFormat chart="0" format="53" series="1">
      <pivotArea type="data" outline="0" fieldPosition="0">
        <references count="2">
          <reference field="4294967294" count="1" selected="0">
            <x v="0"/>
          </reference>
          <reference field="5" count="1" selected="0">
            <x v="53"/>
          </reference>
        </references>
      </pivotArea>
    </chartFormat>
    <chartFormat chart="0" format="54" series="1">
      <pivotArea type="data" outline="0" fieldPosition="0">
        <references count="2">
          <reference field="4294967294" count="1" selected="0">
            <x v="0"/>
          </reference>
          <reference field="5" count="1" selected="0">
            <x v="54"/>
          </reference>
        </references>
      </pivotArea>
    </chartFormat>
    <chartFormat chart="0" format="55" series="1">
      <pivotArea type="data" outline="0" fieldPosition="0">
        <references count="2">
          <reference field="4294967294" count="1" selected="0">
            <x v="0"/>
          </reference>
          <reference field="5" count="1" selected="0">
            <x v="55"/>
          </reference>
        </references>
      </pivotArea>
    </chartFormat>
    <chartFormat chart="0" format="56" series="1">
      <pivotArea type="data" outline="0" fieldPosition="0">
        <references count="2">
          <reference field="4294967294" count="1" selected="0">
            <x v="0"/>
          </reference>
          <reference field="5" count="1" selected="0">
            <x v="56"/>
          </reference>
        </references>
      </pivotArea>
    </chartFormat>
    <chartFormat chart="0" format="57" series="1">
      <pivotArea type="data" outline="0" fieldPosition="0">
        <references count="2">
          <reference field="4294967294" count="1" selected="0">
            <x v="0"/>
          </reference>
          <reference field="5" count="1" selected="0">
            <x v="57"/>
          </reference>
        </references>
      </pivotArea>
    </chartFormat>
    <chartFormat chart="0" format="58" series="1">
      <pivotArea type="data" outline="0" fieldPosition="0">
        <references count="2">
          <reference field="4294967294" count="1" selected="0">
            <x v="0"/>
          </reference>
          <reference field="5" count="1" selected="0">
            <x v="58"/>
          </reference>
        </references>
      </pivotArea>
    </chartFormat>
    <chartFormat chart="0" format="59" series="1">
      <pivotArea type="data" outline="0" fieldPosition="0">
        <references count="2">
          <reference field="4294967294" count="1" selected="0">
            <x v="0"/>
          </reference>
          <reference field="5" count="1" selected="0">
            <x v="59"/>
          </reference>
        </references>
      </pivotArea>
    </chartFormat>
    <chartFormat chart="0" format="60" series="1">
      <pivotArea type="data" outline="0" fieldPosition="0">
        <references count="2">
          <reference field="4294967294" count="1" selected="0">
            <x v="0"/>
          </reference>
          <reference field="5" count="1" selected="0">
            <x v="60"/>
          </reference>
        </references>
      </pivotArea>
    </chartFormat>
    <chartFormat chart="0" format="61" series="1">
      <pivotArea type="data" outline="0" fieldPosition="0">
        <references count="2">
          <reference field="4294967294" count="1" selected="0">
            <x v="0"/>
          </reference>
          <reference field="5" count="1" selected="0">
            <x v="61"/>
          </reference>
        </references>
      </pivotArea>
    </chartFormat>
    <chartFormat chart="0" format="62" series="1">
      <pivotArea type="data" outline="0" fieldPosition="0">
        <references count="2">
          <reference field="4294967294" count="1" selected="0">
            <x v="0"/>
          </reference>
          <reference field="5" count="1" selected="0">
            <x v="62"/>
          </reference>
        </references>
      </pivotArea>
    </chartFormat>
    <chartFormat chart="0" format="63" series="1">
      <pivotArea type="data" outline="0" fieldPosition="0">
        <references count="2">
          <reference field="4294967294" count="1" selected="0">
            <x v="0"/>
          </reference>
          <reference field="5" count="1" selected="0">
            <x v="63"/>
          </reference>
        </references>
      </pivotArea>
    </chartFormat>
    <chartFormat chart="0" format="64" series="1">
      <pivotArea type="data" outline="0" fieldPosition="0">
        <references count="2">
          <reference field="4294967294" count="1" selected="0">
            <x v="0"/>
          </reference>
          <reference field="5" count="1" selected="0">
            <x v="64"/>
          </reference>
        </references>
      </pivotArea>
    </chartFormat>
    <chartFormat chart="0" format="65" series="1">
      <pivotArea type="data" outline="0" fieldPosition="0">
        <references count="2">
          <reference field="4294967294" count="1" selected="0">
            <x v="0"/>
          </reference>
          <reference field="5" count="1" selected="0">
            <x v="65"/>
          </reference>
        </references>
      </pivotArea>
    </chartFormat>
    <chartFormat chart="0" format="66" series="1">
      <pivotArea type="data" outline="0" fieldPosition="0">
        <references count="2">
          <reference field="4294967294" count="1" selected="0">
            <x v="0"/>
          </reference>
          <reference field="5" count="1" selected="0">
            <x v="66"/>
          </reference>
        </references>
      </pivotArea>
    </chartFormat>
    <chartFormat chart="0" format="67" series="1">
      <pivotArea type="data" outline="0" fieldPosition="0">
        <references count="2">
          <reference field="4294967294" count="1" selected="0">
            <x v="0"/>
          </reference>
          <reference field="5" count="1" selected="0">
            <x v="67"/>
          </reference>
        </references>
      </pivotArea>
    </chartFormat>
    <chartFormat chart="0" format="68" series="1">
      <pivotArea type="data" outline="0" fieldPosition="0">
        <references count="2">
          <reference field="4294967294" count="1" selected="0">
            <x v="0"/>
          </reference>
          <reference field="5" count="1" selected="0">
            <x v="68"/>
          </reference>
        </references>
      </pivotArea>
    </chartFormat>
    <chartFormat chart="0" format="69" series="1">
      <pivotArea type="data" outline="0" fieldPosition="0">
        <references count="2">
          <reference field="4294967294" count="1" selected="0">
            <x v="0"/>
          </reference>
          <reference field="5" count="1" selected="0">
            <x v="69"/>
          </reference>
        </references>
      </pivotArea>
    </chartFormat>
    <chartFormat chart="0" format="70" series="1">
      <pivotArea type="data" outline="0" fieldPosition="0">
        <references count="2">
          <reference field="4294967294" count="1" selected="0">
            <x v="0"/>
          </reference>
          <reference field="5" count="1" selected="0">
            <x v="70"/>
          </reference>
        </references>
      </pivotArea>
    </chartFormat>
    <chartFormat chart="0" format="71" series="1">
      <pivotArea type="data" outline="0" fieldPosition="0">
        <references count="2">
          <reference field="4294967294" count="1" selected="0">
            <x v="0"/>
          </reference>
          <reference field="5" count="1" selected="0">
            <x v="71"/>
          </reference>
        </references>
      </pivotArea>
    </chartFormat>
    <chartFormat chart="0" format="72" series="1">
      <pivotArea type="data" outline="0" fieldPosition="0">
        <references count="2">
          <reference field="4294967294" count="1" selected="0">
            <x v="0"/>
          </reference>
          <reference field="5" count="1" selected="0">
            <x v="72"/>
          </reference>
        </references>
      </pivotArea>
    </chartFormat>
    <chartFormat chart="0" format="73" series="1">
      <pivotArea type="data" outline="0" fieldPosition="0">
        <references count="2">
          <reference field="4294967294" count="1" selected="0">
            <x v="0"/>
          </reference>
          <reference field="5" count="1" selected="0">
            <x v="73"/>
          </reference>
        </references>
      </pivotArea>
    </chartFormat>
    <chartFormat chart="0" format="74" series="1">
      <pivotArea type="data" outline="0" fieldPosition="0">
        <references count="2">
          <reference field="4294967294" count="1" selected="0">
            <x v="0"/>
          </reference>
          <reference field="5" count="1" selected="0">
            <x v="74"/>
          </reference>
        </references>
      </pivotArea>
    </chartFormat>
    <chartFormat chart="0" format="75" series="1">
      <pivotArea type="data" outline="0" fieldPosition="0">
        <references count="2">
          <reference field="4294967294" count="1" selected="0">
            <x v="0"/>
          </reference>
          <reference field="5" count="1" selected="0">
            <x v="75"/>
          </reference>
        </references>
      </pivotArea>
    </chartFormat>
    <chartFormat chart="0" format="76" series="1">
      <pivotArea type="data" outline="0" fieldPosition="0">
        <references count="2">
          <reference field="4294967294" count="1" selected="0">
            <x v="0"/>
          </reference>
          <reference field="5" count="1" selected="0">
            <x v="76"/>
          </reference>
        </references>
      </pivotArea>
    </chartFormat>
    <chartFormat chart="0" format="77" series="1">
      <pivotArea type="data" outline="0" fieldPosition="0">
        <references count="2">
          <reference field="4294967294" count="1" selected="0">
            <x v="0"/>
          </reference>
          <reference field="5" count="1" selected="0">
            <x v="77"/>
          </reference>
        </references>
      </pivotArea>
    </chartFormat>
    <chartFormat chart="0" format="78" series="1">
      <pivotArea type="data" outline="0" fieldPosition="0">
        <references count="2">
          <reference field="4294967294" count="1" selected="0">
            <x v="0"/>
          </reference>
          <reference field="5" count="1" selected="0">
            <x v="78"/>
          </reference>
        </references>
      </pivotArea>
    </chartFormat>
    <chartFormat chart="0" format="79" series="1">
      <pivotArea type="data" outline="0" fieldPosition="0">
        <references count="2">
          <reference field="4294967294" count="1" selected="0">
            <x v="0"/>
          </reference>
          <reference field="5" count="1" selected="0">
            <x v="79"/>
          </reference>
        </references>
      </pivotArea>
    </chartFormat>
    <chartFormat chart="0" format="80" series="1">
      <pivotArea type="data" outline="0" fieldPosition="0">
        <references count="2">
          <reference field="4294967294" count="1" selected="0">
            <x v="0"/>
          </reference>
          <reference field="5" count="1" selected="0">
            <x v="80"/>
          </reference>
        </references>
      </pivotArea>
    </chartFormat>
    <chartFormat chart="0" format="81" series="1">
      <pivotArea type="data" outline="0" fieldPosition="0">
        <references count="2">
          <reference field="4294967294" count="1" selected="0">
            <x v="0"/>
          </reference>
          <reference field="5" count="1" selected="0">
            <x v="81"/>
          </reference>
        </references>
      </pivotArea>
    </chartFormat>
    <chartFormat chart="0" format="82" series="1">
      <pivotArea type="data" outline="0" fieldPosition="0">
        <references count="2">
          <reference field="4294967294" count="1" selected="0">
            <x v="0"/>
          </reference>
          <reference field="5" count="1" selected="0">
            <x v="82"/>
          </reference>
        </references>
      </pivotArea>
    </chartFormat>
    <chartFormat chart="0" format="83" series="1">
      <pivotArea type="data" outline="0" fieldPosition="0">
        <references count="2">
          <reference field="4294967294" count="1" selected="0">
            <x v="0"/>
          </reference>
          <reference field="5" count="1" selected="0">
            <x v="83"/>
          </reference>
        </references>
      </pivotArea>
    </chartFormat>
    <chartFormat chart="0" format="84" series="1">
      <pivotArea type="data" outline="0" fieldPosition="0">
        <references count="2">
          <reference field="4294967294" count="1" selected="0">
            <x v="0"/>
          </reference>
          <reference field="5" count="1" selected="0">
            <x v="84"/>
          </reference>
        </references>
      </pivotArea>
    </chartFormat>
    <chartFormat chart="0" format="85" series="1">
      <pivotArea type="data" outline="0" fieldPosition="0">
        <references count="2">
          <reference field="4294967294" count="1" selected="0">
            <x v="0"/>
          </reference>
          <reference field="5" count="1" selected="0">
            <x v="85"/>
          </reference>
        </references>
      </pivotArea>
    </chartFormat>
    <chartFormat chart="0" format="86" series="1">
      <pivotArea type="data" outline="0" fieldPosition="0">
        <references count="2">
          <reference field="4294967294" count="1" selected="0">
            <x v="0"/>
          </reference>
          <reference field="5" count="1" selected="0">
            <x v="86"/>
          </reference>
        </references>
      </pivotArea>
    </chartFormat>
    <chartFormat chart="0" format="87" series="1">
      <pivotArea type="data" outline="0" fieldPosition="0">
        <references count="2">
          <reference field="4294967294" count="1" selected="0">
            <x v="0"/>
          </reference>
          <reference field="5" count="1" selected="0">
            <x v="87"/>
          </reference>
        </references>
      </pivotArea>
    </chartFormat>
    <chartFormat chart="0" format="88" series="1">
      <pivotArea type="data" outline="0" fieldPosition="0">
        <references count="2">
          <reference field="4294967294" count="1" selected="0">
            <x v="0"/>
          </reference>
          <reference field="5" count="1" selected="0">
            <x v="88"/>
          </reference>
        </references>
      </pivotArea>
    </chartFormat>
    <chartFormat chart="0" format="89" series="1">
      <pivotArea type="data" outline="0" fieldPosition="0">
        <references count="2">
          <reference field="4294967294" count="1" selected="0">
            <x v="0"/>
          </reference>
          <reference field="5" count="1" selected="0">
            <x v="89"/>
          </reference>
        </references>
      </pivotArea>
    </chartFormat>
    <chartFormat chart="0" format="90" series="1">
      <pivotArea type="data" outline="0" fieldPosition="0">
        <references count="2">
          <reference field="4294967294" count="1" selected="0">
            <x v="0"/>
          </reference>
          <reference field="5" count="1" selected="0">
            <x v="90"/>
          </reference>
        </references>
      </pivotArea>
    </chartFormat>
    <chartFormat chart="0" format="91" series="1">
      <pivotArea type="data" outline="0" fieldPosition="0">
        <references count="2">
          <reference field="4294967294" count="1" selected="0">
            <x v="0"/>
          </reference>
          <reference field="5" count="1" selected="0">
            <x v="91"/>
          </reference>
        </references>
      </pivotArea>
    </chartFormat>
    <chartFormat chart="0" format="92" series="1">
      <pivotArea type="data" outline="0" fieldPosition="0">
        <references count="2">
          <reference field="4294967294" count="1" selected="0">
            <x v="0"/>
          </reference>
          <reference field="5" count="1" selected="0">
            <x v="92"/>
          </reference>
        </references>
      </pivotArea>
    </chartFormat>
    <chartFormat chart="0" format="93" series="1">
      <pivotArea type="data" outline="0" fieldPosition="0">
        <references count="2">
          <reference field="4294967294" count="1" selected="0">
            <x v="0"/>
          </reference>
          <reference field="5" count="1" selected="0">
            <x v="93"/>
          </reference>
        </references>
      </pivotArea>
    </chartFormat>
    <chartFormat chart="0" format="94" series="1">
      <pivotArea type="data" outline="0" fieldPosition="0">
        <references count="2">
          <reference field="4294967294" count="1" selected="0">
            <x v="0"/>
          </reference>
          <reference field="5" count="1" selected="0">
            <x v="94"/>
          </reference>
        </references>
      </pivotArea>
    </chartFormat>
    <chartFormat chart="0" format="95" series="1">
      <pivotArea type="data" outline="0" fieldPosition="0">
        <references count="2">
          <reference field="4294967294" count="1" selected="0">
            <x v="0"/>
          </reference>
          <reference field="5" count="1" selected="0">
            <x v="95"/>
          </reference>
        </references>
      </pivotArea>
    </chartFormat>
    <chartFormat chart="0" format="96" series="1">
      <pivotArea type="data" outline="0" fieldPosition="0">
        <references count="2">
          <reference field="4294967294" count="1" selected="0">
            <x v="0"/>
          </reference>
          <reference field="5" count="1" selected="0">
            <x v="96"/>
          </reference>
        </references>
      </pivotArea>
    </chartFormat>
    <chartFormat chart="0" format="97" series="1">
      <pivotArea type="data" outline="0" fieldPosition="0">
        <references count="2">
          <reference field="4294967294" count="1" selected="0">
            <x v="0"/>
          </reference>
          <reference field="5" count="1" selected="0">
            <x v="97"/>
          </reference>
        </references>
      </pivotArea>
    </chartFormat>
    <chartFormat chart="0" format="98" series="1">
      <pivotArea type="data" outline="0" fieldPosition="0">
        <references count="2">
          <reference field="4294967294" count="1" selected="0">
            <x v="0"/>
          </reference>
          <reference field="5" count="1" selected="0">
            <x v="98"/>
          </reference>
        </references>
      </pivotArea>
    </chartFormat>
    <chartFormat chart="0" format="99" series="1">
      <pivotArea type="data" outline="0" fieldPosition="0">
        <references count="2">
          <reference field="4294967294" count="1" selected="0">
            <x v="0"/>
          </reference>
          <reference field="5" count="1" selected="0">
            <x v="99"/>
          </reference>
        </references>
      </pivotArea>
    </chartFormat>
    <chartFormat chart="0" format="100" series="1">
      <pivotArea type="data" outline="0" fieldPosition="0">
        <references count="2">
          <reference field="4294967294" count="1" selected="0">
            <x v="0"/>
          </reference>
          <reference field="5" count="1" selected="0">
            <x v="100"/>
          </reference>
        </references>
      </pivotArea>
    </chartFormat>
    <chartFormat chart="0" format="101" series="1">
      <pivotArea type="data" outline="0" fieldPosition="0">
        <references count="2">
          <reference field="4294967294" count="1" selected="0">
            <x v="0"/>
          </reference>
          <reference field="5" count="1" selected="0">
            <x v="101"/>
          </reference>
        </references>
      </pivotArea>
    </chartFormat>
    <chartFormat chart="0" format="102" series="1">
      <pivotArea type="data" outline="0" fieldPosition="0">
        <references count="2">
          <reference field="4294967294" count="1" selected="0">
            <x v="0"/>
          </reference>
          <reference field="5" count="1" selected="0">
            <x v="102"/>
          </reference>
        </references>
      </pivotArea>
    </chartFormat>
    <chartFormat chart="0" format="103" series="1">
      <pivotArea type="data" outline="0" fieldPosition="0">
        <references count="2">
          <reference field="4294967294" count="1" selected="0">
            <x v="0"/>
          </reference>
          <reference field="5" count="1" selected="0">
            <x v="103"/>
          </reference>
        </references>
      </pivotArea>
    </chartFormat>
    <chartFormat chart="0" format="104" series="1">
      <pivotArea type="data" outline="0" fieldPosition="0">
        <references count="2">
          <reference field="4294967294" count="1" selected="0">
            <x v="0"/>
          </reference>
          <reference field="5" count="1" selected="0">
            <x v="104"/>
          </reference>
        </references>
      </pivotArea>
    </chartFormat>
    <chartFormat chart="0" format="105" series="1">
      <pivotArea type="data" outline="0" fieldPosition="0">
        <references count="2">
          <reference field="4294967294" count="1" selected="0">
            <x v="0"/>
          </reference>
          <reference field="5" count="1" selected="0">
            <x v="105"/>
          </reference>
        </references>
      </pivotArea>
    </chartFormat>
    <chartFormat chart="0" format="106" series="1">
      <pivotArea type="data" outline="0" fieldPosition="0">
        <references count="2">
          <reference field="4294967294" count="1" selected="0">
            <x v="0"/>
          </reference>
          <reference field="5" count="1" selected="0">
            <x v="106"/>
          </reference>
        </references>
      </pivotArea>
    </chartFormat>
    <chartFormat chart="0" format="107" series="1">
      <pivotArea type="data" outline="0" fieldPosition="0">
        <references count="2">
          <reference field="4294967294" count="1" selected="0">
            <x v="0"/>
          </reference>
          <reference field="5" count="1" selected="0">
            <x v="107"/>
          </reference>
        </references>
      </pivotArea>
    </chartFormat>
    <chartFormat chart="0" format="108" series="1">
      <pivotArea type="data" outline="0" fieldPosition="0">
        <references count="2">
          <reference field="4294967294" count="1" selected="0">
            <x v="0"/>
          </reference>
          <reference field="5" count="1" selected="0">
            <x v="108"/>
          </reference>
        </references>
      </pivotArea>
    </chartFormat>
    <chartFormat chart="0" format="109" series="1">
      <pivotArea type="data" outline="0" fieldPosition="0">
        <references count="2">
          <reference field="4294967294" count="1" selected="0">
            <x v="0"/>
          </reference>
          <reference field="5" count="1" selected="0">
            <x v="109"/>
          </reference>
        </references>
      </pivotArea>
    </chartFormat>
    <chartFormat chart="0" format="110" series="1">
      <pivotArea type="data" outline="0" fieldPosition="0">
        <references count="2">
          <reference field="4294967294" count="1" selected="0">
            <x v="0"/>
          </reference>
          <reference field="5" count="1" selected="0">
            <x v="110"/>
          </reference>
        </references>
      </pivotArea>
    </chartFormat>
    <chartFormat chart="0" format="111" series="1">
      <pivotArea type="data" outline="0" fieldPosition="0">
        <references count="2">
          <reference field="4294967294" count="1" selected="0">
            <x v="0"/>
          </reference>
          <reference field="5" count="1" selected="0">
            <x v="111"/>
          </reference>
        </references>
      </pivotArea>
    </chartFormat>
    <chartFormat chart="0" format="112" series="1">
      <pivotArea type="data" outline="0" fieldPosition="0">
        <references count="2">
          <reference field="4294967294" count="1" selected="0">
            <x v="0"/>
          </reference>
          <reference field="5" count="1" selected="0">
            <x v="112"/>
          </reference>
        </references>
      </pivotArea>
    </chartFormat>
    <chartFormat chart="0" format="113" series="1">
      <pivotArea type="data" outline="0" fieldPosition="0">
        <references count="2">
          <reference field="4294967294" count="1" selected="0">
            <x v="0"/>
          </reference>
          <reference field="5" count="1" selected="0">
            <x v="113"/>
          </reference>
        </references>
      </pivotArea>
    </chartFormat>
    <chartFormat chart="0" format="114" series="1">
      <pivotArea type="data" outline="0" fieldPosition="0">
        <references count="2">
          <reference field="4294967294" count="1" selected="0">
            <x v="0"/>
          </reference>
          <reference field="5" count="1" selected="0">
            <x v="114"/>
          </reference>
        </references>
      </pivotArea>
    </chartFormat>
    <chartFormat chart="0" format="115" series="1">
      <pivotArea type="data" outline="0" fieldPosition="0">
        <references count="2">
          <reference field="4294967294" count="1" selected="0">
            <x v="0"/>
          </reference>
          <reference field="5" count="1" selected="0">
            <x v="115"/>
          </reference>
        </references>
      </pivotArea>
    </chartFormat>
    <chartFormat chart="0" format="116" series="1">
      <pivotArea type="data" outline="0" fieldPosition="0">
        <references count="2">
          <reference field="4294967294" count="1" selected="0">
            <x v="0"/>
          </reference>
          <reference field="5" count="1" selected="0">
            <x v="116"/>
          </reference>
        </references>
      </pivotArea>
    </chartFormat>
    <chartFormat chart="0" format="117" series="1">
      <pivotArea type="data" outline="0" fieldPosition="0">
        <references count="2">
          <reference field="4294967294" count="1" selected="0">
            <x v="0"/>
          </reference>
          <reference field="5" count="1" selected="0">
            <x v="117"/>
          </reference>
        </references>
      </pivotArea>
    </chartFormat>
    <chartFormat chart="0" format="118" series="1">
      <pivotArea type="data" outline="0" fieldPosition="0">
        <references count="2">
          <reference field="4294967294" count="1" selected="0">
            <x v="0"/>
          </reference>
          <reference field="5" count="1" selected="0">
            <x v="118"/>
          </reference>
        </references>
      </pivotArea>
    </chartFormat>
    <chartFormat chart="0" format="119" series="1">
      <pivotArea type="data" outline="0" fieldPosition="0">
        <references count="2">
          <reference field="4294967294" count="1" selected="0">
            <x v="0"/>
          </reference>
          <reference field="5" count="1" selected="0">
            <x v="119"/>
          </reference>
        </references>
      </pivotArea>
    </chartFormat>
    <chartFormat chart="0" format="120" series="1">
      <pivotArea type="data" outline="0" fieldPosition="0">
        <references count="2">
          <reference field="4294967294" count="1" selected="0">
            <x v="0"/>
          </reference>
          <reference field="5" count="1" selected="0">
            <x v="120"/>
          </reference>
        </references>
      </pivotArea>
    </chartFormat>
    <chartFormat chart="0" format="121" series="1">
      <pivotArea type="data" outline="0" fieldPosition="0">
        <references count="2">
          <reference field="4294967294" count="1" selected="0">
            <x v="0"/>
          </reference>
          <reference field="5" count="1" selected="0">
            <x v="121"/>
          </reference>
        </references>
      </pivotArea>
    </chartFormat>
    <chartFormat chart="0" format="122" series="1">
      <pivotArea type="data" outline="0" fieldPosition="0">
        <references count="2">
          <reference field="4294967294" count="1" selected="0">
            <x v="0"/>
          </reference>
          <reference field="5" count="1" selected="0">
            <x v="122"/>
          </reference>
        </references>
      </pivotArea>
    </chartFormat>
    <chartFormat chart="0" format="123" series="1">
      <pivotArea type="data" outline="0" fieldPosition="0">
        <references count="2">
          <reference field="4294967294" count="1" selected="0">
            <x v="0"/>
          </reference>
          <reference field="5" count="1" selected="0">
            <x v="123"/>
          </reference>
        </references>
      </pivotArea>
    </chartFormat>
    <chartFormat chart="0" format="124" series="1">
      <pivotArea type="data" outline="0" fieldPosition="0">
        <references count="2">
          <reference field="4294967294" count="1" selected="0">
            <x v="0"/>
          </reference>
          <reference field="5" count="1" selected="0">
            <x v="124"/>
          </reference>
        </references>
      </pivotArea>
    </chartFormat>
    <chartFormat chart="0" format="125" series="1">
      <pivotArea type="data" outline="0" fieldPosition="0">
        <references count="2">
          <reference field="4294967294" count="1" selected="0">
            <x v="0"/>
          </reference>
          <reference field="5" count="1" selected="0">
            <x v="125"/>
          </reference>
        </references>
      </pivotArea>
    </chartFormat>
    <chartFormat chart="0" format="126" series="1">
      <pivotArea type="data" outline="0" fieldPosition="0">
        <references count="2">
          <reference field="4294967294" count="1" selected="0">
            <x v="0"/>
          </reference>
          <reference field="5" count="1" selected="0">
            <x v="126"/>
          </reference>
        </references>
      </pivotArea>
    </chartFormat>
    <chartFormat chart="0" format="127" series="1">
      <pivotArea type="data" outline="0" fieldPosition="0">
        <references count="2">
          <reference field="4294967294" count="1" selected="0">
            <x v="0"/>
          </reference>
          <reference field="5" count="1" selected="0">
            <x v="127"/>
          </reference>
        </references>
      </pivotArea>
    </chartFormat>
    <chartFormat chart="0" format="128" series="1">
      <pivotArea type="data" outline="0" fieldPosition="0">
        <references count="2">
          <reference field="4294967294" count="1" selected="0">
            <x v="0"/>
          </reference>
          <reference field="5" count="1" selected="0">
            <x v="128"/>
          </reference>
        </references>
      </pivotArea>
    </chartFormat>
    <chartFormat chart="0" format="129" series="1">
      <pivotArea type="data" outline="0" fieldPosition="0">
        <references count="2">
          <reference field="4294967294" count="1" selected="0">
            <x v="0"/>
          </reference>
          <reference field="5" count="1" selected="0">
            <x v="129"/>
          </reference>
        </references>
      </pivotArea>
    </chartFormat>
    <chartFormat chart="0" format="130" series="1">
      <pivotArea type="data" outline="0" fieldPosition="0">
        <references count="2">
          <reference field="4294967294" count="1" selected="0">
            <x v="0"/>
          </reference>
          <reference field="5" count="1" selected="0">
            <x v="130"/>
          </reference>
        </references>
      </pivotArea>
    </chartFormat>
    <chartFormat chart="0" format="131" series="1">
      <pivotArea type="data" outline="0" fieldPosition="0">
        <references count="2">
          <reference field="4294967294" count="1" selected="0">
            <x v="0"/>
          </reference>
          <reference field="5" count="1" selected="0">
            <x v="131"/>
          </reference>
        </references>
      </pivotArea>
    </chartFormat>
    <chartFormat chart="0" format="132" series="1">
      <pivotArea type="data" outline="0" fieldPosition="0">
        <references count="2">
          <reference field="4294967294" count="1" selected="0">
            <x v="0"/>
          </reference>
          <reference field="5" count="1" selected="0">
            <x v="132"/>
          </reference>
        </references>
      </pivotArea>
    </chartFormat>
    <chartFormat chart="0" format="133" series="1">
      <pivotArea type="data" outline="0" fieldPosition="0">
        <references count="2">
          <reference field="4294967294" count="1" selected="0">
            <x v="0"/>
          </reference>
          <reference field="5" count="1" selected="0">
            <x v="133"/>
          </reference>
        </references>
      </pivotArea>
    </chartFormat>
    <chartFormat chart="0" format="134" series="1">
      <pivotArea type="data" outline="0" fieldPosition="0">
        <references count="2">
          <reference field="4294967294" count="1" selected="0">
            <x v="0"/>
          </reference>
          <reference field="5" count="1" selected="0">
            <x v="134"/>
          </reference>
        </references>
      </pivotArea>
    </chartFormat>
    <chartFormat chart="0" format="135" series="1">
      <pivotArea type="data" outline="0" fieldPosition="0">
        <references count="2">
          <reference field="4294967294" count="1" selected="0">
            <x v="0"/>
          </reference>
          <reference field="5" count="1" selected="0">
            <x v="135"/>
          </reference>
        </references>
      </pivotArea>
    </chartFormat>
    <chartFormat chart="0" format="136" series="1">
      <pivotArea type="data" outline="0" fieldPosition="0">
        <references count="2">
          <reference field="4294967294" count="1" selected="0">
            <x v="0"/>
          </reference>
          <reference field="5" count="1" selected="0">
            <x v="136"/>
          </reference>
        </references>
      </pivotArea>
    </chartFormat>
    <chartFormat chart="0" format="137" series="1">
      <pivotArea type="data" outline="0" fieldPosition="0">
        <references count="2">
          <reference field="4294967294" count="1" selected="0">
            <x v="0"/>
          </reference>
          <reference field="5" count="1" selected="0">
            <x v="137"/>
          </reference>
        </references>
      </pivotArea>
    </chartFormat>
    <chartFormat chart="0" format="138" series="1">
      <pivotArea type="data" outline="0" fieldPosition="0">
        <references count="2">
          <reference field="4294967294" count="1" selected="0">
            <x v="0"/>
          </reference>
          <reference field="5" count="1" selected="0">
            <x v="138"/>
          </reference>
        </references>
      </pivotArea>
    </chartFormat>
    <chartFormat chart="0" format="139" series="1">
      <pivotArea type="data" outline="0" fieldPosition="0">
        <references count="2">
          <reference field="4294967294" count="1" selected="0">
            <x v="0"/>
          </reference>
          <reference field="5" count="1" selected="0">
            <x v="139"/>
          </reference>
        </references>
      </pivotArea>
    </chartFormat>
    <chartFormat chart="0" format="140" series="1">
      <pivotArea type="data" outline="0" fieldPosition="0">
        <references count="2">
          <reference field="4294967294" count="1" selected="0">
            <x v="0"/>
          </reference>
          <reference field="5" count="1" selected="0">
            <x v="140"/>
          </reference>
        </references>
      </pivotArea>
    </chartFormat>
    <chartFormat chart="0" format="141" series="1">
      <pivotArea type="data" outline="0" fieldPosition="0">
        <references count="2">
          <reference field="4294967294" count="1" selected="0">
            <x v="0"/>
          </reference>
          <reference field="5" count="1" selected="0">
            <x v="141"/>
          </reference>
        </references>
      </pivotArea>
    </chartFormat>
    <chartFormat chart="0" format="142" series="1">
      <pivotArea type="data" outline="0" fieldPosition="0">
        <references count="2">
          <reference field="4294967294" count="1" selected="0">
            <x v="0"/>
          </reference>
          <reference field="5" count="1" selected="0">
            <x v="142"/>
          </reference>
        </references>
      </pivotArea>
    </chartFormat>
    <chartFormat chart="0" format="143" series="1">
      <pivotArea type="data" outline="0" fieldPosition="0">
        <references count="2">
          <reference field="4294967294" count="1" selected="0">
            <x v="0"/>
          </reference>
          <reference field="5" count="1" selected="0">
            <x v="143"/>
          </reference>
        </references>
      </pivotArea>
    </chartFormat>
    <chartFormat chart="0" format="144" series="1">
      <pivotArea type="data" outline="0" fieldPosition="0">
        <references count="2">
          <reference field="4294967294" count="1" selected="0">
            <x v="0"/>
          </reference>
          <reference field="5" count="1" selected="0">
            <x v="144"/>
          </reference>
        </references>
      </pivotArea>
    </chartFormat>
    <chartFormat chart="0" format="145" series="1">
      <pivotArea type="data" outline="0" fieldPosition="0">
        <references count="2">
          <reference field="4294967294" count="1" selected="0">
            <x v="0"/>
          </reference>
          <reference field="5" count="1" selected="0">
            <x v="145"/>
          </reference>
        </references>
      </pivotArea>
    </chartFormat>
    <chartFormat chart="0" format="146" series="1">
      <pivotArea type="data" outline="0" fieldPosition="0">
        <references count="2">
          <reference field="4294967294" count="1" selected="0">
            <x v="0"/>
          </reference>
          <reference field="5" count="1" selected="0">
            <x v="146"/>
          </reference>
        </references>
      </pivotArea>
    </chartFormat>
    <chartFormat chart="0" format="147" series="1">
      <pivotArea type="data" outline="0" fieldPosition="0">
        <references count="2">
          <reference field="4294967294" count="1" selected="0">
            <x v="0"/>
          </reference>
          <reference field="5" count="1" selected="0">
            <x v="147"/>
          </reference>
        </references>
      </pivotArea>
    </chartFormat>
    <chartFormat chart="0" format="148" series="1">
      <pivotArea type="data" outline="0" fieldPosition="0">
        <references count="2">
          <reference field="4294967294" count="1" selected="0">
            <x v="0"/>
          </reference>
          <reference field="5" count="1" selected="0">
            <x v="148"/>
          </reference>
        </references>
      </pivotArea>
    </chartFormat>
    <chartFormat chart="0" format="149" series="1">
      <pivotArea type="data" outline="0" fieldPosition="0">
        <references count="2">
          <reference field="4294967294" count="1" selected="0">
            <x v="0"/>
          </reference>
          <reference field="5" count="1" selected="0">
            <x v="149"/>
          </reference>
        </references>
      </pivotArea>
    </chartFormat>
    <chartFormat chart="0" format="150" series="1">
      <pivotArea type="data" outline="0" fieldPosition="0">
        <references count="2">
          <reference field="4294967294" count="1" selected="0">
            <x v="0"/>
          </reference>
          <reference field="5" count="1" selected="0">
            <x v="150"/>
          </reference>
        </references>
      </pivotArea>
    </chartFormat>
    <chartFormat chart="0" format="151" series="1">
      <pivotArea type="data" outline="0" fieldPosition="0">
        <references count="2">
          <reference field="4294967294" count="1" selected="0">
            <x v="0"/>
          </reference>
          <reference field="5" count="1" selected="0">
            <x v="151"/>
          </reference>
        </references>
      </pivotArea>
    </chartFormat>
    <chartFormat chart="0" format="152" series="1">
      <pivotArea type="data" outline="0" fieldPosition="0">
        <references count="2">
          <reference field="4294967294" count="1" selected="0">
            <x v="0"/>
          </reference>
          <reference field="5" count="1" selected="0">
            <x v="152"/>
          </reference>
        </references>
      </pivotArea>
    </chartFormat>
    <chartFormat chart="0" format="153" series="1">
      <pivotArea type="data" outline="0" fieldPosition="0">
        <references count="2">
          <reference field="4294967294" count="1" selected="0">
            <x v="0"/>
          </reference>
          <reference field="5" count="1" selected="0">
            <x v="153"/>
          </reference>
        </references>
      </pivotArea>
    </chartFormat>
    <chartFormat chart="0" format="154" series="1">
      <pivotArea type="data" outline="0" fieldPosition="0">
        <references count="2">
          <reference field="4294967294" count="1" selected="0">
            <x v="0"/>
          </reference>
          <reference field="5" count="1" selected="0">
            <x v="154"/>
          </reference>
        </references>
      </pivotArea>
    </chartFormat>
    <chartFormat chart="0" format="155" series="1">
      <pivotArea type="data" outline="0" fieldPosition="0">
        <references count="2">
          <reference field="4294967294" count="1" selected="0">
            <x v="0"/>
          </reference>
          <reference field="5" count="1" selected="0">
            <x v="155"/>
          </reference>
        </references>
      </pivotArea>
    </chartFormat>
    <chartFormat chart="0" format="156" series="1">
      <pivotArea type="data" outline="0" fieldPosition="0">
        <references count="2">
          <reference field="4294967294" count="1" selected="0">
            <x v="0"/>
          </reference>
          <reference field="5" count="1" selected="0">
            <x v="156"/>
          </reference>
        </references>
      </pivotArea>
    </chartFormat>
    <chartFormat chart="0" format="157" series="1">
      <pivotArea type="data" outline="0" fieldPosition="0">
        <references count="2">
          <reference field="4294967294" count="1" selected="0">
            <x v="0"/>
          </reference>
          <reference field="5" count="1" selected="0">
            <x v="157"/>
          </reference>
        </references>
      </pivotArea>
    </chartFormat>
    <chartFormat chart="0" format="158" series="1">
      <pivotArea type="data" outline="0" fieldPosition="0">
        <references count="2">
          <reference field="4294967294" count="1" selected="0">
            <x v="0"/>
          </reference>
          <reference field="5" count="1" selected="0">
            <x v="158"/>
          </reference>
        </references>
      </pivotArea>
    </chartFormat>
    <chartFormat chart="0" format="159" series="1">
      <pivotArea type="data" outline="0" fieldPosition="0">
        <references count="2">
          <reference field="4294967294" count="1" selected="0">
            <x v="0"/>
          </reference>
          <reference field="5" count="1" selected="0">
            <x v="159"/>
          </reference>
        </references>
      </pivotArea>
    </chartFormat>
    <chartFormat chart="0" format="160" series="1">
      <pivotArea type="data" outline="0" fieldPosition="0">
        <references count="2">
          <reference field="4294967294" count="1" selected="0">
            <x v="0"/>
          </reference>
          <reference field="5" count="1" selected="0">
            <x v="160"/>
          </reference>
        </references>
      </pivotArea>
    </chartFormat>
    <chartFormat chart="0" format="161" series="1">
      <pivotArea type="data" outline="0" fieldPosition="0">
        <references count="2">
          <reference field="4294967294" count="1" selected="0">
            <x v="0"/>
          </reference>
          <reference field="5" count="1" selected="0">
            <x v="161"/>
          </reference>
        </references>
      </pivotArea>
    </chartFormat>
    <chartFormat chart="0" format="162" series="1">
      <pivotArea type="data" outline="0" fieldPosition="0">
        <references count="2">
          <reference field="4294967294" count="1" selected="0">
            <x v="0"/>
          </reference>
          <reference field="5" count="1" selected="0">
            <x v="162"/>
          </reference>
        </references>
      </pivotArea>
    </chartFormat>
    <chartFormat chart="0" format="163" series="1">
      <pivotArea type="data" outline="0" fieldPosition="0">
        <references count="2">
          <reference field="4294967294" count="1" selected="0">
            <x v="0"/>
          </reference>
          <reference field="5" count="1" selected="0">
            <x v="163"/>
          </reference>
        </references>
      </pivotArea>
    </chartFormat>
    <chartFormat chart="0" format="164" series="1">
      <pivotArea type="data" outline="0" fieldPosition="0">
        <references count="2">
          <reference field="4294967294" count="1" selected="0">
            <x v="0"/>
          </reference>
          <reference field="5" count="1" selected="0">
            <x v="164"/>
          </reference>
        </references>
      </pivotArea>
    </chartFormat>
    <chartFormat chart="0" format="165" series="1">
      <pivotArea type="data" outline="0" fieldPosition="0">
        <references count="2">
          <reference field="4294967294" count="1" selected="0">
            <x v="0"/>
          </reference>
          <reference field="5" count="1" selected="0">
            <x v="165"/>
          </reference>
        </references>
      </pivotArea>
    </chartFormat>
    <chartFormat chart="0" format="166" series="1">
      <pivotArea type="data" outline="0" fieldPosition="0">
        <references count="2">
          <reference field="4294967294" count="1" selected="0">
            <x v="0"/>
          </reference>
          <reference field="5" count="1" selected="0">
            <x v="166"/>
          </reference>
        </references>
      </pivotArea>
    </chartFormat>
    <chartFormat chart="0" format="167" series="1">
      <pivotArea type="data" outline="0" fieldPosition="0">
        <references count="2">
          <reference field="4294967294" count="1" selected="0">
            <x v="0"/>
          </reference>
          <reference field="5" count="1" selected="0">
            <x v="167"/>
          </reference>
        </references>
      </pivotArea>
    </chartFormat>
    <chartFormat chart="0" format="168" series="1">
      <pivotArea type="data" outline="0" fieldPosition="0">
        <references count="2">
          <reference field="4294967294" count="1" selected="0">
            <x v="0"/>
          </reference>
          <reference field="5" count="1" selected="0">
            <x v="168"/>
          </reference>
        </references>
      </pivotArea>
    </chartFormat>
    <chartFormat chart="0" format="169" series="1">
      <pivotArea type="data" outline="0" fieldPosition="0">
        <references count="2">
          <reference field="4294967294" count="1" selected="0">
            <x v="0"/>
          </reference>
          <reference field="5" count="1" selected="0">
            <x v="169"/>
          </reference>
        </references>
      </pivotArea>
    </chartFormat>
    <chartFormat chart="0" format="170" series="1">
      <pivotArea type="data" outline="0" fieldPosition="0">
        <references count="2">
          <reference field="4294967294" count="1" selected="0">
            <x v="0"/>
          </reference>
          <reference field="5" count="1" selected="0">
            <x v="170"/>
          </reference>
        </references>
      </pivotArea>
    </chartFormat>
    <chartFormat chart="0" format="171" series="1">
      <pivotArea type="data" outline="0" fieldPosition="0">
        <references count="2">
          <reference field="4294967294" count="1" selected="0">
            <x v="0"/>
          </reference>
          <reference field="5" count="1" selected="0">
            <x v="171"/>
          </reference>
        </references>
      </pivotArea>
    </chartFormat>
    <chartFormat chart="0" format="172" series="1">
      <pivotArea type="data" outline="0" fieldPosition="0">
        <references count="2">
          <reference field="4294967294" count="1" selected="0">
            <x v="0"/>
          </reference>
          <reference field="5" count="1" selected="0">
            <x v="172"/>
          </reference>
        </references>
      </pivotArea>
    </chartFormat>
    <chartFormat chart="0" format="173" series="1">
      <pivotArea type="data" outline="0" fieldPosition="0">
        <references count="2">
          <reference field="4294967294" count="1" selected="0">
            <x v="0"/>
          </reference>
          <reference field="5" count="1" selected="0">
            <x v="173"/>
          </reference>
        </references>
      </pivotArea>
    </chartFormat>
    <chartFormat chart="0" format="174" series="1">
      <pivotArea type="data" outline="0" fieldPosition="0">
        <references count="2">
          <reference field="4294967294" count="1" selected="0">
            <x v="0"/>
          </reference>
          <reference field="5" count="1" selected="0">
            <x v="174"/>
          </reference>
        </references>
      </pivotArea>
    </chartFormat>
    <chartFormat chart="0" format="175" series="1">
      <pivotArea type="data" outline="0" fieldPosition="0">
        <references count="2">
          <reference field="4294967294" count="1" selected="0">
            <x v="0"/>
          </reference>
          <reference field="5" count="1" selected="0">
            <x v="175"/>
          </reference>
        </references>
      </pivotArea>
    </chartFormat>
    <chartFormat chart="0" format="176" series="1">
      <pivotArea type="data" outline="0" fieldPosition="0">
        <references count="2">
          <reference field="4294967294" count="1" selected="0">
            <x v="0"/>
          </reference>
          <reference field="5" count="1" selected="0">
            <x v="176"/>
          </reference>
        </references>
      </pivotArea>
    </chartFormat>
    <chartFormat chart="0" format="177" series="1">
      <pivotArea type="data" outline="0" fieldPosition="0">
        <references count="2">
          <reference field="4294967294" count="1" selected="0">
            <x v="0"/>
          </reference>
          <reference field="5" count="1" selected="0">
            <x v="177"/>
          </reference>
        </references>
      </pivotArea>
    </chartFormat>
    <chartFormat chart="0" format="178" series="1">
      <pivotArea type="data" outline="0" fieldPosition="0">
        <references count="2">
          <reference field="4294967294" count="1" selected="0">
            <x v="0"/>
          </reference>
          <reference field="5" count="1" selected="0">
            <x v="178"/>
          </reference>
        </references>
      </pivotArea>
    </chartFormat>
    <chartFormat chart="0" format="179" series="1">
      <pivotArea type="data" outline="0" fieldPosition="0">
        <references count="2">
          <reference field="4294967294" count="1" selected="0">
            <x v="0"/>
          </reference>
          <reference field="5" count="1" selected="0">
            <x v="179"/>
          </reference>
        </references>
      </pivotArea>
    </chartFormat>
    <chartFormat chart="0" format="180" series="1">
      <pivotArea type="data" outline="0" fieldPosition="0">
        <references count="2">
          <reference field="4294967294" count="1" selected="0">
            <x v="0"/>
          </reference>
          <reference field="5" count="1" selected="0">
            <x v="180"/>
          </reference>
        </references>
      </pivotArea>
    </chartFormat>
    <chartFormat chart="0" format="181" series="1">
      <pivotArea type="data" outline="0" fieldPosition="0">
        <references count="2">
          <reference field="4294967294" count="1" selected="0">
            <x v="0"/>
          </reference>
          <reference field="5" count="1" selected="0">
            <x v="181"/>
          </reference>
        </references>
      </pivotArea>
    </chartFormat>
    <chartFormat chart="0" format="182" series="1">
      <pivotArea type="data" outline="0" fieldPosition="0">
        <references count="2">
          <reference field="4294967294" count="1" selected="0">
            <x v="0"/>
          </reference>
          <reference field="5" count="1" selected="0">
            <x v="182"/>
          </reference>
        </references>
      </pivotArea>
    </chartFormat>
    <chartFormat chart="0" format="183" series="1">
      <pivotArea type="data" outline="0" fieldPosition="0">
        <references count="2">
          <reference field="4294967294" count="1" selected="0">
            <x v="0"/>
          </reference>
          <reference field="5" count="1" selected="0">
            <x v="183"/>
          </reference>
        </references>
      </pivotArea>
    </chartFormat>
    <chartFormat chart="0" format="184" series="1">
      <pivotArea type="data" outline="0" fieldPosition="0">
        <references count="2">
          <reference field="4294967294" count="1" selected="0">
            <x v="0"/>
          </reference>
          <reference field="5" count="1" selected="0">
            <x v="184"/>
          </reference>
        </references>
      </pivotArea>
    </chartFormat>
    <chartFormat chart="0" format="185" series="1">
      <pivotArea type="data" outline="0" fieldPosition="0">
        <references count="2">
          <reference field="4294967294" count="1" selected="0">
            <x v="0"/>
          </reference>
          <reference field="5" count="1" selected="0">
            <x v="185"/>
          </reference>
        </references>
      </pivotArea>
    </chartFormat>
    <chartFormat chart="0" format="186" series="1">
      <pivotArea type="data" outline="0" fieldPosition="0">
        <references count="2">
          <reference field="4294967294" count="1" selected="0">
            <x v="0"/>
          </reference>
          <reference field="5" count="1" selected="0">
            <x v="186"/>
          </reference>
        </references>
      </pivotArea>
    </chartFormat>
    <chartFormat chart="0" format="187" series="1">
      <pivotArea type="data" outline="0" fieldPosition="0">
        <references count="2">
          <reference field="4294967294" count="1" selected="0">
            <x v="0"/>
          </reference>
          <reference field="5" count="1" selected="0">
            <x v="187"/>
          </reference>
        </references>
      </pivotArea>
    </chartFormat>
    <chartFormat chart="0" format="188" series="1">
      <pivotArea type="data" outline="0" fieldPosition="0">
        <references count="2">
          <reference field="4294967294" count="1" selected="0">
            <x v="0"/>
          </reference>
          <reference field="5" count="1" selected="0">
            <x v="188"/>
          </reference>
        </references>
      </pivotArea>
    </chartFormat>
    <chartFormat chart="0" format="189" series="1">
      <pivotArea type="data" outline="0" fieldPosition="0">
        <references count="2">
          <reference field="4294967294" count="1" selected="0">
            <x v="0"/>
          </reference>
          <reference field="5" count="1" selected="0">
            <x v="189"/>
          </reference>
        </references>
      </pivotArea>
    </chartFormat>
    <chartFormat chart="0" format="190" series="1">
      <pivotArea type="data" outline="0" fieldPosition="0">
        <references count="2">
          <reference field="4294967294" count="1" selected="0">
            <x v="0"/>
          </reference>
          <reference field="5" count="1" selected="0">
            <x v="190"/>
          </reference>
        </references>
      </pivotArea>
    </chartFormat>
    <chartFormat chart="0" format="191" series="1">
      <pivotArea type="data" outline="0" fieldPosition="0">
        <references count="2">
          <reference field="4294967294" count="1" selected="0">
            <x v="0"/>
          </reference>
          <reference field="5" count="1" selected="0">
            <x v="191"/>
          </reference>
        </references>
      </pivotArea>
    </chartFormat>
    <chartFormat chart="0" format="192" series="1">
      <pivotArea type="data" outline="0" fieldPosition="0">
        <references count="2">
          <reference field="4294967294" count="1" selected="0">
            <x v="0"/>
          </reference>
          <reference field="5" count="1" selected="0">
            <x v="192"/>
          </reference>
        </references>
      </pivotArea>
    </chartFormat>
    <chartFormat chart="0" format="193" series="1">
      <pivotArea type="data" outline="0" fieldPosition="0">
        <references count="2">
          <reference field="4294967294" count="1" selected="0">
            <x v="0"/>
          </reference>
          <reference field="5" count="1" selected="0">
            <x v="193"/>
          </reference>
        </references>
      </pivotArea>
    </chartFormat>
    <chartFormat chart="0" format="194" series="1">
      <pivotArea type="data" outline="0" fieldPosition="0">
        <references count="2">
          <reference field="4294967294" count="1" selected="0">
            <x v="0"/>
          </reference>
          <reference field="5" count="1" selected="0">
            <x v="194"/>
          </reference>
        </references>
      </pivotArea>
    </chartFormat>
    <chartFormat chart="0" format="195" series="1">
      <pivotArea type="data" outline="0" fieldPosition="0">
        <references count="2">
          <reference field="4294967294" count="1" selected="0">
            <x v="0"/>
          </reference>
          <reference field="5" count="1" selected="0">
            <x v="195"/>
          </reference>
        </references>
      </pivotArea>
    </chartFormat>
    <chartFormat chart="0" format="196" series="1">
      <pivotArea type="data" outline="0" fieldPosition="0">
        <references count="2">
          <reference field="4294967294" count="1" selected="0">
            <x v="0"/>
          </reference>
          <reference field="5" count="1" selected="0">
            <x v="196"/>
          </reference>
        </references>
      </pivotArea>
    </chartFormat>
    <chartFormat chart="0" format="197" series="1">
      <pivotArea type="data" outline="0" fieldPosition="0">
        <references count="2">
          <reference field="4294967294" count="1" selected="0">
            <x v="0"/>
          </reference>
          <reference field="5" count="1" selected="0">
            <x v="197"/>
          </reference>
        </references>
      </pivotArea>
    </chartFormat>
    <chartFormat chart="0" format="198" series="1">
      <pivotArea type="data" outline="0" fieldPosition="0">
        <references count="2">
          <reference field="4294967294" count="1" selected="0">
            <x v="0"/>
          </reference>
          <reference field="5" count="1" selected="0">
            <x v="198"/>
          </reference>
        </references>
      </pivotArea>
    </chartFormat>
    <chartFormat chart="0" format="199" series="1">
      <pivotArea type="data" outline="0" fieldPosition="0">
        <references count="2">
          <reference field="4294967294" count="1" selected="0">
            <x v="0"/>
          </reference>
          <reference field="5" count="1" selected="0">
            <x v="199"/>
          </reference>
        </references>
      </pivotArea>
    </chartFormat>
    <chartFormat chart="0" format="200" series="1">
      <pivotArea type="data" outline="0" fieldPosition="0">
        <references count="2">
          <reference field="4294967294" count="1" selected="0">
            <x v="0"/>
          </reference>
          <reference field="5" count="1" selected="0">
            <x v="200"/>
          </reference>
        </references>
      </pivotArea>
    </chartFormat>
    <chartFormat chart="0" format="201" series="1">
      <pivotArea type="data" outline="0" fieldPosition="0">
        <references count="2">
          <reference field="4294967294" count="1" selected="0">
            <x v="0"/>
          </reference>
          <reference field="5" count="1" selected="0">
            <x v="201"/>
          </reference>
        </references>
      </pivotArea>
    </chartFormat>
    <chartFormat chart="0" format="202" series="1">
      <pivotArea type="data" outline="0" fieldPosition="0">
        <references count="2">
          <reference field="4294967294" count="1" selected="0">
            <x v="0"/>
          </reference>
          <reference field="5" count="1" selected="0">
            <x v="202"/>
          </reference>
        </references>
      </pivotArea>
    </chartFormat>
    <chartFormat chart="0" format="203" series="1">
      <pivotArea type="data" outline="0" fieldPosition="0">
        <references count="2">
          <reference field="4294967294" count="1" selected="0">
            <x v="0"/>
          </reference>
          <reference field="5" count="1" selected="0">
            <x v="203"/>
          </reference>
        </references>
      </pivotArea>
    </chartFormat>
    <chartFormat chart="0" format="204" series="1">
      <pivotArea type="data" outline="0" fieldPosition="0">
        <references count="2">
          <reference field="4294967294" count="1" selected="0">
            <x v="0"/>
          </reference>
          <reference field="5" count="1" selected="0">
            <x v="204"/>
          </reference>
        </references>
      </pivotArea>
    </chartFormat>
    <chartFormat chart="0" format="205" series="1">
      <pivotArea type="data" outline="0" fieldPosition="0">
        <references count="2">
          <reference field="4294967294" count="1" selected="0">
            <x v="0"/>
          </reference>
          <reference field="5" count="1" selected="0">
            <x v="205"/>
          </reference>
        </references>
      </pivotArea>
    </chartFormat>
    <chartFormat chart="0" format="206" series="1">
      <pivotArea type="data" outline="0" fieldPosition="0">
        <references count="2">
          <reference field="4294967294" count="1" selected="0">
            <x v="0"/>
          </reference>
          <reference field="5" count="1" selected="0">
            <x v="206"/>
          </reference>
        </references>
      </pivotArea>
    </chartFormat>
    <chartFormat chart="0" format="207" series="1">
      <pivotArea type="data" outline="0" fieldPosition="0">
        <references count="2">
          <reference field="4294967294" count="1" selected="0">
            <x v="0"/>
          </reference>
          <reference field="5" count="1" selected="0">
            <x v="207"/>
          </reference>
        </references>
      </pivotArea>
    </chartFormat>
    <chartFormat chart="0" format="208" series="1">
      <pivotArea type="data" outline="0" fieldPosition="0">
        <references count="2">
          <reference field="4294967294" count="1" selected="0">
            <x v="0"/>
          </reference>
          <reference field="5" count="1" selected="0">
            <x v="208"/>
          </reference>
        </references>
      </pivotArea>
    </chartFormat>
    <chartFormat chart="0" format="209" series="1">
      <pivotArea type="data" outline="0" fieldPosition="0">
        <references count="2">
          <reference field="4294967294" count="1" selected="0">
            <x v="0"/>
          </reference>
          <reference field="5" count="1" selected="0">
            <x v="209"/>
          </reference>
        </references>
      </pivotArea>
    </chartFormat>
    <chartFormat chart="0" format="210" series="1">
      <pivotArea type="data" outline="0" fieldPosition="0">
        <references count="2">
          <reference field="4294967294" count="1" selected="0">
            <x v="0"/>
          </reference>
          <reference field="5" count="1" selected="0">
            <x v="210"/>
          </reference>
        </references>
      </pivotArea>
    </chartFormat>
    <chartFormat chart="0" format="211" series="1">
      <pivotArea type="data" outline="0" fieldPosition="0">
        <references count="2">
          <reference field="4294967294" count="1" selected="0">
            <x v="0"/>
          </reference>
          <reference field="5" count="1" selected="0">
            <x v="211"/>
          </reference>
        </references>
      </pivotArea>
    </chartFormat>
    <chartFormat chart="0" format="212" series="1">
      <pivotArea type="data" outline="0" fieldPosition="0">
        <references count="2">
          <reference field="4294967294" count="1" selected="0">
            <x v="0"/>
          </reference>
          <reference field="5" count="1" selected="0">
            <x v="212"/>
          </reference>
        </references>
      </pivotArea>
    </chartFormat>
    <chartFormat chart="0" format="213" series="1">
      <pivotArea type="data" outline="0" fieldPosition="0">
        <references count="2">
          <reference field="4294967294" count="1" selected="0">
            <x v="0"/>
          </reference>
          <reference field="5" count="1" selected="0">
            <x v="213"/>
          </reference>
        </references>
      </pivotArea>
    </chartFormat>
    <chartFormat chart="0" format="214" series="1">
      <pivotArea type="data" outline="0" fieldPosition="0">
        <references count="2">
          <reference field="4294967294" count="1" selected="0">
            <x v="0"/>
          </reference>
          <reference field="5" count="1" selected="0">
            <x v="214"/>
          </reference>
        </references>
      </pivotArea>
    </chartFormat>
    <chartFormat chart="0" format="215" series="1">
      <pivotArea type="data" outline="0" fieldPosition="0">
        <references count="2">
          <reference field="4294967294" count="1" selected="0">
            <x v="0"/>
          </reference>
          <reference field="5" count="1" selected="0">
            <x v="215"/>
          </reference>
        </references>
      </pivotArea>
    </chartFormat>
    <chartFormat chart="0" format="216" series="1">
      <pivotArea type="data" outline="0" fieldPosition="0">
        <references count="2">
          <reference field="4294967294" count="1" selected="0">
            <x v="0"/>
          </reference>
          <reference field="5" count="1" selected="0">
            <x v="216"/>
          </reference>
        </references>
      </pivotArea>
    </chartFormat>
    <chartFormat chart="0" format="217" series="1">
      <pivotArea type="data" outline="0" fieldPosition="0">
        <references count="2">
          <reference field="4294967294" count="1" selected="0">
            <x v="0"/>
          </reference>
          <reference field="5" count="1" selected="0">
            <x v="217"/>
          </reference>
        </references>
      </pivotArea>
    </chartFormat>
    <chartFormat chart="0" format="218" series="1">
      <pivotArea type="data" outline="0" fieldPosition="0">
        <references count="2">
          <reference field="4294967294" count="1" selected="0">
            <x v="0"/>
          </reference>
          <reference field="5" count="1" selected="0">
            <x v="2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E59B1F-58E3-4107-8BC5-4E337D49CBA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rowPageCount="1" colPageCount="1"/>
  <pivotFields count="11">
    <pivotField dataField="1" showAll="0">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showAll="0"/>
    <pivotField showAll="0">
      <items count="6">
        <item h="1" x="2"/>
        <item x="0"/>
        <item h="1" x="1"/>
        <item h="1" x="3"/>
        <item h="1" x="4"/>
        <item t="default"/>
      </items>
    </pivotField>
    <pivotField axis="axisRow" showAll="0">
      <items count="6">
        <item x="3"/>
        <item x="2"/>
        <item x="1"/>
        <item x="0"/>
        <item x="4"/>
        <item t="default"/>
      </items>
    </pivotField>
    <pivotField showAll="0"/>
    <pivotField axis="axisPage" multipleItemSelectionAllowed="1" showAll="0">
      <items count="53">
        <item x="43"/>
        <item h="1" x="25"/>
        <item h="1" x="4"/>
        <item h="1" x="35"/>
        <item x="6"/>
        <item h="1" x="2"/>
        <item h="1" x="41"/>
        <item h="1" x="26"/>
        <item h="1" x="0"/>
        <item h="1" x="16"/>
        <item h="1" x="29"/>
        <item x="40"/>
        <item x="7"/>
        <item x="50"/>
        <item x="23"/>
        <item x="45"/>
        <item x="3"/>
        <item x="1"/>
        <item x="9"/>
        <item x="10"/>
        <item x="39"/>
        <item x="27"/>
        <item x="17"/>
        <item x="42"/>
        <item x="5"/>
        <item x="15"/>
        <item x="14"/>
        <item x="37"/>
        <item x="38"/>
        <item x="46"/>
        <item x="21"/>
        <item h="1" x="20"/>
        <item h="1" x="32"/>
        <item h="1" x="51"/>
        <item h="1" x="11"/>
        <item x="49"/>
        <item h="1" x="24"/>
        <item h="1" x="12"/>
        <item h="1" x="30"/>
        <item x="36"/>
        <item h="1" x="18"/>
        <item h="1" x="33"/>
        <item h="1" x="19"/>
        <item h="1" x="28"/>
        <item h="1" x="8"/>
        <item h="1" x="44"/>
        <item h="1" x="13"/>
        <item x="47"/>
        <item h="1" x="48"/>
        <item h="1" x="22"/>
        <item h="1" x="34"/>
        <item h="1" x="31"/>
        <item t="default"/>
      </items>
    </pivotField>
    <pivotField showAll="0"/>
    <pivotField showAll="0"/>
    <pivotField showAll="0"/>
    <pivotField showAll="0"/>
    <pivotField showAll="0"/>
  </pivotFields>
  <rowFields count="1">
    <field x="3"/>
  </rowFields>
  <rowItems count="4">
    <i>
      <x v="1"/>
    </i>
    <i>
      <x v="2"/>
    </i>
    <i>
      <x v="3"/>
    </i>
    <i t="grand">
      <x/>
    </i>
  </rowItems>
  <colItems count="1">
    <i/>
  </colItems>
  <pageFields count="1">
    <pageField fld="5" hier="-1"/>
  </pageFields>
  <dataFields count="1">
    <dataField name="Count of BreedName" fld="0" subtotal="count" baseField="0" baseItem="0"/>
  </dataFields>
  <chartFormats count="56">
    <chartFormat chart="0" format="79" series="1">
      <pivotArea type="data" outline="0" fieldPosition="0">
        <references count="1">
          <reference field="3" count="1" selected="0">
            <x v="1"/>
          </reference>
        </references>
      </pivotArea>
    </chartFormat>
    <chartFormat chart="0" format="80" series="1">
      <pivotArea type="data" outline="0" fieldPosition="0">
        <references count="1">
          <reference field="3" count="1" selected="0">
            <x v="2"/>
          </reference>
        </references>
      </pivotArea>
    </chartFormat>
    <chartFormat chart="0" format="81" series="1">
      <pivotArea type="data" outline="0" fieldPosition="0">
        <references count="1">
          <reference field="3" count="1" selected="0">
            <x v="3"/>
          </reference>
        </references>
      </pivotArea>
    </chartFormat>
    <chartFormat chart="0" format="82" series="1">
      <pivotArea type="data" outline="0" fieldPosition="0">
        <references count="1">
          <reference field="3" count="1" selected="0">
            <x v="0"/>
          </reference>
        </references>
      </pivotArea>
    </chartFormat>
    <chartFormat chart="0" format="83" series="1">
      <pivotArea type="data" outline="0" fieldPosition="0">
        <references count="1">
          <reference field="4294967294" count="1" selected="0">
            <x v="0"/>
          </reference>
        </references>
      </pivotArea>
    </chartFormat>
    <chartFormat chart="0" format="149" series="1">
      <pivotArea type="data" outline="0" fieldPosition="0">
        <references count="2">
          <reference field="4294967294" count="1" selected="0">
            <x v="0"/>
          </reference>
          <reference field="5" count="1" selected="0">
            <x v="1"/>
          </reference>
        </references>
      </pivotArea>
    </chartFormat>
    <chartFormat chart="0" format="150" series="1">
      <pivotArea type="data" outline="0" fieldPosition="0">
        <references count="2">
          <reference field="4294967294" count="1" selected="0">
            <x v="0"/>
          </reference>
          <reference field="5" count="1" selected="0">
            <x v="2"/>
          </reference>
        </references>
      </pivotArea>
    </chartFormat>
    <chartFormat chart="0" format="151" series="1">
      <pivotArea type="data" outline="0" fieldPosition="0">
        <references count="2">
          <reference field="4294967294" count="1" selected="0">
            <x v="0"/>
          </reference>
          <reference field="5" count="1" selected="0">
            <x v="3"/>
          </reference>
        </references>
      </pivotArea>
    </chartFormat>
    <chartFormat chart="0" format="152" series="1">
      <pivotArea type="data" outline="0" fieldPosition="0">
        <references count="2">
          <reference field="4294967294" count="1" selected="0">
            <x v="0"/>
          </reference>
          <reference field="5" count="1" selected="0">
            <x v="4"/>
          </reference>
        </references>
      </pivotArea>
    </chartFormat>
    <chartFormat chart="0" format="153" series="1">
      <pivotArea type="data" outline="0" fieldPosition="0">
        <references count="2">
          <reference field="4294967294" count="1" selected="0">
            <x v="0"/>
          </reference>
          <reference field="5" count="1" selected="0">
            <x v="5"/>
          </reference>
        </references>
      </pivotArea>
    </chartFormat>
    <chartFormat chart="0" format="154" series="1">
      <pivotArea type="data" outline="0" fieldPosition="0">
        <references count="2">
          <reference field="4294967294" count="1" selected="0">
            <x v="0"/>
          </reference>
          <reference field="5" count="1" selected="0">
            <x v="6"/>
          </reference>
        </references>
      </pivotArea>
    </chartFormat>
    <chartFormat chart="0" format="155" series="1">
      <pivotArea type="data" outline="0" fieldPosition="0">
        <references count="2">
          <reference field="4294967294" count="1" selected="0">
            <x v="0"/>
          </reference>
          <reference field="5" count="1" selected="0">
            <x v="7"/>
          </reference>
        </references>
      </pivotArea>
    </chartFormat>
    <chartFormat chart="0" format="156" series="1">
      <pivotArea type="data" outline="0" fieldPosition="0">
        <references count="2">
          <reference field="4294967294" count="1" selected="0">
            <x v="0"/>
          </reference>
          <reference field="5" count="1" selected="0">
            <x v="8"/>
          </reference>
        </references>
      </pivotArea>
    </chartFormat>
    <chartFormat chart="0" format="157" series="1">
      <pivotArea type="data" outline="0" fieldPosition="0">
        <references count="2">
          <reference field="4294967294" count="1" selected="0">
            <x v="0"/>
          </reference>
          <reference field="5" count="1" selected="0">
            <x v="9"/>
          </reference>
        </references>
      </pivotArea>
    </chartFormat>
    <chartFormat chart="0" format="158" series="1">
      <pivotArea type="data" outline="0" fieldPosition="0">
        <references count="2">
          <reference field="4294967294" count="1" selected="0">
            <x v="0"/>
          </reference>
          <reference field="5" count="1" selected="0">
            <x v="10"/>
          </reference>
        </references>
      </pivotArea>
    </chartFormat>
    <chartFormat chart="0" format="159" series="1">
      <pivotArea type="data" outline="0" fieldPosition="0">
        <references count="2">
          <reference field="4294967294" count="1" selected="0">
            <x v="0"/>
          </reference>
          <reference field="5" count="1" selected="0">
            <x v="11"/>
          </reference>
        </references>
      </pivotArea>
    </chartFormat>
    <chartFormat chart="0" format="160" series="1">
      <pivotArea type="data" outline="0" fieldPosition="0">
        <references count="2">
          <reference field="4294967294" count="1" selected="0">
            <x v="0"/>
          </reference>
          <reference field="5" count="1" selected="0">
            <x v="12"/>
          </reference>
        </references>
      </pivotArea>
    </chartFormat>
    <chartFormat chart="0" format="161" series="1">
      <pivotArea type="data" outline="0" fieldPosition="0">
        <references count="2">
          <reference field="4294967294" count="1" selected="0">
            <x v="0"/>
          </reference>
          <reference field="5" count="1" selected="0">
            <x v="13"/>
          </reference>
        </references>
      </pivotArea>
    </chartFormat>
    <chartFormat chart="0" format="162" series="1">
      <pivotArea type="data" outline="0" fieldPosition="0">
        <references count="2">
          <reference field="4294967294" count="1" selected="0">
            <x v="0"/>
          </reference>
          <reference field="5" count="1" selected="0">
            <x v="14"/>
          </reference>
        </references>
      </pivotArea>
    </chartFormat>
    <chartFormat chart="0" format="163" series="1">
      <pivotArea type="data" outline="0" fieldPosition="0">
        <references count="2">
          <reference field="4294967294" count="1" selected="0">
            <x v="0"/>
          </reference>
          <reference field="5" count="1" selected="0">
            <x v="15"/>
          </reference>
        </references>
      </pivotArea>
    </chartFormat>
    <chartFormat chart="0" format="164" series="1">
      <pivotArea type="data" outline="0" fieldPosition="0">
        <references count="2">
          <reference field="4294967294" count="1" selected="0">
            <x v="0"/>
          </reference>
          <reference field="5" count="1" selected="0">
            <x v="16"/>
          </reference>
        </references>
      </pivotArea>
    </chartFormat>
    <chartFormat chart="0" format="165" series="1">
      <pivotArea type="data" outline="0" fieldPosition="0">
        <references count="2">
          <reference field="4294967294" count="1" selected="0">
            <x v="0"/>
          </reference>
          <reference field="5" count="1" selected="0">
            <x v="17"/>
          </reference>
        </references>
      </pivotArea>
    </chartFormat>
    <chartFormat chart="0" format="166" series="1">
      <pivotArea type="data" outline="0" fieldPosition="0">
        <references count="2">
          <reference field="4294967294" count="1" selected="0">
            <x v="0"/>
          </reference>
          <reference field="5" count="1" selected="0">
            <x v="18"/>
          </reference>
        </references>
      </pivotArea>
    </chartFormat>
    <chartFormat chart="0" format="167" series="1">
      <pivotArea type="data" outline="0" fieldPosition="0">
        <references count="2">
          <reference field="4294967294" count="1" selected="0">
            <x v="0"/>
          </reference>
          <reference field="5" count="1" selected="0">
            <x v="19"/>
          </reference>
        </references>
      </pivotArea>
    </chartFormat>
    <chartFormat chart="0" format="168" series="1">
      <pivotArea type="data" outline="0" fieldPosition="0">
        <references count="2">
          <reference field="4294967294" count="1" selected="0">
            <x v="0"/>
          </reference>
          <reference field="5" count="1" selected="0">
            <x v="20"/>
          </reference>
        </references>
      </pivotArea>
    </chartFormat>
    <chartFormat chart="0" format="169" series="1">
      <pivotArea type="data" outline="0" fieldPosition="0">
        <references count="2">
          <reference field="4294967294" count="1" selected="0">
            <x v="0"/>
          </reference>
          <reference field="5" count="1" selected="0">
            <x v="21"/>
          </reference>
        </references>
      </pivotArea>
    </chartFormat>
    <chartFormat chart="0" format="170" series="1">
      <pivotArea type="data" outline="0" fieldPosition="0">
        <references count="2">
          <reference field="4294967294" count="1" selected="0">
            <x v="0"/>
          </reference>
          <reference field="5" count="1" selected="0">
            <x v="22"/>
          </reference>
        </references>
      </pivotArea>
    </chartFormat>
    <chartFormat chart="0" format="171" series="1">
      <pivotArea type="data" outline="0" fieldPosition="0">
        <references count="2">
          <reference field="4294967294" count="1" selected="0">
            <x v="0"/>
          </reference>
          <reference field="5" count="1" selected="0">
            <x v="23"/>
          </reference>
        </references>
      </pivotArea>
    </chartFormat>
    <chartFormat chart="0" format="172" series="1">
      <pivotArea type="data" outline="0" fieldPosition="0">
        <references count="2">
          <reference field="4294967294" count="1" selected="0">
            <x v="0"/>
          </reference>
          <reference field="5" count="1" selected="0">
            <x v="24"/>
          </reference>
        </references>
      </pivotArea>
    </chartFormat>
    <chartFormat chart="0" format="173" series="1">
      <pivotArea type="data" outline="0" fieldPosition="0">
        <references count="2">
          <reference field="4294967294" count="1" selected="0">
            <x v="0"/>
          </reference>
          <reference field="5" count="1" selected="0">
            <x v="25"/>
          </reference>
        </references>
      </pivotArea>
    </chartFormat>
    <chartFormat chart="0" format="174" series="1">
      <pivotArea type="data" outline="0" fieldPosition="0">
        <references count="2">
          <reference field="4294967294" count="1" selected="0">
            <x v="0"/>
          </reference>
          <reference field="5" count="1" selected="0">
            <x v="26"/>
          </reference>
        </references>
      </pivotArea>
    </chartFormat>
    <chartFormat chart="0" format="175" series="1">
      <pivotArea type="data" outline="0" fieldPosition="0">
        <references count="2">
          <reference field="4294967294" count="1" selected="0">
            <x v="0"/>
          </reference>
          <reference field="5" count="1" selected="0">
            <x v="27"/>
          </reference>
        </references>
      </pivotArea>
    </chartFormat>
    <chartFormat chart="0" format="176" series="1">
      <pivotArea type="data" outline="0" fieldPosition="0">
        <references count="2">
          <reference field="4294967294" count="1" selected="0">
            <x v="0"/>
          </reference>
          <reference field="5" count="1" selected="0">
            <x v="28"/>
          </reference>
        </references>
      </pivotArea>
    </chartFormat>
    <chartFormat chart="0" format="177" series="1">
      <pivotArea type="data" outline="0" fieldPosition="0">
        <references count="2">
          <reference field="4294967294" count="1" selected="0">
            <x v="0"/>
          </reference>
          <reference field="5" count="1" selected="0">
            <x v="29"/>
          </reference>
        </references>
      </pivotArea>
    </chartFormat>
    <chartFormat chart="0" format="178" series="1">
      <pivotArea type="data" outline="0" fieldPosition="0">
        <references count="2">
          <reference field="4294967294" count="1" selected="0">
            <x v="0"/>
          </reference>
          <reference field="5" count="1" selected="0">
            <x v="30"/>
          </reference>
        </references>
      </pivotArea>
    </chartFormat>
    <chartFormat chart="0" format="179" series="1">
      <pivotArea type="data" outline="0" fieldPosition="0">
        <references count="2">
          <reference field="4294967294" count="1" selected="0">
            <x v="0"/>
          </reference>
          <reference field="5" count="1" selected="0">
            <x v="31"/>
          </reference>
        </references>
      </pivotArea>
    </chartFormat>
    <chartFormat chart="0" format="180" series="1">
      <pivotArea type="data" outline="0" fieldPosition="0">
        <references count="2">
          <reference field="4294967294" count="1" selected="0">
            <x v="0"/>
          </reference>
          <reference field="5" count="1" selected="0">
            <x v="32"/>
          </reference>
        </references>
      </pivotArea>
    </chartFormat>
    <chartFormat chart="0" format="181" series="1">
      <pivotArea type="data" outline="0" fieldPosition="0">
        <references count="2">
          <reference field="4294967294" count="1" selected="0">
            <x v="0"/>
          </reference>
          <reference field="5" count="1" selected="0">
            <x v="33"/>
          </reference>
        </references>
      </pivotArea>
    </chartFormat>
    <chartFormat chart="0" format="182" series="1">
      <pivotArea type="data" outline="0" fieldPosition="0">
        <references count="2">
          <reference field="4294967294" count="1" selected="0">
            <x v="0"/>
          </reference>
          <reference field="5" count="1" selected="0">
            <x v="34"/>
          </reference>
        </references>
      </pivotArea>
    </chartFormat>
    <chartFormat chart="0" format="183" series="1">
      <pivotArea type="data" outline="0" fieldPosition="0">
        <references count="2">
          <reference field="4294967294" count="1" selected="0">
            <x v="0"/>
          </reference>
          <reference field="5" count="1" selected="0">
            <x v="35"/>
          </reference>
        </references>
      </pivotArea>
    </chartFormat>
    <chartFormat chart="0" format="184" series="1">
      <pivotArea type="data" outline="0" fieldPosition="0">
        <references count="2">
          <reference field="4294967294" count="1" selected="0">
            <x v="0"/>
          </reference>
          <reference field="5" count="1" selected="0">
            <x v="36"/>
          </reference>
        </references>
      </pivotArea>
    </chartFormat>
    <chartFormat chart="0" format="185" series="1">
      <pivotArea type="data" outline="0" fieldPosition="0">
        <references count="2">
          <reference field="4294967294" count="1" selected="0">
            <x v="0"/>
          </reference>
          <reference field="5" count="1" selected="0">
            <x v="37"/>
          </reference>
        </references>
      </pivotArea>
    </chartFormat>
    <chartFormat chart="0" format="186" series="1">
      <pivotArea type="data" outline="0" fieldPosition="0">
        <references count="2">
          <reference field="4294967294" count="1" selected="0">
            <x v="0"/>
          </reference>
          <reference field="5" count="1" selected="0">
            <x v="38"/>
          </reference>
        </references>
      </pivotArea>
    </chartFormat>
    <chartFormat chart="0" format="187" series="1">
      <pivotArea type="data" outline="0" fieldPosition="0">
        <references count="2">
          <reference field="4294967294" count="1" selected="0">
            <x v="0"/>
          </reference>
          <reference field="5" count="1" selected="0">
            <x v="39"/>
          </reference>
        </references>
      </pivotArea>
    </chartFormat>
    <chartFormat chart="0" format="188" series="1">
      <pivotArea type="data" outline="0" fieldPosition="0">
        <references count="2">
          <reference field="4294967294" count="1" selected="0">
            <x v="0"/>
          </reference>
          <reference field="5" count="1" selected="0">
            <x v="40"/>
          </reference>
        </references>
      </pivotArea>
    </chartFormat>
    <chartFormat chart="0" format="189" series="1">
      <pivotArea type="data" outline="0" fieldPosition="0">
        <references count="2">
          <reference field="4294967294" count="1" selected="0">
            <x v="0"/>
          </reference>
          <reference field="5" count="1" selected="0">
            <x v="41"/>
          </reference>
        </references>
      </pivotArea>
    </chartFormat>
    <chartFormat chart="0" format="190" series="1">
      <pivotArea type="data" outline="0" fieldPosition="0">
        <references count="2">
          <reference field="4294967294" count="1" selected="0">
            <x v="0"/>
          </reference>
          <reference field="5" count="1" selected="0">
            <x v="42"/>
          </reference>
        </references>
      </pivotArea>
    </chartFormat>
    <chartFormat chart="0" format="191" series="1">
      <pivotArea type="data" outline="0" fieldPosition="0">
        <references count="2">
          <reference field="4294967294" count="1" selected="0">
            <x v="0"/>
          </reference>
          <reference field="5" count="1" selected="0">
            <x v="43"/>
          </reference>
        </references>
      </pivotArea>
    </chartFormat>
    <chartFormat chart="0" format="192" series="1">
      <pivotArea type="data" outline="0" fieldPosition="0">
        <references count="2">
          <reference field="4294967294" count="1" selected="0">
            <x v="0"/>
          </reference>
          <reference field="5" count="1" selected="0">
            <x v="44"/>
          </reference>
        </references>
      </pivotArea>
    </chartFormat>
    <chartFormat chart="0" format="193" series="1">
      <pivotArea type="data" outline="0" fieldPosition="0">
        <references count="2">
          <reference field="4294967294" count="1" selected="0">
            <x v="0"/>
          </reference>
          <reference field="5" count="1" selected="0">
            <x v="45"/>
          </reference>
        </references>
      </pivotArea>
    </chartFormat>
    <chartFormat chart="0" format="194" series="1">
      <pivotArea type="data" outline="0" fieldPosition="0">
        <references count="2">
          <reference field="4294967294" count="1" selected="0">
            <x v="0"/>
          </reference>
          <reference field="5" count="1" selected="0">
            <x v="46"/>
          </reference>
        </references>
      </pivotArea>
    </chartFormat>
    <chartFormat chart="0" format="195" series="1">
      <pivotArea type="data" outline="0" fieldPosition="0">
        <references count="2">
          <reference field="4294967294" count="1" selected="0">
            <x v="0"/>
          </reference>
          <reference field="5" count="1" selected="0">
            <x v="47"/>
          </reference>
        </references>
      </pivotArea>
    </chartFormat>
    <chartFormat chart="0" format="196" series="1">
      <pivotArea type="data" outline="0" fieldPosition="0">
        <references count="2">
          <reference field="4294967294" count="1" selected="0">
            <x v="0"/>
          </reference>
          <reference field="5" count="1" selected="0">
            <x v="48"/>
          </reference>
        </references>
      </pivotArea>
    </chartFormat>
    <chartFormat chart="0" format="197" series="1">
      <pivotArea type="data" outline="0" fieldPosition="0">
        <references count="2">
          <reference field="4294967294" count="1" selected="0">
            <x v="0"/>
          </reference>
          <reference field="5" count="1" selected="0">
            <x v="49"/>
          </reference>
        </references>
      </pivotArea>
    </chartFormat>
    <chartFormat chart="0" format="198" series="1">
      <pivotArea type="data" outline="0" fieldPosition="0">
        <references count="2">
          <reference field="4294967294" count="1" selected="0">
            <x v="0"/>
          </reference>
          <reference field="5" count="1" selected="0">
            <x v="50"/>
          </reference>
        </references>
      </pivotArea>
    </chartFormat>
    <chartFormat chart="0" format="199" series="1">
      <pivotArea type="data" outline="0" fieldPosition="0">
        <references count="2">
          <reference field="4294967294" count="1" selected="0">
            <x v="0"/>
          </reference>
          <reference field="5" count="1" selected="0">
            <x v="5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pCat" xr10:uid="{AE963FCC-59AA-4D72-AE3F-291927F8E073}" sourceName="LapCat">
  <pivotTables>
    <pivotTable tabId="5" name="PivotTable2"/>
  </pivotTables>
  <data>
    <tabular pivotCacheId="889068866">
      <items count="5">
        <i x="0" s="1"/>
        <i x="1"/>
        <i x="2" nd="1"/>
        <i x="3"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1" xr10:uid="{E2C4722F-A8B8-41E8-A46C-18048DD2B14E}" sourceName="Group1">
  <pivotTables>
    <pivotTable tabId="7" name="PivotTable4"/>
  </pivotTables>
  <data>
    <tabular pivotCacheId="103446970">
      <items count="9">
        <i x="6" s="1"/>
        <i x="7" s="1"/>
        <i x="5" s="1"/>
        <i x="8" s="1"/>
        <i x="1" s="1"/>
        <i x="3" s="1"/>
        <i x="0" s="1"/>
        <i x="4"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vgPupPrice" xr10:uid="{B9CBA712-B9C6-46C2-A146-244CB5278964}" sourceName="AvgPupPrice">
  <pivotTables>
    <pivotTable tabId="7" name="PivotTable4"/>
  </pivotTables>
  <data>
    <tabular pivotCacheId="103446970">
      <items count="38">
        <i x="7" s="1"/>
        <i x="28" s="1"/>
        <i x="22" s="1"/>
        <i x="18" s="1"/>
        <i x="4" s="1"/>
        <i x="11" s="1"/>
        <i x="3" s="1"/>
        <i x="20" s="1"/>
        <i x="6" s="1"/>
        <i x="14" s="1"/>
        <i x="8" s="1"/>
        <i x="0" s="1"/>
        <i x="27" s="1"/>
        <i x="10" s="1"/>
        <i x="12" s="1"/>
        <i x="5" s="1"/>
        <i x="29" s="1"/>
        <i x="16" s="1"/>
        <i x="26" s="1"/>
        <i x="32" s="1"/>
        <i x="19" s="1"/>
        <i x="13" s="1"/>
        <i x="23" s="1"/>
        <i x="30" s="1"/>
        <i x="24" s="1"/>
        <i x="15" s="1" nd="1"/>
        <i x="31" s="1" nd="1"/>
        <i x="25" s="1" nd="1"/>
        <i x="9" s="1" nd="1"/>
        <i x="36" s="1" nd="1"/>
        <i x="21" s="1" nd="1"/>
        <i x="34" s="1" nd="1"/>
        <i x="17" s="1" nd="1"/>
        <i x="1" s="1" nd="1"/>
        <i x="37" s="1" nd="1"/>
        <i x="33" s="1" nd="1"/>
        <i x="35"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roup1" xr10:uid="{99869DC3-0781-465A-8CC4-248090C00D00}" cache="Slicer_Group1" caption="Group1" rowHeight="234950"/>
  <slicer name="AvgPupPrice" xr10:uid="{81E1C284-CB2C-4DAC-98B7-F51D20388358}" cache="Slicer_AvgPupPrice" caption="AvgPupPrice" startItem="9"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pCat" xr10:uid="{DEEB0CC2-F392-414B-B1AD-1DB0CB9B8B2F}" cache="Slicer_LapCat" caption="LapCa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8032B-D96B-4DED-B71F-7B6CB0700315}">
  <dimension ref="A1:P251"/>
  <sheetViews>
    <sheetView topLeftCell="D1" workbookViewId="0">
      <pane ySplit="1" topLeftCell="A119" activePane="bottomLeft" state="frozen"/>
      <selection pane="bottomLeft" activeCell="N128" sqref="N128"/>
    </sheetView>
  </sheetViews>
  <sheetFormatPr defaultRowHeight="14.4" x14ac:dyDescent="0.3"/>
  <cols>
    <col min="1" max="1" width="36.77734375" bestFit="1" customWidth="1"/>
    <col min="2" max="2" width="24.77734375" bestFit="1" customWidth="1"/>
    <col min="3" max="3" width="11.5546875" bestFit="1" customWidth="1"/>
    <col min="4" max="4" width="10.5546875" bestFit="1" customWidth="1"/>
    <col min="5" max="5" width="12" bestFit="1" customWidth="1"/>
    <col min="6" max="6" width="98.5546875" bestFit="1" customWidth="1"/>
    <col min="7" max="7" width="13.88671875" bestFit="1" customWidth="1"/>
    <col min="8" max="8" width="12.88671875" bestFit="1" customWidth="1"/>
    <col min="9" max="9" width="11.88671875" bestFit="1" customWidth="1"/>
    <col min="10" max="10" width="21.44140625" bestFit="1" customWidth="1"/>
    <col min="11" max="11" width="23" bestFit="1" customWidth="1"/>
    <col min="12" max="12" width="19.5546875" bestFit="1" customWidth="1"/>
    <col min="13" max="13" width="18.33203125" bestFit="1" customWidth="1"/>
    <col min="14" max="14" width="11.109375" bestFit="1" customWidth="1"/>
    <col min="15" max="15" width="14.77734375" bestFit="1" customWidth="1"/>
    <col min="16" max="16" width="8.88671875" style="8"/>
  </cols>
  <sheetData>
    <row r="1" spans="1:15" ht="15.6" x14ac:dyDescent="0.3">
      <c r="A1" s="1" t="s">
        <v>0</v>
      </c>
      <c r="B1" s="1" t="s">
        <v>1</v>
      </c>
      <c r="C1" s="1" t="s">
        <v>2</v>
      </c>
      <c r="D1" s="1" t="s">
        <v>3</v>
      </c>
      <c r="E1" s="1" t="s">
        <v>4</v>
      </c>
      <c r="F1" s="1" t="s">
        <v>5</v>
      </c>
      <c r="G1" s="1" t="s">
        <v>6</v>
      </c>
      <c r="H1" s="1" t="s">
        <v>7</v>
      </c>
      <c r="I1" s="1" t="s">
        <v>8</v>
      </c>
      <c r="J1" s="1" t="s">
        <v>9</v>
      </c>
      <c r="K1" s="1" t="s">
        <v>10</v>
      </c>
      <c r="L1" s="1" t="s">
        <v>11</v>
      </c>
      <c r="M1" s="1" t="s">
        <v>12</v>
      </c>
      <c r="N1" s="4" t="s">
        <v>662</v>
      </c>
      <c r="O1" s="1" t="s">
        <v>657</v>
      </c>
    </row>
    <row r="2" spans="1:15" x14ac:dyDescent="0.3">
      <c r="A2" t="s">
        <v>13</v>
      </c>
      <c r="C2" t="s">
        <v>14</v>
      </c>
      <c r="D2" t="s">
        <v>15</v>
      </c>
      <c r="E2">
        <v>4</v>
      </c>
      <c r="F2" t="s">
        <v>16</v>
      </c>
      <c r="G2">
        <v>1000</v>
      </c>
      <c r="H2">
        <v>37</v>
      </c>
      <c r="I2">
        <v>1</v>
      </c>
      <c r="M2">
        <v>147</v>
      </c>
      <c r="N2">
        <v>300</v>
      </c>
      <c r="O2">
        <f>SUM(G2*N2)</f>
        <v>300000</v>
      </c>
    </row>
    <row r="3" spans="1:15" x14ac:dyDescent="0.3">
      <c r="A3" t="s">
        <v>17</v>
      </c>
      <c r="C3" t="s">
        <v>18</v>
      </c>
      <c r="D3" t="s">
        <v>19</v>
      </c>
      <c r="E3">
        <v>28</v>
      </c>
      <c r="F3" t="s">
        <v>20</v>
      </c>
      <c r="G3">
        <v>2250</v>
      </c>
      <c r="H3">
        <v>79</v>
      </c>
      <c r="I3">
        <v>1</v>
      </c>
      <c r="M3">
        <v>93</v>
      </c>
      <c r="N3">
        <v>250</v>
      </c>
      <c r="O3">
        <f t="shared" ref="O3:O66" si="0">SUM(G3*N3)</f>
        <v>562500</v>
      </c>
    </row>
    <row r="4" spans="1:15" x14ac:dyDescent="0.3">
      <c r="A4" t="s">
        <v>21</v>
      </c>
      <c r="E4">
        <v>23</v>
      </c>
      <c r="F4" t="s">
        <v>22</v>
      </c>
      <c r="N4">
        <v>500</v>
      </c>
      <c r="O4">
        <f t="shared" si="0"/>
        <v>0</v>
      </c>
    </row>
    <row r="5" spans="1:15" x14ac:dyDescent="0.3">
      <c r="A5" t="s">
        <v>23</v>
      </c>
      <c r="B5" t="s">
        <v>24</v>
      </c>
      <c r="C5" t="s">
        <v>25</v>
      </c>
      <c r="D5" t="s">
        <v>25</v>
      </c>
      <c r="E5">
        <v>26</v>
      </c>
      <c r="F5" t="s">
        <v>26</v>
      </c>
      <c r="G5">
        <v>700</v>
      </c>
      <c r="H5">
        <v>29</v>
      </c>
      <c r="I5">
        <v>4</v>
      </c>
      <c r="M5">
        <v>55</v>
      </c>
      <c r="N5">
        <v>670</v>
      </c>
      <c r="O5">
        <f t="shared" si="0"/>
        <v>469000</v>
      </c>
    </row>
    <row r="6" spans="1:15" x14ac:dyDescent="0.3">
      <c r="A6" t="s">
        <v>27</v>
      </c>
      <c r="C6" t="s">
        <v>28</v>
      </c>
      <c r="D6" t="s">
        <v>29</v>
      </c>
      <c r="E6">
        <v>53</v>
      </c>
      <c r="F6" t="s">
        <v>30</v>
      </c>
      <c r="G6">
        <v>600</v>
      </c>
      <c r="I6">
        <v>5</v>
      </c>
      <c r="N6">
        <v>293</v>
      </c>
      <c r="O6">
        <f t="shared" si="0"/>
        <v>175800</v>
      </c>
    </row>
    <row r="7" spans="1:15" x14ac:dyDescent="0.3">
      <c r="A7" t="s">
        <v>31</v>
      </c>
      <c r="C7" t="s">
        <v>28</v>
      </c>
      <c r="D7" t="s">
        <v>32</v>
      </c>
      <c r="E7">
        <v>44</v>
      </c>
      <c r="F7" t="s">
        <v>33</v>
      </c>
      <c r="G7">
        <v>1000</v>
      </c>
      <c r="H7">
        <v>54</v>
      </c>
      <c r="I7">
        <v>5</v>
      </c>
      <c r="K7">
        <v>1</v>
      </c>
      <c r="M7">
        <v>47</v>
      </c>
      <c r="N7">
        <v>457</v>
      </c>
      <c r="O7">
        <f t="shared" si="0"/>
        <v>457000</v>
      </c>
    </row>
    <row r="8" spans="1:15" x14ac:dyDescent="0.3">
      <c r="A8" t="s">
        <v>34</v>
      </c>
      <c r="B8" t="s">
        <v>35</v>
      </c>
      <c r="C8" t="s">
        <v>28</v>
      </c>
      <c r="D8" t="s">
        <v>36</v>
      </c>
      <c r="E8">
        <v>40</v>
      </c>
      <c r="F8" t="s">
        <v>37</v>
      </c>
      <c r="G8">
        <v>1350</v>
      </c>
      <c r="H8">
        <v>50</v>
      </c>
      <c r="I8">
        <v>5</v>
      </c>
      <c r="M8">
        <v>59</v>
      </c>
      <c r="N8">
        <v>890</v>
      </c>
      <c r="O8">
        <f t="shared" si="0"/>
        <v>1201500</v>
      </c>
    </row>
    <row r="9" spans="1:15" x14ac:dyDescent="0.3">
      <c r="A9" t="s">
        <v>38</v>
      </c>
      <c r="C9" t="s">
        <v>28</v>
      </c>
      <c r="D9" t="s">
        <v>29</v>
      </c>
      <c r="E9">
        <v>38</v>
      </c>
      <c r="F9" t="s">
        <v>39</v>
      </c>
      <c r="G9">
        <v>800</v>
      </c>
      <c r="I9">
        <v>6</v>
      </c>
      <c r="K9">
        <v>1</v>
      </c>
      <c r="N9">
        <v>91</v>
      </c>
      <c r="O9">
        <f t="shared" si="0"/>
        <v>72800</v>
      </c>
    </row>
    <row r="10" spans="1:15" x14ac:dyDescent="0.3">
      <c r="A10" t="s">
        <v>40</v>
      </c>
      <c r="C10" t="s">
        <v>41</v>
      </c>
      <c r="D10" t="s">
        <v>36</v>
      </c>
      <c r="E10">
        <v>8</v>
      </c>
      <c r="F10" t="s">
        <v>42</v>
      </c>
      <c r="G10">
        <v>700</v>
      </c>
      <c r="I10">
        <v>4</v>
      </c>
      <c r="M10">
        <v>118</v>
      </c>
      <c r="N10">
        <v>25</v>
      </c>
      <c r="O10">
        <f t="shared" si="0"/>
        <v>17500</v>
      </c>
    </row>
    <row r="11" spans="1:15" x14ac:dyDescent="0.3">
      <c r="A11" t="s">
        <v>43</v>
      </c>
      <c r="C11" t="s">
        <v>25</v>
      </c>
      <c r="D11" t="s">
        <v>25</v>
      </c>
      <c r="E11">
        <v>5</v>
      </c>
      <c r="F11" t="s">
        <v>44</v>
      </c>
      <c r="G11">
        <v>400</v>
      </c>
      <c r="I11">
        <v>3</v>
      </c>
      <c r="M11">
        <v>126</v>
      </c>
      <c r="N11">
        <v>76</v>
      </c>
      <c r="O11">
        <f t="shared" si="0"/>
        <v>30400</v>
      </c>
    </row>
    <row r="12" spans="1:15" x14ac:dyDescent="0.3">
      <c r="A12" t="s">
        <v>45</v>
      </c>
      <c r="C12" t="s">
        <v>25</v>
      </c>
      <c r="D12" t="s">
        <v>25</v>
      </c>
      <c r="E12">
        <v>28</v>
      </c>
      <c r="F12" t="s">
        <v>46</v>
      </c>
      <c r="G12">
        <v>900</v>
      </c>
      <c r="H12">
        <v>34</v>
      </c>
      <c r="I12">
        <v>3</v>
      </c>
      <c r="K12">
        <v>1</v>
      </c>
      <c r="M12">
        <v>83</v>
      </c>
      <c r="N12">
        <v>94</v>
      </c>
      <c r="O12">
        <f t="shared" si="0"/>
        <v>84600</v>
      </c>
    </row>
    <row r="13" spans="1:15" x14ac:dyDescent="0.3">
      <c r="A13" t="s">
        <v>47</v>
      </c>
      <c r="C13" t="s">
        <v>18</v>
      </c>
      <c r="D13" t="s">
        <v>48</v>
      </c>
      <c r="E13">
        <v>16</v>
      </c>
      <c r="F13" t="s">
        <v>49</v>
      </c>
      <c r="G13">
        <v>900</v>
      </c>
      <c r="H13">
        <v>44</v>
      </c>
      <c r="I13">
        <v>4</v>
      </c>
      <c r="M13">
        <v>167</v>
      </c>
      <c r="N13">
        <v>56</v>
      </c>
      <c r="O13">
        <f t="shared" si="0"/>
        <v>50400</v>
      </c>
    </row>
    <row r="14" spans="1:15" x14ac:dyDescent="0.3">
      <c r="A14" t="s">
        <v>50</v>
      </c>
      <c r="C14" t="s">
        <v>28</v>
      </c>
      <c r="D14" t="s">
        <v>29</v>
      </c>
      <c r="E14">
        <v>52</v>
      </c>
      <c r="F14" t="s">
        <v>51</v>
      </c>
      <c r="G14">
        <v>800</v>
      </c>
      <c r="I14">
        <v>6</v>
      </c>
      <c r="M14">
        <v>86</v>
      </c>
      <c r="N14">
        <v>780</v>
      </c>
      <c r="O14">
        <f t="shared" si="0"/>
        <v>624000</v>
      </c>
    </row>
    <row r="15" spans="1:15" x14ac:dyDescent="0.3">
      <c r="A15" t="s">
        <v>52</v>
      </c>
      <c r="B15" t="s">
        <v>53</v>
      </c>
      <c r="C15" t="s">
        <v>28</v>
      </c>
      <c r="D15" t="s">
        <v>29</v>
      </c>
      <c r="E15">
        <v>27</v>
      </c>
      <c r="F15" t="s">
        <v>54</v>
      </c>
      <c r="G15">
        <v>700</v>
      </c>
      <c r="I15">
        <v>5</v>
      </c>
      <c r="N15">
        <v>909</v>
      </c>
      <c r="O15">
        <f t="shared" si="0"/>
        <v>636300</v>
      </c>
    </row>
    <row r="16" spans="1:15" x14ac:dyDescent="0.3">
      <c r="A16" t="s">
        <v>55</v>
      </c>
      <c r="C16" t="s">
        <v>32</v>
      </c>
      <c r="D16" t="s">
        <v>32</v>
      </c>
      <c r="E16">
        <v>21</v>
      </c>
      <c r="F16" t="s">
        <v>56</v>
      </c>
      <c r="G16">
        <v>600</v>
      </c>
      <c r="H16">
        <v>10</v>
      </c>
      <c r="I16">
        <v>6</v>
      </c>
      <c r="M16">
        <v>56</v>
      </c>
      <c r="N16">
        <v>101</v>
      </c>
      <c r="O16">
        <f t="shared" si="0"/>
        <v>60600</v>
      </c>
    </row>
    <row r="17" spans="1:15" x14ac:dyDescent="0.3">
      <c r="A17" t="s">
        <v>57</v>
      </c>
      <c r="B17" t="s">
        <v>58</v>
      </c>
      <c r="C17" t="s">
        <v>28</v>
      </c>
      <c r="D17" t="s">
        <v>32</v>
      </c>
      <c r="E17">
        <v>16</v>
      </c>
      <c r="F17" t="s">
        <v>59</v>
      </c>
      <c r="G17">
        <v>600</v>
      </c>
      <c r="I17">
        <v>5</v>
      </c>
      <c r="N17">
        <v>102</v>
      </c>
      <c r="O17">
        <f t="shared" si="0"/>
        <v>61200</v>
      </c>
    </row>
    <row r="18" spans="1:15" x14ac:dyDescent="0.3">
      <c r="A18" t="s">
        <v>60</v>
      </c>
      <c r="C18" t="s">
        <v>25</v>
      </c>
      <c r="D18" t="s">
        <v>25</v>
      </c>
      <c r="E18">
        <v>27</v>
      </c>
      <c r="F18" t="s">
        <v>61</v>
      </c>
      <c r="G18">
        <v>700</v>
      </c>
      <c r="H18">
        <v>42</v>
      </c>
      <c r="I18">
        <v>5</v>
      </c>
      <c r="M18">
        <v>17</v>
      </c>
      <c r="N18">
        <v>39</v>
      </c>
      <c r="O18">
        <f t="shared" si="0"/>
        <v>27300</v>
      </c>
    </row>
    <row r="19" spans="1:15" x14ac:dyDescent="0.3">
      <c r="A19" t="s">
        <v>62</v>
      </c>
      <c r="C19" t="s">
        <v>25</v>
      </c>
      <c r="D19" t="s">
        <v>25</v>
      </c>
      <c r="E19">
        <v>5</v>
      </c>
      <c r="F19" t="s">
        <v>63</v>
      </c>
      <c r="G19">
        <v>1250</v>
      </c>
      <c r="H19">
        <v>34</v>
      </c>
      <c r="I19">
        <v>3</v>
      </c>
      <c r="M19">
        <v>137</v>
      </c>
      <c r="N19">
        <v>55</v>
      </c>
      <c r="O19">
        <f t="shared" si="0"/>
        <v>68750</v>
      </c>
    </row>
    <row r="20" spans="1:15" x14ac:dyDescent="0.3">
      <c r="A20" t="s">
        <v>64</v>
      </c>
      <c r="C20" t="s">
        <v>65</v>
      </c>
      <c r="D20" t="s">
        <v>19</v>
      </c>
      <c r="E20">
        <v>11</v>
      </c>
      <c r="F20" t="s">
        <v>66</v>
      </c>
      <c r="G20">
        <v>1100</v>
      </c>
      <c r="H20">
        <v>78</v>
      </c>
      <c r="I20">
        <v>5</v>
      </c>
      <c r="M20">
        <v>84</v>
      </c>
      <c r="N20">
        <v>49</v>
      </c>
      <c r="O20">
        <f t="shared" si="0"/>
        <v>53900</v>
      </c>
    </row>
    <row r="21" spans="1:15" x14ac:dyDescent="0.3">
      <c r="A21" t="s">
        <v>67</v>
      </c>
      <c r="B21" t="s">
        <v>68</v>
      </c>
      <c r="C21" t="s">
        <v>65</v>
      </c>
      <c r="D21" t="s">
        <v>69</v>
      </c>
      <c r="E21">
        <v>26</v>
      </c>
      <c r="F21" t="s">
        <v>70</v>
      </c>
      <c r="G21">
        <v>400</v>
      </c>
      <c r="H21">
        <v>71</v>
      </c>
      <c r="I21">
        <v>1</v>
      </c>
      <c r="M21">
        <v>39</v>
      </c>
      <c r="N21">
        <v>76</v>
      </c>
      <c r="O21">
        <f t="shared" si="0"/>
        <v>30400</v>
      </c>
    </row>
    <row r="22" spans="1:15" x14ac:dyDescent="0.3">
      <c r="A22" t="s">
        <v>71</v>
      </c>
      <c r="C22" t="s">
        <v>65</v>
      </c>
      <c r="D22" t="s">
        <v>69</v>
      </c>
      <c r="E22">
        <v>11</v>
      </c>
      <c r="F22" t="s">
        <v>72</v>
      </c>
      <c r="G22">
        <v>650</v>
      </c>
      <c r="H22">
        <v>72</v>
      </c>
      <c r="I22">
        <v>1</v>
      </c>
      <c r="M22">
        <v>6</v>
      </c>
      <c r="N22">
        <v>34</v>
      </c>
      <c r="O22">
        <f t="shared" si="0"/>
        <v>22100</v>
      </c>
    </row>
    <row r="23" spans="1:15" x14ac:dyDescent="0.3">
      <c r="A23" t="s">
        <v>73</v>
      </c>
      <c r="C23" t="s">
        <v>32</v>
      </c>
      <c r="D23" t="s">
        <v>32</v>
      </c>
      <c r="E23">
        <v>23</v>
      </c>
      <c r="F23" t="s">
        <v>74</v>
      </c>
      <c r="G23">
        <v>1300</v>
      </c>
      <c r="H23">
        <v>34</v>
      </c>
      <c r="I23">
        <v>4</v>
      </c>
      <c r="M23">
        <v>125</v>
      </c>
      <c r="N23">
        <v>50</v>
      </c>
      <c r="O23">
        <f t="shared" si="0"/>
        <v>65000</v>
      </c>
    </row>
    <row r="24" spans="1:15" x14ac:dyDescent="0.3">
      <c r="A24" t="s">
        <v>75</v>
      </c>
      <c r="C24" t="s">
        <v>32</v>
      </c>
      <c r="D24" t="s">
        <v>32</v>
      </c>
      <c r="E24">
        <v>50</v>
      </c>
      <c r="F24" t="s">
        <v>76</v>
      </c>
      <c r="G24">
        <v>1350</v>
      </c>
      <c r="I24">
        <v>5</v>
      </c>
      <c r="M24">
        <v>141</v>
      </c>
      <c r="N24">
        <v>23</v>
      </c>
      <c r="O24">
        <f t="shared" si="0"/>
        <v>31050</v>
      </c>
    </row>
    <row r="25" spans="1:15" x14ac:dyDescent="0.3">
      <c r="A25" t="s">
        <v>77</v>
      </c>
      <c r="C25" t="s">
        <v>25</v>
      </c>
      <c r="D25" t="s">
        <v>25</v>
      </c>
      <c r="E25">
        <v>9</v>
      </c>
      <c r="F25" t="s">
        <v>78</v>
      </c>
      <c r="G25">
        <v>1900</v>
      </c>
      <c r="H25">
        <v>40</v>
      </c>
      <c r="I25">
        <v>3</v>
      </c>
      <c r="M25">
        <v>151</v>
      </c>
      <c r="N25">
        <v>45</v>
      </c>
      <c r="O25">
        <f t="shared" si="0"/>
        <v>85500</v>
      </c>
    </row>
    <row r="26" spans="1:15" x14ac:dyDescent="0.3">
      <c r="A26" t="s">
        <v>79</v>
      </c>
      <c r="B26" t="s">
        <v>80</v>
      </c>
      <c r="C26" t="s">
        <v>32</v>
      </c>
      <c r="D26" t="s">
        <v>32</v>
      </c>
      <c r="E26">
        <v>32</v>
      </c>
      <c r="F26" t="s">
        <v>81</v>
      </c>
      <c r="G26">
        <v>1300</v>
      </c>
      <c r="H26">
        <v>15</v>
      </c>
      <c r="I26">
        <v>6</v>
      </c>
      <c r="M26">
        <v>120</v>
      </c>
      <c r="N26">
        <v>33</v>
      </c>
      <c r="O26">
        <f t="shared" si="0"/>
        <v>42900</v>
      </c>
    </row>
    <row r="27" spans="1:15" x14ac:dyDescent="0.3">
      <c r="A27" t="s">
        <v>82</v>
      </c>
      <c r="C27" t="s">
        <v>32</v>
      </c>
      <c r="D27" t="s">
        <v>32</v>
      </c>
      <c r="E27">
        <v>28</v>
      </c>
      <c r="F27" t="s">
        <v>83</v>
      </c>
      <c r="G27">
        <v>650</v>
      </c>
      <c r="I27">
        <v>5</v>
      </c>
      <c r="N27">
        <v>53</v>
      </c>
      <c r="O27">
        <f t="shared" si="0"/>
        <v>34450</v>
      </c>
    </row>
    <row r="28" spans="1:15" x14ac:dyDescent="0.3">
      <c r="A28" t="s">
        <v>84</v>
      </c>
      <c r="B28" t="s">
        <v>85</v>
      </c>
      <c r="C28" t="s">
        <v>32</v>
      </c>
      <c r="D28" t="s">
        <v>32</v>
      </c>
      <c r="E28">
        <v>27</v>
      </c>
      <c r="F28" t="s">
        <v>86</v>
      </c>
      <c r="G28">
        <v>700</v>
      </c>
      <c r="I28">
        <v>6</v>
      </c>
      <c r="M28">
        <v>44</v>
      </c>
      <c r="N28">
        <v>87</v>
      </c>
      <c r="O28">
        <f t="shared" si="0"/>
        <v>60900</v>
      </c>
    </row>
    <row r="29" spans="1:15" x14ac:dyDescent="0.3">
      <c r="A29" t="s">
        <v>87</v>
      </c>
      <c r="C29" t="s">
        <v>32</v>
      </c>
      <c r="D29" t="s">
        <v>32</v>
      </c>
      <c r="E29">
        <v>34</v>
      </c>
      <c r="F29" t="s">
        <v>88</v>
      </c>
      <c r="G29">
        <v>1350</v>
      </c>
      <c r="H29">
        <v>14</v>
      </c>
      <c r="I29">
        <v>6</v>
      </c>
      <c r="M29">
        <v>103</v>
      </c>
      <c r="N29">
        <v>67</v>
      </c>
      <c r="O29">
        <f t="shared" si="0"/>
        <v>90450</v>
      </c>
    </row>
    <row r="30" spans="1:15" x14ac:dyDescent="0.3">
      <c r="A30" t="s">
        <v>89</v>
      </c>
      <c r="C30" t="s">
        <v>28</v>
      </c>
      <c r="D30" t="s">
        <v>29</v>
      </c>
      <c r="E30">
        <v>44</v>
      </c>
      <c r="F30" t="s">
        <v>90</v>
      </c>
      <c r="G30">
        <v>900</v>
      </c>
      <c r="H30">
        <v>22</v>
      </c>
      <c r="I30">
        <v>5</v>
      </c>
      <c r="M30">
        <v>25</v>
      </c>
      <c r="N30">
        <v>98</v>
      </c>
      <c r="O30">
        <f t="shared" si="0"/>
        <v>88200</v>
      </c>
    </row>
    <row r="31" spans="1:15" x14ac:dyDescent="0.3">
      <c r="A31" t="s">
        <v>91</v>
      </c>
      <c r="C31" t="s">
        <v>41</v>
      </c>
      <c r="D31" t="s">
        <v>15</v>
      </c>
      <c r="E31">
        <v>4</v>
      </c>
      <c r="F31" t="s">
        <v>92</v>
      </c>
      <c r="G31">
        <v>850</v>
      </c>
      <c r="H31">
        <v>45</v>
      </c>
      <c r="I31">
        <v>3</v>
      </c>
      <c r="M31">
        <v>46</v>
      </c>
      <c r="N31">
        <v>104</v>
      </c>
      <c r="O31">
        <f t="shared" si="0"/>
        <v>88400</v>
      </c>
    </row>
    <row r="32" spans="1:15" x14ac:dyDescent="0.3">
      <c r="A32" t="s">
        <v>93</v>
      </c>
      <c r="C32" t="s">
        <v>65</v>
      </c>
      <c r="D32" t="s">
        <v>69</v>
      </c>
      <c r="E32">
        <v>55</v>
      </c>
      <c r="F32" t="s">
        <v>94</v>
      </c>
      <c r="G32">
        <v>350</v>
      </c>
      <c r="H32">
        <v>44</v>
      </c>
      <c r="I32">
        <v>3</v>
      </c>
      <c r="M32">
        <v>130</v>
      </c>
      <c r="N32">
        <v>542</v>
      </c>
      <c r="O32">
        <f t="shared" si="0"/>
        <v>189700</v>
      </c>
    </row>
    <row r="33" spans="1:15" x14ac:dyDescent="0.3">
      <c r="A33" t="s">
        <v>95</v>
      </c>
      <c r="C33" t="s">
        <v>18</v>
      </c>
      <c r="D33" t="s">
        <v>48</v>
      </c>
      <c r="E33">
        <v>32</v>
      </c>
      <c r="F33" t="s">
        <v>96</v>
      </c>
      <c r="G33">
        <v>1500</v>
      </c>
      <c r="H33">
        <v>7</v>
      </c>
      <c r="I33">
        <v>3</v>
      </c>
      <c r="M33">
        <v>1</v>
      </c>
      <c r="N33">
        <v>123</v>
      </c>
      <c r="O33">
        <f t="shared" si="0"/>
        <v>184500</v>
      </c>
    </row>
    <row r="34" spans="1:15" x14ac:dyDescent="0.3">
      <c r="A34" t="s">
        <v>97</v>
      </c>
      <c r="C34" t="s">
        <v>65</v>
      </c>
      <c r="D34" t="s">
        <v>69</v>
      </c>
      <c r="E34">
        <v>32</v>
      </c>
      <c r="F34" t="s">
        <v>98</v>
      </c>
      <c r="G34">
        <v>400</v>
      </c>
      <c r="I34">
        <v>3</v>
      </c>
      <c r="N34">
        <v>105</v>
      </c>
      <c r="O34">
        <f t="shared" si="0"/>
        <v>42000</v>
      </c>
    </row>
    <row r="35" spans="1:15" x14ac:dyDescent="0.3">
      <c r="A35" t="s">
        <v>99</v>
      </c>
      <c r="C35" t="s">
        <v>28</v>
      </c>
      <c r="D35" t="s">
        <v>29</v>
      </c>
      <c r="E35">
        <v>51</v>
      </c>
      <c r="F35" t="s">
        <v>100</v>
      </c>
      <c r="G35">
        <v>2150</v>
      </c>
      <c r="I35">
        <v>6</v>
      </c>
      <c r="M35">
        <v>116</v>
      </c>
      <c r="N35">
        <v>107</v>
      </c>
      <c r="O35">
        <f t="shared" si="0"/>
        <v>230050</v>
      </c>
    </row>
    <row r="36" spans="1:15" x14ac:dyDescent="0.3">
      <c r="A36" t="s">
        <v>101</v>
      </c>
      <c r="C36" t="s">
        <v>65</v>
      </c>
      <c r="D36" t="s">
        <v>69</v>
      </c>
      <c r="E36">
        <v>46</v>
      </c>
      <c r="F36" t="s">
        <v>102</v>
      </c>
      <c r="G36">
        <v>1000</v>
      </c>
      <c r="H36">
        <v>74</v>
      </c>
      <c r="I36">
        <v>1</v>
      </c>
      <c r="M36">
        <v>50</v>
      </c>
      <c r="N36">
        <v>891</v>
      </c>
      <c r="O36">
        <f t="shared" si="0"/>
        <v>891000</v>
      </c>
    </row>
    <row r="37" spans="1:15" x14ac:dyDescent="0.3">
      <c r="A37" t="s">
        <v>103</v>
      </c>
      <c r="C37" t="s">
        <v>18</v>
      </c>
      <c r="D37" t="s">
        <v>48</v>
      </c>
      <c r="E37">
        <v>18</v>
      </c>
      <c r="F37" t="s">
        <v>104</v>
      </c>
      <c r="G37">
        <v>700</v>
      </c>
      <c r="I37">
        <v>4</v>
      </c>
      <c r="N37">
        <v>397</v>
      </c>
      <c r="O37">
        <f t="shared" si="0"/>
        <v>277900</v>
      </c>
    </row>
    <row r="38" spans="1:15" x14ac:dyDescent="0.3">
      <c r="A38" t="s">
        <v>105</v>
      </c>
      <c r="B38" t="s">
        <v>106</v>
      </c>
      <c r="C38" t="s">
        <v>65</v>
      </c>
      <c r="D38" t="s">
        <v>69</v>
      </c>
      <c r="E38">
        <v>28</v>
      </c>
      <c r="F38" t="s">
        <v>107</v>
      </c>
      <c r="G38">
        <v>550</v>
      </c>
      <c r="I38">
        <v>1</v>
      </c>
      <c r="M38">
        <v>132</v>
      </c>
      <c r="N38">
        <v>675</v>
      </c>
      <c r="O38">
        <f t="shared" si="0"/>
        <v>371250</v>
      </c>
    </row>
    <row r="39" spans="1:15" x14ac:dyDescent="0.3">
      <c r="A39" t="s">
        <v>108</v>
      </c>
      <c r="C39" t="s">
        <v>28</v>
      </c>
      <c r="D39" t="s">
        <v>29</v>
      </c>
      <c r="E39">
        <v>80</v>
      </c>
      <c r="F39" t="s">
        <v>109</v>
      </c>
      <c r="G39">
        <v>1750</v>
      </c>
      <c r="I39">
        <v>6</v>
      </c>
      <c r="M39">
        <v>124</v>
      </c>
      <c r="N39">
        <v>393</v>
      </c>
      <c r="O39">
        <f t="shared" si="0"/>
        <v>687750</v>
      </c>
    </row>
    <row r="40" spans="1:15" x14ac:dyDescent="0.3">
      <c r="A40" t="s">
        <v>110</v>
      </c>
      <c r="C40" t="s">
        <v>28</v>
      </c>
      <c r="D40" t="s">
        <v>15</v>
      </c>
      <c r="E40">
        <v>3</v>
      </c>
      <c r="F40" t="s">
        <v>111</v>
      </c>
      <c r="G40">
        <v>1350</v>
      </c>
      <c r="I40">
        <v>2</v>
      </c>
      <c r="N40">
        <v>215</v>
      </c>
      <c r="O40">
        <f t="shared" si="0"/>
        <v>290250</v>
      </c>
    </row>
    <row r="41" spans="1:15" x14ac:dyDescent="0.3">
      <c r="A41" t="s">
        <v>112</v>
      </c>
      <c r="C41" t="s">
        <v>32</v>
      </c>
      <c r="D41" t="s">
        <v>32</v>
      </c>
      <c r="E41">
        <v>17</v>
      </c>
      <c r="F41" t="s">
        <v>113</v>
      </c>
      <c r="G41">
        <v>700</v>
      </c>
      <c r="H41">
        <v>1</v>
      </c>
      <c r="I41">
        <v>6</v>
      </c>
      <c r="M41">
        <v>38</v>
      </c>
      <c r="N41">
        <v>107</v>
      </c>
      <c r="O41">
        <f t="shared" si="0"/>
        <v>74900</v>
      </c>
    </row>
    <row r="42" spans="1:15" x14ac:dyDescent="0.3">
      <c r="A42" t="s">
        <v>114</v>
      </c>
      <c r="C42" t="s">
        <v>25</v>
      </c>
      <c r="D42" t="s">
        <v>25</v>
      </c>
      <c r="E42">
        <v>7</v>
      </c>
      <c r="F42" t="s">
        <v>115</v>
      </c>
      <c r="G42">
        <v>1300</v>
      </c>
      <c r="H42">
        <v>30</v>
      </c>
      <c r="I42">
        <v>4</v>
      </c>
      <c r="M42">
        <v>92</v>
      </c>
      <c r="N42">
        <v>110</v>
      </c>
      <c r="O42">
        <f t="shared" si="0"/>
        <v>143000</v>
      </c>
    </row>
    <row r="43" spans="1:15" x14ac:dyDescent="0.3">
      <c r="A43" t="s">
        <v>116</v>
      </c>
      <c r="C43" t="s">
        <v>65</v>
      </c>
      <c r="D43" t="s">
        <v>19</v>
      </c>
      <c r="E43">
        <v>41</v>
      </c>
      <c r="F43" t="s">
        <v>117</v>
      </c>
      <c r="G43">
        <v>1100</v>
      </c>
      <c r="H43">
        <v>75</v>
      </c>
      <c r="I43">
        <v>1</v>
      </c>
      <c r="M43">
        <v>102</v>
      </c>
      <c r="N43">
        <v>25</v>
      </c>
      <c r="O43">
        <f t="shared" si="0"/>
        <v>27500</v>
      </c>
    </row>
    <row r="44" spans="1:15" x14ac:dyDescent="0.3">
      <c r="A44" t="s">
        <v>118</v>
      </c>
      <c r="B44" t="s">
        <v>119</v>
      </c>
      <c r="C44" t="s">
        <v>41</v>
      </c>
      <c r="D44" t="s">
        <v>15</v>
      </c>
      <c r="E44">
        <v>9</v>
      </c>
      <c r="F44" t="s">
        <v>120</v>
      </c>
      <c r="G44">
        <v>750</v>
      </c>
      <c r="H44">
        <v>54</v>
      </c>
      <c r="I44">
        <v>3</v>
      </c>
      <c r="M44">
        <v>21</v>
      </c>
      <c r="N44">
        <v>35</v>
      </c>
      <c r="O44">
        <f t="shared" si="0"/>
        <v>26250</v>
      </c>
    </row>
    <row r="45" spans="1:15" x14ac:dyDescent="0.3">
      <c r="A45" t="s">
        <v>121</v>
      </c>
      <c r="C45" t="s">
        <v>32</v>
      </c>
      <c r="D45" t="s">
        <v>32</v>
      </c>
      <c r="E45">
        <v>42</v>
      </c>
      <c r="F45" t="s">
        <v>122</v>
      </c>
      <c r="G45">
        <v>1750</v>
      </c>
      <c r="H45">
        <v>29</v>
      </c>
      <c r="I45">
        <v>5</v>
      </c>
      <c r="M45">
        <v>85</v>
      </c>
      <c r="N45">
        <v>15</v>
      </c>
      <c r="O45">
        <f t="shared" si="0"/>
        <v>26250</v>
      </c>
    </row>
    <row r="46" spans="1:15" x14ac:dyDescent="0.3">
      <c r="A46" t="s">
        <v>123</v>
      </c>
      <c r="C46" t="s">
        <v>28</v>
      </c>
      <c r="D46" t="s">
        <v>29</v>
      </c>
      <c r="E46">
        <v>30</v>
      </c>
      <c r="F46" t="s">
        <v>124</v>
      </c>
      <c r="G46">
        <v>900</v>
      </c>
      <c r="H46">
        <v>49</v>
      </c>
      <c r="I46">
        <v>5</v>
      </c>
      <c r="M46">
        <v>11</v>
      </c>
      <c r="N46">
        <v>5</v>
      </c>
      <c r="O46">
        <f t="shared" si="0"/>
        <v>4500</v>
      </c>
    </row>
    <row r="47" spans="1:15" x14ac:dyDescent="0.3">
      <c r="A47" t="s">
        <v>125</v>
      </c>
      <c r="C47" t="s">
        <v>18</v>
      </c>
      <c r="D47" t="s">
        <v>48</v>
      </c>
      <c r="E47">
        <v>15</v>
      </c>
      <c r="F47" t="s">
        <v>126</v>
      </c>
      <c r="G47">
        <v>900</v>
      </c>
      <c r="I47">
        <v>3</v>
      </c>
      <c r="M47">
        <v>98</v>
      </c>
      <c r="N47">
        <v>100</v>
      </c>
      <c r="O47">
        <f t="shared" si="0"/>
        <v>90000</v>
      </c>
    </row>
    <row r="48" spans="1:15" x14ac:dyDescent="0.3">
      <c r="A48" t="s">
        <v>127</v>
      </c>
      <c r="C48" t="s">
        <v>32</v>
      </c>
      <c r="D48" t="s">
        <v>48</v>
      </c>
      <c r="E48">
        <v>35</v>
      </c>
      <c r="F48" t="s">
        <v>128</v>
      </c>
      <c r="G48">
        <v>1100</v>
      </c>
      <c r="H48">
        <v>30</v>
      </c>
      <c r="I48">
        <v>6</v>
      </c>
      <c r="M48">
        <v>127</v>
      </c>
      <c r="N48">
        <v>107</v>
      </c>
      <c r="O48">
        <f t="shared" si="0"/>
        <v>117700</v>
      </c>
    </row>
    <row r="49" spans="1:15" x14ac:dyDescent="0.3">
      <c r="A49" t="s">
        <v>129</v>
      </c>
      <c r="C49" t="s">
        <v>18</v>
      </c>
      <c r="D49" t="s">
        <v>48</v>
      </c>
      <c r="E49">
        <v>17</v>
      </c>
      <c r="F49" t="s">
        <v>130</v>
      </c>
      <c r="G49">
        <v>750</v>
      </c>
      <c r="H49">
        <v>19</v>
      </c>
      <c r="I49">
        <v>3</v>
      </c>
      <c r="M49">
        <v>26</v>
      </c>
      <c r="N49">
        <v>109</v>
      </c>
      <c r="O49">
        <f t="shared" si="0"/>
        <v>81750</v>
      </c>
    </row>
    <row r="50" spans="1:15" x14ac:dyDescent="0.3">
      <c r="A50" t="s">
        <v>131</v>
      </c>
      <c r="B50" t="s">
        <v>132</v>
      </c>
      <c r="C50" t="s">
        <v>14</v>
      </c>
      <c r="D50" t="s">
        <v>15</v>
      </c>
      <c r="E50">
        <v>4</v>
      </c>
      <c r="F50" t="s">
        <v>133</v>
      </c>
      <c r="G50">
        <v>900</v>
      </c>
      <c r="I50">
        <v>3</v>
      </c>
      <c r="M50">
        <v>94</v>
      </c>
      <c r="N50">
        <v>895</v>
      </c>
      <c r="O50">
        <f t="shared" si="0"/>
        <v>805500</v>
      </c>
    </row>
    <row r="51" spans="1:15" x14ac:dyDescent="0.3">
      <c r="A51" t="s">
        <v>134</v>
      </c>
      <c r="B51" t="s">
        <v>135</v>
      </c>
      <c r="C51" t="s">
        <v>25</v>
      </c>
      <c r="D51" t="s">
        <v>25</v>
      </c>
      <c r="E51">
        <v>28</v>
      </c>
      <c r="F51" t="s">
        <v>136</v>
      </c>
      <c r="G51">
        <v>1350</v>
      </c>
      <c r="H51">
        <v>66</v>
      </c>
      <c r="I51">
        <v>6</v>
      </c>
      <c r="M51">
        <v>60</v>
      </c>
      <c r="N51">
        <v>576</v>
      </c>
      <c r="O51">
        <f t="shared" si="0"/>
        <v>777600</v>
      </c>
    </row>
    <row r="52" spans="1:15" x14ac:dyDescent="0.3">
      <c r="A52" t="s">
        <v>137</v>
      </c>
      <c r="B52" t="s">
        <v>138</v>
      </c>
      <c r="C52" t="s">
        <v>28</v>
      </c>
      <c r="D52" t="s">
        <v>29</v>
      </c>
      <c r="E52">
        <v>55</v>
      </c>
      <c r="F52" t="s">
        <v>139</v>
      </c>
      <c r="G52">
        <v>1350</v>
      </c>
      <c r="H52">
        <v>69</v>
      </c>
      <c r="I52">
        <v>6</v>
      </c>
      <c r="J52">
        <v>1</v>
      </c>
      <c r="M52">
        <v>51</v>
      </c>
      <c r="N52">
        <v>300</v>
      </c>
      <c r="O52">
        <f t="shared" si="0"/>
        <v>405000</v>
      </c>
    </row>
    <row r="53" spans="1:15" x14ac:dyDescent="0.3">
      <c r="A53" t="s">
        <v>140</v>
      </c>
      <c r="B53" t="s">
        <v>141</v>
      </c>
      <c r="C53" t="s">
        <v>25</v>
      </c>
      <c r="D53" t="s">
        <v>25</v>
      </c>
      <c r="E53">
        <v>7</v>
      </c>
      <c r="F53" t="s">
        <v>142</v>
      </c>
      <c r="G53">
        <v>850</v>
      </c>
      <c r="H53">
        <v>35</v>
      </c>
      <c r="I53">
        <v>4</v>
      </c>
      <c r="M53">
        <v>69</v>
      </c>
      <c r="N53">
        <v>115</v>
      </c>
      <c r="O53">
        <f t="shared" si="0"/>
        <v>97750</v>
      </c>
    </row>
    <row r="54" spans="1:15" x14ac:dyDescent="0.3">
      <c r="A54" t="s">
        <v>143</v>
      </c>
      <c r="C54" t="s">
        <v>32</v>
      </c>
      <c r="D54" t="s">
        <v>19</v>
      </c>
      <c r="E54">
        <v>21</v>
      </c>
      <c r="F54" t="s">
        <v>144</v>
      </c>
      <c r="G54">
        <v>1000</v>
      </c>
      <c r="I54">
        <v>3</v>
      </c>
      <c r="M54">
        <v>175</v>
      </c>
      <c r="N54">
        <v>110</v>
      </c>
      <c r="O54">
        <f t="shared" si="0"/>
        <v>110000</v>
      </c>
    </row>
    <row r="55" spans="1:15" x14ac:dyDescent="0.3">
      <c r="A55" t="s">
        <v>145</v>
      </c>
      <c r="C55" t="s">
        <v>28</v>
      </c>
      <c r="D55" t="s">
        <v>29</v>
      </c>
      <c r="E55">
        <v>47</v>
      </c>
      <c r="F55" t="s">
        <v>146</v>
      </c>
      <c r="G55">
        <v>1750</v>
      </c>
      <c r="I55">
        <v>6</v>
      </c>
      <c r="M55">
        <v>37</v>
      </c>
      <c r="N55">
        <v>11</v>
      </c>
      <c r="O55">
        <f t="shared" si="0"/>
        <v>19250</v>
      </c>
    </row>
    <row r="56" spans="1:15" x14ac:dyDescent="0.3">
      <c r="A56" t="s">
        <v>500</v>
      </c>
      <c r="C56" t="s">
        <v>32</v>
      </c>
      <c r="D56" t="s">
        <v>32</v>
      </c>
      <c r="E56">
        <v>16</v>
      </c>
      <c r="F56" t="s">
        <v>183</v>
      </c>
      <c r="G56">
        <v>1100</v>
      </c>
      <c r="H56">
        <v>26</v>
      </c>
      <c r="I56">
        <v>4</v>
      </c>
      <c r="M56">
        <v>68</v>
      </c>
      <c r="N56">
        <v>103</v>
      </c>
      <c r="O56">
        <f t="shared" si="0"/>
        <v>113300</v>
      </c>
    </row>
    <row r="57" spans="1:15" x14ac:dyDescent="0.3">
      <c r="A57" t="s">
        <v>147</v>
      </c>
      <c r="D57" t="s">
        <v>19</v>
      </c>
      <c r="E57">
        <v>18</v>
      </c>
      <c r="F57" t="s">
        <v>148</v>
      </c>
      <c r="G57">
        <v>900</v>
      </c>
      <c r="I57">
        <v>3</v>
      </c>
      <c r="N57">
        <v>178</v>
      </c>
      <c r="O57">
        <f t="shared" si="0"/>
        <v>160200</v>
      </c>
    </row>
    <row r="58" spans="1:15" x14ac:dyDescent="0.3">
      <c r="A58" t="s">
        <v>149</v>
      </c>
      <c r="C58" t="s">
        <v>32</v>
      </c>
      <c r="D58" t="s">
        <v>32</v>
      </c>
      <c r="E58">
        <v>27</v>
      </c>
      <c r="F58" t="s">
        <v>150</v>
      </c>
      <c r="G58">
        <v>400</v>
      </c>
      <c r="I58">
        <v>6</v>
      </c>
      <c r="N58">
        <v>209</v>
      </c>
      <c r="O58">
        <f t="shared" si="0"/>
        <v>83600</v>
      </c>
    </row>
    <row r="59" spans="1:15" x14ac:dyDescent="0.3">
      <c r="A59" t="s">
        <v>151</v>
      </c>
      <c r="C59" t="s">
        <v>32</v>
      </c>
      <c r="D59" t="s">
        <v>32</v>
      </c>
      <c r="E59">
        <v>21</v>
      </c>
      <c r="F59" t="s">
        <v>56</v>
      </c>
      <c r="G59">
        <v>600</v>
      </c>
      <c r="H59">
        <v>10</v>
      </c>
      <c r="I59">
        <v>6</v>
      </c>
      <c r="M59">
        <v>56</v>
      </c>
      <c r="N59">
        <v>315</v>
      </c>
      <c r="O59">
        <f t="shared" si="0"/>
        <v>189000</v>
      </c>
    </row>
    <row r="60" spans="1:15" x14ac:dyDescent="0.3">
      <c r="A60" t="s">
        <v>152</v>
      </c>
      <c r="C60" t="s">
        <v>28</v>
      </c>
      <c r="D60" t="s">
        <v>29</v>
      </c>
      <c r="E60">
        <v>63</v>
      </c>
      <c r="F60" t="s">
        <v>153</v>
      </c>
      <c r="G60">
        <v>1750</v>
      </c>
      <c r="I60">
        <v>6</v>
      </c>
      <c r="N60">
        <v>25</v>
      </c>
      <c r="O60">
        <f t="shared" si="0"/>
        <v>43750</v>
      </c>
    </row>
    <row r="61" spans="1:15" x14ac:dyDescent="0.3">
      <c r="A61" t="s">
        <v>154</v>
      </c>
      <c r="C61" t="s">
        <v>14</v>
      </c>
      <c r="D61" t="s">
        <v>15</v>
      </c>
      <c r="E61">
        <v>7</v>
      </c>
      <c r="F61" t="s">
        <v>155</v>
      </c>
      <c r="G61">
        <v>1350</v>
      </c>
      <c r="H61">
        <v>44</v>
      </c>
      <c r="I61">
        <v>2</v>
      </c>
      <c r="M61">
        <v>19</v>
      </c>
      <c r="N61">
        <v>89</v>
      </c>
      <c r="O61">
        <f t="shared" si="0"/>
        <v>120150</v>
      </c>
    </row>
    <row r="62" spans="1:15" x14ac:dyDescent="0.3">
      <c r="A62" t="s">
        <v>156</v>
      </c>
      <c r="C62" t="s">
        <v>18</v>
      </c>
      <c r="D62" t="s">
        <v>48</v>
      </c>
      <c r="E62">
        <v>33</v>
      </c>
      <c r="F62" t="s">
        <v>157</v>
      </c>
      <c r="G62">
        <v>800</v>
      </c>
      <c r="H62">
        <v>27</v>
      </c>
      <c r="I62">
        <v>3</v>
      </c>
      <c r="M62">
        <v>43</v>
      </c>
      <c r="N62">
        <v>72</v>
      </c>
      <c r="O62">
        <f t="shared" si="0"/>
        <v>57600</v>
      </c>
    </row>
    <row r="63" spans="1:15" x14ac:dyDescent="0.3">
      <c r="A63" t="s">
        <v>158</v>
      </c>
      <c r="C63" t="s">
        <v>14</v>
      </c>
      <c r="D63" t="s">
        <v>15</v>
      </c>
      <c r="E63">
        <v>2</v>
      </c>
      <c r="F63" t="s">
        <v>159</v>
      </c>
      <c r="G63">
        <v>700</v>
      </c>
      <c r="H63">
        <v>67</v>
      </c>
      <c r="I63">
        <v>2</v>
      </c>
      <c r="M63">
        <v>32</v>
      </c>
      <c r="N63">
        <v>81</v>
      </c>
      <c r="O63">
        <f t="shared" si="0"/>
        <v>56700</v>
      </c>
    </row>
    <row r="64" spans="1:15" x14ac:dyDescent="0.3">
      <c r="A64" t="s">
        <v>160</v>
      </c>
      <c r="C64" t="s">
        <v>14</v>
      </c>
      <c r="D64" t="s">
        <v>15</v>
      </c>
      <c r="E64">
        <v>4</v>
      </c>
      <c r="F64" t="s">
        <v>161</v>
      </c>
      <c r="G64">
        <v>900</v>
      </c>
      <c r="H64">
        <v>61</v>
      </c>
      <c r="I64">
        <v>2</v>
      </c>
      <c r="M64">
        <v>79</v>
      </c>
      <c r="N64">
        <v>64</v>
      </c>
      <c r="O64">
        <f t="shared" si="0"/>
        <v>57600</v>
      </c>
    </row>
    <row r="65" spans="1:15" x14ac:dyDescent="0.3">
      <c r="A65" t="s">
        <v>162</v>
      </c>
      <c r="C65" t="s">
        <v>28</v>
      </c>
      <c r="D65" t="s">
        <v>36</v>
      </c>
      <c r="E65">
        <v>25</v>
      </c>
      <c r="F65" t="s">
        <v>163</v>
      </c>
      <c r="G65">
        <v>2000</v>
      </c>
      <c r="I65">
        <v>5</v>
      </c>
      <c r="N65">
        <v>210</v>
      </c>
      <c r="O65">
        <f t="shared" si="0"/>
        <v>420000</v>
      </c>
    </row>
    <row r="66" spans="1:15" x14ac:dyDescent="0.3">
      <c r="A66" t="s">
        <v>164</v>
      </c>
      <c r="C66" t="s">
        <v>28</v>
      </c>
      <c r="D66" t="s">
        <v>36</v>
      </c>
      <c r="E66">
        <v>32</v>
      </c>
      <c r="F66" t="s">
        <v>165</v>
      </c>
      <c r="G66">
        <v>900</v>
      </c>
      <c r="I66">
        <v>4</v>
      </c>
      <c r="M66">
        <v>179</v>
      </c>
      <c r="N66">
        <v>111</v>
      </c>
      <c r="O66">
        <f t="shared" si="0"/>
        <v>99900</v>
      </c>
    </row>
    <row r="67" spans="1:15" x14ac:dyDescent="0.3">
      <c r="A67" t="s">
        <v>166</v>
      </c>
      <c r="C67" t="s">
        <v>18</v>
      </c>
      <c r="D67" t="s">
        <v>48</v>
      </c>
      <c r="E67">
        <v>32</v>
      </c>
      <c r="F67" t="s">
        <v>96</v>
      </c>
      <c r="G67">
        <v>1500</v>
      </c>
      <c r="H67">
        <v>7</v>
      </c>
      <c r="I67">
        <v>3</v>
      </c>
      <c r="M67">
        <v>1</v>
      </c>
      <c r="N67">
        <v>204</v>
      </c>
      <c r="O67">
        <f t="shared" ref="O67:O130" si="1">SUM(G67*N67)</f>
        <v>306000</v>
      </c>
    </row>
    <row r="68" spans="1:15" x14ac:dyDescent="0.3">
      <c r="A68" t="s">
        <v>167</v>
      </c>
      <c r="B68" t="s">
        <v>168</v>
      </c>
      <c r="C68" t="s">
        <v>41</v>
      </c>
      <c r="D68" t="s">
        <v>36</v>
      </c>
      <c r="E68">
        <v>26</v>
      </c>
      <c r="F68" t="s">
        <v>169</v>
      </c>
      <c r="G68">
        <v>700</v>
      </c>
      <c r="H68">
        <v>76</v>
      </c>
      <c r="I68">
        <v>3</v>
      </c>
      <c r="M68">
        <v>76</v>
      </c>
      <c r="N68">
        <v>35</v>
      </c>
      <c r="O68">
        <f t="shared" si="1"/>
        <v>24500</v>
      </c>
    </row>
    <row r="69" spans="1:15" x14ac:dyDescent="0.3">
      <c r="A69" t="s">
        <v>170</v>
      </c>
      <c r="C69" t="s">
        <v>65</v>
      </c>
      <c r="D69" t="s">
        <v>19</v>
      </c>
      <c r="E69">
        <v>11</v>
      </c>
      <c r="F69" t="s">
        <v>171</v>
      </c>
      <c r="G69">
        <v>900</v>
      </c>
      <c r="I69">
        <v>3</v>
      </c>
      <c r="M69">
        <v>184</v>
      </c>
      <c r="N69">
        <v>11</v>
      </c>
      <c r="O69">
        <f t="shared" si="1"/>
        <v>9900</v>
      </c>
    </row>
    <row r="70" spans="1:15" x14ac:dyDescent="0.3">
      <c r="A70" t="s">
        <v>172</v>
      </c>
      <c r="B70" t="s">
        <v>173</v>
      </c>
      <c r="C70" t="s">
        <v>18</v>
      </c>
      <c r="D70" t="s">
        <v>48</v>
      </c>
      <c r="E70">
        <v>32</v>
      </c>
      <c r="F70" t="s">
        <v>174</v>
      </c>
      <c r="G70">
        <v>1000</v>
      </c>
      <c r="H70">
        <v>37</v>
      </c>
      <c r="I70">
        <v>3</v>
      </c>
      <c r="M70">
        <v>140</v>
      </c>
      <c r="N70">
        <v>115</v>
      </c>
      <c r="O70">
        <f t="shared" si="1"/>
        <v>115000</v>
      </c>
    </row>
    <row r="71" spans="1:15" x14ac:dyDescent="0.3">
      <c r="A71" t="s">
        <v>175</v>
      </c>
      <c r="C71" t="s">
        <v>18</v>
      </c>
      <c r="D71" t="s">
        <v>48</v>
      </c>
      <c r="E71">
        <v>8</v>
      </c>
      <c r="F71" t="s">
        <v>176</v>
      </c>
      <c r="G71">
        <v>1000</v>
      </c>
      <c r="I71">
        <v>3</v>
      </c>
      <c r="N71">
        <v>203</v>
      </c>
      <c r="O71">
        <f t="shared" si="1"/>
        <v>203000</v>
      </c>
    </row>
    <row r="72" spans="1:15" x14ac:dyDescent="0.3">
      <c r="A72" t="s">
        <v>177</v>
      </c>
      <c r="C72" t="s">
        <v>18</v>
      </c>
      <c r="D72" t="s">
        <v>48</v>
      </c>
      <c r="E72">
        <v>10</v>
      </c>
      <c r="F72" t="s">
        <v>178</v>
      </c>
      <c r="G72">
        <v>700</v>
      </c>
      <c r="H72">
        <v>20</v>
      </c>
      <c r="I72">
        <v>3</v>
      </c>
      <c r="M72">
        <v>29</v>
      </c>
      <c r="N72">
        <v>45</v>
      </c>
      <c r="O72">
        <f t="shared" si="1"/>
        <v>31500</v>
      </c>
    </row>
    <row r="73" spans="1:15" x14ac:dyDescent="0.3">
      <c r="A73" t="s">
        <v>179</v>
      </c>
      <c r="C73" t="s">
        <v>32</v>
      </c>
      <c r="D73" t="s">
        <v>32</v>
      </c>
      <c r="E73">
        <v>31</v>
      </c>
      <c r="F73" t="s">
        <v>180</v>
      </c>
      <c r="G73">
        <v>500</v>
      </c>
      <c r="H73">
        <v>16</v>
      </c>
      <c r="I73">
        <v>5</v>
      </c>
      <c r="M73">
        <v>40</v>
      </c>
      <c r="N73">
        <v>59</v>
      </c>
      <c r="O73">
        <f t="shared" si="1"/>
        <v>29500</v>
      </c>
    </row>
    <row r="74" spans="1:15" x14ac:dyDescent="0.3">
      <c r="A74" t="s">
        <v>181</v>
      </c>
      <c r="C74" t="s">
        <v>65</v>
      </c>
      <c r="D74" t="s">
        <v>69</v>
      </c>
      <c r="E74">
        <v>55</v>
      </c>
      <c r="F74" t="s">
        <v>94</v>
      </c>
      <c r="G74">
        <v>350</v>
      </c>
      <c r="H74">
        <v>44</v>
      </c>
      <c r="I74">
        <v>3</v>
      </c>
      <c r="M74">
        <v>130</v>
      </c>
      <c r="N74">
        <v>55</v>
      </c>
      <c r="O74">
        <f t="shared" si="1"/>
        <v>19250</v>
      </c>
    </row>
    <row r="75" spans="1:15" x14ac:dyDescent="0.3">
      <c r="A75" t="s">
        <v>182</v>
      </c>
      <c r="C75" t="s">
        <v>32</v>
      </c>
      <c r="D75" t="s">
        <v>32</v>
      </c>
      <c r="E75">
        <v>13</v>
      </c>
      <c r="F75" t="s">
        <v>183</v>
      </c>
      <c r="G75">
        <v>1100</v>
      </c>
      <c r="H75">
        <v>26</v>
      </c>
      <c r="I75">
        <v>4</v>
      </c>
      <c r="M75">
        <v>68</v>
      </c>
      <c r="N75">
        <v>23</v>
      </c>
      <c r="O75">
        <f t="shared" si="1"/>
        <v>25300</v>
      </c>
    </row>
    <row r="76" spans="1:15" x14ac:dyDescent="0.3">
      <c r="A76" t="s">
        <v>184</v>
      </c>
      <c r="C76" t="s">
        <v>41</v>
      </c>
      <c r="D76" t="s">
        <v>15</v>
      </c>
      <c r="E76">
        <v>6</v>
      </c>
      <c r="F76" t="s">
        <v>185</v>
      </c>
      <c r="G76">
        <v>2700</v>
      </c>
      <c r="I76">
        <v>3</v>
      </c>
      <c r="M76">
        <v>81</v>
      </c>
      <c r="N76">
        <v>45</v>
      </c>
      <c r="O76">
        <f t="shared" si="1"/>
        <v>121500</v>
      </c>
    </row>
    <row r="77" spans="1:15" x14ac:dyDescent="0.3">
      <c r="A77" t="s">
        <v>186</v>
      </c>
      <c r="C77" t="s">
        <v>18</v>
      </c>
      <c r="D77" t="s">
        <v>48</v>
      </c>
      <c r="E77">
        <v>34</v>
      </c>
      <c r="F77" t="s">
        <v>187</v>
      </c>
      <c r="G77">
        <v>700</v>
      </c>
      <c r="H77">
        <v>41</v>
      </c>
      <c r="I77">
        <v>3</v>
      </c>
      <c r="M77">
        <v>171</v>
      </c>
      <c r="N77">
        <v>101</v>
      </c>
      <c r="O77">
        <f t="shared" si="1"/>
        <v>70700</v>
      </c>
    </row>
    <row r="78" spans="1:15" x14ac:dyDescent="0.3">
      <c r="A78" t="s">
        <v>188</v>
      </c>
      <c r="C78" t="s">
        <v>65</v>
      </c>
      <c r="D78" t="s">
        <v>69</v>
      </c>
      <c r="E78">
        <v>7</v>
      </c>
      <c r="F78" t="s">
        <v>189</v>
      </c>
      <c r="G78">
        <v>600</v>
      </c>
      <c r="H78">
        <v>49</v>
      </c>
      <c r="I78">
        <v>3</v>
      </c>
      <c r="M78">
        <v>13</v>
      </c>
      <c r="N78">
        <v>115</v>
      </c>
      <c r="O78">
        <f t="shared" si="1"/>
        <v>69000</v>
      </c>
    </row>
    <row r="79" spans="1:15" x14ac:dyDescent="0.3">
      <c r="A79" t="s">
        <v>190</v>
      </c>
      <c r="C79" t="s">
        <v>41</v>
      </c>
      <c r="D79" t="s">
        <v>15</v>
      </c>
      <c r="E79">
        <v>25</v>
      </c>
      <c r="F79" t="s">
        <v>191</v>
      </c>
      <c r="G79">
        <v>800</v>
      </c>
      <c r="H79">
        <v>39</v>
      </c>
      <c r="I79">
        <v>3</v>
      </c>
      <c r="M79">
        <v>63</v>
      </c>
      <c r="N79">
        <v>309</v>
      </c>
      <c r="O79">
        <f t="shared" si="1"/>
        <v>247200</v>
      </c>
    </row>
    <row r="80" spans="1:15" x14ac:dyDescent="0.3">
      <c r="A80" t="s">
        <v>192</v>
      </c>
      <c r="B80" t="s">
        <v>193</v>
      </c>
      <c r="C80" t="s">
        <v>25</v>
      </c>
      <c r="D80" t="s">
        <v>25</v>
      </c>
      <c r="E80">
        <v>10</v>
      </c>
      <c r="F80" t="s">
        <v>194</v>
      </c>
      <c r="G80">
        <v>1500</v>
      </c>
      <c r="H80">
        <v>62</v>
      </c>
      <c r="I80">
        <v>3</v>
      </c>
      <c r="M80">
        <v>182</v>
      </c>
      <c r="N80">
        <v>250</v>
      </c>
      <c r="O80">
        <f t="shared" si="1"/>
        <v>375000</v>
      </c>
    </row>
    <row r="81" spans="1:15" x14ac:dyDescent="0.3">
      <c r="A81" t="s">
        <v>195</v>
      </c>
      <c r="E81">
        <v>18</v>
      </c>
      <c r="F81" t="s">
        <v>22</v>
      </c>
      <c r="N81">
        <v>301</v>
      </c>
      <c r="O81">
        <f t="shared" si="1"/>
        <v>0</v>
      </c>
    </row>
    <row r="82" spans="1:15" x14ac:dyDescent="0.3">
      <c r="A82" t="s">
        <v>196</v>
      </c>
      <c r="E82">
        <v>16</v>
      </c>
      <c r="F82" t="s">
        <v>22</v>
      </c>
      <c r="N82">
        <v>256</v>
      </c>
      <c r="O82">
        <f t="shared" si="1"/>
        <v>0</v>
      </c>
    </row>
    <row r="83" spans="1:15" x14ac:dyDescent="0.3">
      <c r="A83" t="s">
        <v>197</v>
      </c>
      <c r="B83" t="s">
        <v>198</v>
      </c>
      <c r="C83" t="s">
        <v>28</v>
      </c>
      <c r="D83" t="s">
        <v>29</v>
      </c>
      <c r="E83">
        <v>43</v>
      </c>
      <c r="F83" t="s">
        <v>199</v>
      </c>
      <c r="G83">
        <v>900</v>
      </c>
      <c r="H83">
        <v>5</v>
      </c>
      <c r="I83">
        <v>6</v>
      </c>
      <c r="J83">
        <v>1</v>
      </c>
      <c r="M83">
        <v>16</v>
      </c>
      <c r="N83">
        <v>22</v>
      </c>
      <c r="O83">
        <f t="shared" si="1"/>
        <v>19800</v>
      </c>
    </row>
    <row r="84" spans="1:15" x14ac:dyDescent="0.3">
      <c r="A84" t="s">
        <v>200</v>
      </c>
      <c r="C84" t="s">
        <v>28</v>
      </c>
      <c r="D84" t="s">
        <v>29</v>
      </c>
      <c r="E84">
        <v>43</v>
      </c>
      <c r="F84" t="s">
        <v>201</v>
      </c>
      <c r="G84">
        <v>39000</v>
      </c>
      <c r="I84">
        <v>5</v>
      </c>
      <c r="K84">
        <v>1</v>
      </c>
      <c r="N84">
        <v>21</v>
      </c>
      <c r="O84">
        <f t="shared" si="1"/>
        <v>819000</v>
      </c>
    </row>
    <row r="85" spans="1:15" x14ac:dyDescent="0.3">
      <c r="A85" t="s">
        <v>202</v>
      </c>
      <c r="C85" t="s">
        <v>28</v>
      </c>
      <c r="D85" t="s">
        <v>29</v>
      </c>
      <c r="E85">
        <v>60</v>
      </c>
      <c r="F85" t="s">
        <v>203</v>
      </c>
      <c r="G85">
        <v>1150</v>
      </c>
      <c r="I85">
        <v>6</v>
      </c>
      <c r="M85">
        <v>67</v>
      </c>
      <c r="N85">
        <v>14</v>
      </c>
      <c r="O85">
        <f t="shared" si="1"/>
        <v>16100</v>
      </c>
    </row>
    <row r="86" spans="1:15" x14ac:dyDescent="0.3">
      <c r="A86" t="s">
        <v>204</v>
      </c>
      <c r="C86" t="s">
        <v>32</v>
      </c>
      <c r="D86" t="s">
        <v>32</v>
      </c>
      <c r="E86">
        <v>28</v>
      </c>
      <c r="F86" t="s">
        <v>205</v>
      </c>
      <c r="G86">
        <v>1100</v>
      </c>
      <c r="I86">
        <v>5</v>
      </c>
      <c r="N86">
        <v>145</v>
      </c>
      <c r="O86">
        <f t="shared" si="1"/>
        <v>159500</v>
      </c>
    </row>
    <row r="87" spans="1:15" x14ac:dyDescent="0.3">
      <c r="A87" t="s">
        <v>206</v>
      </c>
      <c r="C87" t="s">
        <v>41</v>
      </c>
      <c r="D87" t="s">
        <v>15</v>
      </c>
      <c r="E87">
        <v>25</v>
      </c>
      <c r="F87" t="s">
        <v>207</v>
      </c>
      <c r="G87">
        <v>1600</v>
      </c>
      <c r="H87">
        <v>77</v>
      </c>
      <c r="I87">
        <v>3</v>
      </c>
      <c r="M87">
        <v>5</v>
      </c>
      <c r="N87">
        <v>76</v>
      </c>
      <c r="O87">
        <f t="shared" si="1"/>
        <v>121600</v>
      </c>
    </row>
    <row r="88" spans="1:15" x14ac:dyDescent="0.3">
      <c r="A88" t="s">
        <v>208</v>
      </c>
      <c r="C88" t="s">
        <v>18</v>
      </c>
      <c r="D88" t="s">
        <v>48</v>
      </c>
      <c r="E88">
        <v>14</v>
      </c>
      <c r="F88" t="s">
        <v>209</v>
      </c>
      <c r="G88">
        <v>1050</v>
      </c>
      <c r="H88">
        <v>18</v>
      </c>
      <c r="I88">
        <v>4</v>
      </c>
      <c r="M88">
        <v>52</v>
      </c>
      <c r="N88">
        <v>54</v>
      </c>
      <c r="O88">
        <f t="shared" si="1"/>
        <v>56700</v>
      </c>
    </row>
    <row r="89" spans="1:15" x14ac:dyDescent="0.3">
      <c r="A89" t="s">
        <v>210</v>
      </c>
      <c r="C89" t="s">
        <v>65</v>
      </c>
      <c r="D89" t="s">
        <v>69</v>
      </c>
      <c r="E89">
        <v>26</v>
      </c>
      <c r="F89" t="s">
        <v>211</v>
      </c>
      <c r="G89">
        <v>1100</v>
      </c>
      <c r="I89">
        <v>4</v>
      </c>
      <c r="M89">
        <v>178</v>
      </c>
      <c r="N89">
        <v>153</v>
      </c>
      <c r="O89">
        <f t="shared" si="1"/>
        <v>168300</v>
      </c>
    </row>
    <row r="90" spans="1:15" x14ac:dyDescent="0.3">
      <c r="A90" t="s">
        <v>212</v>
      </c>
      <c r="C90" t="s">
        <v>18</v>
      </c>
      <c r="D90" t="s">
        <v>48</v>
      </c>
      <c r="E90">
        <v>25</v>
      </c>
      <c r="F90" t="s">
        <v>213</v>
      </c>
      <c r="G90">
        <v>450</v>
      </c>
      <c r="H90">
        <v>43</v>
      </c>
      <c r="I90">
        <v>4</v>
      </c>
      <c r="M90">
        <v>113</v>
      </c>
      <c r="N90">
        <v>25</v>
      </c>
      <c r="O90">
        <f t="shared" si="1"/>
        <v>11250</v>
      </c>
    </row>
    <row r="91" spans="1:15" x14ac:dyDescent="0.3">
      <c r="A91" t="s">
        <v>214</v>
      </c>
      <c r="C91" t="s">
        <v>18</v>
      </c>
      <c r="D91" t="s">
        <v>48</v>
      </c>
      <c r="E91">
        <v>30</v>
      </c>
      <c r="F91" t="s">
        <v>215</v>
      </c>
      <c r="G91">
        <v>500</v>
      </c>
      <c r="H91">
        <v>37</v>
      </c>
      <c r="I91">
        <v>3</v>
      </c>
      <c r="M91">
        <v>95</v>
      </c>
      <c r="N91">
        <v>96</v>
      </c>
      <c r="O91">
        <f t="shared" si="1"/>
        <v>48000</v>
      </c>
    </row>
    <row r="92" spans="1:15" x14ac:dyDescent="0.3">
      <c r="A92" t="s">
        <v>216</v>
      </c>
      <c r="C92" t="s">
        <v>32</v>
      </c>
      <c r="D92" t="s">
        <v>32</v>
      </c>
      <c r="E92">
        <v>25</v>
      </c>
      <c r="F92" t="s">
        <v>217</v>
      </c>
      <c r="G92">
        <v>900</v>
      </c>
      <c r="I92">
        <v>4</v>
      </c>
      <c r="N92">
        <v>77</v>
      </c>
      <c r="O92">
        <f t="shared" si="1"/>
        <v>69300</v>
      </c>
    </row>
    <row r="93" spans="1:15" x14ac:dyDescent="0.3">
      <c r="A93" t="s">
        <v>218</v>
      </c>
      <c r="C93" t="s">
        <v>18</v>
      </c>
      <c r="D93" t="s">
        <v>48</v>
      </c>
      <c r="E93">
        <v>23</v>
      </c>
      <c r="F93" t="s">
        <v>219</v>
      </c>
      <c r="G93">
        <v>750</v>
      </c>
      <c r="H93">
        <v>13</v>
      </c>
      <c r="I93">
        <v>3</v>
      </c>
      <c r="M93">
        <v>27</v>
      </c>
      <c r="N93">
        <v>63</v>
      </c>
      <c r="O93">
        <f t="shared" si="1"/>
        <v>47250</v>
      </c>
    </row>
    <row r="94" spans="1:15" x14ac:dyDescent="0.3">
      <c r="A94" t="s">
        <v>220</v>
      </c>
      <c r="B94" t="s">
        <v>221</v>
      </c>
      <c r="C94" t="s">
        <v>14</v>
      </c>
      <c r="D94" t="s">
        <v>15</v>
      </c>
      <c r="E94">
        <v>5</v>
      </c>
      <c r="F94" t="s">
        <v>222</v>
      </c>
      <c r="G94">
        <v>1400</v>
      </c>
      <c r="I94">
        <v>3</v>
      </c>
      <c r="M94">
        <v>134</v>
      </c>
      <c r="N94">
        <v>95</v>
      </c>
      <c r="O94">
        <f t="shared" si="1"/>
        <v>133000</v>
      </c>
    </row>
    <row r="95" spans="1:15" x14ac:dyDescent="0.3">
      <c r="A95" t="s">
        <v>223</v>
      </c>
      <c r="C95" t="s">
        <v>32</v>
      </c>
      <c r="D95" t="s">
        <v>29</v>
      </c>
      <c r="E95">
        <v>27</v>
      </c>
      <c r="F95" t="s">
        <v>224</v>
      </c>
      <c r="I95">
        <v>6</v>
      </c>
      <c r="M95">
        <v>152</v>
      </c>
      <c r="N95">
        <v>103</v>
      </c>
      <c r="O95">
        <f t="shared" si="1"/>
        <v>0</v>
      </c>
    </row>
    <row r="96" spans="1:15" x14ac:dyDescent="0.3">
      <c r="A96" t="s">
        <v>225</v>
      </c>
      <c r="C96" t="s">
        <v>41</v>
      </c>
      <c r="D96" t="s">
        <v>36</v>
      </c>
      <c r="E96">
        <v>8</v>
      </c>
      <c r="F96" t="s">
        <v>42</v>
      </c>
      <c r="G96">
        <v>700</v>
      </c>
      <c r="I96">
        <v>4</v>
      </c>
      <c r="M96">
        <v>118</v>
      </c>
      <c r="N96">
        <v>115</v>
      </c>
      <c r="O96">
        <f t="shared" si="1"/>
        <v>80500</v>
      </c>
    </row>
    <row r="97" spans="1:15" x14ac:dyDescent="0.3">
      <c r="A97" t="s">
        <v>226</v>
      </c>
      <c r="C97" t="s">
        <v>25</v>
      </c>
      <c r="D97" t="s">
        <v>25</v>
      </c>
      <c r="E97">
        <v>15</v>
      </c>
      <c r="F97" t="s">
        <v>227</v>
      </c>
      <c r="G97">
        <v>350</v>
      </c>
      <c r="I97">
        <v>4</v>
      </c>
      <c r="N97">
        <v>79</v>
      </c>
      <c r="O97">
        <f t="shared" si="1"/>
        <v>27650</v>
      </c>
    </row>
    <row r="98" spans="1:15" x14ac:dyDescent="0.3">
      <c r="A98" t="s">
        <v>228</v>
      </c>
      <c r="C98" t="s">
        <v>18</v>
      </c>
      <c r="D98" t="s">
        <v>48</v>
      </c>
      <c r="E98">
        <v>19</v>
      </c>
      <c r="F98" t="s">
        <v>229</v>
      </c>
      <c r="G98">
        <v>900</v>
      </c>
      <c r="H98">
        <v>34</v>
      </c>
      <c r="I98">
        <v>3</v>
      </c>
      <c r="M98">
        <v>145</v>
      </c>
      <c r="N98">
        <v>5</v>
      </c>
      <c r="O98">
        <f t="shared" si="1"/>
        <v>4500</v>
      </c>
    </row>
    <row r="99" spans="1:15" x14ac:dyDescent="0.3">
      <c r="A99" t="s">
        <v>230</v>
      </c>
      <c r="C99" t="s">
        <v>28</v>
      </c>
      <c r="D99" t="s">
        <v>29</v>
      </c>
      <c r="E99">
        <v>46</v>
      </c>
      <c r="F99" t="s">
        <v>231</v>
      </c>
      <c r="G99">
        <v>1150</v>
      </c>
      <c r="I99">
        <v>5</v>
      </c>
      <c r="K99">
        <v>1</v>
      </c>
      <c r="N99">
        <v>20</v>
      </c>
      <c r="O99">
        <f t="shared" si="1"/>
        <v>23000</v>
      </c>
    </row>
    <row r="100" spans="1:15" x14ac:dyDescent="0.3">
      <c r="A100" t="s">
        <v>232</v>
      </c>
      <c r="C100" t="s">
        <v>32</v>
      </c>
      <c r="D100" t="s">
        <v>36</v>
      </c>
      <c r="E100">
        <v>18</v>
      </c>
      <c r="F100" t="s">
        <v>233</v>
      </c>
      <c r="G100">
        <v>700</v>
      </c>
      <c r="I100">
        <v>5</v>
      </c>
      <c r="M100">
        <v>173</v>
      </c>
      <c r="N100">
        <v>15</v>
      </c>
      <c r="O100">
        <f t="shared" si="1"/>
        <v>10500</v>
      </c>
    </row>
    <row r="101" spans="1:15" x14ac:dyDescent="0.3">
      <c r="A101" t="s">
        <v>234</v>
      </c>
      <c r="C101" t="s">
        <v>41</v>
      </c>
      <c r="D101" t="s">
        <v>36</v>
      </c>
      <c r="E101">
        <v>15</v>
      </c>
      <c r="F101" t="s">
        <v>235</v>
      </c>
      <c r="G101">
        <v>600</v>
      </c>
      <c r="H101">
        <v>43</v>
      </c>
      <c r="I101">
        <v>3</v>
      </c>
      <c r="M101">
        <v>177</v>
      </c>
      <c r="N101">
        <v>5</v>
      </c>
      <c r="O101">
        <f>SUM(G101*N101)</f>
        <v>3000</v>
      </c>
    </row>
    <row r="102" spans="1:15" x14ac:dyDescent="0.3">
      <c r="A102" t="s">
        <v>236</v>
      </c>
      <c r="C102" t="s">
        <v>18</v>
      </c>
      <c r="D102" t="s">
        <v>48</v>
      </c>
      <c r="E102">
        <v>30</v>
      </c>
      <c r="F102" t="s">
        <v>237</v>
      </c>
      <c r="G102">
        <v>1100</v>
      </c>
      <c r="H102">
        <v>18</v>
      </c>
      <c r="I102">
        <v>5</v>
      </c>
      <c r="M102">
        <v>96</v>
      </c>
      <c r="N102">
        <v>49</v>
      </c>
      <c r="O102">
        <f t="shared" si="1"/>
        <v>53900</v>
      </c>
    </row>
    <row r="103" spans="1:15" x14ac:dyDescent="0.3">
      <c r="A103" t="s">
        <v>238</v>
      </c>
      <c r="C103" t="s">
        <v>25</v>
      </c>
      <c r="D103" t="s">
        <v>25</v>
      </c>
      <c r="E103">
        <v>8</v>
      </c>
      <c r="F103" t="s">
        <v>239</v>
      </c>
      <c r="G103">
        <v>850</v>
      </c>
      <c r="H103">
        <v>40</v>
      </c>
      <c r="I103">
        <v>3</v>
      </c>
      <c r="M103">
        <v>122</v>
      </c>
      <c r="N103">
        <v>4</v>
      </c>
      <c r="O103">
        <f t="shared" si="1"/>
        <v>3400</v>
      </c>
    </row>
    <row r="104" spans="1:15" x14ac:dyDescent="0.3">
      <c r="A104" t="s">
        <v>240</v>
      </c>
      <c r="C104" t="s">
        <v>65</v>
      </c>
      <c r="D104" t="s">
        <v>69</v>
      </c>
      <c r="E104">
        <v>32</v>
      </c>
      <c r="F104" t="s">
        <v>241</v>
      </c>
      <c r="G104">
        <v>500</v>
      </c>
      <c r="H104">
        <v>46</v>
      </c>
      <c r="I104">
        <v>2</v>
      </c>
      <c r="M104">
        <v>187</v>
      </c>
      <c r="N104">
        <v>39</v>
      </c>
      <c r="O104">
        <f t="shared" si="1"/>
        <v>19500</v>
      </c>
    </row>
    <row r="105" spans="1:15" x14ac:dyDescent="0.3">
      <c r="A105" t="s">
        <v>242</v>
      </c>
      <c r="C105" t="s">
        <v>41</v>
      </c>
      <c r="D105" t="s">
        <v>15</v>
      </c>
      <c r="E105">
        <v>12</v>
      </c>
      <c r="F105" t="s">
        <v>243</v>
      </c>
      <c r="G105">
        <v>3000</v>
      </c>
      <c r="H105">
        <v>58</v>
      </c>
      <c r="I105">
        <v>3</v>
      </c>
      <c r="M105">
        <v>4</v>
      </c>
      <c r="N105">
        <v>77</v>
      </c>
      <c r="O105">
        <f t="shared" si="1"/>
        <v>231000</v>
      </c>
    </row>
    <row r="106" spans="1:15" x14ac:dyDescent="0.3">
      <c r="A106" t="s">
        <v>244</v>
      </c>
      <c r="C106" t="s">
        <v>65</v>
      </c>
      <c r="D106" t="s">
        <v>19</v>
      </c>
      <c r="E106">
        <v>25</v>
      </c>
      <c r="F106" t="s">
        <v>245</v>
      </c>
      <c r="G106">
        <v>700</v>
      </c>
      <c r="I106">
        <v>3</v>
      </c>
      <c r="N106">
        <v>32</v>
      </c>
      <c r="O106">
        <f t="shared" si="1"/>
        <v>22400</v>
      </c>
    </row>
    <row r="107" spans="1:15" x14ac:dyDescent="0.3">
      <c r="A107" t="s">
        <v>246</v>
      </c>
      <c r="C107" t="s">
        <v>28</v>
      </c>
      <c r="D107" t="s">
        <v>25</v>
      </c>
      <c r="E107">
        <v>14</v>
      </c>
      <c r="F107" t="s">
        <v>247</v>
      </c>
      <c r="G107">
        <v>1500</v>
      </c>
      <c r="I107">
        <v>6</v>
      </c>
      <c r="J107">
        <v>1</v>
      </c>
      <c r="M107">
        <v>136</v>
      </c>
      <c r="N107">
        <v>125</v>
      </c>
      <c r="O107">
        <f t="shared" si="1"/>
        <v>187500</v>
      </c>
    </row>
    <row r="108" spans="1:15" x14ac:dyDescent="0.3">
      <c r="A108" t="s">
        <v>248</v>
      </c>
      <c r="B108" t="s">
        <v>249</v>
      </c>
      <c r="C108" t="s">
        <v>32</v>
      </c>
      <c r="D108" t="s">
        <v>32</v>
      </c>
      <c r="E108">
        <v>35</v>
      </c>
      <c r="F108" t="s">
        <v>250</v>
      </c>
      <c r="G108">
        <v>1400</v>
      </c>
      <c r="H108">
        <v>3</v>
      </c>
      <c r="I108">
        <v>6</v>
      </c>
      <c r="J108">
        <v>1</v>
      </c>
      <c r="L108">
        <v>8</v>
      </c>
      <c r="M108">
        <v>2</v>
      </c>
      <c r="N108">
        <v>110</v>
      </c>
      <c r="O108">
        <f t="shared" si="1"/>
        <v>154000</v>
      </c>
    </row>
    <row r="109" spans="1:15" x14ac:dyDescent="0.3">
      <c r="A109" t="s">
        <v>251</v>
      </c>
      <c r="B109" t="s">
        <v>252</v>
      </c>
      <c r="C109" t="s">
        <v>28</v>
      </c>
      <c r="D109" t="s">
        <v>48</v>
      </c>
      <c r="E109">
        <v>29</v>
      </c>
      <c r="F109" t="s">
        <v>253</v>
      </c>
      <c r="G109">
        <v>700</v>
      </c>
      <c r="H109">
        <v>17</v>
      </c>
      <c r="I109">
        <v>3</v>
      </c>
      <c r="M109">
        <v>10</v>
      </c>
      <c r="N109">
        <v>55</v>
      </c>
      <c r="O109">
        <f t="shared" si="1"/>
        <v>38500</v>
      </c>
    </row>
    <row r="110" spans="1:15" x14ac:dyDescent="0.3">
      <c r="A110" t="s">
        <v>254</v>
      </c>
      <c r="C110" t="s">
        <v>41</v>
      </c>
      <c r="D110" t="s">
        <v>36</v>
      </c>
      <c r="E110">
        <v>8</v>
      </c>
      <c r="F110" t="s">
        <v>42</v>
      </c>
      <c r="G110">
        <v>700</v>
      </c>
      <c r="I110">
        <v>4</v>
      </c>
      <c r="M110">
        <v>118</v>
      </c>
      <c r="N110">
        <v>59</v>
      </c>
      <c r="O110">
        <f t="shared" si="1"/>
        <v>41300</v>
      </c>
    </row>
    <row r="111" spans="1:15" x14ac:dyDescent="0.3">
      <c r="A111" t="s">
        <v>255</v>
      </c>
      <c r="C111" t="s">
        <v>18</v>
      </c>
      <c r="D111" t="s">
        <v>48</v>
      </c>
      <c r="E111">
        <v>30</v>
      </c>
      <c r="F111" t="s">
        <v>256</v>
      </c>
      <c r="G111">
        <v>800</v>
      </c>
      <c r="H111">
        <v>44</v>
      </c>
      <c r="I111">
        <v>6</v>
      </c>
      <c r="M111">
        <v>62</v>
      </c>
      <c r="N111">
        <v>83</v>
      </c>
      <c r="O111">
        <f t="shared" si="1"/>
        <v>66400</v>
      </c>
    </row>
    <row r="112" spans="1:15" x14ac:dyDescent="0.3">
      <c r="A112" t="s">
        <v>257</v>
      </c>
      <c r="C112" t="s">
        <v>28</v>
      </c>
      <c r="D112" t="s">
        <v>15</v>
      </c>
      <c r="E112">
        <v>38</v>
      </c>
      <c r="F112" t="s">
        <v>258</v>
      </c>
      <c r="G112">
        <v>1250</v>
      </c>
      <c r="H112">
        <v>28</v>
      </c>
      <c r="I112">
        <v>6</v>
      </c>
      <c r="M112">
        <v>80</v>
      </c>
      <c r="N112">
        <v>112</v>
      </c>
      <c r="O112">
        <f t="shared" si="1"/>
        <v>140000</v>
      </c>
    </row>
    <row r="113" spans="1:15" x14ac:dyDescent="0.3">
      <c r="A113" t="s">
        <v>257</v>
      </c>
      <c r="C113" t="s">
        <v>28</v>
      </c>
      <c r="D113" t="s">
        <v>32</v>
      </c>
      <c r="E113">
        <v>31</v>
      </c>
      <c r="F113" t="s">
        <v>437</v>
      </c>
      <c r="G113">
        <v>1250</v>
      </c>
      <c r="M113">
        <v>80</v>
      </c>
      <c r="N113">
        <v>150</v>
      </c>
      <c r="O113">
        <f t="shared" si="1"/>
        <v>187500</v>
      </c>
    </row>
    <row r="114" spans="1:15" x14ac:dyDescent="0.3">
      <c r="A114" t="s">
        <v>259</v>
      </c>
      <c r="C114" t="s">
        <v>25</v>
      </c>
      <c r="D114" t="s">
        <v>25</v>
      </c>
      <c r="E114">
        <v>16</v>
      </c>
      <c r="F114" t="s">
        <v>260</v>
      </c>
      <c r="G114">
        <v>900</v>
      </c>
      <c r="I114">
        <v>3</v>
      </c>
      <c r="M114">
        <v>158</v>
      </c>
      <c r="N114">
        <v>153</v>
      </c>
      <c r="O114">
        <f t="shared" si="1"/>
        <v>137700</v>
      </c>
    </row>
    <row r="115" spans="1:15" x14ac:dyDescent="0.3">
      <c r="A115" t="s">
        <v>261</v>
      </c>
      <c r="C115" t="s">
        <v>18</v>
      </c>
      <c r="D115" t="s">
        <v>48</v>
      </c>
      <c r="E115">
        <v>32</v>
      </c>
      <c r="F115" t="s">
        <v>262</v>
      </c>
      <c r="G115">
        <v>1500</v>
      </c>
      <c r="H115">
        <v>4</v>
      </c>
      <c r="I115">
        <v>3</v>
      </c>
      <c r="L115">
        <v>6</v>
      </c>
      <c r="M115">
        <v>3</v>
      </c>
      <c r="N115">
        <v>149</v>
      </c>
      <c r="O115">
        <f t="shared" si="1"/>
        <v>223500</v>
      </c>
    </row>
    <row r="116" spans="1:15" x14ac:dyDescent="0.3">
      <c r="A116" t="s">
        <v>263</v>
      </c>
      <c r="C116" t="s">
        <v>18</v>
      </c>
      <c r="D116" t="s">
        <v>48</v>
      </c>
      <c r="E116">
        <v>31</v>
      </c>
      <c r="F116" t="s">
        <v>264</v>
      </c>
      <c r="G116">
        <v>900</v>
      </c>
      <c r="H116">
        <v>34</v>
      </c>
      <c r="I116">
        <v>4</v>
      </c>
      <c r="M116">
        <v>104</v>
      </c>
      <c r="N116">
        <v>121</v>
      </c>
      <c r="O116">
        <f t="shared" si="1"/>
        <v>108900</v>
      </c>
    </row>
    <row r="117" spans="1:15" x14ac:dyDescent="0.3">
      <c r="A117" t="s">
        <v>265</v>
      </c>
      <c r="C117" t="s">
        <v>28</v>
      </c>
      <c r="D117" t="s">
        <v>29</v>
      </c>
      <c r="E117">
        <v>77</v>
      </c>
      <c r="F117" t="s">
        <v>266</v>
      </c>
      <c r="G117">
        <v>1000</v>
      </c>
      <c r="H117">
        <v>48</v>
      </c>
      <c r="I117">
        <v>5</v>
      </c>
      <c r="M117">
        <v>14</v>
      </c>
      <c r="N117">
        <v>101</v>
      </c>
      <c r="O117">
        <f t="shared" si="1"/>
        <v>101000</v>
      </c>
    </row>
    <row r="118" spans="1:15" x14ac:dyDescent="0.3">
      <c r="A118" t="s">
        <v>267</v>
      </c>
      <c r="C118" t="s">
        <v>28</v>
      </c>
      <c r="D118" t="s">
        <v>29</v>
      </c>
      <c r="E118">
        <v>45</v>
      </c>
      <c r="F118" t="s">
        <v>268</v>
      </c>
      <c r="G118">
        <v>800</v>
      </c>
      <c r="H118">
        <v>64</v>
      </c>
      <c r="I118">
        <v>6</v>
      </c>
      <c r="M118">
        <v>66</v>
      </c>
      <c r="N118">
        <v>93</v>
      </c>
      <c r="O118">
        <f t="shared" si="1"/>
        <v>74400</v>
      </c>
    </row>
    <row r="119" spans="1:15" x14ac:dyDescent="0.3">
      <c r="A119" t="s">
        <v>269</v>
      </c>
      <c r="C119" t="s">
        <v>28</v>
      </c>
      <c r="D119" t="s">
        <v>29</v>
      </c>
      <c r="E119">
        <v>60</v>
      </c>
      <c r="F119" t="s">
        <v>270</v>
      </c>
      <c r="G119">
        <v>2250</v>
      </c>
      <c r="I119">
        <v>5</v>
      </c>
      <c r="M119">
        <v>75</v>
      </c>
      <c r="N119">
        <v>204</v>
      </c>
      <c r="O119">
        <f t="shared" si="1"/>
        <v>459000</v>
      </c>
    </row>
    <row r="120" spans="1:15" x14ac:dyDescent="0.3">
      <c r="A120" t="s">
        <v>271</v>
      </c>
      <c r="C120" t="s">
        <v>65</v>
      </c>
      <c r="D120" t="s">
        <v>19</v>
      </c>
      <c r="E120">
        <v>33</v>
      </c>
      <c r="F120" t="s">
        <v>272</v>
      </c>
      <c r="G120">
        <v>650</v>
      </c>
      <c r="H120">
        <v>46</v>
      </c>
      <c r="I120">
        <v>3</v>
      </c>
      <c r="M120">
        <v>156</v>
      </c>
      <c r="N120">
        <v>505</v>
      </c>
      <c r="O120">
        <f t="shared" si="1"/>
        <v>328250</v>
      </c>
    </row>
    <row r="121" spans="1:15" x14ac:dyDescent="0.3">
      <c r="A121" t="s">
        <v>273</v>
      </c>
      <c r="C121" t="s">
        <v>65</v>
      </c>
      <c r="D121" t="s">
        <v>69</v>
      </c>
      <c r="E121">
        <v>22</v>
      </c>
      <c r="F121" t="s">
        <v>274</v>
      </c>
      <c r="G121">
        <v>350</v>
      </c>
      <c r="I121">
        <v>2</v>
      </c>
      <c r="M121">
        <v>183</v>
      </c>
      <c r="N121">
        <v>396</v>
      </c>
      <c r="O121">
        <f t="shared" si="1"/>
        <v>138600</v>
      </c>
    </row>
    <row r="122" spans="1:15" x14ac:dyDescent="0.3">
      <c r="A122" t="s">
        <v>275</v>
      </c>
      <c r="C122" t="s">
        <v>14</v>
      </c>
      <c r="D122" t="s">
        <v>15</v>
      </c>
      <c r="E122">
        <v>5</v>
      </c>
      <c r="F122" t="s">
        <v>276</v>
      </c>
      <c r="G122">
        <v>1050</v>
      </c>
      <c r="I122">
        <v>3</v>
      </c>
      <c r="M122">
        <v>23</v>
      </c>
      <c r="N122">
        <v>111</v>
      </c>
      <c r="O122">
        <f t="shared" si="1"/>
        <v>116550</v>
      </c>
    </row>
    <row r="123" spans="1:15" x14ac:dyDescent="0.3">
      <c r="A123" t="s">
        <v>65</v>
      </c>
      <c r="C123" t="s">
        <v>65</v>
      </c>
      <c r="D123" t="s">
        <v>69</v>
      </c>
      <c r="E123">
        <v>32</v>
      </c>
      <c r="F123" t="s">
        <v>241</v>
      </c>
      <c r="G123">
        <v>500</v>
      </c>
      <c r="H123">
        <v>46</v>
      </c>
      <c r="I123">
        <v>2</v>
      </c>
      <c r="M123">
        <v>187</v>
      </c>
      <c r="N123">
        <v>14</v>
      </c>
      <c r="O123">
        <f t="shared" si="1"/>
        <v>7000</v>
      </c>
    </row>
    <row r="124" spans="1:15" x14ac:dyDescent="0.3">
      <c r="A124" t="s">
        <v>277</v>
      </c>
      <c r="C124" t="s">
        <v>28</v>
      </c>
      <c r="D124" t="s">
        <v>29</v>
      </c>
      <c r="E124">
        <v>38</v>
      </c>
      <c r="F124" t="s">
        <v>278</v>
      </c>
      <c r="G124">
        <v>1100</v>
      </c>
      <c r="I124">
        <v>6</v>
      </c>
      <c r="N124">
        <v>20</v>
      </c>
      <c r="O124">
        <f t="shared" si="1"/>
        <v>22000</v>
      </c>
    </row>
    <row r="125" spans="1:15" x14ac:dyDescent="0.3">
      <c r="A125" t="s">
        <v>279</v>
      </c>
      <c r="C125" t="s">
        <v>28</v>
      </c>
      <c r="D125" t="s">
        <v>36</v>
      </c>
      <c r="E125">
        <v>24</v>
      </c>
      <c r="F125" t="s">
        <v>280</v>
      </c>
      <c r="G125">
        <v>950</v>
      </c>
      <c r="H125">
        <v>45</v>
      </c>
      <c r="I125">
        <v>1</v>
      </c>
      <c r="M125">
        <v>12</v>
      </c>
      <c r="N125">
        <v>25</v>
      </c>
      <c r="O125">
        <f t="shared" si="1"/>
        <v>23750</v>
      </c>
    </row>
    <row r="126" spans="1:15" x14ac:dyDescent="0.3">
      <c r="A126" t="s">
        <v>281</v>
      </c>
      <c r="C126" t="s">
        <v>65</v>
      </c>
      <c r="D126" t="s">
        <v>19</v>
      </c>
      <c r="E126">
        <v>22</v>
      </c>
      <c r="F126" t="s">
        <v>282</v>
      </c>
      <c r="G126">
        <v>1000</v>
      </c>
      <c r="H126">
        <v>53</v>
      </c>
      <c r="I126">
        <v>3</v>
      </c>
      <c r="M126">
        <v>165</v>
      </c>
      <c r="N126">
        <v>67</v>
      </c>
      <c r="O126">
        <f t="shared" si="1"/>
        <v>67000</v>
      </c>
    </row>
    <row r="127" spans="1:15" x14ac:dyDescent="0.3">
      <c r="A127" t="s">
        <v>283</v>
      </c>
      <c r="C127" t="s">
        <v>32</v>
      </c>
      <c r="D127" t="s">
        <v>32</v>
      </c>
      <c r="E127">
        <v>40</v>
      </c>
      <c r="F127" t="s">
        <v>284</v>
      </c>
      <c r="G127">
        <v>1500</v>
      </c>
      <c r="I127">
        <v>6</v>
      </c>
      <c r="N127">
        <v>77</v>
      </c>
      <c r="O127">
        <f t="shared" si="1"/>
        <v>115500</v>
      </c>
    </row>
    <row r="128" spans="1:15" x14ac:dyDescent="0.3">
      <c r="A128" t="s">
        <v>285</v>
      </c>
      <c r="C128" t="s">
        <v>18</v>
      </c>
      <c r="D128" t="s">
        <v>48</v>
      </c>
      <c r="E128">
        <v>32</v>
      </c>
      <c r="F128" t="s">
        <v>286</v>
      </c>
      <c r="G128">
        <v>900</v>
      </c>
      <c r="H128">
        <v>35</v>
      </c>
      <c r="I128">
        <v>3</v>
      </c>
      <c r="M128">
        <v>72</v>
      </c>
      <c r="N128">
        <v>74172</v>
      </c>
      <c r="O128">
        <f t="shared" si="1"/>
        <v>66754800</v>
      </c>
    </row>
    <row r="129" spans="1:15" x14ac:dyDescent="0.3">
      <c r="A129" t="s">
        <v>287</v>
      </c>
      <c r="C129" t="s">
        <v>25</v>
      </c>
      <c r="D129" t="s">
        <v>25</v>
      </c>
      <c r="E129">
        <v>12</v>
      </c>
      <c r="F129" t="s">
        <v>288</v>
      </c>
      <c r="G129">
        <v>700</v>
      </c>
      <c r="H129">
        <v>53</v>
      </c>
      <c r="I129">
        <v>5</v>
      </c>
      <c r="M129">
        <v>114</v>
      </c>
      <c r="N129">
        <v>254</v>
      </c>
      <c r="O129">
        <f t="shared" si="1"/>
        <v>177800</v>
      </c>
    </row>
    <row r="130" spans="1:15" x14ac:dyDescent="0.3">
      <c r="A130" t="s">
        <v>289</v>
      </c>
      <c r="C130" t="s">
        <v>18</v>
      </c>
      <c r="D130" t="s">
        <v>48</v>
      </c>
      <c r="E130">
        <v>25</v>
      </c>
      <c r="F130" t="s">
        <v>290</v>
      </c>
      <c r="G130">
        <v>900</v>
      </c>
      <c r="H130">
        <v>24</v>
      </c>
      <c r="I130">
        <v>4</v>
      </c>
      <c r="M130">
        <v>164</v>
      </c>
      <c r="N130">
        <v>232</v>
      </c>
      <c r="O130">
        <f t="shared" si="1"/>
        <v>208800</v>
      </c>
    </row>
    <row r="131" spans="1:15" x14ac:dyDescent="0.3">
      <c r="A131" t="s">
        <v>291</v>
      </c>
      <c r="C131" t="s">
        <v>65</v>
      </c>
      <c r="D131" t="s">
        <v>69</v>
      </c>
      <c r="E131">
        <v>55</v>
      </c>
      <c r="F131" t="s">
        <v>292</v>
      </c>
      <c r="G131">
        <v>1900</v>
      </c>
      <c r="H131">
        <v>41</v>
      </c>
      <c r="I131">
        <v>3</v>
      </c>
      <c r="M131">
        <v>73</v>
      </c>
      <c r="N131">
        <v>597</v>
      </c>
      <c r="O131">
        <f t="shared" ref="O131:O194" si="2">SUM(G131*N131)</f>
        <v>1134300</v>
      </c>
    </row>
    <row r="132" spans="1:15" x14ac:dyDescent="0.3">
      <c r="A132" t="s">
        <v>293</v>
      </c>
      <c r="C132" t="s">
        <v>14</v>
      </c>
      <c r="D132" t="s">
        <v>15</v>
      </c>
      <c r="E132">
        <v>4</v>
      </c>
      <c r="F132" t="s">
        <v>294</v>
      </c>
      <c r="G132">
        <v>900</v>
      </c>
      <c r="H132">
        <v>60</v>
      </c>
      <c r="I132">
        <v>3</v>
      </c>
      <c r="M132">
        <v>74</v>
      </c>
      <c r="N132">
        <v>321</v>
      </c>
      <c r="O132">
        <f t="shared" si="2"/>
        <v>288900</v>
      </c>
    </row>
    <row r="133" spans="1:15" x14ac:dyDescent="0.3">
      <c r="A133" t="s">
        <v>295</v>
      </c>
      <c r="C133" t="s">
        <v>18</v>
      </c>
      <c r="D133" t="s">
        <v>48</v>
      </c>
      <c r="E133">
        <v>33</v>
      </c>
      <c r="F133" t="s">
        <v>296</v>
      </c>
      <c r="G133">
        <v>1750</v>
      </c>
      <c r="I133">
        <v>3</v>
      </c>
      <c r="M133">
        <v>111</v>
      </c>
      <c r="N133">
        <v>10</v>
      </c>
      <c r="O133">
        <f t="shared" si="2"/>
        <v>17500</v>
      </c>
    </row>
    <row r="134" spans="1:15" x14ac:dyDescent="0.3">
      <c r="A134" t="s">
        <v>297</v>
      </c>
      <c r="C134" t="s">
        <v>25</v>
      </c>
      <c r="D134" t="s">
        <v>25</v>
      </c>
      <c r="E134">
        <v>7</v>
      </c>
      <c r="F134" t="s">
        <v>298</v>
      </c>
      <c r="G134">
        <v>850</v>
      </c>
      <c r="I134">
        <v>4</v>
      </c>
      <c r="M134">
        <v>78</v>
      </c>
      <c r="N134">
        <v>28</v>
      </c>
      <c r="O134">
        <f t="shared" si="2"/>
        <v>23800</v>
      </c>
    </row>
    <row r="135" spans="1:15" x14ac:dyDescent="0.3">
      <c r="A135" t="s">
        <v>299</v>
      </c>
      <c r="C135" t="s">
        <v>25</v>
      </c>
      <c r="D135" t="s">
        <v>25</v>
      </c>
      <c r="E135">
        <v>7</v>
      </c>
      <c r="F135" t="s">
        <v>300</v>
      </c>
      <c r="G135">
        <v>500</v>
      </c>
      <c r="I135">
        <v>3</v>
      </c>
      <c r="M135">
        <v>119</v>
      </c>
      <c r="N135">
        <v>48</v>
      </c>
      <c r="O135">
        <f t="shared" si="2"/>
        <v>24000</v>
      </c>
    </row>
    <row r="136" spans="1:15" x14ac:dyDescent="0.3">
      <c r="A136" t="s">
        <v>301</v>
      </c>
      <c r="B136" t="s">
        <v>302</v>
      </c>
      <c r="C136" t="s">
        <v>14</v>
      </c>
      <c r="D136" t="s">
        <v>15</v>
      </c>
      <c r="E136">
        <v>5</v>
      </c>
      <c r="F136" t="s">
        <v>303</v>
      </c>
      <c r="G136">
        <v>400</v>
      </c>
      <c r="H136">
        <v>62</v>
      </c>
      <c r="I136">
        <v>3</v>
      </c>
      <c r="M136">
        <v>108</v>
      </c>
      <c r="N136">
        <v>54</v>
      </c>
      <c r="O136">
        <f t="shared" si="2"/>
        <v>21600</v>
      </c>
    </row>
    <row r="137" spans="1:15" x14ac:dyDescent="0.3">
      <c r="A137" t="s">
        <v>304</v>
      </c>
      <c r="C137" t="s">
        <v>18</v>
      </c>
      <c r="D137" t="s">
        <v>36</v>
      </c>
      <c r="E137">
        <v>20</v>
      </c>
      <c r="F137" t="s">
        <v>305</v>
      </c>
      <c r="G137">
        <v>350</v>
      </c>
      <c r="I137">
        <v>4</v>
      </c>
      <c r="N137">
        <v>71</v>
      </c>
      <c r="O137">
        <f t="shared" si="2"/>
        <v>24850</v>
      </c>
    </row>
    <row r="138" spans="1:15" x14ac:dyDescent="0.3">
      <c r="A138" t="s">
        <v>306</v>
      </c>
      <c r="C138" t="s">
        <v>41</v>
      </c>
      <c r="D138" t="s">
        <v>36</v>
      </c>
      <c r="E138">
        <v>18</v>
      </c>
      <c r="F138" t="s">
        <v>307</v>
      </c>
      <c r="G138">
        <v>3000</v>
      </c>
      <c r="I138">
        <v>5</v>
      </c>
      <c r="N138">
        <v>95</v>
      </c>
      <c r="O138">
        <f t="shared" si="2"/>
        <v>285000</v>
      </c>
    </row>
    <row r="139" spans="1:15" x14ac:dyDescent="0.3">
      <c r="A139" t="s">
        <v>308</v>
      </c>
      <c r="C139" t="s">
        <v>18</v>
      </c>
      <c r="D139" t="s">
        <v>36</v>
      </c>
      <c r="E139">
        <v>22</v>
      </c>
      <c r="F139" t="s">
        <v>309</v>
      </c>
      <c r="G139">
        <v>1100</v>
      </c>
      <c r="I139">
        <v>4</v>
      </c>
      <c r="N139">
        <v>107</v>
      </c>
      <c r="O139">
        <f t="shared" si="2"/>
        <v>117700</v>
      </c>
    </row>
    <row r="140" spans="1:15" x14ac:dyDescent="0.3">
      <c r="A140" t="s">
        <v>310</v>
      </c>
      <c r="C140" t="s">
        <v>41</v>
      </c>
      <c r="D140" t="s">
        <v>36</v>
      </c>
      <c r="E140">
        <v>18</v>
      </c>
      <c r="F140" t="s">
        <v>311</v>
      </c>
      <c r="G140">
        <v>900</v>
      </c>
      <c r="H140">
        <v>16</v>
      </c>
      <c r="I140">
        <v>4</v>
      </c>
      <c r="M140">
        <v>87</v>
      </c>
      <c r="N140">
        <v>220</v>
      </c>
      <c r="O140">
        <f t="shared" si="2"/>
        <v>198000</v>
      </c>
    </row>
    <row r="141" spans="1:15" x14ac:dyDescent="0.3">
      <c r="A141" t="s">
        <v>312</v>
      </c>
      <c r="C141" t="s">
        <v>25</v>
      </c>
      <c r="D141" t="s">
        <v>25</v>
      </c>
      <c r="E141">
        <v>17</v>
      </c>
      <c r="F141" t="s">
        <v>313</v>
      </c>
      <c r="G141">
        <v>550</v>
      </c>
      <c r="H141">
        <v>35</v>
      </c>
      <c r="I141">
        <v>5</v>
      </c>
      <c r="M141">
        <v>129</v>
      </c>
      <c r="N141">
        <v>225</v>
      </c>
      <c r="O141">
        <f t="shared" si="2"/>
        <v>123750</v>
      </c>
    </row>
    <row r="142" spans="1:15" x14ac:dyDescent="0.3">
      <c r="A142" t="s">
        <v>314</v>
      </c>
      <c r="C142" t="s">
        <v>18</v>
      </c>
      <c r="D142" t="s">
        <v>36</v>
      </c>
      <c r="E142">
        <v>20</v>
      </c>
      <c r="F142" t="s">
        <v>315</v>
      </c>
      <c r="G142">
        <v>400</v>
      </c>
      <c r="I142">
        <v>4</v>
      </c>
      <c r="N142">
        <v>309</v>
      </c>
      <c r="O142">
        <f t="shared" si="2"/>
        <v>123600</v>
      </c>
    </row>
    <row r="143" spans="1:15" x14ac:dyDescent="0.3">
      <c r="A143" t="s">
        <v>316</v>
      </c>
      <c r="C143" t="s">
        <v>41</v>
      </c>
      <c r="D143" t="s">
        <v>36</v>
      </c>
      <c r="E143">
        <v>7</v>
      </c>
      <c r="F143" t="s">
        <v>317</v>
      </c>
      <c r="G143">
        <v>1250</v>
      </c>
      <c r="I143">
        <v>5</v>
      </c>
      <c r="N143">
        <v>457</v>
      </c>
      <c r="O143">
        <f t="shared" si="2"/>
        <v>571250</v>
      </c>
    </row>
    <row r="144" spans="1:15" x14ac:dyDescent="0.3">
      <c r="A144" t="s">
        <v>318</v>
      </c>
      <c r="C144" t="s">
        <v>28</v>
      </c>
      <c r="D144" t="s">
        <v>29</v>
      </c>
      <c r="E144">
        <v>59</v>
      </c>
      <c r="F144" t="s">
        <v>319</v>
      </c>
      <c r="G144">
        <v>1000</v>
      </c>
      <c r="I144">
        <v>6</v>
      </c>
      <c r="M144">
        <v>163</v>
      </c>
      <c r="N144">
        <v>689</v>
      </c>
      <c r="O144">
        <f t="shared" si="2"/>
        <v>689000</v>
      </c>
    </row>
    <row r="145" spans="1:15" x14ac:dyDescent="0.3">
      <c r="A145" t="s">
        <v>320</v>
      </c>
      <c r="C145" t="s">
        <v>28</v>
      </c>
      <c r="D145" t="s">
        <v>29</v>
      </c>
      <c r="E145">
        <v>49</v>
      </c>
      <c r="F145" t="s">
        <v>321</v>
      </c>
      <c r="G145">
        <v>1350</v>
      </c>
      <c r="H145">
        <v>42</v>
      </c>
      <c r="I145">
        <v>6</v>
      </c>
      <c r="M145">
        <v>157</v>
      </c>
      <c r="N145">
        <v>351</v>
      </c>
      <c r="O145">
        <f t="shared" si="2"/>
        <v>473850</v>
      </c>
    </row>
    <row r="146" spans="1:15" x14ac:dyDescent="0.3">
      <c r="A146" t="s">
        <v>322</v>
      </c>
      <c r="C146" t="s">
        <v>41</v>
      </c>
      <c r="D146" t="s">
        <v>15</v>
      </c>
      <c r="E146">
        <v>5</v>
      </c>
      <c r="F146" t="s">
        <v>323</v>
      </c>
      <c r="G146">
        <v>700</v>
      </c>
      <c r="I146">
        <v>3</v>
      </c>
      <c r="N146">
        <v>32</v>
      </c>
      <c r="O146">
        <f t="shared" si="2"/>
        <v>22400</v>
      </c>
    </row>
    <row r="147" spans="1:15" x14ac:dyDescent="0.3">
      <c r="A147" t="s">
        <v>324</v>
      </c>
      <c r="C147" t="s">
        <v>18</v>
      </c>
      <c r="D147" t="s">
        <v>48</v>
      </c>
      <c r="E147">
        <v>32</v>
      </c>
      <c r="F147" t="s">
        <v>96</v>
      </c>
      <c r="G147">
        <v>1500</v>
      </c>
      <c r="H147">
        <v>7</v>
      </c>
      <c r="I147">
        <v>3</v>
      </c>
      <c r="M147">
        <v>1</v>
      </c>
      <c r="N147">
        <v>75</v>
      </c>
      <c r="O147">
        <f t="shared" si="2"/>
        <v>112500</v>
      </c>
    </row>
    <row r="148" spans="1:15" x14ac:dyDescent="0.3">
      <c r="A148" t="s">
        <v>325</v>
      </c>
      <c r="C148" t="s">
        <v>25</v>
      </c>
      <c r="D148" t="s">
        <v>25</v>
      </c>
      <c r="E148">
        <v>8</v>
      </c>
      <c r="F148" t="s">
        <v>326</v>
      </c>
      <c r="G148">
        <v>1500</v>
      </c>
      <c r="H148">
        <v>62</v>
      </c>
      <c r="I148">
        <v>3</v>
      </c>
      <c r="M148">
        <v>138</v>
      </c>
      <c r="N148">
        <v>33</v>
      </c>
      <c r="O148">
        <f t="shared" si="2"/>
        <v>49500</v>
      </c>
    </row>
    <row r="149" spans="1:15" x14ac:dyDescent="0.3">
      <c r="A149" t="s">
        <v>327</v>
      </c>
      <c r="C149" t="s">
        <v>32</v>
      </c>
      <c r="D149" t="s">
        <v>32</v>
      </c>
      <c r="E149">
        <v>5</v>
      </c>
      <c r="F149" t="s">
        <v>328</v>
      </c>
      <c r="G149">
        <v>700</v>
      </c>
      <c r="I149">
        <v>3</v>
      </c>
      <c r="N149">
        <v>5</v>
      </c>
      <c r="O149">
        <f t="shared" si="2"/>
        <v>3500</v>
      </c>
    </row>
    <row r="150" spans="1:15" x14ac:dyDescent="0.3">
      <c r="A150" t="s">
        <v>329</v>
      </c>
      <c r="C150" t="s">
        <v>28</v>
      </c>
      <c r="D150" t="s">
        <v>29</v>
      </c>
      <c r="E150">
        <v>64</v>
      </c>
      <c r="F150" t="s">
        <v>330</v>
      </c>
      <c r="G150">
        <v>1750</v>
      </c>
      <c r="I150">
        <v>5</v>
      </c>
      <c r="M150">
        <v>100</v>
      </c>
      <c r="N150">
        <v>125</v>
      </c>
      <c r="O150">
        <f t="shared" si="2"/>
        <v>218750</v>
      </c>
    </row>
    <row r="151" spans="1:15" x14ac:dyDescent="0.3">
      <c r="A151" t="s">
        <v>331</v>
      </c>
      <c r="C151" t="s">
        <v>41</v>
      </c>
      <c r="D151" t="s">
        <v>15</v>
      </c>
      <c r="E151">
        <v>6</v>
      </c>
      <c r="F151" t="s">
        <v>332</v>
      </c>
      <c r="G151">
        <v>600</v>
      </c>
      <c r="H151">
        <v>68</v>
      </c>
      <c r="I151">
        <v>3</v>
      </c>
      <c r="M151">
        <v>77</v>
      </c>
      <c r="N151">
        <v>79</v>
      </c>
      <c r="O151">
        <f t="shared" si="2"/>
        <v>47400</v>
      </c>
    </row>
    <row r="152" spans="1:15" x14ac:dyDescent="0.3">
      <c r="A152" t="s">
        <v>333</v>
      </c>
      <c r="C152" t="s">
        <v>41</v>
      </c>
      <c r="D152" t="s">
        <v>15</v>
      </c>
      <c r="E152">
        <v>6</v>
      </c>
      <c r="F152" t="s">
        <v>334</v>
      </c>
      <c r="G152">
        <v>400</v>
      </c>
      <c r="I152">
        <v>3</v>
      </c>
      <c r="M152">
        <v>169</v>
      </c>
      <c r="N152">
        <v>16</v>
      </c>
      <c r="O152">
        <f t="shared" si="2"/>
        <v>6400</v>
      </c>
    </row>
    <row r="153" spans="1:15" x14ac:dyDescent="0.3">
      <c r="A153" t="s">
        <v>335</v>
      </c>
      <c r="B153" t="s">
        <v>336</v>
      </c>
      <c r="C153" t="s">
        <v>14</v>
      </c>
      <c r="D153" t="s">
        <v>15</v>
      </c>
      <c r="E153">
        <v>4</v>
      </c>
      <c r="F153" t="s">
        <v>337</v>
      </c>
      <c r="G153">
        <v>700</v>
      </c>
      <c r="H153">
        <v>59</v>
      </c>
      <c r="I153">
        <v>3</v>
      </c>
      <c r="M153">
        <v>33</v>
      </c>
      <c r="N153">
        <v>33</v>
      </c>
      <c r="O153">
        <f t="shared" si="2"/>
        <v>23100</v>
      </c>
    </row>
    <row r="154" spans="1:15" x14ac:dyDescent="0.3">
      <c r="A154" t="s">
        <v>338</v>
      </c>
      <c r="C154" t="s">
        <v>25</v>
      </c>
      <c r="D154" t="s">
        <v>25</v>
      </c>
      <c r="E154">
        <v>6</v>
      </c>
      <c r="F154" t="s">
        <v>339</v>
      </c>
      <c r="G154">
        <v>800</v>
      </c>
      <c r="H154">
        <v>32</v>
      </c>
      <c r="I154">
        <v>3</v>
      </c>
      <c r="M154">
        <v>135</v>
      </c>
      <c r="N154">
        <v>71</v>
      </c>
      <c r="O154">
        <f t="shared" si="2"/>
        <v>56800</v>
      </c>
    </row>
    <row r="155" spans="1:15" x14ac:dyDescent="0.3">
      <c r="A155" t="s">
        <v>340</v>
      </c>
      <c r="C155" t="s">
        <v>28</v>
      </c>
      <c r="D155" t="s">
        <v>29</v>
      </c>
      <c r="E155">
        <v>38</v>
      </c>
      <c r="F155" t="s">
        <v>341</v>
      </c>
      <c r="G155">
        <v>700</v>
      </c>
      <c r="I155">
        <v>4</v>
      </c>
      <c r="N155">
        <v>96</v>
      </c>
      <c r="O155">
        <f t="shared" si="2"/>
        <v>67200</v>
      </c>
    </row>
    <row r="156" spans="1:15" x14ac:dyDescent="0.3">
      <c r="A156" t="s">
        <v>342</v>
      </c>
      <c r="C156" t="s">
        <v>28</v>
      </c>
      <c r="D156" t="s">
        <v>29</v>
      </c>
      <c r="E156">
        <v>90</v>
      </c>
      <c r="F156" t="s">
        <v>343</v>
      </c>
      <c r="G156">
        <v>1350</v>
      </c>
      <c r="H156">
        <v>72</v>
      </c>
      <c r="I156">
        <v>6</v>
      </c>
      <c r="M156">
        <v>28</v>
      </c>
      <c r="N156">
        <v>80</v>
      </c>
      <c r="O156">
        <f t="shared" si="2"/>
        <v>108000</v>
      </c>
    </row>
    <row r="157" spans="1:15" x14ac:dyDescent="0.3">
      <c r="A157" t="s">
        <v>344</v>
      </c>
      <c r="C157" t="s">
        <v>32</v>
      </c>
      <c r="D157" t="s">
        <v>32</v>
      </c>
      <c r="E157">
        <v>23</v>
      </c>
      <c r="F157" t="s">
        <v>345</v>
      </c>
      <c r="G157">
        <v>400</v>
      </c>
      <c r="I157">
        <v>3</v>
      </c>
      <c r="N157">
        <v>134</v>
      </c>
      <c r="O157">
        <f t="shared" si="2"/>
        <v>53600</v>
      </c>
    </row>
    <row r="158" spans="1:15" x14ac:dyDescent="0.3">
      <c r="A158" t="s">
        <v>346</v>
      </c>
      <c r="C158" t="s">
        <v>14</v>
      </c>
      <c r="D158" t="s">
        <v>15</v>
      </c>
      <c r="E158">
        <v>5</v>
      </c>
      <c r="F158" t="s">
        <v>347</v>
      </c>
      <c r="G158">
        <v>500</v>
      </c>
      <c r="H158">
        <v>37</v>
      </c>
      <c r="I158">
        <v>3</v>
      </c>
      <c r="M158">
        <v>71</v>
      </c>
      <c r="N158">
        <v>75</v>
      </c>
      <c r="O158">
        <f t="shared" si="2"/>
        <v>37500</v>
      </c>
    </row>
    <row r="159" spans="1:15" x14ac:dyDescent="0.3">
      <c r="A159" t="s">
        <v>404</v>
      </c>
      <c r="C159" t="s">
        <v>14</v>
      </c>
      <c r="D159" t="s">
        <v>15</v>
      </c>
      <c r="E159">
        <v>8</v>
      </c>
      <c r="F159" t="s">
        <v>402</v>
      </c>
      <c r="G159">
        <v>1250</v>
      </c>
      <c r="H159">
        <v>2</v>
      </c>
      <c r="I159">
        <v>4</v>
      </c>
      <c r="N159">
        <v>325</v>
      </c>
      <c r="O159">
        <f t="shared" si="2"/>
        <v>406250</v>
      </c>
    </row>
    <row r="160" spans="1:15" x14ac:dyDescent="0.3">
      <c r="A160" t="s">
        <v>436</v>
      </c>
      <c r="C160" t="s">
        <v>25</v>
      </c>
      <c r="D160" t="s">
        <v>15</v>
      </c>
      <c r="E160">
        <v>8</v>
      </c>
      <c r="F160" t="s">
        <v>437</v>
      </c>
      <c r="G160">
        <v>800</v>
      </c>
      <c r="M160">
        <v>18</v>
      </c>
      <c r="N160">
        <v>74</v>
      </c>
      <c r="O160">
        <f t="shared" si="2"/>
        <v>59200</v>
      </c>
    </row>
    <row r="161" spans="1:15" x14ac:dyDescent="0.3">
      <c r="A161" t="s">
        <v>527</v>
      </c>
      <c r="N161">
        <v>45</v>
      </c>
      <c r="O161">
        <f t="shared" si="2"/>
        <v>0</v>
      </c>
    </row>
    <row r="162" spans="1:15" x14ac:dyDescent="0.3">
      <c r="A162" t="s">
        <v>348</v>
      </c>
      <c r="C162" t="s">
        <v>28</v>
      </c>
      <c r="D162" t="s">
        <v>69</v>
      </c>
      <c r="E162">
        <v>20</v>
      </c>
      <c r="F162" t="s">
        <v>349</v>
      </c>
      <c r="G162">
        <v>400</v>
      </c>
      <c r="I162">
        <v>6</v>
      </c>
      <c r="N162">
        <v>22</v>
      </c>
      <c r="O162">
        <f t="shared" si="2"/>
        <v>8800</v>
      </c>
    </row>
    <row r="163" spans="1:15" x14ac:dyDescent="0.3">
      <c r="A163" t="s">
        <v>350</v>
      </c>
      <c r="C163" t="s">
        <v>28</v>
      </c>
      <c r="D163" t="s">
        <v>29</v>
      </c>
      <c r="E163">
        <v>44</v>
      </c>
      <c r="F163" t="s">
        <v>90</v>
      </c>
      <c r="G163">
        <v>900</v>
      </c>
      <c r="H163">
        <v>22</v>
      </c>
      <c r="I163">
        <v>5</v>
      </c>
      <c r="M163">
        <v>25</v>
      </c>
      <c r="N163">
        <v>14</v>
      </c>
      <c r="O163">
        <f t="shared" si="2"/>
        <v>12600</v>
      </c>
    </row>
    <row r="164" spans="1:15" x14ac:dyDescent="0.3">
      <c r="A164" t="s">
        <v>351</v>
      </c>
      <c r="C164" t="s">
        <v>18</v>
      </c>
      <c r="D164" t="s">
        <v>48</v>
      </c>
      <c r="E164">
        <v>20</v>
      </c>
      <c r="F164" t="s">
        <v>352</v>
      </c>
      <c r="G164">
        <v>1500</v>
      </c>
      <c r="I164">
        <v>3</v>
      </c>
      <c r="N164">
        <v>12</v>
      </c>
      <c r="O164">
        <f t="shared" si="2"/>
        <v>18000</v>
      </c>
    </row>
    <row r="165" spans="1:15" x14ac:dyDescent="0.3">
      <c r="A165" t="s">
        <v>353</v>
      </c>
      <c r="C165" t="s">
        <v>28</v>
      </c>
      <c r="D165" t="s">
        <v>29</v>
      </c>
      <c r="E165">
        <v>60</v>
      </c>
      <c r="F165" t="s">
        <v>354</v>
      </c>
      <c r="G165">
        <v>1750</v>
      </c>
      <c r="I165">
        <v>6</v>
      </c>
      <c r="K165">
        <v>1</v>
      </c>
      <c r="M165">
        <v>107</v>
      </c>
      <c r="N165">
        <v>110</v>
      </c>
      <c r="O165">
        <f t="shared" si="2"/>
        <v>192500</v>
      </c>
    </row>
    <row r="166" spans="1:15" x14ac:dyDescent="0.3">
      <c r="A166" t="s">
        <v>355</v>
      </c>
      <c r="C166" t="s">
        <v>356</v>
      </c>
      <c r="D166" t="s">
        <v>356</v>
      </c>
      <c r="E166">
        <v>11</v>
      </c>
      <c r="F166" t="s">
        <v>357</v>
      </c>
      <c r="G166">
        <v>3000</v>
      </c>
      <c r="I166">
        <v>3</v>
      </c>
      <c r="N166">
        <v>153</v>
      </c>
      <c r="O166">
        <f t="shared" si="2"/>
        <v>459000</v>
      </c>
    </row>
    <row r="167" spans="1:15" x14ac:dyDescent="0.3">
      <c r="A167" t="s">
        <v>358</v>
      </c>
      <c r="B167" t="s">
        <v>359</v>
      </c>
      <c r="C167" t="s">
        <v>28</v>
      </c>
      <c r="D167" t="s">
        <v>29</v>
      </c>
      <c r="E167">
        <v>65</v>
      </c>
      <c r="F167" t="s">
        <v>360</v>
      </c>
      <c r="G167">
        <v>1750</v>
      </c>
      <c r="H167">
        <v>34</v>
      </c>
      <c r="I167">
        <v>5</v>
      </c>
      <c r="M167">
        <v>36</v>
      </c>
      <c r="N167">
        <v>89</v>
      </c>
      <c r="O167">
        <f t="shared" si="2"/>
        <v>155750</v>
      </c>
    </row>
    <row r="168" spans="1:15" x14ac:dyDescent="0.3">
      <c r="A168" t="s">
        <v>361</v>
      </c>
      <c r="C168" t="s">
        <v>25</v>
      </c>
      <c r="D168" t="s">
        <v>25</v>
      </c>
      <c r="E168">
        <v>5</v>
      </c>
      <c r="F168" t="s">
        <v>362</v>
      </c>
      <c r="G168">
        <v>2250</v>
      </c>
      <c r="H168">
        <v>56</v>
      </c>
      <c r="I168">
        <v>3</v>
      </c>
      <c r="M168">
        <v>128</v>
      </c>
      <c r="N168">
        <v>76</v>
      </c>
      <c r="O168">
        <f t="shared" si="2"/>
        <v>171000</v>
      </c>
    </row>
    <row r="169" spans="1:15" x14ac:dyDescent="0.3">
      <c r="A169" t="s">
        <v>363</v>
      </c>
      <c r="C169" t="s">
        <v>32</v>
      </c>
      <c r="D169" t="s">
        <v>36</v>
      </c>
      <c r="E169">
        <v>16</v>
      </c>
      <c r="F169" t="s">
        <v>364</v>
      </c>
      <c r="G169">
        <v>900</v>
      </c>
      <c r="I169">
        <v>4</v>
      </c>
      <c r="M169">
        <v>170</v>
      </c>
      <c r="N169">
        <v>53</v>
      </c>
      <c r="O169">
        <f t="shared" si="2"/>
        <v>47700</v>
      </c>
    </row>
    <row r="170" spans="1:15" x14ac:dyDescent="0.3">
      <c r="A170" t="s">
        <v>365</v>
      </c>
      <c r="C170" t="s">
        <v>65</v>
      </c>
      <c r="D170" t="s">
        <v>36</v>
      </c>
      <c r="E170">
        <v>26</v>
      </c>
      <c r="F170" t="s">
        <v>366</v>
      </c>
      <c r="G170">
        <v>600</v>
      </c>
      <c r="H170">
        <v>36</v>
      </c>
      <c r="I170">
        <v>6</v>
      </c>
      <c r="M170">
        <v>91</v>
      </c>
      <c r="N170">
        <v>49</v>
      </c>
      <c r="O170">
        <f t="shared" si="2"/>
        <v>29400</v>
      </c>
    </row>
    <row r="171" spans="1:15" x14ac:dyDescent="0.3">
      <c r="A171" t="s">
        <v>367</v>
      </c>
      <c r="C171" t="s">
        <v>41</v>
      </c>
      <c r="D171" t="s">
        <v>36</v>
      </c>
      <c r="E171">
        <v>8</v>
      </c>
      <c r="F171" t="s">
        <v>368</v>
      </c>
      <c r="G171">
        <v>500</v>
      </c>
      <c r="I171">
        <v>4</v>
      </c>
      <c r="M171">
        <v>190</v>
      </c>
      <c r="N171">
        <v>22</v>
      </c>
      <c r="O171">
        <f t="shared" si="2"/>
        <v>11000</v>
      </c>
    </row>
    <row r="172" spans="1:15" x14ac:dyDescent="0.3">
      <c r="A172" t="s">
        <v>369</v>
      </c>
      <c r="C172" t="s">
        <v>25</v>
      </c>
      <c r="D172" t="s">
        <v>25</v>
      </c>
      <c r="E172">
        <v>5</v>
      </c>
      <c r="F172" t="s">
        <v>370</v>
      </c>
      <c r="G172">
        <v>1700</v>
      </c>
      <c r="H172">
        <v>38</v>
      </c>
      <c r="I172">
        <v>3</v>
      </c>
      <c r="M172">
        <v>105</v>
      </c>
      <c r="N172">
        <v>27</v>
      </c>
      <c r="O172">
        <f t="shared" si="2"/>
        <v>45900</v>
      </c>
    </row>
    <row r="173" spans="1:15" x14ac:dyDescent="0.3">
      <c r="A173" t="s">
        <v>371</v>
      </c>
      <c r="C173" t="s">
        <v>18</v>
      </c>
      <c r="D173" t="s">
        <v>372</v>
      </c>
      <c r="E173">
        <v>20</v>
      </c>
      <c r="F173" t="s">
        <v>373</v>
      </c>
      <c r="G173">
        <v>1900</v>
      </c>
      <c r="I173">
        <v>5</v>
      </c>
      <c r="M173">
        <v>89</v>
      </c>
      <c r="N173">
        <v>26</v>
      </c>
      <c r="O173">
        <f t="shared" si="2"/>
        <v>49400</v>
      </c>
    </row>
    <row r="174" spans="1:15" x14ac:dyDescent="0.3">
      <c r="A174" t="s">
        <v>374</v>
      </c>
      <c r="C174" t="s">
        <v>32</v>
      </c>
      <c r="D174" t="s">
        <v>32</v>
      </c>
      <c r="E174">
        <v>39</v>
      </c>
      <c r="F174" t="s">
        <v>375</v>
      </c>
      <c r="G174">
        <v>1350</v>
      </c>
      <c r="H174">
        <v>63</v>
      </c>
      <c r="I174">
        <v>4</v>
      </c>
      <c r="M174">
        <v>70</v>
      </c>
      <c r="N174">
        <v>14</v>
      </c>
      <c r="O174">
        <f t="shared" si="2"/>
        <v>18900</v>
      </c>
    </row>
    <row r="175" spans="1:15" x14ac:dyDescent="0.3">
      <c r="A175" t="s">
        <v>376</v>
      </c>
      <c r="C175" t="s">
        <v>65</v>
      </c>
      <c r="D175" t="s">
        <v>69</v>
      </c>
      <c r="E175">
        <v>41</v>
      </c>
      <c r="F175" t="s">
        <v>377</v>
      </c>
      <c r="G175">
        <v>550</v>
      </c>
      <c r="H175">
        <v>46</v>
      </c>
      <c r="I175">
        <v>2</v>
      </c>
      <c r="M175">
        <v>186</v>
      </c>
      <c r="N175">
        <v>21</v>
      </c>
      <c r="O175">
        <f t="shared" si="2"/>
        <v>11550</v>
      </c>
    </row>
    <row r="176" spans="1:15" x14ac:dyDescent="0.3">
      <c r="A176" t="s">
        <v>378</v>
      </c>
      <c r="C176" t="s">
        <v>14</v>
      </c>
      <c r="D176" t="s">
        <v>15</v>
      </c>
      <c r="E176">
        <v>5</v>
      </c>
      <c r="F176" t="s">
        <v>379</v>
      </c>
      <c r="G176">
        <v>500</v>
      </c>
      <c r="H176">
        <v>8</v>
      </c>
      <c r="I176">
        <v>3</v>
      </c>
      <c r="M176">
        <v>53</v>
      </c>
      <c r="N176">
        <v>341</v>
      </c>
      <c r="O176">
        <f t="shared" si="2"/>
        <v>170500</v>
      </c>
    </row>
    <row r="177" spans="1:15" x14ac:dyDescent="0.3">
      <c r="A177" t="s">
        <v>380</v>
      </c>
      <c r="C177" t="s">
        <v>25</v>
      </c>
      <c r="D177" t="s">
        <v>25</v>
      </c>
      <c r="E177">
        <v>6</v>
      </c>
      <c r="F177" t="s">
        <v>381</v>
      </c>
      <c r="G177">
        <v>600</v>
      </c>
      <c r="I177">
        <v>3</v>
      </c>
      <c r="N177">
        <v>205</v>
      </c>
      <c r="O177">
        <f t="shared" si="2"/>
        <v>123000</v>
      </c>
    </row>
    <row r="178" spans="1:15" x14ac:dyDescent="0.3">
      <c r="A178" t="s">
        <v>382</v>
      </c>
      <c r="C178" t="s">
        <v>14</v>
      </c>
      <c r="D178" t="s">
        <v>15</v>
      </c>
      <c r="E178">
        <v>4</v>
      </c>
      <c r="F178" t="s">
        <v>383</v>
      </c>
      <c r="G178">
        <v>700</v>
      </c>
      <c r="H178">
        <v>73</v>
      </c>
      <c r="I178">
        <v>3</v>
      </c>
      <c r="M178">
        <v>88</v>
      </c>
      <c r="N178">
        <v>76</v>
      </c>
      <c r="O178">
        <f t="shared" si="2"/>
        <v>53200</v>
      </c>
    </row>
    <row r="179" spans="1:15" x14ac:dyDescent="0.3">
      <c r="A179" t="s">
        <v>501</v>
      </c>
      <c r="C179" t="s">
        <v>32</v>
      </c>
      <c r="D179" t="s">
        <v>32</v>
      </c>
      <c r="E179">
        <v>12</v>
      </c>
      <c r="F179" t="s">
        <v>183</v>
      </c>
      <c r="G179">
        <v>1100</v>
      </c>
      <c r="H179">
        <v>26</v>
      </c>
      <c r="I179">
        <v>4</v>
      </c>
      <c r="M179">
        <v>68</v>
      </c>
      <c r="N179">
        <v>371</v>
      </c>
      <c r="O179">
        <f t="shared" si="2"/>
        <v>408100</v>
      </c>
    </row>
    <row r="180" spans="1:15" x14ac:dyDescent="0.3">
      <c r="A180" t="s">
        <v>384</v>
      </c>
      <c r="C180" t="s">
        <v>65</v>
      </c>
      <c r="D180" t="s">
        <v>19</v>
      </c>
      <c r="E180">
        <v>10</v>
      </c>
      <c r="F180" t="s">
        <v>385</v>
      </c>
      <c r="G180">
        <v>500</v>
      </c>
      <c r="I180">
        <v>4</v>
      </c>
      <c r="N180">
        <v>235</v>
      </c>
      <c r="O180">
        <f t="shared" si="2"/>
        <v>117500</v>
      </c>
    </row>
    <row r="181" spans="1:15" x14ac:dyDescent="0.3">
      <c r="A181" t="s">
        <v>386</v>
      </c>
      <c r="C181" t="s">
        <v>65</v>
      </c>
      <c r="D181" t="s">
        <v>69</v>
      </c>
      <c r="E181">
        <v>16</v>
      </c>
      <c r="F181" t="s">
        <v>387</v>
      </c>
      <c r="G181">
        <v>1400</v>
      </c>
      <c r="H181">
        <v>62</v>
      </c>
      <c r="I181">
        <v>3</v>
      </c>
      <c r="M181">
        <v>160</v>
      </c>
      <c r="N181">
        <v>79</v>
      </c>
      <c r="O181">
        <f t="shared" si="2"/>
        <v>110600</v>
      </c>
    </row>
    <row r="182" spans="1:15" x14ac:dyDescent="0.3">
      <c r="A182" t="s">
        <v>388</v>
      </c>
      <c r="C182" t="s">
        <v>65</v>
      </c>
      <c r="D182" t="s">
        <v>19</v>
      </c>
      <c r="E182">
        <v>23</v>
      </c>
      <c r="F182" t="s">
        <v>389</v>
      </c>
      <c r="G182">
        <v>1900</v>
      </c>
      <c r="H182">
        <v>37</v>
      </c>
      <c r="I182">
        <v>2</v>
      </c>
      <c r="M182">
        <v>174</v>
      </c>
      <c r="N182">
        <v>10</v>
      </c>
      <c r="O182">
        <f t="shared" si="2"/>
        <v>19000</v>
      </c>
    </row>
    <row r="183" spans="1:15" x14ac:dyDescent="0.3">
      <c r="A183" t="s">
        <v>390</v>
      </c>
      <c r="C183" t="s">
        <v>25</v>
      </c>
      <c r="D183" t="s">
        <v>25</v>
      </c>
      <c r="E183">
        <v>23</v>
      </c>
      <c r="F183" t="s">
        <v>391</v>
      </c>
      <c r="G183">
        <v>600</v>
      </c>
      <c r="I183">
        <v>3</v>
      </c>
      <c r="K183">
        <v>1</v>
      </c>
      <c r="N183">
        <v>12</v>
      </c>
      <c r="O183">
        <f t="shared" si="2"/>
        <v>7200</v>
      </c>
    </row>
    <row r="184" spans="1:15" x14ac:dyDescent="0.3">
      <c r="A184" t="s">
        <v>392</v>
      </c>
      <c r="C184" t="s">
        <v>65</v>
      </c>
      <c r="D184" t="s">
        <v>69</v>
      </c>
      <c r="E184">
        <v>26</v>
      </c>
      <c r="F184" t="s">
        <v>393</v>
      </c>
      <c r="G184">
        <v>400</v>
      </c>
      <c r="I184">
        <v>3</v>
      </c>
      <c r="M184">
        <v>166</v>
      </c>
      <c r="N184">
        <v>54</v>
      </c>
      <c r="O184">
        <f t="shared" si="2"/>
        <v>21600</v>
      </c>
    </row>
    <row r="185" spans="1:15" x14ac:dyDescent="0.3">
      <c r="A185" t="s">
        <v>394</v>
      </c>
      <c r="C185" t="s">
        <v>65</v>
      </c>
      <c r="D185" t="s">
        <v>19</v>
      </c>
      <c r="E185">
        <v>5</v>
      </c>
      <c r="F185" t="s">
        <v>395</v>
      </c>
      <c r="G185">
        <v>900</v>
      </c>
      <c r="I185">
        <v>3</v>
      </c>
      <c r="M185">
        <v>159</v>
      </c>
      <c r="N185">
        <v>345</v>
      </c>
      <c r="O185">
        <f t="shared" si="2"/>
        <v>310500</v>
      </c>
    </row>
    <row r="186" spans="1:15" x14ac:dyDescent="0.3">
      <c r="A186" t="s">
        <v>396</v>
      </c>
      <c r="C186" t="s">
        <v>18</v>
      </c>
      <c r="D186" t="s">
        <v>48</v>
      </c>
      <c r="E186">
        <v>25</v>
      </c>
      <c r="F186" t="s">
        <v>213</v>
      </c>
      <c r="G186">
        <v>450</v>
      </c>
      <c r="H186">
        <v>43</v>
      </c>
      <c r="I186">
        <v>4</v>
      </c>
      <c r="M186">
        <v>113</v>
      </c>
      <c r="N186">
        <v>521</v>
      </c>
      <c r="O186">
        <f t="shared" si="2"/>
        <v>234450</v>
      </c>
    </row>
    <row r="187" spans="1:15" x14ac:dyDescent="0.3">
      <c r="A187" t="s">
        <v>397</v>
      </c>
      <c r="C187" t="s">
        <v>32</v>
      </c>
      <c r="D187" t="s">
        <v>32</v>
      </c>
      <c r="E187">
        <v>19</v>
      </c>
      <c r="F187" t="s">
        <v>398</v>
      </c>
      <c r="G187">
        <v>1750</v>
      </c>
      <c r="I187">
        <v>6</v>
      </c>
      <c r="M187">
        <v>176</v>
      </c>
      <c r="N187">
        <v>526</v>
      </c>
      <c r="O187">
        <f t="shared" si="2"/>
        <v>920500</v>
      </c>
    </row>
    <row r="188" spans="1:15" x14ac:dyDescent="0.3">
      <c r="A188" t="s">
        <v>399</v>
      </c>
      <c r="C188" t="s">
        <v>14</v>
      </c>
      <c r="D188" t="s">
        <v>15</v>
      </c>
      <c r="E188">
        <v>2</v>
      </c>
      <c r="F188" t="s">
        <v>400</v>
      </c>
      <c r="G188">
        <v>700</v>
      </c>
      <c r="H188">
        <v>23</v>
      </c>
      <c r="I188">
        <v>3</v>
      </c>
      <c r="L188">
        <v>4</v>
      </c>
      <c r="M188">
        <v>22</v>
      </c>
      <c r="N188">
        <v>72</v>
      </c>
      <c r="O188">
        <f t="shared" si="2"/>
        <v>50400</v>
      </c>
    </row>
    <row r="189" spans="1:15" x14ac:dyDescent="0.3">
      <c r="A189" t="s">
        <v>401</v>
      </c>
      <c r="C189" t="s">
        <v>41</v>
      </c>
      <c r="D189" t="s">
        <v>48</v>
      </c>
      <c r="E189">
        <v>26</v>
      </c>
      <c r="F189" t="s">
        <v>402</v>
      </c>
      <c r="G189">
        <v>1250</v>
      </c>
      <c r="H189">
        <v>2</v>
      </c>
      <c r="I189">
        <v>4</v>
      </c>
      <c r="L189">
        <v>1</v>
      </c>
      <c r="M189">
        <v>7</v>
      </c>
      <c r="N189">
        <v>28</v>
      </c>
      <c r="O189">
        <f t="shared" si="2"/>
        <v>35000</v>
      </c>
    </row>
    <row r="190" spans="1:15" x14ac:dyDescent="0.3">
      <c r="A190" t="s">
        <v>406</v>
      </c>
      <c r="C190" t="s">
        <v>28</v>
      </c>
      <c r="D190" t="s">
        <v>48</v>
      </c>
      <c r="E190">
        <v>22</v>
      </c>
      <c r="F190" t="s">
        <v>407</v>
      </c>
      <c r="G190">
        <v>2650</v>
      </c>
      <c r="I190">
        <v>4</v>
      </c>
      <c r="M190">
        <v>54</v>
      </c>
      <c r="N190">
        <v>96</v>
      </c>
      <c r="O190">
        <f t="shared" si="2"/>
        <v>254400</v>
      </c>
    </row>
    <row r="191" spans="1:15" x14ac:dyDescent="0.3">
      <c r="A191" t="s">
        <v>408</v>
      </c>
      <c r="C191" t="s">
        <v>28</v>
      </c>
      <c r="D191" t="s">
        <v>29</v>
      </c>
      <c r="E191">
        <v>40</v>
      </c>
      <c r="F191" t="s">
        <v>409</v>
      </c>
      <c r="G191">
        <v>2100</v>
      </c>
      <c r="I191">
        <v>6</v>
      </c>
      <c r="J191">
        <v>1</v>
      </c>
      <c r="N191">
        <v>65</v>
      </c>
      <c r="O191">
        <f t="shared" si="2"/>
        <v>136500</v>
      </c>
    </row>
    <row r="192" spans="1:15" x14ac:dyDescent="0.3">
      <c r="A192" t="s">
        <v>410</v>
      </c>
      <c r="C192" t="s">
        <v>14</v>
      </c>
      <c r="D192" t="s">
        <v>15</v>
      </c>
      <c r="E192">
        <v>8</v>
      </c>
      <c r="F192" t="s">
        <v>411</v>
      </c>
      <c r="G192">
        <v>400</v>
      </c>
      <c r="H192">
        <v>57</v>
      </c>
      <c r="I192">
        <v>3</v>
      </c>
      <c r="M192">
        <v>31</v>
      </c>
      <c r="N192">
        <v>14</v>
      </c>
      <c r="O192">
        <f t="shared" si="2"/>
        <v>5600</v>
      </c>
    </row>
    <row r="193" spans="1:15" x14ac:dyDescent="0.3">
      <c r="A193" t="s">
        <v>412</v>
      </c>
      <c r="C193" t="s">
        <v>32</v>
      </c>
      <c r="D193" t="s">
        <v>32</v>
      </c>
      <c r="E193">
        <v>14</v>
      </c>
      <c r="F193" t="s">
        <v>413</v>
      </c>
      <c r="G193">
        <v>1100</v>
      </c>
      <c r="H193">
        <v>27</v>
      </c>
      <c r="I193">
        <v>5</v>
      </c>
      <c r="M193">
        <v>142</v>
      </c>
      <c r="N193">
        <v>15</v>
      </c>
      <c r="O193">
        <f t="shared" si="2"/>
        <v>16500</v>
      </c>
    </row>
    <row r="194" spans="1:15" x14ac:dyDescent="0.3">
      <c r="A194" t="s">
        <v>414</v>
      </c>
      <c r="C194" t="s">
        <v>32</v>
      </c>
      <c r="D194" t="s">
        <v>32</v>
      </c>
      <c r="E194">
        <v>13</v>
      </c>
      <c r="F194" t="s">
        <v>415</v>
      </c>
      <c r="G194">
        <v>2750</v>
      </c>
      <c r="I194">
        <v>3</v>
      </c>
      <c r="M194">
        <v>162</v>
      </c>
      <c r="N194">
        <v>119</v>
      </c>
      <c r="O194">
        <f t="shared" si="2"/>
        <v>327250</v>
      </c>
    </row>
    <row r="195" spans="1:15" x14ac:dyDescent="0.3">
      <c r="A195" t="s">
        <v>416</v>
      </c>
      <c r="C195" t="s">
        <v>25</v>
      </c>
      <c r="D195" t="s">
        <v>25</v>
      </c>
      <c r="E195">
        <v>11</v>
      </c>
      <c r="F195" t="s">
        <v>417</v>
      </c>
      <c r="G195">
        <v>400</v>
      </c>
      <c r="I195">
        <v>3</v>
      </c>
      <c r="M195">
        <v>97</v>
      </c>
      <c r="N195">
        <v>230</v>
      </c>
      <c r="O195">
        <f t="shared" ref="O195:O251" si="3">SUM(G195*N195)</f>
        <v>92000</v>
      </c>
    </row>
    <row r="196" spans="1:15" x14ac:dyDescent="0.3">
      <c r="A196" t="s">
        <v>418</v>
      </c>
      <c r="B196" t="s">
        <v>419</v>
      </c>
      <c r="C196" t="s">
        <v>65</v>
      </c>
      <c r="D196" t="s">
        <v>69</v>
      </c>
      <c r="E196">
        <v>28</v>
      </c>
      <c r="F196" t="s">
        <v>420</v>
      </c>
      <c r="G196">
        <v>700</v>
      </c>
      <c r="I196">
        <v>1</v>
      </c>
      <c r="M196">
        <v>139</v>
      </c>
      <c r="N196">
        <v>121</v>
      </c>
      <c r="O196">
        <f t="shared" si="3"/>
        <v>84700</v>
      </c>
    </row>
    <row r="197" spans="1:15" x14ac:dyDescent="0.3">
      <c r="A197" t="s">
        <v>421</v>
      </c>
      <c r="C197" t="s">
        <v>18</v>
      </c>
      <c r="D197" t="s">
        <v>48</v>
      </c>
      <c r="E197">
        <v>32</v>
      </c>
      <c r="F197" t="s">
        <v>262</v>
      </c>
      <c r="G197">
        <v>1500</v>
      </c>
      <c r="H197">
        <v>4</v>
      </c>
      <c r="I197">
        <v>3</v>
      </c>
      <c r="M197">
        <v>3</v>
      </c>
      <c r="N197">
        <v>147</v>
      </c>
      <c r="O197">
        <f t="shared" si="3"/>
        <v>220500</v>
      </c>
    </row>
    <row r="198" spans="1:15" x14ac:dyDescent="0.3">
      <c r="A198" t="s">
        <v>422</v>
      </c>
      <c r="C198" t="s">
        <v>65</v>
      </c>
      <c r="D198" t="s">
        <v>19</v>
      </c>
      <c r="E198">
        <v>39</v>
      </c>
      <c r="F198" t="s">
        <v>423</v>
      </c>
      <c r="G198">
        <v>1150</v>
      </c>
      <c r="H198">
        <v>52</v>
      </c>
      <c r="I198">
        <v>3</v>
      </c>
      <c r="M198">
        <v>41</v>
      </c>
      <c r="N198">
        <v>245</v>
      </c>
      <c r="O198">
        <f t="shared" si="3"/>
        <v>281750</v>
      </c>
    </row>
    <row r="199" spans="1:15" x14ac:dyDescent="0.3">
      <c r="A199" t="s">
        <v>424</v>
      </c>
      <c r="C199" t="s">
        <v>28</v>
      </c>
      <c r="D199" t="s">
        <v>29</v>
      </c>
      <c r="E199">
        <v>51</v>
      </c>
      <c r="F199" t="s">
        <v>425</v>
      </c>
      <c r="G199">
        <v>1600</v>
      </c>
      <c r="H199">
        <v>9</v>
      </c>
      <c r="I199">
        <v>6</v>
      </c>
      <c r="J199">
        <v>1</v>
      </c>
      <c r="L199">
        <v>7</v>
      </c>
      <c r="M199">
        <v>8</v>
      </c>
      <c r="N199">
        <v>128</v>
      </c>
      <c r="O199">
        <f t="shared" si="3"/>
        <v>204800</v>
      </c>
    </row>
    <row r="200" spans="1:15" x14ac:dyDescent="0.3">
      <c r="A200" t="s">
        <v>426</v>
      </c>
      <c r="C200" t="s">
        <v>28</v>
      </c>
      <c r="D200" t="s">
        <v>29</v>
      </c>
      <c r="E200">
        <v>66</v>
      </c>
      <c r="F200" t="s">
        <v>427</v>
      </c>
      <c r="G200">
        <v>1650</v>
      </c>
      <c r="H200">
        <v>65</v>
      </c>
      <c r="I200">
        <v>3</v>
      </c>
      <c r="M200">
        <v>48</v>
      </c>
      <c r="N200">
        <v>27</v>
      </c>
      <c r="O200">
        <f t="shared" si="3"/>
        <v>44550</v>
      </c>
    </row>
    <row r="201" spans="1:15" x14ac:dyDescent="0.3">
      <c r="A201" t="s">
        <v>428</v>
      </c>
      <c r="C201" t="s">
        <v>65</v>
      </c>
      <c r="D201" t="s">
        <v>19</v>
      </c>
      <c r="E201">
        <v>21</v>
      </c>
      <c r="F201" t="s">
        <v>429</v>
      </c>
      <c r="G201">
        <v>700</v>
      </c>
      <c r="H201">
        <v>43</v>
      </c>
      <c r="I201">
        <v>3</v>
      </c>
      <c r="M201">
        <v>123</v>
      </c>
      <c r="N201">
        <v>56</v>
      </c>
      <c r="O201">
        <f t="shared" si="3"/>
        <v>39200</v>
      </c>
    </row>
    <row r="202" spans="1:15" x14ac:dyDescent="0.3">
      <c r="A202" t="s">
        <v>430</v>
      </c>
      <c r="C202" t="s">
        <v>28</v>
      </c>
      <c r="D202" t="s">
        <v>36</v>
      </c>
      <c r="E202">
        <v>26</v>
      </c>
      <c r="F202" t="s">
        <v>431</v>
      </c>
      <c r="G202">
        <v>1350</v>
      </c>
      <c r="H202">
        <v>33</v>
      </c>
      <c r="I202">
        <v>4</v>
      </c>
      <c r="M202">
        <v>57</v>
      </c>
      <c r="N202">
        <v>89</v>
      </c>
      <c r="O202">
        <f t="shared" si="3"/>
        <v>120150</v>
      </c>
    </row>
    <row r="203" spans="1:15" x14ac:dyDescent="0.3">
      <c r="A203" t="s">
        <v>432</v>
      </c>
      <c r="C203" t="s">
        <v>28</v>
      </c>
      <c r="D203" t="s">
        <v>29</v>
      </c>
      <c r="E203">
        <v>33</v>
      </c>
      <c r="F203" t="s">
        <v>433</v>
      </c>
      <c r="G203">
        <v>900</v>
      </c>
      <c r="I203">
        <v>5</v>
      </c>
      <c r="N203">
        <v>95</v>
      </c>
      <c r="O203">
        <f t="shared" si="3"/>
        <v>85500</v>
      </c>
    </row>
    <row r="204" spans="1:15" x14ac:dyDescent="0.3">
      <c r="A204" t="s">
        <v>434</v>
      </c>
      <c r="C204" t="s">
        <v>41</v>
      </c>
      <c r="D204" t="s">
        <v>15</v>
      </c>
      <c r="E204">
        <v>7</v>
      </c>
      <c r="F204" t="s">
        <v>435</v>
      </c>
      <c r="G204">
        <v>800</v>
      </c>
      <c r="H204">
        <v>15</v>
      </c>
      <c r="I204">
        <v>3</v>
      </c>
      <c r="M204">
        <v>110</v>
      </c>
      <c r="N204">
        <v>39</v>
      </c>
      <c r="O204">
        <f t="shared" si="3"/>
        <v>31200</v>
      </c>
    </row>
    <row r="205" spans="1:15" x14ac:dyDescent="0.3">
      <c r="A205" t="s">
        <v>438</v>
      </c>
      <c r="B205" t="s">
        <v>439</v>
      </c>
      <c r="C205" t="s">
        <v>28</v>
      </c>
      <c r="D205" t="s">
        <v>32</v>
      </c>
      <c r="E205">
        <v>17</v>
      </c>
      <c r="F205" t="s">
        <v>437</v>
      </c>
      <c r="G205">
        <v>1350</v>
      </c>
      <c r="H205">
        <v>18</v>
      </c>
      <c r="I205">
        <v>4</v>
      </c>
      <c r="L205">
        <v>3</v>
      </c>
      <c r="M205">
        <v>90</v>
      </c>
      <c r="N205">
        <v>72</v>
      </c>
      <c r="O205">
        <f t="shared" si="3"/>
        <v>97200</v>
      </c>
    </row>
    <row r="206" spans="1:15" x14ac:dyDescent="0.3">
      <c r="A206" t="s">
        <v>440</v>
      </c>
      <c r="C206" t="s">
        <v>65</v>
      </c>
      <c r="D206" t="s">
        <v>19</v>
      </c>
      <c r="E206">
        <v>42</v>
      </c>
      <c r="F206" t="s">
        <v>441</v>
      </c>
      <c r="G206">
        <v>1100</v>
      </c>
      <c r="H206">
        <v>47</v>
      </c>
      <c r="I206">
        <v>1</v>
      </c>
      <c r="M206">
        <v>168</v>
      </c>
      <c r="N206">
        <v>26</v>
      </c>
      <c r="O206">
        <f t="shared" si="3"/>
        <v>28600</v>
      </c>
    </row>
    <row r="207" spans="1:15" x14ac:dyDescent="0.3">
      <c r="A207" t="s">
        <v>442</v>
      </c>
      <c r="B207" t="s">
        <v>443</v>
      </c>
      <c r="C207" t="s">
        <v>25</v>
      </c>
      <c r="D207" t="s">
        <v>25</v>
      </c>
      <c r="E207">
        <v>9</v>
      </c>
      <c r="F207" t="s">
        <v>444</v>
      </c>
      <c r="G207">
        <v>900</v>
      </c>
      <c r="H207">
        <v>65</v>
      </c>
      <c r="I207">
        <v>3</v>
      </c>
      <c r="M207">
        <v>58</v>
      </c>
      <c r="N207">
        <v>38</v>
      </c>
      <c r="O207">
        <f t="shared" si="3"/>
        <v>34200</v>
      </c>
    </row>
    <row r="208" spans="1:15" x14ac:dyDescent="0.3">
      <c r="A208" t="s">
        <v>445</v>
      </c>
      <c r="C208" t="s">
        <v>25</v>
      </c>
      <c r="D208" t="s">
        <v>25</v>
      </c>
      <c r="E208">
        <v>9</v>
      </c>
      <c r="F208" t="s">
        <v>446</v>
      </c>
      <c r="G208">
        <v>900</v>
      </c>
      <c r="H208">
        <v>56</v>
      </c>
      <c r="I208">
        <v>3</v>
      </c>
      <c r="M208">
        <v>150</v>
      </c>
      <c r="N208">
        <v>77</v>
      </c>
      <c r="O208">
        <f t="shared" si="3"/>
        <v>69300</v>
      </c>
    </row>
    <row r="209" spans="1:15" x14ac:dyDescent="0.3">
      <c r="A209" t="s">
        <v>447</v>
      </c>
      <c r="C209" t="s">
        <v>18</v>
      </c>
      <c r="D209" t="s">
        <v>48</v>
      </c>
      <c r="E209">
        <v>30</v>
      </c>
      <c r="F209" t="s">
        <v>215</v>
      </c>
      <c r="G209">
        <v>500</v>
      </c>
      <c r="H209">
        <v>37</v>
      </c>
      <c r="I209">
        <v>3</v>
      </c>
      <c r="M209">
        <v>95</v>
      </c>
      <c r="N209">
        <v>11</v>
      </c>
      <c r="O209">
        <f t="shared" si="3"/>
        <v>5500</v>
      </c>
    </row>
    <row r="210" spans="1:15" x14ac:dyDescent="0.3">
      <c r="A210" t="s">
        <v>448</v>
      </c>
      <c r="C210" t="s">
        <v>41</v>
      </c>
      <c r="D210" t="s">
        <v>36</v>
      </c>
      <c r="E210">
        <v>22</v>
      </c>
      <c r="F210" t="s">
        <v>449</v>
      </c>
      <c r="G210">
        <v>1100</v>
      </c>
      <c r="H210">
        <v>51</v>
      </c>
      <c r="I210">
        <v>3</v>
      </c>
      <c r="M210">
        <v>64</v>
      </c>
      <c r="N210">
        <v>101</v>
      </c>
      <c r="O210">
        <f t="shared" si="3"/>
        <v>111100</v>
      </c>
    </row>
    <row r="211" spans="1:15" x14ac:dyDescent="0.3">
      <c r="A211" t="s">
        <v>450</v>
      </c>
      <c r="C211" t="s">
        <v>32</v>
      </c>
      <c r="D211" t="s">
        <v>32</v>
      </c>
      <c r="E211">
        <v>39</v>
      </c>
      <c r="F211" t="s">
        <v>375</v>
      </c>
      <c r="G211">
        <v>1350</v>
      </c>
      <c r="H211">
        <v>63</v>
      </c>
      <c r="I211">
        <v>4</v>
      </c>
      <c r="M211">
        <v>70</v>
      </c>
      <c r="N211">
        <v>555</v>
      </c>
      <c r="O211">
        <f t="shared" si="3"/>
        <v>749250</v>
      </c>
    </row>
    <row r="212" spans="1:15" x14ac:dyDescent="0.3">
      <c r="A212" t="s">
        <v>451</v>
      </c>
      <c r="C212" t="s">
        <v>32</v>
      </c>
      <c r="D212" t="s">
        <v>32</v>
      </c>
      <c r="E212">
        <v>35</v>
      </c>
      <c r="F212" t="s">
        <v>250</v>
      </c>
      <c r="G212">
        <v>1400</v>
      </c>
      <c r="H212">
        <v>3</v>
      </c>
      <c r="I212">
        <v>6</v>
      </c>
      <c r="M212">
        <v>2</v>
      </c>
      <c r="N212">
        <v>542</v>
      </c>
      <c r="O212">
        <f t="shared" si="3"/>
        <v>758800</v>
      </c>
    </row>
    <row r="213" spans="1:15" x14ac:dyDescent="0.3">
      <c r="A213" t="s">
        <v>452</v>
      </c>
      <c r="B213" t="s">
        <v>453</v>
      </c>
      <c r="C213" t="s">
        <v>32</v>
      </c>
      <c r="D213" t="s">
        <v>32</v>
      </c>
      <c r="E213">
        <v>9</v>
      </c>
      <c r="F213" t="s">
        <v>454</v>
      </c>
      <c r="G213">
        <v>900</v>
      </c>
      <c r="H213">
        <v>6</v>
      </c>
      <c r="I213">
        <v>4</v>
      </c>
      <c r="M213">
        <v>24</v>
      </c>
      <c r="N213">
        <v>123</v>
      </c>
      <c r="O213">
        <f t="shared" si="3"/>
        <v>110700</v>
      </c>
    </row>
    <row r="214" spans="1:15" x14ac:dyDescent="0.3">
      <c r="A214" t="s">
        <v>455</v>
      </c>
      <c r="C214" t="s">
        <v>41</v>
      </c>
      <c r="D214" t="s">
        <v>15</v>
      </c>
      <c r="E214">
        <v>10</v>
      </c>
      <c r="F214" t="s">
        <v>456</v>
      </c>
      <c r="G214">
        <v>900</v>
      </c>
      <c r="I214">
        <v>4</v>
      </c>
      <c r="M214">
        <v>45</v>
      </c>
      <c r="N214">
        <v>105</v>
      </c>
      <c r="O214">
        <f t="shared" si="3"/>
        <v>94500</v>
      </c>
    </row>
    <row r="215" spans="1:15" x14ac:dyDescent="0.3">
      <c r="A215" t="s">
        <v>457</v>
      </c>
      <c r="C215" t="s">
        <v>14</v>
      </c>
      <c r="D215" t="s">
        <v>15</v>
      </c>
      <c r="E215">
        <v>6</v>
      </c>
      <c r="F215" t="s">
        <v>458</v>
      </c>
      <c r="G215">
        <v>1000</v>
      </c>
      <c r="H215">
        <v>70</v>
      </c>
      <c r="I215">
        <v>3</v>
      </c>
      <c r="L215">
        <v>2</v>
      </c>
      <c r="M215">
        <v>20</v>
      </c>
      <c r="N215">
        <v>107</v>
      </c>
      <c r="O215">
        <f t="shared" si="3"/>
        <v>107000</v>
      </c>
    </row>
    <row r="216" spans="1:15" x14ac:dyDescent="0.3">
      <c r="A216" t="s">
        <v>459</v>
      </c>
      <c r="C216" t="s">
        <v>28</v>
      </c>
      <c r="D216" t="s">
        <v>36</v>
      </c>
      <c r="E216">
        <v>24</v>
      </c>
      <c r="F216" t="s">
        <v>280</v>
      </c>
      <c r="G216">
        <v>950</v>
      </c>
      <c r="H216">
        <v>45</v>
      </c>
      <c r="I216">
        <v>1</v>
      </c>
      <c r="L216">
        <v>5</v>
      </c>
      <c r="M216">
        <v>12</v>
      </c>
      <c r="N216">
        <v>891</v>
      </c>
      <c r="O216">
        <f t="shared" si="3"/>
        <v>846450</v>
      </c>
    </row>
    <row r="217" spans="1:15" x14ac:dyDescent="0.3">
      <c r="A217" t="s">
        <v>460</v>
      </c>
      <c r="C217" t="s">
        <v>14</v>
      </c>
      <c r="D217" t="s">
        <v>25</v>
      </c>
      <c r="E217">
        <v>5</v>
      </c>
      <c r="F217" t="s">
        <v>461</v>
      </c>
      <c r="G217">
        <v>700</v>
      </c>
      <c r="H217">
        <v>37</v>
      </c>
      <c r="I217">
        <v>3</v>
      </c>
      <c r="M217">
        <v>106</v>
      </c>
      <c r="N217">
        <v>397</v>
      </c>
      <c r="O217">
        <f t="shared" si="3"/>
        <v>277900</v>
      </c>
    </row>
    <row r="218" spans="1:15" x14ac:dyDescent="0.3">
      <c r="A218" t="s">
        <v>462</v>
      </c>
      <c r="C218" t="s">
        <v>25</v>
      </c>
      <c r="D218" t="s">
        <v>25</v>
      </c>
      <c r="E218">
        <v>17</v>
      </c>
      <c r="F218" t="s">
        <v>463</v>
      </c>
      <c r="G218">
        <v>800</v>
      </c>
      <c r="H218">
        <v>55</v>
      </c>
      <c r="I218">
        <v>4</v>
      </c>
      <c r="M218">
        <v>172</v>
      </c>
      <c r="N218">
        <v>675</v>
      </c>
      <c r="O218">
        <f t="shared" si="3"/>
        <v>540000</v>
      </c>
    </row>
    <row r="219" spans="1:15" x14ac:dyDescent="0.3">
      <c r="A219" t="s">
        <v>464</v>
      </c>
      <c r="C219" t="s">
        <v>65</v>
      </c>
      <c r="D219" t="s">
        <v>19</v>
      </c>
      <c r="E219">
        <v>28</v>
      </c>
      <c r="F219" t="s">
        <v>465</v>
      </c>
      <c r="G219">
        <v>900</v>
      </c>
      <c r="I219">
        <v>5</v>
      </c>
      <c r="M219">
        <v>188</v>
      </c>
      <c r="N219">
        <v>393</v>
      </c>
      <c r="O219">
        <f t="shared" si="3"/>
        <v>353700</v>
      </c>
    </row>
    <row r="220" spans="1:15" x14ac:dyDescent="0.3">
      <c r="A220" t="s">
        <v>466</v>
      </c>
      <c r="C220" t="s">
        <v>25</v>
      </c>
      <c r="D220" t="s">
        <v>25</v>
      </c>
      <c r="E220">
        <v>8</v>
      </c>
      <c r="F220" t="s">
        <v>239</v>
      </c>
      <c r="G220">
        <v>850</v>
      </c>
      <c r="H220">
        <v>40</v>
      </c>
      <c r="I220">
        <v>3</v>
      </c>
      <c r="M220">
        <v>122</v>
      </c>
      <c r="N220">
        <v>215</v>
      </c>
      <c r="O220">
        <f t="shared" si="3"/>
        <v>182750</v>
      </c>
    </row>
    <row r="221" spans="1:15" x14ac:dyDescent="0.3">
      <c r="A221" t="s">
        <v>467</v>
      </c>
      <c r="C221" t="s">
        <v>32</v>
      </c>
      <c r="D221" t="s">
        <v>32</v>
      </c>
      <c r="E221">
        <v>49</v>
      </c>
      <c r="F221" t="s">
        <v>468</v>
      </c>
      <c r="G221">
        <v>900</v>
      </c>
      <c r="I221">
        <v>4</v>
      </c>
      <c r="N221">
        <v>107</v>
      </c>
      <c r="O221">
        <f t="shared" si="3"/>
        <v>96300</v>
      </c>
    </row>
    <row r="222" spans="1:15" x14ac:dyDescent="0.3">
      <c r="A222" t="s">
        <v>469</v>
      </c>
      <c r="C222" t="s">
        <v>18</v>
      </c>
      <c r="D222" t="s">
        <v>48</v>
      </c>
      <c r="E222">
        <v>10</v>
      </c>
      <c r="F222" t="s">
        <v>178</v>
      </c>
      <c r="G222">
        <v>700</v>
      </c>
      <c r="H222">
        <v>20</v>
      </c>
      <c r="I222">
        <v>3</v>
      </c>
      <c r="M222">
        <v>29</v>
      </c>
      <c r="N222">
        <v>110</v>
      </c>
      <c r="O222">
        <f t="shared" si="3"/>
        <v>77000</v>
      </c>
    </row>
    <row r="223" spans="1:15" x14ac:dyDescent="0.3">
      <c r="A223" t="s">
        <v>470</v>
      </c>
      <c r="C223" t="s">
        <v>41</v>
      </c>
      <c r="D223" t="s">
        <v>36</v>
      </c>
      <c r="E223">
        <v>8</v>
      </c>
      <c r="F223" t="s">
        <v>42</v>
      </c>
      <c r="G223">
        <v>700</v>
      </c>
      <c r="I223">
        <v>4</v>
      </c>
      <c r="M223">
        <v>118</v>
      </c>
      <c r="N223">
        <v>25</v>
      </c>
      <c r="O223">
        <f t="shared" si="3"/>
        <v>17500</v>
      </c>
    </row>
    <row r="224" spans="1:15" x14ac:dyDescent="0.3">
      <c r="A224" t="s">
        <v>471</v>
      </c>
      <c r="B224" t="s">
        <v>472</v>
      </c>
      <c r="C224" t="s">
        <v>25</v>
      </c>
      <c r="D224" t="s">
        <v>25</v>
      </c>
      <c r="E224">
        <v>14</v>
      </c>
      <c r="F224" t="s">
        <v>473</v>
      </c>
      <c r="G224">
        <v>1750</v>
      </c>
      <c r="H224">
        <v>49</v>
      </c>
      <c r="I224">
        <v>3</v>
      </c>
      <c r="K224">
        <v>1</v>
      </c>
      <c r="M224">
        <v>82</v>
      </c>
      <c r="N224">
        <v>87</v>
      </c>
      <c r="O224">
        <f t="shared" si="3"/>
        <v>152250</v>
      </c>
    </row>
    <row r="225" spans="1:15" x14ac:dyDescent="0.3">
      <c r="A225" t="s">
        <v>403</v>
      </c>
      <c r="C225" t="s">
        <v>41</v>
      </c>
      <c r="D225" t="s">
        <v>48</v>
      </c>
      <c r="E225">
        <v>26</v>
      </c>
      <c r="F225" t="s">
        <v>402</v>
      </c>
      <c r="G225">
        <v>1250</v>
      </c>
      <c r="H225">
        <v>2</v>
      </c>
      <c r="I225">
        <v>4</v>
      </c>
      <c r="M225">
        <v>7</v>
      </c>
      <c r="N225">
        <v>45</v>
      </c>
      <c r="O225">
        <f t="shared" si="3"/>
        <v>56250</v>
      </c>
    </row>
    <row r="226" spans="1:15" x14ac:dyDescent="0.3">
      <c r="A226" t="s">
        <v>474</v>
      </c>
      <c r="C226" t="s">
        <v>18</v>
      </c>
      <c r="D226" t="s">
        <v>48</v>
      </c>
      <c r="E226">
        <v>19</v>
      </c>
      <c r="F226" t="s">
        <v>475</v>
      </c>
      <c r="G226">
        <v>2500</v>
      </c>
      <c r="I226">
        <v>3</v>
      </c>
      <c r="M226">
        <v>161</v>
      </c>
      <c r="N226">
        <v>55</v>
      </c>
      <c r="O226">
        <f t="shared" si="3"/>
        <v>137500</v>
      </c>
    </row>
    <row r="227" spans="1:15" x14ac:dyDescent="0.3">
      <c r="A227" t="s">
        <v>476</v>
      </c>
      <c r="C227" t="s">
        <v>32</v>
      </c>
      <c r="D227" t="s">
        <v>32</v>
      </c>
      <c r="E227">
        <v>13</v>
      </c>
      <c r="F227" t="s">
        <v>477</v>
      </c>
      <c r="G227">
        <v>800</v>
      </c>
      <c r="I227">
        <v>4</v>
      </c>
      <c r="M227">
        <v>149</v>
      </c>
      <c r="N227">
        <v>23</v>
      </c>
      <c r="O227">
        <f t="shared" si="3"/>
        <v>18400</v>
      </c>
    </row>
    <row r="228" spans="1:15" x14ac:dyDescent="0.3">
      <c r="A228" t="s">
        <v>25</v>
      </c>
      <c r="C228" t="s">
        <v>25</v>
      </c>
      <c r="D228" t="s">
        <v>25</v>
      </c>
      <c r="E228">
        <v>8</v>
      </c>
      <c r="F228" t="s">
        <v>478</v>
      </c>
      <c r="G228">
        <v>1050</v>
      </c>
      <c r="H228">
        <v>47</v>
      </c>
      <c r="I228">
        <v>3</v>
      </c>
      <c r="M228">
        <v>42</v>
      </c>
      <c r="N228">
        <v>45</v>
      </c>
      <c r="O228">
        <f t="shared" si="3"/>
        <v>47250</v>
      </c>
    </row>
    <row r="229" spans="1:15" x14ac:dyDescent="0.3">
      <c r="A229" t="s">
        <v>479</v>
      </c>
      <c r="C229" t="s">
        <v>65</v>
      </c>
      <c r="D229" t="s">
        <v>19</v>
      </c>
      <c r="E229">
        <v>28</v>
      </c>
      <c r="F229" t="s">
        <v>480</v>
      </c>
      <c r="G229">
        <v>700</v>
      </c>
      <c r="I229">
        <v>2</v>
      </c>
      <c r="N229">
        <v>101</v>
      </c>
      <c r="O229">
        <f t="shared" si="3"/>
        <v>70700</v>
      </c>
    </row>
    <row r="230" spans="1:15" x14ac:dyDescent="0.3">
      <c r="A230" t="s">
        <v>481</v>
      </c>
      <c r="C230" t="s">
        <v>28</v>
      </c>
      <c r="D230" t="s">
        <v>29</v>
      </c>
      <c r="E230">
        <v>71</v>
      </c>
      <c r="F230" t="s">
        <v>482</v>
      </c>
      <c r="G230">
        <v>3000</v>
      </c>
      <c r="I230">
        <v>6</v>
      </c>
      <c r="M230">
        <v>153</v>
      </c>
      <c r="N230">
        <v>115</v>
      </c>
      <c r="O230">
        <f t="shared" si="3"/>
        <v>345000</v>
      </c>
    </row>
    <row r="231" spans="1:15" x14ac:dyDescent="0.3">
      <c r="A231" t="s">
        <v>483</v>
      </c>
      <c r="C231" t="s">
        <v>41</v>
      </c>
      <c r="D231" t="s">
        <v>15</v>
      </c>
      <c r="E231">
        <v>6</v>
      </c>
      <c r="F231" t="s">
        <v>484</v>
      </c>
      <c r="G231">
        <v>900</v>
      </c>
      <c r="H231">
        <v>46</v>
      </c>
      <c r="I231">
        <v>4</v>
      </c>
      <c r="M231">
        <v>121</v>
      </c>
      <c r="N231">
        <v>309</v>
      </c>
      <c r="O231">
        <f t="shared" si="3"/>
        <v>278100</v>
      </c>
    </row>
    <row r="232" spans="1:15" x14ac:dyDescent="0.3">
      <c r="A232" t="s">
        <v>485</v>
      </c>
      <c r="C232" t="s">
        <v>41</v>
      </c>
      <c r="D232" t="s">
        <v>15</v>
      </c>
      <c r="E232">
        <v>10</v>
      </c>
      <c r="F232" t="s">
        <v>486</v>
      </c>
      <c r="G232">
        <v>1600</v>
      </c>
      <c r="H232">
        <v>62</v>
      </c>
      <c r="I232">
        <v>3</v>
      </c>
      <c r="M232">
        <v>101</v>
      </c>
      <c r="N232">
        <v>250</v>
      </c>
      <c r="O232">
        <f t="shared" si="3"/>
        <v>400000</v>
      </c>
    </row>
    <row r="233" spans="1:15" x14ac:dyDescent="0.3">
      <c r="A233" t="s">
        <v>487</v>
      </c>
      <c r="C233" t="s">
        <v>28</v>
      </c>
      <c r="D233" t="s">
        <v>29</v>
      </c>
      <c r="E233">
        <v>65</v>
      </c>
      <c r="F233" t="s">
        <v>488</v>
      </c>
      <c r="G233">
        <v>700</v>
      </c>
      <c r="I233">
        <v>6</v>
      </c>
      <c r="K233">
        <v>1</v>
      </c>
      <c r="N233">
        <v>301</v>
      </c>
      <c r="O233">
        <f t="shared" si="3"/>
        <v>210700</v>
      </c>
    </row>
    <row r="234" spans="1:15" x14ac:dyDescent="0.3">
      <c r="A234" t="s">
        <v>489</v>
      </c>
      <c r="B234" t="s">
        <v>490</v>
      </c>
      <c r="C234" t="s">
        <v>14</v>
      </c>
      <c r="D234" t="s">
        <v>25</v>
      </c>
      <c r="E234">
        <v>2</v>
      </c>
      <c r="F234" t="s">
        <v>491</v>
      </c>
      <c r="G234">
        <v>500</v>
      </c>
      <c r="I234">
        <v>2</v>
      </c>
      <c r="M234">
        <v>112</v>
      </c>
      <c r="N234">
        <v>256</v>
      </c>
      <c r="O234">
        <f t="shared" si="3"/>
        <v>128000</v>
      </c>
    </row>
    <row r="235" spans="1:15" x14ac:dyDescent="0.3">
      <c r="A235" t="s">
        <v>405</v>
      </c>
      <c r="C235" t="s">
        <v>14</v>
      </c>
      <c r="D235" t="s">
        <v>15</v>
      </c>
      <c r="E235">
        <v>4</v>
      </c>
      <c r="F235" t="s">
        <v>402</v>
      </c>
      <c r="G235">
        <v>1250</v>
      </c>
      <c r="H235">
        <v>2</v>
      </c>
      <c r="I235">
        <v>4</v>
      </c>
      <c r="N235">
        <v>22</v>
      </c>
      <c r="O235">
        <f t="shared" si="3"/>
        <v>27500</v>
      </c>
    </row>
    <row r="236" spans="1:15" x14ac:dyDescent="0.3">
      <c r="A236" t="s">
        <v>492</v>
      </c>
      <c r="B236" t="s">
        <v>493</v>
      </c>
      <c r="C236" t="s">
        <v>65</v>
      </c>
      <c r="D236" t="s">
        <v>69</v>
      </c>
      <c r="E236">
        <v>28</v>
      </c>
      <c r="F236" t="s">
        <v>494</v>
      </c>
      <c r="G236">
        <v>500</v>
      </c>
      <c r="I236">
        <v>3</v>
      </c>
      <c r="M236">
        <v>131</v>
      </c>
      <c r="N236">
        <v>21</v>
      </c>
      <c r="O236">
        <f t="shared" si="3"/>
        <v>10500</v>
      </c>
    </row>
    <row r="237" spans="1:15" x14ac:dyDescent="0.3">
      <c r="A237" t="s">
        <v>495</v>
      </c>
      <c r="C237" t="s">
        <v>18</v>
      </c>
      <c r="D237" t="s">
        <v>48</v>
      </c>
      <c r="E237">
        <v>21</v>
      </c>
      <c r="F237" t="s">
        <v>496</v>
      </c>
      <c r="G237">
        <v>1000</v>
      </c>
      <c r="I237">
        <v>3</v>
      </c>
      <c r="M237">
        <v>30</v>
      </c>
      <c r="N237">
        <v>14</v>
      </c>
      <c r="O237">
        <f t="shared" si="3"/>
        <v>14000</v>
      </c>
    </row>
    <row r="238" spans="1:15" x14ac:dyDescent="0.3">
      <c r="A238" t="s">
        <v>497</v>
      </c>
      <c r="C238" t="s">
        <v>18</v>
      </c>
      <c r="D238" t="s">
        <v>48</v>
      </c>
      <c r="E238">
        <v>29</v>
      </c>
      <c r="F238" t="s">
        <v>498</v>
      </c>
      <c r="G238">
        <v>1750</v>
      </c>
      <c r="H238">
        <v>21</v>
      </c>
      <c r="I238">
        <v>3</v>
      </c>
      <c r="M238">
        <v>34</v>
      </c>
      <c r="N238">
        <v>14</v>
      </c>
      <c r="O238">
        <f t="shared" si="3"/>
        <v>24500</v>
      </c>
    </row>
    <row r="239" spans="1:15" x14ac:dyDescent="0.3">
      <c r="A239" t="s">
        <v>499</v>
      </c>
      <c r="C239" t="s">
        <v>32</v>
      </c>
      <c r="D239" t="s">
        <v>32</v>
      </c>
      <c r="E239">
        <v>13</v>
      </c>
      <c r="F239" t="s">
        <v>183</v>
      </c>
      <c r="G239">
        <v>1100</v>
      </c>
      <c r="H239">
        <v>26</v>
      </c>
      <c r="I239">
        <v>4</v>
      </c>
      <c r="M239">
        <v>68</v>
      </c>
      <c r="N239">
        <v>21</v>
      </c>
      <c r="O239">
        <f t="shared" si="3"/>
        <v>23100</v>
      </c>
    </row>
    <row r="240" spans="1:15" x14ac:dyDescent="0.3">
      <c r="A240" t="s">
        <v>502</v>
      </c>
      <c r="C240" t="s">
        <v>18</v>
      </c>
      <c r="D240" t="s">
        <v>48</v>
      </c>
      <c r="E240">
        <v>18</v>
      </c>
      <c r="F240" t="s">
        <v>503</v>
      </c>
      <c r="G240">
        <v>1300</v>
      </c>
      <c r="H240">
        <v>31</v>
      </c>
      <c r="I240">
        <v>4</v>
      </c>
      <c r="M240">
        <v>133</v>
      </c>
      <c r="N240">
        <v>341</v>
      </c>
      <c r="O240">
        <f t="shared" si="3"/>
        <v>443300</v>
      </c>
    </row>
    <row r="241" spans="1:15" x14ac:dyDescent="0.3">
      <c r="A241" t="s">
        <v>504</v>
      </c>
      <c r="C241" t="s">
        <v>25</v>
      </c>
      <c r="D241" t="s">
        <v>25</v>
      </c>
      <c r="E241">
        <v>9</v>
      </c>
      <c r="F241" t="s">
        <v>505</v>
      </c>
      <c r="G241">
        <v>1000</v>
      </c>
      <c r="H241">
        <v>53</v>
      </c>
      <c r="I241">
        <v>3</v>
      </c>
      <c r="M241">
        <v>109</v>
      </c>
      <c r="N241">
        <v>205</v>
      </c>
      <c r="O241">
        <f t="shared" si="3"/>
        <v>205000</v>
      </c>
    </row>
    <row r="242" spans="1:15" x14ac:dyDescent="0.3">
      <c r="A242" t="s">
        <v>506</v>
      </c>
      <c r="B242" t="s">
        <v>507</v>
      </c>
      <c r="C242" t="s">
        <v>25</v>
      </c>
      <c r="D242" t="s">
        <v>25</v>
      </c>
      <c r="E242">
        <v>8</v>
      </c>
      <c r="F242" t="s">
        <v>478</v>
      </c>
      <c r="G242">
        <v>1050</v>
      </c>
      <c r="H242">
        <v>47</v>
      </c>
      <c r="I242">
        <v>3</v>
      </c>
      <c r="M242">
        <v>42</v>
      </c>
      <c r="N242">
        <v>76</v>
      </c>
      <c r="O242">
        <f t="shared" si="3"/>
        <v>79800</v>
      </c>
    </row>
    <row r="243" spans="1:15" x14ac:dyDescent="0.3">
      <c r="A243" t="s">
        <v>508</v>
      </c>
      <c r="B243" t="s">
        <v>509</v>
      </c>
      <c r="C243" t="s">
        <v>25</v>
      </c>
      <c r="D243" t="s">
        <v>25</v>
      </c>
      <c r="E243">
        <v>18</v>
      </c>
      <c r="F243" t="s">
        <v>510</v>
      </c>
      <c r="G243">
        <v>900</v>
      </c>
      <c r="H243">
        <v>40</v>
      </c>
      <c r="I243">
        <v>4</v>
      </c>
      <c r="M243">
        <v>49</v>
      </c>
      <c r="N243">
        <v>371</v>
      </c>
      <c r="O243">
        <f t="shared" si="3"/>
        <v>333900</v>
      </c>
    </row>
    <row r="244" spans="1:15" x14ac:dyDescent="0.3">
      <c r="A244" t="s">
        <v>511</v>
      </c>
      <c r="C244" t="s">
        <v>65</v>
      </c>
      <c r="D244" t="s">
        <v>19</v>
      </c>
      <c r="E244">
        <v>16</v>
      </c>
      <c r="F244" t="s">
        <v>512</v>
      </c>
      <c r="G244">
        <v>1000</v>
      </c>
      <c r="H244">
        <v>51</v>
      </c>
      <c r="I244">
        <v>3</v>
      </c>
      <c r="M244">
        <v>61</v>
      </c>
      <c r="N244">
        <v>38</v>
      </c>
      <c r="O244">
        <f t="shared" si="3"/>
        <v>38000</v>
      </c>
    </row>
    <row r="245" spans="1:15" x14ac:dyDescent="0.3">
      <c r="A245" t="s">
        <v>513</v>
      </c>
      <c r="C245" t="s">
        <v>32</v>
      </c>
      <c r="D245" t="s">
        <v>32</v>
      </c>
      <c r="E245">
        <v>35</v>
      </c>
      <c r="F245" t="s">
        <v>250</v>
      </c>
      <c r="G245">
        <v>1400</v>
      </c>
      <c r="H245">
        <v>3</v>
      </c>
      <c r="I245">
        <v>6</v>
      </c>
      <c r="M245">
        <v>2</v>
      </c>
      <c r="N245">
        <v>76</v>
      </c>
      <c r="O245">
        <f t="shared" si="3"/>
        <v>106400</v>
      </c>
    </row>
    <row r="246" spans="1:15" x14ac:dyDescent="0.3">
      <c r="A246" t="s">
        <v>514</v>
      </c>
      <c r="B246" t="s">
        <v>515</v>
      </c>
      <c r="C246" t="s">
        <v>25</v>
      </c>
      <c r="D246" t="s">
        <v>25</v>
      </c>
      <c r="E246">
        <v>7</v>
      </c>
      <c r="F246" t="s">
        <v>516</v>
      </c>
      <c r="G246">
        <v>900</v>
      </c>
      <c r="H246">
        <v>51</v>
      </c>
      <c r="I246">
        <v>3</v>
      </c>
      <c r="M246">
        <v>99</v>
      </c>
      <c r="N246">
        <v>21</v>
      </c>
      <c r="O246">
        <f t="shared" si="3"/>
        <v>18900</v>
      </c>
    </row>
    <row r="247" spans="1:15" x14ac:dyDescent="0.3">
      <c r="A247" t="s">
        <v>517</v>
      </c>
      <c r="C247" t="s">
        <v>18</v>
      </c>
      <c r="D247" t="s">
        <v>48</v>
      </c>
      <c r="E247">
        <v>25</v>
      </c>
      <c r="F247" t="s">
        <v>518</v>
      </c>
      <c r="G247">
        <v>700</v>
      </c>
      <c r="H247">
        <v>46</v>
      </c>
      <c r="I247">
        <v>5</v>
      </c>
      <c r="M247">
        <v>65</v>
      </c>
      <c r="N247">
        <v>26</v>
      </c>
      <c r="O247">
        <f t="shared" si="3"/>
        <v>18200</v>
      </c>
    </row>
    <row r="248" spans="1:15" x14ac:dyDescent="0.3">
      <c r="A248" t="s">
        <v>519</v>
      </c>
      <c r="C248" t="s">
        <v>25</v>
      </c>
      <c r="D248" t="s">
        <v>25</v>
      </c>
      <c r="E248">
        <v>7</v>
      </c>
      <c r="F248" t="s">
        <v>516</v>
      </c>
      <c r="G248">
        <v>900</v>
      </c>
      <c r="H248">
        <v>51</v>
      </c>
      <c r="I248">
        <v>3</v>
      </c>
      <c r="M248">
        <v>99</v>
      </c>
      <c r="N248">
        <v>90</v>
      </c>
      <c r="O248">
        <f t="shared" si="3"/>
        <v>81000</v>
      </c>
    </row>
    <row r="249" spans="1:15" x14ac:dyDescent="0.3">
      <c r="A249" t="s">
        <v>520</v>
      </c>
      <c r="B249" t="s">
        <v>521</v>
      </c>
      <c r="C249" t="s">
        <v>41</v>
      </c>
      <c r="D249" t="s">
        <v>19</v>
      </c>
      <c r="E249">
        <v>11</v>
      </c>
      <c r="F249" t="s">
        <v>522</v>
      </c>
      <c r="G249">
        <v>700</v>
      </c>
      <c r="I249">
        <v>3</v>
      </c>
      <c r="M249">
        <v>143</v>
      </c>
      <c r="N249">
        <v>123</v>
      </c>
      <c r="O249">
        <f t="shared" si="3"/>
        <v>86100</v>
      </c>
    </row>
    <row r="250" spans="1:15" x14ac:dyDescent="0.3">
      <c r="A250" t="s">
        <v>523</v>
      </c>
      <c r="C250" t="s">
        <v>18</v>
      </c>
      <c r="D250" t="s">
        <v>48</v>
      </c>
      <c r="E250">
        <v>32</v>
      </c>
      <c r="F250" t="s">
        <v>96</v>
      </c>
      <c r="G250">
        <v>1500</v>
      </c>
      <c r="H250">
        <v>7</v>
      </c>
      <c r="I250">
        <v>3</v>
      </c>
      <c r="M250">
        <v>1</v>
      </c>
      <c r="N250">
        <v>77</v>
      </c>
      <c r="O250">
        <f t="shared" si="3"/>
        <v>115500</v>
      </c>
    </row>
    <row r="251" spans="1:15" x14ac:dyDescent="0.3">
      <c r="A251" t="s">
        <v>524</v>
      </c>
      <c r="B251" t="s">
        <v>525</v>
      </c>
      <c r="C251" t="s">
        <v>14</v>
      </c>
      <c r="D251" t="s">
        <v>15</v>
      </c>
      <c r="E251">
        <v>3</v>
      </c>
      <c r="F251" t="s">
        <v>526</v>
      </c>
      <c r="G251">
        <v>800</v>
      </c>
      <c r="H251">
        <v>27</v>
      </c>
      <c r="I251">
        <v>3</v>
      </c>
      <c r="M251">
        <v>9</v>
      </c>
      <c r="N251">
        <v>95</v>
      </c>
      <c r="O251">
        <f t="shared" si="3"/>
        <v>76000</v>
      </c>
    </row>
  </sheetData>
  <autoFilter ref="A1:O1" xr:uid="{CA38032B-D96B-4DED-B71F-7B6CB0700315}"/>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1D2F-C162-47C1-B4D2-7277C7E7C8AD}">
  <dimension ref="A1:L68"/>
  <sheetViews>
    <sheetView workbookViewId="0">
      <pane ySplit="1" topLeftCell="A40" activePane="bottomLeft" state="frozen"/>
      <selection activeCell="B1" sqref="B1"/>
      <selection pane="bottomLeft" activeCell="J47" sqref="J47"/>
    </sheetView>
  </sheetViews>
  <sheetFormatPr defaultRowHeight="14.4" x14ac:dyDescent="0.3"/>
  <cols>
    <col min="1" max="1" width="33.33203125" bestFit="1" customWidth="1"/>
    <col min="2" max="2" width="15.5546875" bestFit="1" customWidth="1"/>
    <col min="3" max="3" width="9" bestFit="1" customWidth="1"/>
    <col min="4" max="4" width="7.6640625" bestFit="1" customWidth="1"/>
    <col min="5" max="5" width="12" bestFit="1" customWidth="1"/>
    <col min="6" max="6" width="75" bestFit="1" customWidth="1"/>
    <col min="7" max="7" width="15.6640625" bestFit="1" customWidth="1"/>
    <col min="8" max="8" width="19.5546875" bestFit="1" customWidth="1"/>
    <col min="9" max="9" width="18.33203125" bestFit="1" customWidth="1"/>
    <col min="10" max="10" width="12"/>
    <col min="11" max="11" width="14.77734375" bestFit="1" customWidth="1"/>
    <col min="12" max="12" width="8.88671875" style="8"/>
  </cols>
  <sheetData>
    <row r="1" spans="1:11" x14ac:dyDescent="0.3">
      <c r="A1" s="1" t="s">
        <v>0</v>
      </c>
      <c r="B1" s="1" t="s">
        <v>1</v>
      </c>
      <c r="C1" s="1" t="s">
        <v>528</v>
      </c>
      <c r="D1" s="1" t="s">
        <v>529</v>
      </c>
      <c r="E1" s="1" t="s">
        <v>4</v>
      </c>
      <c r="F1" s="1" t="s">
        <v>5</v>
      </c>
      <c r="G1" s="1" t="s">
        <v>530</v>
      </c>
      <c r="H1" s="1" t="s">
        <v>11</v>
      </c>
      <c r="I1" s="1" t="s">
        <v>12</v>
      </c>
      <c r="J1" s="1" t="s">
        <v>662</v>
      </c>
      <c r="K1" s="1" t="s">
        <v>657</v>
      </c>
    </row>
    <row r="2" spans="1:11" x14ac:dyDescent="0.3">
      <c r="A2" t="s">
        <v>531</v>
      </c>
      <c r="C2" t="s">
        <v>532</v>
      </c>
      <c r="D2" t="s">
        <v>533</v>
      </c>
      <c r="E2">
        <v>4</v>
      </c>
      <c r="F2" t="s">
        <v>534</v>
      </c>
      <c r="G2">
        <v>1050</v>
      </c>
      <c r="I2">
        <v>7</v>
      </c>
      <c r="J2">
        <v>79</v>
      </c>
      <c r="K2">
        <f>SUM(G2*J2)</f>
        <v>82950</v>
      </c>
    </row>
    <row r="3" spans="1:11" x14ac:dyDescent="0.3">
      <c r="A3" t="s">
        <v>535</v>
      </c>
      <c r="C3" t="s">
        <v>532</v>
      </c>
      <c r="D3" t="s">
        <v>536</v>
      </c>
      <c r="E3">
        <v>4</v>
      </c>
      <c r="F3" t="s">
        <v>537</v>
      </c>
      <c r="G3">
        <v>1400</v>
      </c>
      <c r="I3">
        <v>26</v>
      </c>
      <c r="J3">
        <v>93</v>
      </c>
      <c r="K3">
        <f t="shared" ref="K3:K66" si="0">SUM(G3*J3)</f>
        <v>130200</v>
      </c>
    </row>
    <row r="4" spans="1:11" x14ac:dyDescent="0.3">
      <c r="A4" t="s">
        <v>538</v>
      </c>
      <c r="C4" t="s">
        <v>532</v>
      </c>
      <c r="D4" t="s">
        <v>533</v>
      </c>
      <c r="E4">
        <v>6</v>
      </c>
      <c r="F4" t="s">
        <v>539</v>
      </c>
      <c r="G4">
        <v>900</v>
      </c>
      <c r="H4">
        <v>5</v>
      </c>
      <c r="I4">
        <v>6</v>
      </c>
      <c r="J4">
        <v>121</v>
      </c>
      <c r="K4">
        <f t="shared" si="0"/>
        <v>108900</v>
      </c>
    </row>
    <row r="5" spans="1:11" x14ac:dyDescent="0.3">
      <c r="A5" t="s">
        <v>540</v>
      </c>
      <c r="C5" t="s">
        <v>532</v>
      </c>
      <c r="D5" t="s">
        <v>536</v>
      </c>
      <c r="E5">
        <v>6</v>
      </c>
      <c r="F5" t="s">
        <v>541</v>
      </c>
      <c r="G5">
        <v>1000</v>
      </c>
      <c r="I5">
        <v>41</v>
      </c>
      <c r="J5">
        <v>11</v>
      </c>
      <c r="K5">
        <f t="shared" si="0"/>
        <v>11000</v>
      </c>
    </row>
    <row r="6" spans="1:11" x14ac:dyDescent="0.3">
      <c r="A6" t="s">
        <v>542</v>
      </c>
      <c r="C6" t="s">
        <v>532</v>
      </c>
      <c r="D6" t="s">
        <v>533</v>
      </c>
      <c r="E6">
        <v>6</v>
      </c>
      <c r="F6" t="s">
        <v>543</v>
      </c>
      <c r="G6">
        <v>1600</v>
      </c>
      <c r="J6">
        <v>15</v>
      </c>
      <c r="K6">
        <f t="shared" si="0"/>
        <v>24000</v>
      </c>
    </row>
    <row r="7" spans="1:11" x14ac:dyDescent="0.3">
      <c r="A7" t="s">
        <v>544</v>
      </c>
      <c r="C7" t="s">
        <v>545</v>
      </c>
      <c r="D7" t="s">
        <v>546</v>
      </c>
      <c r="E7">
        <v>4</v>
      </c>
      <c r="F7" t="s">
        <v>547</v>
      </c>
      <c r="G7">
        <v>1300</v>
      </c>
      <c r="I7">
        <v>31</v>
      </c>
      <c r="J7">
        <v>5</v>
      </c>
      <c r="K7">
        <f t="shared" si="0"/>
        <v>6500</v>
      </c>
    </row>
    <row r="8" spans="1:11" x14ac:dyDescent="0.3">
      <c r="A8" t="s">
        <v>548</v>
      </c>
      <c r="C8" t="s">
        <v>545</v>
      </c>
      <c r="D8" t="s">
        <v>536</v>
      </c>
      <c r="E8">
        <v>6</v>
      </c>
      <c r="F8" t="s">
        <v>549</v>
      </c>
      <c r="G8">
        <v>1250</v>
      </c>
      <c r="H8">
        <v>8</v>
      </c>
      <c r="J8">
        <v>10</v>
      </c>
      <c r="K8">
        <f t="shared" si="0"/>
        <v>12500</v>
      </c>
    </row>
    <row r="9" spans="1:11" x14ac:dyDescent="0.3">
      <c r="A9" t="s">
        <v>550</v>
      </c>
      <c r="C9" t="s">
        <v>532</v>
      </c>
      <c r="D9" t="s">
        <v>546</v>
      </c>
      <c r="E9">
        <v>5</v>
      </c>
      <c r="F9" t="s">
        <v>551</v>
      </c>
      <c r="G9">
        <v>850</v>
      </c>
      <c r="I9">
        <v>15</v>
      </c>
      <c r="J9">
        <v>93</v>
      </c>
      <c r="K9">
        <f t="shared" si="0"/>
        <v>79050</v>
      </c>
    </row>
    <row r="10" spans="1:11" x14ac:dyDescent="0.3">
      <c r="A10" t="s">
        <v>552</v>
      </c>
      <c r="C10" t="s">
        <v>532</v>
      </c>
      <c r="D10" t="s">
        <v>536</v>
      </c>
      <c r="E10">
        <v>6</v>
      </c>
      <c r="F10" t="s">
        <v>553</v>
      </c>
      <c r="G10">
        <v>800</v>
      </c>
      <c r="I10">
        <v>36</v>
      </c>
      <c r="J10">
        <v>45</v>
      </c>
      <c r="K10">
        <f t="shared" si="0"/>
        <v>36000</v>
      </c>
    </row>
    <row r="11" spans="1:11" x14ac:dyDescent="0.3">
      <c r="A11" t="s">
        <v>554</v>
      </c>
      <c r="C11" t="s">
        <v>532</v>
      </c>
      <c r="D11" t="s">
        <v>533</v>
      </c>
      <c r="E11">
        <v>4</v>
      </c>
      <c r="F11" t="s">
        <v>555</v>
      </c>
      <c r="G11">
        <v>500</v>
      </c>
      <c r="I11">
        <v>34</v>
      </c>
      <c r="J11">
        <v>29</v>
      </c>
      <c r="K11">
        <f t="shared" si="0"/>
        <v>14500</v>
      </c>
    </row>
    <row r="12" spans="1:11" x14ac:dyDescent="0.3">
      <c r="A12" t="s">
        <v>556</v>
      </c>
      <c r="C12" t="s">
        <v>532</v>
      </c>
      <c r="D12" t="s">
        <v>533</v>
      </c>
      <c r="E12">
        <v>7</v>
      </c>
      <c r="F12" t="s">
        <v>557</v>
      </c>
      <c r="G12">
        <v>1750</v>
      </c>
      <c r="H12">
        <v>6</v>
      </c>
      <c r="I12">
        <v>5</v>
      </c>
      <c r="J12">
        <v>26</v>
      </c>
      <c r="K12">
        <f t="shared" si="0"/>
        <v>45500</v>
      </c>
    </row>
    <row r="13" spans="1:11" x14ac:dyDescent="0.3">
      <c r="A13" t="s">
        <v>558</v>
      </c>
      <c r="C13" t="s">
        <v>532</v>
      </c>
      <c r="D13" t="s">
        <v>533</v>
      </c>
      <c r="E13">
        <v>5</v>
      </c>
      <c r="F13" t="s">
        <v>559</v>
      </c>
      <c r="G13">
        <v>1250</v>
      </c>
      <c r="H13">
        <v>4</v>
      </c>
      <c r="I13">
        <v>16</v>
      </c>
      <c r="J13">
        <v>77</v>
      </c>
      <c r="K13">
        <f t="shared" si="0"/>
        <v>96250</v>
      </c>
    </row>
    <row r="14" spans="1:11" x14ac:dyDescent="0.3">
      <c r="A14" t="s">
        <v>560</v>
      </c>
      <c r="C14" t="s">
        <v>532</v>
      </c>
      <c r="D14" t="s">
        <v>546</v>
      </c>
      <c r="E14">
        <v>5</v>
      </c>
      <c r="F14" t="s">
        <v>561</v>
      </c>
      <c r="G14">
        <v>600</v>
      </c>
      <c r="I14">
        <v>38</v>
      </c>
      <c r="J14">
        <v>55</v>
      </c>
      <c r="K14">
        <f t="shared" si="0"/>
        <v>33000</v>
      </c>
    </row>
    <row r="15" spans="1:11" x14ac:dyDescent="0.3">
      <c r="A15" t="s">
        <v>562</v>
      </c>
      <c r="C15" t="s">
        <v>563</v>
      </c>
      <c r="D15" t="s">
        <v>533</v>
      </c>
      <c r="E15">
        <v>6</v>
      </c>
      <c r="F15" t="s">
        <v>539</v>
      </c>
      <c r="G15">
        <v>100</v>
      </c>
      <c r="J15">
        <v>54</v>
      </c>
      <c r="K15">
        <f t="shared" si="0"/>
        <v>5400</v>
      </c>
    </row>
    <row r="16" spans="1:11" x14ac:dyDescent="0.3">
      <c r="A16" t="s">
        <v>564</v>
      </c>
      <c r="C16" t="s">
        <v>532</v>
      </c>
      <c r="D16" t="s">
        <v>565</v>
      </c>
      <c r="E16">
        <v>5</v>
      </c>
      <c r="F16" t="s">
        <v>566</v>
      </c>
      <c r="G16">
        <v>1450</v>
      </c>
      <c r="I16">
        <v>8</v>
      </c>
      <c r="J16">
        <v>35</v>
      </c>
      <c r="K16">
        <f t="shared" si="0"/>
        <v>50750</v>
      </c>
    </row>
    <row r="17" spans="1:11" x14ac:dyDescent="0.3">
      <c r="A17" t="s">
        <v>567</v>
      </c>
      <c r="C17" t="s">
        <v>532</v>
      </c>
      <c r="D17" t="s">
        <v>533</v>
      </c>
      <c r="E17">
        <v>6</v>
      </c>
      <c r="F17" t="s">
        <v>568</v>
      </c>
      <c r="G17">
        <v>1250</v>
      </c>
      <c r="I17">
        <v>27</v>
      </c>
      <c r="J17">
        <v>47</v>
      </c>
      <c r="K17">
        <f t="shared" si="0"/>
        <v>58750</v>
      </c>
    </row>
    <row r="18" spans="1:11" x14ac:dyDescent="0.3">
      <c r="A18" t="s">
        <v>569</v>
      </c>
      <c r="C18" t="s">
        <v>545</v>
      </c>
      <c r="D18" t="s">
        <v>533</v>
      </c>
      <c r="E18">
        <v>5</v>
      </c>
      <c r="F18" t="s">
        <v>570</v>
      </c>
      <c r="G18">
        <v>1500</v>
      </c>
      <c r="J18">
        <v>84</v>
      </c>
      <c r="K18">
        <f t="shared" si="0"/>
        <v>126000</v>
      </c>
    </row>
    <row r="19" spans="1:11" x14ac:dyDescent="0.3">
      <c r="A19" t="s">
        <v>571</v>
      </c>
      <c r="C19" t="s">
        <v>572</v>
      </c>
      <c r="D19" t="s">
        <v>533</v>
      </c>
      <c r="E19">
        <v>1</v>
      </c>
      <c r="F19" t="s">
        <v>573</v>
      </c>
      <c r="G19">
        <v>200</v>
      </c>
      <c r="J19">
        <v>93</v>
      </c>
      <c r="K19">
        <f t="shared" si="0"/>
        <v>18600</v>
      </c>
    </row>
    <row r="20" spans="1:11" x14ac:dyDescent="0.3">
      <c r="A20" t="s">
        <v>574</v>
      </c>
      <c r="C20" t="s">
        <v>532</v>
      </c>
      <c r="D20" t="s">
        <v>533</v>
      </c>
      <c r="E20">
        <v>3</v>
      </c>
      <c r="F20" t="s">
        <v>575</v>
      </c>
      <c r="G20">
        <v>1000</v>
      </c>
      <c r="I20">
        <v>11</v>
      </c>
      <c r="J20">
        <v>101</v>
      </c>
      <c r="K20">
        <f t="shared" si="0"/>
        <v>101000</v>
      </c>
    </row>
    <row r="21" spans="1:11" x14ac:dyDescent="0.3">
      <c r="A21" t="s">
        <v>576</v>
      </c>
      <c r="C21" t="s">
        <v>532</v>
      </c>
      <c r="D21" t="s">
        <v>546</v>
      </c>
      <c r="E21">
        <v>5</v>
      </c>
      <c r="F21" t="s">
        <v>577</v>
      </c>
      <c r="G21">
        <v>400</v>
      </c>
      <c r="J21">
        <v>125</v>
      </c>
      <c r="K21">
        <f t="shared" si="0"/>
        <v>50000</v>
      </c>
    </row>
    <row r="22" spans="1:11" x14ac:dyDescent="0.3">
      <c r="A22" t="s">
        <v>578</v>
      </c>
      <c r="C22" t="s">
        <v>532</v>
      </c>
      <c r="D22" t="s">
        <v>533</v>
      </c>
      <c r="E22">
        <v>3</v>
      </c>
      <c r="F22" t="s">
        <v>579</v>
      </c>
      <c r="G22">
        <v>800</v>
      </c>
      <c r="I22">
        <v>12</v>
      </c>
      <c r="J22">
        <v>115</v>
      </c>
      <c r="K22">
        <f t="shared" si="0"/>
        <v>92000</v>
      </c>
    </row>
    <row r="23" spans="1:11" x14ac:dyDescent="0.3">
      <c r="A23" t="s">
        <v>580</v>
      </c>
      <c r="C23" t="s">
        <v>563</v>
      </c>
      <c r="D23" t="s">
        <v>533</v>
      </c>
      <c r="E23">
        <v>6</v>
      </c>
      <c r="F23" t="s">
        <v>539</v>
      </c>
      <c r="G23">
        <v>100</v>
      </c>
      <c r="J23">
        <v>154</v>
      </c>
      <c r="K23">
        <f t="shared" si="0"/>
        <v>15400</v>
      </c>
    </row>
    <row r="24" spans="1:11" x14ac:dyDescent="0.3">
      <c r="A24" t="s">
        <v>581</v>
      </c>
      <c r="C24" t="s">
        <v>563</v>
      </c>
      <c r="D24" t="s">
        <v>533</v>
      </c>
      <c r="E24">
        <v>6</v>
      </c>
      <c r="F24" t="s">
        <v>539</v>
      </c>
      <c r="G24">
        <v>100</v>
      </c>
      <c r="J24">
        <v>198</v>
      </c>
      <c r="K24">
        <f t="shared" si="0"/>
        <v>19800</v>
      </c>
    </row>
    <row r="25" spans="1:11" x14ac:dyDescent="0.3">
      <c r="A25" t="s">
        <v>582</v>
      </c>
      <c r="C25" t="s">
        <v>563</v>
      </c>
      <c r="D25" t="s">
        <v>546</v>
      </c>
      <c r="E25">
        <v>6</v>
      </c>
      <c r="F25" t="s">
        <v>539</v>
      </c>
      <c r="G25">
        <v>100</v>
      </c>
      <c r="J25">
        <v>76</v>
      </c>
      <c r="K25">
        <f t="shared" si="0"/>
        <v>7600</v>
      </c>
    </row>
    <row r="26" spans="1:11" x14ac:dyDescent="0.3">
      <c r="A26" t="s">
        <v>583</v>
      </c>
      <c r="C26" t="s">
        <v>563</v>
      </c>
      <c r="D26" t="s">
        <v>536</v>
      </c>
      <c r="E26">
        <v>6</v>
      </c>
      <c r="F26" t="s">
        <v>539</v>
      </c>
      <c r="G26">
        <v>100</v>
      </c>
      <c r="J26">
        <v>95</v>
      </c>
      <c r="K26">
        <f t="shared" si="0"/>
        <v>9500</v>
      </c>
    </row>
    <row r="27" spans="1:11" x14ac:dyDescent="0.3">
      <c r="A27" t="s">
        <v>584</v>
      </c>
      <c r="C27" t="s">
        <v>563</v>
      </c>
      <c r="D27" t="s">
        <v>533</v>
      </c>
      <c r="E27">
        <v>6</v>
      </c>
      <c r="F27" t="s">
        <v>539</v>
      </c>
      <c r="G27">
        <v>100</v>
      </c>
      <c r="J27">
        <v>39</v>
      </c>
      <c r="K27">
        <f t="shared" si="0"/>
        <v>3900</v>
      </c>
    </row>
    <row r="28" spans="1:11" x14ac:dyDescent="0.3">
      <c r="A28" t="s">
        <v>585</v>
      </c>
      <c r="C28" t="s">
        <v>532</v>
      </c>
      <c r="D28" t="s">
        <v>536</v>
      </c>
      <c r="E28">
        <v>5</v>
      </c>
      <c r="F28" t="s">
        <v>586</v>
      </c>
      <c r="G28">
        <v>800</v>
      </c>
      <c r="I28">
        <v>20</v>
      </c>
      <c r="J28">
        <v>45</v>
      </c>
      <c r="K28">
        <f t="shared" si="0"/>
        <v>36000</v>
      </c>
    </row>
    <row r="29" spans="1:11" x14ac:dyDescent="0.3">
      <c r="A29" t="s">
        <v>587</v>
      </c>
      <c r="C29" t="s">
        <v>532</v>
      </c>
      <c r="D29" t="s">
        <v>533</v>
      </c>
      <c r="E29">
        <v>5</v>
      </c>
      <c r="F29" t="s">
        <v>588</v>
      </c>
      <c r="G29">
        <v>1750</v>
      </c>
      <c r="H29">
        <v>2</v>
      </c>
      <c r="I29">
        <v>1</v>
      </c>
      <c r="J29">
        <v>54</v>
      </c>
      <c r="K29">
        <f t="shared" si="0"/>
        <v>94500</v>
      </c>
    </row>
    <row r="30" spans="1:11" x14ac:dyDescent="0.3">
      <c r="A30" t="s">
        <v>589</v>
      </c>
      <c r="C30" t="s">
        <v>532</v>
      </c>
      <c r="D30" t="s">
        <v>536</v>
      </c>
      <c r="E30">
        <v>5</v>
      </c>
      <c r="F30" t="s">
        <v>590</v>
      </c>
      <c r="G30">
        <v>2000</v>
      </c>
      <c r="J30">
        <v>67</v>
      </c>
      <c r="K30">
        <f t="shared" si="0"/>
        <v>134000</v>
      </c>
    </row>
    <row r="31" spans="1:11" x14ac:dyDescent="0.3">
      <c r="A31" t="s">
        <v>591</v>
      </c>
      <c r="C31" t="s">
        <v>532</v>
      </c>
      <c r="D31" t="s">
        <v>536</v>
      </c>
      <c r="E31">
        <v>4</v>
      </c>
      <c r="F31" t="s">
        <v>592</v>
      </c>
      <c r="G31">
        <v>900</v>
      </c>
      <c r="I31">
        <v>35</v>
      </c>
      <c r="J31">
        <v>71</v>
      </c>
      <c r="K31">
        <f t="shared" si="0"/>
        <v>63900</v>
      </c>
    </row>
    <row r="32" spans="1:11" x14ac:dyDescent="0.3">
      <c r="A32" t="s">
        <v>593</v>
      </c>
      <c r="C32" t="s">
        <v>532</v>
      </c>
      <c r="D32" t="s">
        <v>546</v>
      </c>
      <c r="E32">
        <v>6</v>
      </c>
      <c r="F32" t="s">
        <v>594</v>
      </c>
      <c r="G32">
        <v>800</v>
      </c>
      <c r="J32">
        <v>72</v>
      </c>
      <c r="K32">
        <f t="shared" si="0"/>
        <v>57600</v>
      </c>
    </row>
    <row r="33" spans="1:11" x14ac:dyDescent="0.3">
      <c r="A33" t="s">
        <v>595</v>
      </c>
      <c r="C33" t="s">
        <v>532</v>
      </c>
      <c r="D33" t="s">
        <v>546</v>
      </c>
      <c r="E33">
        <v>4</v>
      </c>
      <c r="F33" t="s">
        <v>596</v>
      </c>
      <c r="G33">
        <v>800</v>
      </c>
      <c r="I33">
        <v>24</v>
      </c>
      <c r="J33">
        <v>43</v>
      </c>
      <c r="K33">
        <f t="shared" si="0"/>
        <v>34400</v>
      </c>
    </row>
    <row r="34" spans="1:11" x14ac:dyDescent="0.3">
      <c r="A34" t="s">
        <v>597</v>
      </c>
      <c r="C34" t="s">
        <v>545</v>
      </c>
      <c r="D34" t="s">
        <v>536</v>
      </c>
      <c r="E34">
        <v>4</v>
      </c>
      <c r="F34" t="s">
        <v>598</v>
      </c>
      <c r="G34">
        <v>1200</v>
      </c>
      <c r="J34">
        <v>57</v>
      </c>
      <c r="K34">
        <f t="shared" si="0"/>
        <v>68400</v>
      </c>
    </row>
    <row r="35" spans="1:11" x14ac:dyDescent="0.3">
      <c r="A35" t="s">
        <v>599</v>
      </c>
      <c r="C35" t="s">
        <v>532</v>
      </c>
      <c r="D35" t="s">
        <v>546</v>
      </c>
      <c r="E35">
        <v>4</v>
      </c>
      <c r="F35" t="s">
        <v>600</v>
      </c>
      <c r="G35">
        <v>600</v>
      </c>
      <c r="I35">
        <v>40</v>
      </c>
      <c r="J35">
        <v>78</v>
      </c>
      <c r="K35">
        <f t="shared" si="0"/>
        <v>46800</v>
      </c>
    </row>
    <row r="36" spans="1:11" x14ac:dyDescent="0.3">
      <c r="A36" t="s">
        <v>601</v>
      </c>
      <c r="C36" t="s">
        <v>532</v>
      </c>
      <c r="D36" t="s">
        <v>546</v>
      </c>
      <c r="E36">
        <v>4</v>
      </c>
      <c r="F36" t="s">
        <v>602</v>
      </c>
      <c r="G36">
        <v>500</v>
      </c>
      <c r="I36">
        <v>39</v>
      </c>
      <c r="J36">
        <v>89</v>
      </c>
      <c r="K36">
        <f t="shared" si="0"/>
        <v>44500</v>
      </c>
    </row>
    <row r="37" spans="1:11" x14ac:dyDescent="0.3">
      <c r="A37" t="s">
        <v>603</v>
      </c>
      <c r="C37" t="s">
        <v>532</v>
      </c>
      <c r="D37" t="s">
        <v>546</v>
      </c>
      <c r="E37">
        <v>7</v>
      </c>
      <c r="F37" t="s">
        <v>604</v>
      </c>
      <c r="G37">
        <v>1600</v>
      </c>
      <c r="H37">
        <v>1</v>
      </c>
      <c r="I37">
        <v>3</v>
      </c>
      <c r="J37">
        <v>99</v>
      </c>
      <c r="K37">
        <f t="shared" si="0"/>
        <v>158400</v>
      </c>
    </row>
    <row r="38" spans="1:11" x14ac:dyDescent="0.3">
      <c r="A38" t="s">
        <v>605</v>
      </c>
      <c r="C38" t="s">
        <v>532</v>
      </c>
      <c r="D38" t="s">
        <v>533</v>
      </c>
      <c r="E38">
        <v>5</v>
      </c>
      <c r="F38" t="s">
        <v>606</v>
      </c>
      <c r="G38">
        <v>500</v>
      </c>
      <c r="I38">
        <v>23</v>
      </c>
      <c r="J38">
        <v>110</v>
      </c>
      <c r="K38">
        <f t="shared" si="0"/>
        <v>55000</v>
      </c>
    </row>
    <row r="39" spans="1:11" x14ac:dyDescent="0.3">
      <c r="A39" t="s">
        <v>527</v>
      </c>
      <c r="J39">
        <v>155</v>
      </c>
      <c r="K39">
        <f t="shared" si="0"/>
        <v>0</v>
      </c>
    </row>
    <row r="40" spans="1:11" x14ac:dyDescent="0.3">
      <c r="A40" t="s">
        <v>607</v>
      </c>
      <c r="C40" t="s">
        <v>532</v>
      </c>
      <c r="D40" t="s">
        <v>536</v>
      </c>
      <c r="E40">
        <v>3</v>
      </c>
      <c r="F40" t="s">
        <v>608</v>
      </c>
      <c r="G40">
        <v>1500</v>
      </c>
      <c r="J40">
        <v>45</v>
      </c>
      <c r="K40">
        <f t="shared" si="0"/>
        <v>67500</v>
      </c>
    </row>
    <row r="41" spans="1:11" x14ac:dyDescent="0.3">
      <c r="A41" t="s">
        <v>609</v>
      </c>
      <c r="C41" t="s">
        <v>532</v>
      </c>
      <c r="D41" t="s">
        <v>546</v>
      </c>
      <c r="E41">
        <v>4</v>
      </c>
      <c r="F41" t="s">
        <v>610</v>
      </c>
      <c r="G41">
        <v>500</v>
      </c>
      <c r="J41">
        <v>59</v>
      </c>
      <c r="K41">
        <f t="shared" si="0"/>
        <v>29500</v>
      </c>
    </row>
    <row r="42" spans="1:11" x14ac:dyDescent="0.3">
      <c r="A42" t="s">
        <v>611</v>
      </c>
      <c r="C42" t="s">
        <v>545</v>
      </c>
      <c r="D42" t="s">
        <v>546</v>
      </c>
      <c r="E42">
        <v>6</v>
      </c>
      <c r="F42" t="s">
        <v>612</v>
      </c>
      <c r="G42">
        <v>1000</v>
      </c>
      <c r="H42">
        <v>9</v>
      </c>
      <c r="I42">
        <v>14</v>
      </c>
      <c r="J42">
        <v>55</v>
      </c>
      <c r="K42">
        <f t="shared" si="0"/>
        <v>55000</v>
      </c>
    </row>
    <row r="43" spans="1:11" x14ac:dyDescent="0.3">
      <c r="A43" t="s">
        <v>613</v>
      </c>
      <c r="C43" t="s">
        <v>545</v>
      </c>
      <c r="D43" t="s">
        <v>533</v>
      </c>
      <c r="E43">
        <v>6</v>
      </c>
      <c r="F43" t="s">
        <v>614</v>
      </c>
      <c r="G43">
        <v>850</v>
      </c>
      <c r="I43">
        <v>21</v>
      </c>
      <c r="J43">
        <v>23</v>
      </c>
      <c r="K43">
        <f t="shared" si="0"/>
        <v>19550</v>
      </c>
    </row>
    <row r="44" spans="1:11" x14ac:dyDescent="0.3">
      <c r="A44" t="s">
        <v>615</v>
      </c>
      <c r="C44" t="s">
        <v>532</v>
      </c>
      <c r="D44" t="s">
        <v>546</v>
      </c>
      <c r="E44">
        <v>4</v>
      </c>
      <c r="F44" t="s">
        <v>616</v>
      </c>
      <c r="G44">
        <v>1150</v>
      </c>
      <c r="I44">
        <v>13</v>
      </c>
      <c r="J44">
        <v>45</v>
      </c>
      <c r="K44">
        <f t="shared" si="0"/>
        <v>51750</v>
      </c>
    </row>
    <row r="45" spans="1:11" x14ac:dyDescent="0.3">
      <c r="A45" t="s">
        <v>617</v>
      </c>
      <c r="C45" t="s">
        <v>532</v>
      </c>
      <c r="D45" t="s">
        <v>533</v>
      </c>
      <c r="E45">
        <v>4</v>
      </c>
      <c r="F45" t="s">
        <v>616</v>
      </c>
      <c r="G45">
        <v>1150</v>
      </c>
      <c r="I45">
        <v>13</v>
      </c>
      <c r="J45">
        <v>101</v>
      </c>
      <c r="K45">
        <f t="shared" si="0"/>
        <v>116150</v>
      </c>
    </row>
    <row r="46" spans="1:11" x14ac:dyDescent="0.3">
      <c r="A46" t="s">
        <v>618</v>
      </c>
      <c r="C46" t="s">
        <v>532</v>
      </c>
      <c r="D46" t="s">
        <v>536</v>
      </c>
      <c r="E46">
        <v>4</v>
      </c>
      <c r="F46" t="s">
        <v>616</v>
      </c>
      <c r="G46">
        <v>1150</v>
      </c>
      <c r="I46">
        <v>13</v>
      </c>
      <c r="J46">
        <v>115</v>
      </c>
      <c r="K46">
        <f t="shared" si="0"/>
        <v>132250</v>
      </c>
    </row>
    <row r="47" spans="1:11" x14ac:dyDescent="0.3">
      <c r="A47" t="s">
        <v>619</v>
      </c>
      <c r="C47" t="s">
        <v>532</v>
      </c>
      <c r="D47" t="s">
        <v>546</v>
      </c>
      <c r="E47">
        <v>6</v>
      </c>
      <c r="F47" t="s">
        <v>620</v>
      </c>
      <c r="G47">
        <v>1250</v>
      </c>
      <c r="H47">
        <v>3</v>
      </c>
      <c r="I47">
        <v>2</v>
      </c>
      <c r="J47">
        <v>309</v>
      </c>
      <c r="K47">
        <f>SUM(G47*J47)</f>
        <v>386250</v>
      </c>
    </row>
    <row r="48" spans="1:11" x14ac:dyDescent="0.3">
      <c r="A48" t="s">
        <v>621</v>
      </c>
      <c r="C48" t="s">
        <v>532</v>
      </c>
      <c r="D48" t="s">
        <v>536</v>
      </c>
      <c r="E48">
        <v>6</v>
      </c>
      <c r="F48" t="s">
        <v>622</v>
      </c>
      <c r="G48">
        <v>700</v>
      </c>
      <c r="J48">
        <v>77</v>
      </c>
      <c r="K48">
        <f t="shared" si="0"/>
        <v>53900</v>
      </c>
    </row>
    <row r="49" spans="1:11" x14ac:dyDescent="0.3">
      <c r="A49" t="s">
        <v>623</v>
      </c>
      <c r="C49" t="s">
        <v>532</v>
      </c>
      <c r="D49" t="s">
        <v>536</v>
      </c>
      <c r="E49">
        <v>7</v>
      </c>
      <c r="F49" t="s">
        <v>624</v>
      </c>
      <c r="G49">
        <v>1000</v>
      </c>
      <c r="I49">
        <v>32</v>
      </c>
      <c r="J49">
        <v>63</v>
      </c>
      <c r="K49">
        <f t="shared" si="0"/>
        <v>63000</v>
      </c>
    </row>
    <row r="50" spans="1:11" x14ac:dyDescent="0.3">
      <c r="A50" t="s">
        <v>625</v>
      </c>
      <c r="C50" t="s">
        <v>532</v>
      </c>
      <c r="D50" t="s">
        <v>546</v>
      </c>
      <c r="E50">
        <v>7</v>
      </c>
      <c r="F50" t="s">
        <v>626</v>
      </c>
      <c r="G50">
        <v>1000</v>
      </c>
      <c r="H50">
        <v>7</v>
      </c>
      <c r="I50">
        <v>4</v>
      </c>
      <c r="J50">
        <v>95</v>
      </c>
      <c r="K50">
        <f t="shared" si="0"/>
        <v>95000</v>
      </c>
    </row>
    <row r="51" spans="1:11" x14ac:dyDescent="0.3">
      <c r="A51" t="s">
        <v>627</v>
      </c>
      <c r="C51" t="s">
        <v>532</v>
      </c>
      <c r="D51" t="s">
        <v>533</v>
      </c>
      <c r="E51">
        <v>4</v>
      </c>
      <c r="F51" t="s">
        <v>628</v>
      </c>
      <c r="G51">
        <v>700</v>
      </c>
      <c r="I51">
        <v>19</v>
      </c>
      <c r="J51">
        <v>103</v>
      </c>
      <c r="K51">
        <f t="shared" si="0"/>
        <v>72100</v>
      </c>
    </row>
    <row r="52" spans="1:11" x14ac:dyDescent="0.3">
      <c r="A52" t="s">
        <v>629</v>
      </c>
      <c r="C52" t="s">
        <v>545</v>
      </c>
      <c r="D52" t="s">
        <v>533</v>
      </c>
      <c r="E52">
        <v>4</v>
      </c>
      <c r="F52" t="s">
        <v>630</v>
      </c>
      <c r="G52">
        <v>1250</v>
      </c>
      <c r="H52">
        <v>10</v>
      </c>
      <c r="I52">
        <v>10</v>
      </c>
      <c r="J52">
        <v>115</v>
      </c>
      <c r="K52">
        <f t="shared" si="0"/>
        <v>143750</v>
      </c>
    </row>
    <row r="53" spans="1:11" x14ac:dyDescent="0.3">
      <c r="A53" t="s">
        <v>631</v>
      </c>
      <c r="C53" t="s">
        <v>532</v>
      </c>
      <c r="D53" t="s">
        <v>546</v>
      </c>
      <c r="E53">
        <v>6</v>
      </c>
      <c r="F53" t="s">
        <v>632</v>
      </c>
      <c r="G53">
        <v>1150</v>
      </c>
      <c r="I53">
        <v>25</v>
      </c>
      <c r="J53">
        <v>79</v>
      </c>
      <c r="K53">
        <f t="shared" si="0"/>
        <v>90850</v>
      </c>
    </row>
    <row r="54" spans="1:11" x14ac:dyDescent="0.3">
      <c r="A54" t="s">
        <v>633</v>
      </c>
      <c r="C54" t="s">
        <v>532</v>
      </c>
      <c r="D54" t="s">
        <v>533</v>
      </c>
      <c r="E54">
        <v>6</v>
      </c>
      <c r="F54" t="s">
        <v>543</v>
      </c>
      <c r="G54">
        <v>500</v>
      </c>
      <c r="I54">
        <v>9</v>
      </c>
      <c r="J54">
        <v>5</v>
      </c>
      <c r="K54">
        <f t="shared" si="0"/>
        <v>2500</v>
      </c>
    </row>
    <row r="55" spans="1:11" x14ac:dyDescent="0.3">
      <c r="A55" t="s">
        <v>634</v>
      </c>
      <c r="C55" t="s">
        <v>545</v>
      </c>
      <c r="D55" t="s">
        <v>546</v>
      </c>
      <c r="E55">
        <v>6</v>
      </c>
      <c r="F55" t="s">
        <v>635</v>
      </c>
      <c r="G55">
        <v>1000</v>
      </c>
      <c r="J55">
        <v>20</v>
      </c>
      <c r="K55">
        <f t="shared" si="0"/>
        <v>20000</v>
      </c>
    </row>
    <row r="56" spans="1:11" x14ac:dyDescent="0.3">
      <c r="A56" t="s">
        <v>636</v>
      </c>
      <c r="C56" t="s">
        <v>563</v>
      </c>
      <c r="D56" t="s">
        <v>533</v>
      </c>
      <c r="E56">
        <v>6</v>
      </c>
      <c r="F56" t="s">
        <v>539</v>
      </c>
      <c r="G56">
        <v>100</v>
      </c>
      <c r="J56">
        <v>15</v>
      </c>
      <c r="K56">
        <f t="shared" si="0"/>
        <v>1500</v>
      </c>
    </row>
    <row r="57" spans="1:11" x14ac:dyDescent="0.3">
      <c r="A57" t="s">
        <v>637</v>
      </c>
      <c r="C57" t="s">
        <v>532</v>
      </c>
      <c r="D57" t="s">
        <v>533</v>
      </c>
      <c r="E57">
        <v>3</v>
      </c>
      <c r="F57" t="s">
        <v>638</v>
      </c>
      <c r="G57">
        <v>1150</v>
      </c>
      <c r="I57">
        <v>22</v>
      </c>
      <c r="J57">
        <v>5</v>
      </c>
      <c r="K57">
        <f t="shared" si="0"/>
        <v>5750</v>
      </c>
    </row>
    <row r="58" spans="1:11" x14ac:dyDescent="0.3">
      <c r="A58" t="s">
        <v>639</v>
      </c>
      <c r="C58" t="s">
        <v>532</v>
      </c>
      <c r="D58" t="s">
        <v>533</v>
      </c>
      <c r="E58">
        <v>5</v>
      </c>
      <c r="F58" t="s">
        <v>640</v>
      </c>
      <c r="G58">
        <v>800</v>
      </c>
      <c r="J58">
        <v>49</v>
      </c>
      <c r="K58">
        <f t="shared" si="0"/>
        <v>39200</v>
      </c>
    </row>
    <row r="59" spans="1:11" x14ac:dyDescent="0.3">
      <c r="A59" t="s">
        <v>641</v>
      </c>
      <c r="C59" t="s">
        <v>545</v>
      </c>
      <c r="D59" t="s">
        <v>546</v>
      </c>
      <c r="E59">
        <v>5</v>
      </c>
      <c r="F59" t="s">
        <v>642</v>
      </c>
      <c r="G59">
        <v>1250</v>
      </c>
      <c r="I59">
        <v>28</v>
      </c>
      <c r="J59">
        <v>4</v>
      </c>
      <c r="K59">
        <f t="shared" si="0"/>
        <v>5000</v>
      </c>
    </row>
    <row r="60" spans="1:11" x14ac:dyDescent="0.3">
      <c r="A60" t="s">
        <v>643</v>
      </c>
      <c r="B60" t="s">
        <v>644</v>
      </c>
      <c r="C60" t="s">
        <v>532</v>
      </c>
      <c r="D60" t="s">
        <v>565</v>
      </c>
      <c r="E60">
        <v>5</v>
      </c>
      <c r="F60" t="s">
        <v>566</v>
      </c>
      <c r="G60">
        <v>1450</v>
      </c>
      <c r="I60">
        <v>8</v>
      </c>
      <c r="J60">
        <v>39</v>
      </c>
      <c r="K60">
        <f t="shared" si="0"/>
        <v>56550</v>
      </c>
    </row>
    <row r="61" spans="1:11" x14ac:dyDescent="0.3">
      <c r="A61" t="s">
        <v>645</v>
      </c>
      <c r="C61" t="s">
        <v>563</v>
      </c>
      <c r="D61" t="s">
        <v>533</v>
      </c>
      <c r="E61">
        <v>6</v>
      </c>
      <c r="F61" t="s">
        <v>539</v>
      </c>
      <c r="G61">
        <v>100</v>
      </c>
      <c r="J61">
        <v>77</v>
      </c>
      <c r="K61">
        <f t="shared" si="0"/>
        <v>7700</v>
      </c>
    </row>
    <row r="62" spans="1:11" x14ac:dyDescent="0.3">
      <c r="A62" t="s">
        <v>646</v>
      </c>
      <c r="C62" t="s">
        <v>532</v>
      </c>
      <c r="D62" t="s">
        <v>533</v>
      </c>
      <c r="E62">
        <v>6</v>
      </c>
      <c r="F62" t="s">
        <v>647</v>
      </c>
      <c r="G62">
        <v>900</v>
      </c>
      <c r="J62">
        <v>32</v>
      </c>
      <c r="K62">
        <f t="shared" si="0"/>
        <v>28800</v>
      </c>
    </row>
    <row r="63" spans="1:11" x14ac:dyDescent="0.3">
      <c r="A63" t="s">
        <v>648</v>
      </c>
      <c r="C63" t="s">
        <v>532</v>
      </c>
      <c r="D63" t="s">
        <v>536</v>
      </c>
      <c r="E63">
        <v>5</v>
      </c>
      <c r="F63" t="s">
        <v>649</v>
      </c>
      <c r="G63">
        <v>800</v>
      </c>
      <c r="I63">
        <v>18</v>
      </c>
      <c r="J63">
        <v>125</v>
      </c>
      <c r="K63">
        <f t="shared" si="0"/>
        <v>100000</v>
      </c>
    </row>
    <row r="64" spans="1:11" x14ac:dyDescent="0.3">
      <c r="A64" t="s">
        <v>650</v>
      </c>
      <c r="C64" t="s">
        <v>563</v>
      </c>
      <c r="D64" t="s">
        <v>533</v>
      </c>
      <c r="E64">
        <v>6</v>
      </c>
      <c r="F64" t="s">
        <v>539</v>
      </c>
      <c r="G64">
        <v>100</v>
      </c>
      <c r="J64">
        <v>198</v>
      </c>
      <c r="K64">
        <f t="shared" si="0"/>
        <v>19800</v>
      </c>
    </row>
    <row r="65" spans="1:11" x14ac:dyDescent="0.3">
      <c r="A65" t="s">
        <v>651</v>
      </c>
      <c r="C65" t="s">
        <v>563</v>
      </c>
      <c r="D65" t="s">
        <v>533</v>
      </c>
      <c r="E65">
        <v>6</v>
      </c>
      <c r="F65" t="s">
        <v>539</v>
      </c>
      <c r="G65">
        <v>100</v>
      </c>
      <c r="J65">
        <v>132</v>
      </c>
      <c r="K65">
        <f t="shared" si="0"/>
        <v>13200</v>
      </c>
    </row>
    <row r="66" spans="1:11" x14ac:dyDescent="0.3">
      <c r="A66" t="s">
        <v>652</v>
      </c>
      <c r="C66" t="s">
        <v>545</v>
      </c>
      <c r="D66" t="s">
        <v>546</v>
      </c>
      <c r="E66">
        <v>4</v>
      </c>
      <c r="F66" t="s">
        <v>653</v>
      </c>
      <c r="G66">
        <v>700</v>
      </c>
      <c r="I66">
        <v>29</v>
      </c>
      <c r="J66">
        <v>154</v>
      </c>
      <c r="K66">
        <f t="shared" si="0"/>
        <v>107800</v>
      </c>
    </row>
    <row r="67" spans="1:11" x14ac:dyDescent="0.3">
      <c r="A67" t="s">
        <v>654</v>
      </c>
      <c r="C67" t="s">
        <v>545</v>
      </c>
      <c r="D67" t="s">
        <v>546</v>
      </c>
      <c r="E67">
        <v>6</v>
      </c>
      <c r="F67" t="s">
        <v>655</v>
      </c>
      <c r="G67">
        <v>500</v>
      </c>
      <c r="I67">
        <v>37</v>
      </c>
      <c r="J67">
        <v>158</v>
      </c>
      <c r="K67">
        <f t="shared" ref="K67:K68" si="1">SUM(G67*J67)</f>
        <v>79000</v>
      </c>
    </row>
    <row r="68" spans="1:11" x14ac:dyDescent="0.3">
      <c r="A68" t="s">
        <v>656</v>
      </c>
      <c r="C68" t="s">
        <v>563</v>
      </c>
      <c r="D68" t="s">
        <v>533</v>
      </c>
      <c r="E68">
        <v>6</v>
      </c>
      <c r="F68" t="s">
        <v>539</v>
      </c>
      <c r="G68">
        <v>100</v>
      </c>
      <c r="J68">
        <v>210</v>
      </c>
      <c r="K68">
        <f t="shared" si="1"/>
        <v>21000</v>
      </c>
    </row>
  </sheetData>
  <autoFilter ref="A1:K1" xr:uid="{152E1D2F-C162-47C1-B4D2-7277C7E7C8AD}"/>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D9396-83FF-4ACB-A983-DCA381BB46DC}">
  <dimension ref="A1:D102"/>
  <sheetViews>
    <sheetView tabSelected="1" topLeftCell="A83" workbookViewId="0">
      <selection activeCell="A105" sqref="A105"/>
    </sheetView>
  </sheetViews>
  <sheetFormatPr defaultRowHeight="14.4" x14ac:dyDescent="0.3"/>
  <cols>
    <col min="1" max="1" width="57.77734375" bestFit="1" customWidth="1"/>
    <col min="2" max="2" width="51" bestFit="1" customWidth="1"/>
    <col min="3" max="3" width="24.44140625" bestFit="1" customWidth="1"/>
  </cols>
  <sheetData>
    <row r="1" spans="1:2" x14ac:dyDescent="0.3">
      <c r="A1" s="2" t="s">
        <v>658</v>
      </c>
      <c r="B1" s="2" t="s">
        <v>659</v>
      </c>
    </row>
    <row r="2" spans="1:2" x14ac:dyDescent="0.3">
      <c r="A2" s="3" t="s">
        <v>533</v>
      </c>
      <c r="B2" s="3">
        <f>COUNTIF(Cats!D2:D68, "Short")</f>
        <v>30</v>
      </c>
    </row>
    <row r="3" spans="1:2" x14ac:dyDescent="0.3">
      <c r="A3" s="3" t="s">
        <v>536</v>
      </c>
      <c r="B3" s="3">
        <f>COUNTIF(Cats!D2:D69, "Medium")</f>
        <v>14</v>
      </c>
    </row>
    <row r="4" spans="1:2" x14ac:dyDescent="0.3">
      <c r="A4" s="3" t="s">
        <v>546</v>
      </c>
      <c r="B4" s="3">
        <f>COUNTIF(Cats!D2:D70, "Long")</f>
        <v>20</v>
      </c>
    </row>
    <row r="5" spans="1:2" x14ac:dyDescent="0.3">
      <c r="A5" s="3" t="s">
        <v>565</v>
      </c>
      <c r="B5" s="3">
        <f>COUNTIF(Cats!D2:D71, "Bald")</f>
        <v>2</v>
      </c>
    </row>
    <row r="8" spans="1:2" x14ac:dyDescent="0.3">
      <c r="A8" s="2" t="s">
        <v>660</v>
      </c>
      <c r="B8" s="2" t="s">
        <v>661</v>
      </c>
    </row>
    <row r="9" spans="1:2" x14ac:dyDescent="0.3">
      <c r="A9" s="3" t="s">
        <v>32</v>
      </c>
      <c r="B9" s="3">
        <f>COUNTIF(Dogs!C2:C251, "Herding")</f>
        <v>37</v>
      </c>
    </row>
    <row r="10" spans="1:2" x14ac:dyDescent="0.3">
      <c r="A10" s="3" t="s">
        <v>65</v>
      </c>
      <c r="B10" s="3">
        <f>COUNTIF(Dogs!C2:C251, "Hound")</f>
        <v>34</v>
      </c>
    </row>
    <row r="11" spans="1:2" x14ac:dyDescent="0.3">
      <c r="A11" s="3" t="s">
        <v>41</v>
      </c>
      <c r="B11" s="3">
        <f>COUNTIF(Dogs!C2:C251, "Non Sporting")</f>
        <v>27</v>
      </c>
    </row>
    <row r="12" spans="1:2" x14ac:dyDescent="0.3">
      <c r="A12" s="3" t="s">
        <v>356</v>
      </c>
      <c r="B12" s="3">
        <f>COUNTIF(Dogs!C2:C251, "Southern")</f>
        <v>1</v>
      </c>
    </row>
    <row r="13" spans="1:2" x14ac:dyDescent="0.3">
      <c r="A13" s="3" t="s">
        <v>18</v>
      </c>
      <c r="B13" s="3">
        <f>COUNTIF(Dogs!C2:C251, "Sporting")</f>
        <v>40</v>
      </c>
    </row>
    <row r="14" spans="1:2" x14ac:dyDescent="0.3">
      <c r="A14" s="3" t="s">
        <v>25</v>
      </c>
      <c r="B14" s="3">
        <f>COUNTIF(Dogs!C2:C251, "Terrier")</f>
        <v>36</v>
      </c>
    </row>
    <row r="15" spans="1:2" x14ac:dyDescent="0.3">
      <c r="A15" s="3" t="s">
        <v>14</v>
      </c>
      <c r="B15" s="3">
        <f>COUNTIF(Dogs!C2:C251, "Toy")</f>
        <v>21</v>
      </c>
    </row>
    <row r="16" spans="1:2" x14ac:dyDescent="0.3">
      <c r="A16" s="3" t="s">
        <v>28</v>
      </c>
      <c r="B16" s="3">
        <f>COUNTIF(Dogs!C2:C251, "Working")</f>
        <v>49</v>
      </c>
    </row>
    <row r="18" spans="1:3" ht="18" x14ac:dyDescent="0.35">
      <c r="A18" s="7" t="s">
        <v>665</v>
      </c>
    </row>
    <row r="19" spans="1:3" x14ac:dyDescent="0.3">
      <c r="A19" s="5" t="s">
        <v>668</v>
      </c>
      <c r="B19" s="5" t="s">
        <v>663</v>
      </c>
      <c r="C19" s="5" t="s">
        <v>664</v>
      </c>
    </row>
    <row r="20" spans="1:3" x14ac:dyDescent="0.3">
      <c r="A20" s="3">
        <v>1</v>
      </c>
      <c r="B20" s="3" t="str" cm="1">
        <f t="array" ref="B20:C29">INDEX(_xlfn._xlws.SORT(Cats!$A$2:$K$68, 9,-1,), _xlfn.SEQUENCE(10),{1,9})</f>
        <v>American Wirehair</v>
      </c>
      <c r="C20" s="3">
        <v>41</v>
      </c>
    </row>
    <row r="21" spans="1:3" x14ac:dyDescent="0.3">
      <c r="A21" s="3">
        <v>2</v>
      </c>
      <c r="B21" s="3" t="str">
        <v>Korat</v>
      </c>
      <c r="C21" s="3">
        <v>40</v>
      </c>
    </row>
    <row r="22" spans="1:3" x14ac:dyDescent="0.3">
      <c r="A22" s="3">
        <v>3</v>
      </c>
      <c r="B22" s="3" t="str">
        <v>LaPerm</v>
      </c>
      <c r="C22" s="3">
        <v>39</v>
      </c>
    </row>
    <row r="23" spans="1:3" x14ac:dyDescent="0.3">
      <c r="A23" s="3">
        <v>4</v>
      </c>
      <c r="B23" s="3" t="str">
        <v>Burmilla</v>
      </c>
      <c r="C23" s="3">
        <v>38</v>
      </c>
    </row>
    <row r="24" spans="1:3" x14ac:dyDescent="0.3">
      <c r="A24" s="3">
        <v>5</v>
      </c>
      <c r="B24" s="3" t="str">
        <v>Turkish Van</v>
      </c>
      <c r="C24" s="3">
        <v>37</v>
      </c>
    </row>
    <row r="25" spans="1:3" x14ac:dyDescent="0.3">
      <c r="A25" s="3">
        <v>6</v>
      </c>
      <c r="B25" s="3" t="str">
        <v>Bobtail</v>
      </c>
      <c r="C25" s="3">
        <v>36</v>
      </c>
    </row>
    <row r="26" spans="1:3" x14ac:dyDescent="0.3">
      <c r="A26" s="3">
        <v>7</v>
      </c>
      <c r="B26" s="3" t="str">
        <v>Havana</v>
      </c>
      <c r="C26" s="3">
        <v>35</v>
      </c>
    </row>
    <row r="27" spans="1:3" x14ac:dyDescent="0.3">
      <c r="A27" s="3">
        <v>8</v>
      </c>
      <c r="B27" s="3" t="str">
        <v>Bombay</v>
      </c>
      <c r="C27" s="3">
        <v>34</v>
      </c>
    </row>
    <row r="28" spans="1:3" x14ac:dyDescent="0.3">
      <c r="A28" s="3">
        <v>9</v>
      </c>
      <c r="B28" s="3" t="str">
        <v>Ragamuffin</v>
      </c>
      <c r="C28" s="3">
        <v>32</v>
      </c>
    </row>
    <row r="29" spans="1:3" x14ac:dyDescent="0.3">
      <c r="A29" s="3">
        <v>10</v>
      </c>
      <c r="B29" s="3" t="str">
        <v>Balinese</v>
      </c>
      <c r="C29" s="3">
        <v>31</v>
      </c>
    </row>
    <row r="31" spans="1:3" ht="18" x14ac:dyDescent="0.35">
      <c r="A31" s="7" t="s">
        <v>666</v>
      </c>
    </row>
    <row r="32" spans="1:3" x14ac:dyDescent="0.3">
      <c r="A32" s="5" t="s">
        <v>668</v>
      </c>
      <c r="B32" s="5" t="s">
        <v>663</v>
      </c>
      <c r="C32" s="5" t="s">
        <v>664</v>
      </c>
    </row>
    <row r="33" spans="1:3" x14ac:dyDescent="0.3">
      <c r="A33" s="3">
        <v>1</v>
      </c>
      <c r="B33" s="3" t="str" cm="1">
        <f t="array" ref="B33:C42">INDEX(_xlfn._xlws.SORT(Cats!$A$2:$K$68, 9,1,), _xlfn.SEQUENCE(10),{1,9})</f>
        <v>Exotic Shorthair</v>
      </c>
      <c r="C33" s="3">
        <v>1</v>
      </c>
    </row>
    <row r="34" spans="1:3" x14ac:dyDescent="0.3">
      <c r="A34" s="3">
        <v>2</v>
      </c>
      <c r="B34" s="3" t="str">
        <v>Persian</v>
      </c>
      <c r="C34" s="3">
        <v>2</v>
      </c>
    </row>
    <row r="35" spans="1:3" x14ac:dyDescent="0.3">
      <c r="A35" s="3">
        <v>3</v>
      </c>
      <c r="B35" s="3" t="str">
        <v>Maine Coon</v>
      </c>
      <c r="C35" s="3">
        <v>3</v>
      </c>
    </row>
    <row r="36" spans="1:3" x14ac:dyDescent="0.3">
      <c r="A36" s="3">
        <v>4</v>
      </c>
      <c r="B36" s="3" t="str">
        <v>Ragdoll</v>
      </c>
      <c r="C36" s="3">
        <v>4</v>
      </c>
    </row>
    <row r="37" spans="1:3" x14ac:dyDescent="0.3">
      <c r="A37" s="3">
        <v>5</v>
      </c>
      <c r="B37" s="3" t="str">
        <v>British Shorthair</v>
      </c>
      <c r="C37" s="3">
        <v>5</v>
      </c>
    </row>
    <row r="38" spans="1:3" x14ac:dyDescent="0.3">
      <c r="A38" s="3">
        <v>6</v>
      </c>
      <c r="B38" s="3" t="str">
        <v>American Shorthair</v>
      </c>
      <c r="C38" s="3">
        <v>6</v>
      </c>
    </row>
    <row r="39" spans="1:3" x14ac:dyDescent="0.3">
      <c r="A39" s="3">
        <v>7</v>
      </c>
      <c r="B39" s="3" t="str">
        <v>Abyssinian</v>
      </c>
      <c r="C39" s="3">
        <v>7</v>
      </c>
    </row>
    <row r="40" spans="1:3" x14ac:dyDescent="0.3">
      <c r="A40" s="3">
        <v>8</v>
      </c>
      <c r="B40" s="3" t="str">
        <v>Canadian Hairless</v>
      </c>
      <c r="C40" s="3">
        <v>8</v>
      </c>
    </row>
    <row r="41" spans="1:3" x14ac:dyDescent="0.3">
      <c r="A41" s="3">
        <v>9</v>
      </c>
      <c r="B41" s="3" t="str">
        <v>Sphynx (hairless cat)</v>
      </c>
      <c r="C41" s="3">
        <v>8</v>
      </c>
    </row>
    <row r="42" spans="1:3" x14ac:dyDescent="0.3">
      <c r="A42" s="3">
        <v>10</v>
      </c>
      <c r="B42" s="3" t="str">
        <v>Siamese</v>
      </c>
      <c r="C42" s="3">
        <v>9</v>
      </c>
    </row>
    <row r="44" spans="1:3" ht="18" x14ac:dyDescent="0.35">
      <c r="A44" s="7" t="s">
        <v>667</v>
      </c>
    </row>
    <row r="45" spans="1:3" x14ac:dyDescent="0.3">
      <c r="A45" s="5" t="s">
        <v>668</v>
      </c>
      <c r="B45" s="5" t="s">
        <v>669</v>
      </c>
      <c r="C45" s="5" t="s">
        <v>664</v>
      </c>
    </row>
    <row r="46" spans="1:3" x14ac:dyDescent="0.3">
      <c r="A46" s="3">
        <v>1</v>
      </c>
      <c r="B46" s="3" t="str" cm="1">
        <f t="array" ref="B46:C55">INDEX(_xlfn._xlws.SORT(Dogs!$A$2:$O$251, 13,-1), _xlfn.SEQUENCE(10), {1,13})</f>
        <v>Norwegian Lundehund</v>
      </c>
      <c r="C46" s="3">
        <v>190</v>
      </c>
    </row>
    <row r="47" spans="1:3" x14ac:dyDescent="0.3">
      <c r="A47" s="3">
        <v>2</v>
      </c>
      <c r="B47" s="3" t="str">
        <v>Sloughi</v>
      </c>
      <c r="C47" s="3">
        <v>188</v>
      </c>
    </row>
    <row r="48" spans="1:3" x14ac:dyDescent="0.3">
      <c r="A48" s="3">
        <v>3</v>
      </c>
      <c r="B48" s="3" t="str">
        <v>Foxhound</v>
      </c>
      <c r="C48" s="3">
        <v>187</v>
      </c>
    </row>
    <row r="49" spans="1:3" x14ac:dyDescent="0.3">
      <c r="A49" s="3">
        <v>4</v>
      </c>
      <c r="B49" s="3" t="str">
        <v>Hound</v>
      </c>
      <c r="C49" s="3">
        <v>187</v>
      </c>
    </row>
    <row r="50" spans="1:3" x14ac:dyDescent="0.3">
      <c r="A50" s="3">
        <v>5</v>
      </c>
      <c r="B50" s="3" t="str">
        <v>Otterhound</v>
      </c>
      <c r="C50" s="3">
        <v>186</v>
      </c>
    </row>
    <row r="51" spans="1:3" x14ac:dyDescent="0.3">
      <c r="A51" s="3">
        <v>6</v>
      </c>
      <c r="B51" s="3" t="str">
        <v>Cirneco dell'Etna</v>
      </c>
      <c r="C51" s="3">
        <v>184</v>
      </c>
    </row>
    <row r="52" spans="1:3" x14ac:dyDescent="0.3">
      <c r="A52" s="3">
        <v>7</v>
      </c>
      <c r="B52" s="3" t="str">
        <v>Harrier</v>
      </c>
      <c r="C52" s="3">
        <v>183</v>
      </c>
    </row>
    <row r="53" spans="1:3" x14ac:dyDescent="0.3">
      <c r="A53" s="3">
        <v>8</v>
      </c>
      <c r="B53" s="3" t="str">
        <v>Dandi Dinmont Terrier</v>
      </c>
      <c r="C53" s="3">
        <v>182</v>
      </c>
    </row>
    <row r="54" spans="1:3" x14ac:dyDescent="0.3">
      <c r="A54" s="3">
        <v>9</v>
      </c>
      <c r="B54" s="3" t="str">
        <v>Chinook</v>
      </c>
      <c r="C54" s="3">
        <v>179</v>
      </c>
    </row>
    <row r="55" spans="1:3" x14ac:dyDescent="0.3">
      <c r="A55" s="3">
        <v>10</v>
      </c>
      <c r="B55" s="3" t="str">
        <v>English Coonhound</v>
      </c>
      <c r="C55" s="3">
        <v>178</v>
      </c>
    </row>
    <row r="57" spans="1:3" ht="18" x14ac:dyDescent="0.35">
      <c r="A57" s="7" t="s">
        <v>670</v>
      </c>
    </row>
    <row r="58" spans="1:3" x14ac:dyDescent="0.3">
      <c r="A58" s="5" t="s">
        <v>668</v>
      </c>
      <c r="B58" s="5" t="s">
        <v>669</v>
      </c>
      <c r="C58" s="5" t="s">
        <v>664</v>
      </c>
    </row>
    <row r="59" spans="1:3" x14ac:dyDescent="0.3">
      <c r="A59" s="3">
        <v>1</v>
      </c>
      <c r="B59" s="3" t="str" cm="1">
        <f t="array" ref="B59:C68">INDEX(_xlfn._xlws.SORT(Dogs!$A$2:$O$251, 13,1), _xlfn.SEQUENCE(10), {1,13})</f>
        <v>Black Labrador Retriever</v>
      </c>
      <c r="C59" s="3">
        <v>1</v>
      </c>
    </row>
    <row r="60" spans="1:3" x14ac:dyDescent="0.3">
      <c r="A60" s="3">
        <v>2</v>
      </c>
      <c r="B60" s="3" t="str">
        <v>Chocolate Labrador Retriever</v>
      </c>
      <c r="C60" s="3">
        <v>1</v>
      </c>
    </row>
    <row r="61" spans="1:3" x14ac:dyDescent="0.3">
      <c r="A61" s="3">
        <v>3</v>
      </c>
      <c r="B61" s="3" t="str">
        <v>Labrador Retriever</v>
      </c>
      <c r="C61" s="3">
        <v>1</v>
      </c>
    </row>
    <row r="62" spans="1:3" x14ac:dyDescent="0.3">
      <c r="A62" s="3">
        <v>4</v>
      </c>
      <c r="B62" s="3" t="str">
        <v>Yellow Labrador Retriever</v>
      </c>
      <c r="C62" s="3">
        <v>1</v>
      </c>
    </row>
    <row r="63" spans="1:3" x14ac:dyDescent="0.3">
      <c r="A63" s="3">
        <v>5</v>
      </c>
      <c r="B63" s="3" t="str">
        <v>German Shepherd Dog</v>
      </c>
      <c r="C63" s="3">
        <v>2</v>
      </c>
    </row>
    <row r="64" spans="1:3" x14ac:dyDescent="0.3">
      <c r="A64" s="3">
        <v>6</v>
      </c>
      <c r="B64" s="3" t="str">
        <v>Shepherd</v>
      </c>
      <c r="C64" s="3">
        <v>2</v>
      </c>
    </row>
    <row r="65" spans="1:4" x14ac:dyDescent="0.3">
      <c r="A65" s="3">
        <v>7</v>
      </c>
      <c r="B65" s="3" t="str">
        <v>White German Shepherd</v>
      </c>
      <c r="C65" s="3">
        <v>2</v>
      </c>
    </row>
    <row r="66" spans="1:4" x14ac:dyDescent="0.3">
      <c r="A66" s="3">
        <v>8</v>
      </c>
      <c r="B66" s="3" t="str">
        <v>Golden Retriever</v>
      </c>
      <c r="C66" s="3">
        <v>3</v>
      </c>
    </row>
    <row r="67" spans="1:4" x14ac:dyDescent="0.3">
      <c r="A67" s="3">
        <v>9</v>
      </c>
      <c r="B67" s="3" t="str">
        <v>Retriever</v>
      </c>
      <c r="C67" s="3">
        <v>3</v>
      </c>
    </row>
    <row r="68" spans="1:4" x14ac:dyDescent="0.3">
      <c r="A68" s="3">
        <v>10</v>
      </c>
      <c r="B68" s="3" t="str">
        <v>French Bulldog</v>
      </c>
      <c r="C68" s="3">
        <v>4</v>
      </c>
    </row>
    <row r="71" spans="1:4" x14ac:dyDescent="0.3">
      <c r="A71" s="5" t="s">
        <v>671</v>
      </c>
      <c r="B71" s="3">
        <f>COUNTIF(Dogs!F2:F251,"*Affectionate*")</f>
        <v>71</v>
      </c>
      <c r="D71" s="6"/>
    </row>
    <row r="72" spans="1:4" x14ac:dyDescent="0.3">
      <c r="A72" s="5" t="s">
        <v>672</v>
      </c>
      <c r="B72" s="3">
        <f>COUNTIF(Cats!F2:F68,"*Affectionate*")</f>
        <v>26</v>
      </c>
    </row>
    <row r="75" spans="1:4" x14ac:dyDescent="0.3">
      <c r="A75" s="5" t="s">
        <v>673</v>
      </c>
      <c r="B75" s="3" t="str" cm="1">
        <f t="array" ref="B75">INDEX(Dogs!F2:F251,_xlfn.MODE.SNGL(_xlfn.XMATCH(Dogs!F2:F251,Dogs!F2:F251)))</f>
        <v>Alert, Energetic, Friendly, Independent, Intelligent, Protective</v>
      </c>
    </row>
    <row r="76" spans="1:4" x14ac:dyDescent="0.3">
      <c r="A76" s="5" t="s">
        <v>674</v>
      </c>
      <c r="B76" s="3" t="str" cm="1">
        <f t="array" ref="B76">INDEX(Cats!F2:F68,_xlfn.MODE.SNGL(_xlfn.XMATCH(Cats!F2:F68,Cats!F2:F68)))</f>
        <v>Active, Curious, Easygoing, Playful, Calm</v>
      </c>
    </row>
    <row r="79" spans="1:4" x14ac:dyDescent="0.3">
      <c r="A79" s="5" t="s">
        <v>675</v>
      </c>
      <c r="B79" s="3">
        <f>COUNTIFS(Cats!D2:D68, "Short",Cats!F2:F68,"*Affectionate*")</f>
        <v>10</v>
      </c>
    </row>
    <row r="80" spans="1:4" x14ac:dyDescent="0.3">
      <c r="A80" s="5" t="s">
        <v>676</v>
      </c>
      <c r="B80" s="3">
        <f>COUNTIFS(Dogs!C2:C251,"Hound",Dogs!F2:F251,"*Friendly*")</f>
        <v>8</v>
      </c>
    </row>
    <row r="82" spans="1:2" x14ac:dyDescent="0.3">
      <c r="A82" s="5" t="s">
        <v>682</v>
      </c>
      <c r="B82" s="3">
        <f>COUNTIF(Dogs!F2:F251,"*Intelligent*")</f>
        <v>167</v>
      </c>
    </row>
    <row r="83" spans="1:2" x14ac:dyDescent="0.3">
      <c r="A83" s="5" t="s">
        <v>683</v>
      </c>
      <c r="B83" s="3">
        <f>COUNTIF(Dogs!F2:F251, "*Active*")</f>
        <v>46</v>
      </c>
    </row>
    <row r="84" spans="1:2" x14ac:dyDescent="0.3">
      <c r="A84" s="5" t="s">
        <v>684</v>
      </c>
      <c r="B84" s="3">
        <f>COUNTIF(Dogs!F2:F251,"*Happy*")</f>
        <v>12</v>
      </c>
    </row>
    <row r="85" spans="1:2" x14ac:dyDescent="0.3">
      <c r="A85" s="5" t="s">
        <v>685</v>
      </c>
      <c r="B85" s="3">
        <f>COUNTIF(Dogs!F2:F251,"*Faithful*")</f>
        <v>16</v>
      </c>
    </row>
    <row r="86" spans="1:2" x14ac:dyDescent="0.3">
      <c r="A86" s="5" t="s">
        <v>686</v>
      </c>
      <c r="B86" s="3">
        <f>COUNTIF(Dogs!F2:F251,"*Lively*")</f>
        <v>35</v>
      </c>
    </row>
    <row r="87" spans="1:2" x14ac:dyDescent="0.3">
      <c r="A87" s="5" t="s">
        <v>687</v>
      </c>
      <c r="B87" s="3">
        <f>COUNTIF(Dogs!F2:F251,"*Energetic*")</f>
        <v>48</v>
      </c>
    </row>
    <row r="88" spans="1:2" x14ac:dyDescent="0.3">
      <c r="A88" s="5" t="s">
        <v>688</v>
      </c>
      <c r="B88" s="3">
        <f>COUNTIF(Dogs!F2:F251,"*fearless*")</f>
        <v>26</v>
      </c>
    </row>
    <row r="89" spans="1:2" x14ac:dyDescent="0.3">
      <c r="A89" s="5" t="s">
        <v>689</v>
      </c>
      <c r="B89" s="3">
        <f>COUNTIF(Dogs!F2:F251,"*Spirited*")</f>
        <v>10</v>
      </c>
    </row>
    <row r="90" spans="1:2" x14ac:dyDescent="0.3">
      <c r="A90" s="5" t="s">
        <v>690</v>
      </c>
      <c r="B90" s="3">
        <f>COUNTIF(Dogs!F2:F251,"*Playful*")</f>
        <v>54</v>
      </c>
    </row>
    <row r="91" spans="1:2" x14ac:dyDescent="0.3">
      <c r="A91" s="5" t="s">
        <v>691</v>
      </c>
      <c r="B91" s="3">
        <f>COUNTIFS(Dogs!C2:C251,"Terrier",Dogs!F2:F251,"*Alert*")</f>
        <v>18</v>
      </c>
    </row>
    <row r="92" spans="1:2" x14ac:dyDescent="0.3">
      <c r="A92" s="5" t="s">
        <v>692</v>
      </c>
      <c r="B92" s="3">
        <f>COUNTIFS(Dogs!C2:C251,"Working",Dogs!F2:F251,"*Cheerful*")</f>
        <v>4</v>
      </c>
    </row>
    <row r="93" spans="1:2" x14ac:dyDescent="0.3">
      <c r="A93" s="5" t="s">
        <v>693</v>
      </c>
      <c r="B93" s="3">
        <f>COUNTIFS(Cats!C2:C68,"Lap",Cats!F2:F68,"*Curious*")</f>
        <v>11</v>
      </c>
    </row>
    <row r="94" spans="1:2" x14ac:dyDescent="0.3">
      <c r="A94" s="5" t="s">
        <v>694</v>
      </c>
      <c r="B94" s="3">
        <f>COUNTIF(Cats!F2:F68,"*Intelligent*")</f>
        <v>38</v>
      </c>
    </row>
    <row r="95" spans="1:2" x14ac:dyDescent="0.3">
      <c r="A95" s="5" t="s">
        <v>695</v>
      </c>
      <c r="B95" s="3">
        <f>COUNTIFS(Cats!C2:C68,"Generic",Cats!F2:F68,"*Active*")</f>
        <v>11</v>
      </c>
    </row>
    <row r="96" spans="1:2" x14ac:dyDescent="0.3">
      <c r="A96" s="5" t="s">
        <v>696</v>
      </c>
      <c r="B96" s="3">
        <f>COUNTIF(Cats!F2:F68,"*Outgoing*")</f>
        <v>1</v>
      </c>
    </row>
    <row r="99" spans="1:3" x14ac:dyDescent="0.3">
      <c r="A99" s="5" t="s">
        <v>697</v>
      </c>
      <c r="B99" s="11" t="s">
        <v>285</v>
      </c>
      <c r="C99" s="11">
        <f>MAX(Dogs!O2:O251)</f>
        <v>66754800</v>
      </c>
    </row>
    <row r="100" spans="1:3" x14ac:dyDescent="0.3">
      <c r="A100" s="5" t="s">
        <v>699</v>
      </c>
      <c r="B100" s="3" t="s">
        <v>619</v>
      </c>
      <c r="C100" s="3">
        <f>MAX(Cats!K2:K68)</f>
        <v>386250</v>
      </c>
    </row>
    <row r="101" spans="1:3" x14ac:dyDescent="0.3">
      <c r="A101" s="5" t="s">
        <v>698</v>
      </c>
      <c r="B101" s="3" t="s">
        <v>234</v>
      </c>
      <c r="C101" s="3" cm="1">
        <f t="array" ref="C101">MIN(IF(Dogs!$O$2:$O$251 &lt;&gt; 0, Dogs!$O$2:$O$251))</f>
        <v>3000</v>
      </c>
    </row>
    <row r="102" spans="1:3" x14ac:dyDescent="0.3">
      <c r="A102" s="5" t="s">
        <v>700</v>
      </c>
      <c r="B102" s="3" t="s">
        <v>636</v>
      </c>
      <c r="C102" s="3" cm="1">
        <f t="array" ref="C102">MIN(IF(Cats!$K$2:$K$68 &lt;&gt; 0,Cats!$K$2:$K$68))</f>
        <v>1500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F31B-35E8-48A4-A599-97D5044FEDE2}">
  <dimension ref="A1:B15"/>
  <sheetViews>
    <sheetView topLeftCell="A17" workbookViewId="0">
      <selection activeCell="C11" sqref="C11"/>
    </sheetView>
  </sheetViews>
  <sheetFormatPr defaultRowHeight="14.4" x14ac:dyDescent="0.3"/>
  <cols>
    <col min="1" max="1" width="12.5546875" bestFit="1" customWidth="1"/>
    <col min="2" max="2" width="18.88671875" bestFit="1" customWidth="1"/>
    <col min="3" max="3" width="62.44140625" bestFit="1" customWidth="1"/>
    <col min="4" max="4" width="47.44140625" bestFit="1" customWidth="1"/>
    <col min="5" max="5" width="35.5546875" bestFit="1" customWidth="1"/>
    <col min="6" max="6" width="60.5546875" bestFit="1" customWidth="1"/>
    <col min="7" max="7" width="65.21875" bestFit="1" customWidth="1"/>
    <col min="8" max="8" width="58.33203125" bestFit="1" customWidth="1"/>
    <col min="9" max="9" width="51.77734375" bestFit="1" customWidth="1"/>
    <col min="10" max="10" width="42.5546875" bestFit="1" customWidth="1"/>
    <col min="11" max="11" width="49.44140625" bestFit="1" customWidth="1"/>
    <col min="12" max="12" width="41.5546875" bestFit="1" customWidth="1"/>
    <col min="13" max="13" width="45.5546875" bestFit="1" customWidth="1"/>
    <col min="14" max="14" width="69.33203125" bestFit="1" customWidth="1"/>
    <col min="15" max="15" width="79.109375" bestFit="1" customWidth="1"/>
    <col min="16" max="16" width="50.5546875" bestFit="1" customWidth="1"/>
    <col min="17" max="17" width="44.88671875" bestFit="1" customWidth="1"/>
    <col min="18" max="18" width="47.5546875" bestFit="1" customWidth="1"/>
    <col min="19" max="19" width="46.33203125" bestFit="1" customWidth="1"/>
    <col min="20" max="20" width="49.77734375" bestFit="1" customWidth="1"/>
    <col min="21" max="21" width="40.44140625" bestFit="1" customWidth="1"/>
    <col min="22" max="22" width="39.77734375" bestFit="1" customWidth="1"/>
    <col min="23" max="23" width="42.109375" bestFit="1" customWidth="1"/>
    <col min="24" max="24" width="55" bestFit="1" customWidth="1"/>
    <col min="25" max="25" width="54.88671875" bestFit="1" customWidth="1"/>
    <col min="26" max="26" width="46.44140625" bestFit="1" customWidth="1"/>
    <col min="27" max="27" width="70.109375" bestFit="1" customWidth="1"/>
    <col min="28" max="28" width="71.5546875" bestFit="1" customWidth="1"/>
    <col min="29" max="29" width="57.33203125" bestFit="1" customWidth="1"/>
    <col min="30" max="30" width="31.77734375" bestFit="1" customWidth="1"/>
    <col min="31" max="31" width="59.5546875" bestFit="1" customWidth="1"/>
    <col min="32" max="32" width="55.88671875" bestFit="1" customWidth="1"/>
    <col min="33" max="33" width="35.109375" bestFit="1" customWidth="1"/>
    <col min="34" max="34" width="43.21875" bestFit="1" customWidth="1"/>
    <col min="35" max="35" width="46.33203125" bestFit="1" customWidth="1"/>
    <col min="36" max="36" width="45.6640625" bestFit="1" customWidth="1"/>
    <col min="37" max="37" width="82.6640625" bestFit="1" customWidth="1"/>
    <col min="38" max="38" width="58.109375" bestFit="1" customWidth="1"/>
    <col min="39" max="39" width="48.88671875" bestFit="1" customWidth="1"/>
    <col min="40" max="40" width="53.44140625" bestFit="1" customWidth="1"/>
    <col min="41" max="41" width="65.77734375" bestFit="1" customWidth="1"/>
    <col min="42" max="42" width="39.44140625" bestFit="1" customWidth="1"/>
    <col min="43" max="43" width="39.21875" bestFit="1" customWidth="1"/>
    <col min="44" max="44" width="95.5546875" bestFit="1" customWidth="1"/>
    <col min="45" max="45" width="58.77734375" bestFit="1" customWidth="1"/>
    <col min="46" max="46" width="65.44140625" bestFit="1" customWidth="1"/>
    <col min="47" max="47" width="60.5546875" bestFit="1" customWidth="1"/>
    <col min="48" max="48" width="61.33203125" bestFit="1" customWidth="1"/>
    <col min="49" max="49" width="103.21875" bestFit="1" customWidth="1"/>
    <col min="50" max="50" width="56.6640625" bestFit="1" customWidth="1"/>
    <col min="51" max="51" width="87.6640625" bestFit="1" customWidth="1"/>
    <col min="52" max="52" width="66" bestFit="1" customWidth="1"/>
    <col min="53" max="53" width="61.21875" bestFit="1" customWidth="1"/>
    <col min="54" max="54" width="55.44140625" bestFit="1" customWidth="1"/>
    <col min="55" max="55" width="63.88671875" bestFit="1" customWidth="1"/>
    <col min="56" max="56" width="49.77734375" bestFit="1" customWidth="1"/>
    <col min="57" max="57" width="57.44140625" bestFit="1" customWidth="1"/>
    <col min="58" max="58" width="58.6640625" bestFit="1" customWidth="1"/>
    <col min="59" max="59" width="51.5546875" bestFit="1" customWidth="1"/>
    <col min="60" max="60" width="48.21875" bestFit="1" customWidth="1"/>
    <col min="61" max="61" width="48" bestFit="1" customWidth="1"/>
    <col min="62" max="62" width="62.5546875" bestFit="1" customWidth="1"/>
    <col min="63" max="63" width="56.6640625" bestFit="1" customWidth="1"/>
    <col min="64" max="64" width="52.88671875" bestFit="1" customWidth="1"/>
    <col min="65" max="65" width="50.44140625" bestFit="1" customWidth="1"/>
    <col min="66" max="66" width="29.109375" bestFit="1" customWidth="1"/>
    <col min="67" max="67" width="76.88671875" bestFit="1" customWidth="1"/>
    <col min="68" max="68" width="53.44140625" bestFit="1" customWidth="1"/>
    <col min="69" max="69" width="67.6640625" bestFit="1" customWidth="1"/>
    <col min="70" max="70" width="57.6640625" bestFit="1" customWidth="1"/>
    <col min="71" max="71" width="57.33203125" bestFit="1" customWidth="1"/>
    <col min="72" max="72" width="43.21875" bestFit="1" customWidth="1"/>
    <col min="73" max="73" width="75.44140625" bestFit="1" customWidth="1"/>
    <col min="74" max="74" width="66.6640625" bestFit="1" customWidth="1"/>
    <col min="75" max="75" width="70" bestFit="1" customWidth="1"/>
    <col min="76" max="76" width="60.21875" bestFit="1" customWidth="1"/>
    <col min="77" max="77" width="55.109375" bestFit="1" customWidth="1"/>
    <col min="78" max="78" width="48.88671875" bestFit="1" customWidth="1"/>
    <col min="79" max="79" width="58.88671875" bestFit="1" customWidth="1"/>
    <col min="80" max="80" width="59.44140625" bestFit="1" customWidth="1"/>
    <col min="81" max="81" width="57.6640625" bestFit="1" customWidth="1"/>
    <col min="82" max="82" width="52.33203125" bestFit="1" customWidth="1"/>
    <col min="83" max="83" width="45" bestFit="1" customWidth="1"/>
    <col min="84" max="84" width="53.77734375" bestFit="1" customWidth="1"/>
    <col min="85" max="85" width="58.33203125" bestFit="1" customWidth="1"/>
    <col min="86" max="86" width="34.33203125" bestFit="1" customWidth="1"/>
    <col min="87" max="87" width="59.33203125" bestFit="1" customWidth="1"/>
    <col min="88" max="89" width="47.33203125" bestFit="1" customWidth="1"/>
    <col min="90" max="90" width="24" bestFit="1" customWidth="1"/>
    <col min="91" max="91" width="48.88671875" bestFit="1" customWidth="1"/>
    <col min="92" max="92" width="57.109375" bestFit="1" customWidth="1"/>
    <col min="93" max="93" width="65.5546875" bestFit="1" customWidth="1"/>
    <col min="94" max="94" width="59.88671875" bestFit="1" customWidth="1"/>
    <col min="95" max="95" width="52" bestFit="1" customWidth="1"/>
    <col min="96" max="96" width="48.109375" bestFit="1" customWidth="1"/>
    <col min="97" max="97" width="30.88671875" bestFit="1" customWidth="1"/>
    <col min="98" max="98" width="49.44140625" bestFit="1" customWidth="1"/>
    <col min="99" max="99" width="59.33203125" bestFit="1" customWidth="1"/>
    <col min="100" max="100" width="43.33203125" bestFit="1" customWidth="1"/>
    <col min="101" max="101" width="44.33203125" bestFit="1" customWidth="1"/>
    <col min="102" max="102" width="45.77734375" bestFit="1" customWidth="1"/>
    <col min="103" max="103" width="48.6640625" bestFit="1" customWidth="1"/>
    <col min="104" max="104" width="49.6640625" bestFit="1" customWidth="1"/>
    <col min="105" max="105" width="64.6640625" bestFit="1" customWidth="1"/>
    <col min="106" max="106" width="76.109375" bestFit="1" customWidth="1"/>
    <col min="107" max="107" width="48" bestFit="1" customWidth="1"/>
    <col min="108" max="108" width="26.6640625" bestFit="1" customWidth="1"/>
    <col min="109" max="109" width="46.44140625" bestFit="1" customWidth="1"/>
    <col min="110" max="110" width="50.6640625" bestFit="1" customWidth="1"/>
    <col min="111" max="111" width="68.109375" bestFit="1" customWidth="1"/>
    <col min="112" max="112" width="37.44140625" bestFit="1" customWidth="1"/>
    <col min="113" max="113" width="40.77734375" bestFit="1" customWidth="1"/>
    <col min="114" max="114" width="49.88671875" bestFit="1" customWidth="1"/>
    <col min="115" max="115" width="53.5546875" bestFit="1" customWidth="1"/>
    <col min="116" max="116" width="35.21875" bestFit="1" customWidth="1"/>
    <col min="117" max="117" width="53.44140625" bestFit="1" customWidth="1"/>
    <col min="118" max="118" width="45.6640625" bestFit="1" customWidth="1"/>
    <col min="119" max="119" width="28.77734375" bestFit="1" customWidth="1"/>
    <col min="120" max="120" width="60.6640625" bestFit="1" customWidth="1"/>
    <col min="121" max="121" width="67.88671875" bestFit="1" customWidth="1"/>
    <col min="122" max="122" width="66.5546875" bestFit="1" customWidth="1"/>
    <col min="123" max="123" width="52.33203125" bestFit="1" customWidth="1"/>
    <col min="124" max="124" width="43.33203125" bestFit="1" customWidth="1"/>
    <col min="125" max="125" width="46.109375" bestFit="1" customWidth="1"/>
    <col min="126" max="126" width="59.44140625" bestFit="1" customWidth="1"/>
    <col min="127" max="127" width="75.88671875" bestFit="1" customWidth="1"/>
    <col min="128" max="128" width="59.6640625" bestFit="1" customWidth="1"/>
    <col min="129" max="129" width="74.44140625" bestFit="1" customWidth="1"/>
    <col min="130" max="130" width="47.88671875" bestFit="1" customWidth="1"/>
    <col min="131" max="131" width="57.21875" bestFit="1" customWidth="1"/>
    <col min="132" max="132" width="33.44140625" bestFit="1" customWidth="1"/>
    <col min="133" max="133" width="49.88671875" bestFit="1" customWidth="1"/>
    <col min="134" max="134" width="38.44140625" bestFit="1" customWidth="1"/>
    <col min="135" max="135" width="46" bestFit="1" customWidth="1"/>
    <col min="136" max="136" width="44.21875" bestFit="1" customWidth="1"/>
    <col min="137" max="137" width="53.44140625" bestFit="1" customWidth="1"/>
    <col min="138" max="138" width="29.21875" bestFit="1" customWidth="1"/>
    <col min="139" max="139" width="56.21875" bestFit="1" customWidth="1"/>
    <col min="140" max="140" width="38.109375" bestFit="1" customWidth="1"/>
    <col min="141" max="141" width="55.21875" bestFit="1" customWidth="1"/>
    <col min="142" max="142" width="42.6640625" bestFit="1" customWidth="1"/>
    <col min="143" max="143" width="49" bestFit="1" customWidth="1"/>
    <col min="144" max="144" width="43.5546875" bestFit="1" customWidth="1"/>
    <col min="145" max="145" width="52.6640625" bestFit="1" customWidth="1"/>
    <col min="146" max="146" width="44.109375" bestFit="1" customWidth="1"/>
    <col min="147" max="147" width="41.6640625" bestFit="1" customWidth="1"/>
    <col min="148" max="148" width="57.6640625" bestFit="1" customWidth="1"/>
    <col min="149" max="149" width="36" bestFit="1" customWidth="1"/>
    <col min="150" max="150" width="53.6640625" bestFit="1" customWidth="1"/>
    <col min="151" max="151" width="32.21875" bestFit="1" customWidth="1"/>
    <col min="152" max="152" width="51.6640625" bestFit="1" customWidth="1"/>
    <col min="153" max="153" width="61.21875" bestFit="1" customWidth="1"/>
    <col min="154" max="154" width="50.77734375" bestFit="1" customWidth="1"/>
    <col min="155" max="155" width="49.33203125" bestFit="1" customWidth="1"/>
    <col min="156" max="156" width="68.33203125" bestFit="1" customWidth="1"/>
    <col min="157" max="157" width="51.109375" bestFit="1" customWidth="1"/>
    <col min="158" max="158" width="42.77734375" bestFit="1" customWidth="1"/>
    <col min="159" max="159" width="49" bestFit="1" customWidth="1"/>
    <col min="160" max="160" width="53.109375" bestFit="1" customWidth="1"/>
    <col min="161" max="161" width="52.5546875" bestFit="1" customWidth="1"/>
    <col min="162" max="162" width="37.109375" bestFit="1" customWidth="1"/>
    <col min="163" max="163" width="43.77734375" bestFit="1" customWidth="1"/>
    <col min="164" max="164" width="53.5546875" bestFit="1" customWidth="1"/>
    <col min="165" max="165" width="36.6640625" bestFit="1" customWidth="1"/>
    <col min="166" max="166" width="47.77734375" bestFit="1" customWidth="1"/>
    <col min="167" max="167" width="59.44140625" bestFit="1" customWidth="1"/>
    <col min="168" max="168" width="51.6640625" bestFit="1" customWidth="1"/>
    <col min="169" max="169" width="53" bestFit="1" customWidth="1"/>
    <col min="170" max="170" width="62" bestFit="1" customWidth="1"/>
    <col min="171" max="171" width="55.88671875" bestFit="1" customWidth="1"/>
    <col min="172" max="172" width="67.21875" bestFit="1" customWidth="1"/>
    <col min="173" max="173" width="47" bestFit="1" customWidth="1"/>
    <col min="174" max="174" width="51.109375" bestFit="1" customWidth="1"/>
    <col min="175" max="175" width="42.21875" bestFit="1" customWidth="1"/>
    <col min="176" max="176" width="52.88671875" bestFit="1" customWidth="1"/>
    <col min="177" max="177" width="40.77734375" bestFit="1" customWidth="1"/>
    <col min="178" max="178" width="66.109375" bestFit="1" customWidth="1"/>
    <col min="179" max="179" width="56.5546875" bestFit="1" customWidth="1"/>
    <col min="180" max="180" width="39.109375" bestFit="1" customWidth="1"/>
    <col min="181" max="181" width="50.77734375" bestFit="1" customWidth="1"/>
    <col min="182" max="182" width="53.77734375" bestFit="1" customWidth="1"/>
    <col min="183" max="183" width="44.77734375" bestFit="1" customWidth="1"/>
    <col min="184" max="184" width="47.77734375" bestFit="1" customWidth="1"/>
    <col min="185" max="185" width="54.21875" bestFit="1" customWidth="1"/>
    <col min="186" max="186" width="61.5546875" bestFit="1" customWidth="1"/>
    <col min="187" max="187" width="53.21875" bestFit="1" customWidth="1"/>
    <col min="188" max="188" width="49.109375" bestFit="1" customWidth="1"/>
    <col min="189" max="189" width="47.109375" bestFit="1" customWidth="1"/>
    <col min="190" max="190" width="41.5546875" bestFit="1" customWidth="1"/>
    <col min="191" max="191" width="20.5546875" bestFit="1" customWidth="1"/>
    <col min="192" max="192" width="57.44140625" bestFit="1" customWidth="1"/>
    <col min="193" max="193" width="53.88671875" bestFit="1" customWidth="1"/>
    <col min="194" max="194" width="27.21875" bestFit="1" customWidth="1"/>
    <col min="195" max="195" width="55.109375" bestFit="1" customWidth="1"/>
    <col min="196" max="196" width="56.88671875" bestFit="1" customWidth="1"/>
    <col min="197" max="197" width="56.109375" bestFit="1" customWidth="1"/>
    <col min="198" max="198" width="61.77734375" bestFit="1" customWidth="1"/>
    <col min="199" max="199" width="45" bestFit="1" customWidth="1"/>
    <col min="200" max="200" width="38.109375" bestFit="1" customWidth="1"/>
    <col min="201" max="201" width="44.44140625" bestFit="1" customWidth="1"/>
    <col min="202" max="202" width="52.88671875" bestFit="1" customWidth="1"/>
    <col min="203" max="203" width="46.6640625" bestFit="1" customWidth="1"/>
    <col min="204" max="204" width="53" bestFit="1" customWidth="1"/>
    <col min="205" max="205" width="52.88671875" bestFit="1" customWidth="1"/>
    <col min="206" max="206" width="47.44140625" bestFit="1" customWidth="1"/>
    <col min="207" max="207" width="54.33203125" bestFit="1" customWidth="1"/>
    <col min="208" max="208" width="37.88671875" bestFit="1" customWidth="1"/>
    <col min="209" max="209" width="25.77734375" bestFit="1" customWidth="1"/>
    <col min="210" max="210" width="49.21875" bestFit="1" customWidth="1"/>
    <col min="211" max="211" width="59.44140625" bestFit="1" customWidth="1"/>
    <col min="212" max="212" width="55.5546875" bestFit="1" customWidth="1"/>
    <col min="213" max="213" width="19.21875" bestFit="1" customWidth="1"/>
    <col min="214" max="214" width="39.21875" bestFit="1" customWidth="1"/>
    <col min="215" max="215" width="45.44140625" bestFit="1" customWidth="1"/>
    <col min="216" max="216" width="54" bestFit="1" customWidth="1"/>
    <col min="217" max="217" width="49.21875" bestFit="1" customWidth="1"/>
    <col min="218" max="218" width="46.6640625" bestFit="1" customWidth="1"/>
    <col min="219" max="219" width="4.77734375" bestFit="1" customWidth="1"/>
    <col min="220" max="220" width="7" bestFit="1" customWidth="1"/>
    <col min="221" max="221" width="10.77734375" bestFit="1" customWidth="1"/>
  </cols>
  <sheetData>
    <row r="1" spans="1:2" x14ac:dyDescent="0.3">
      <c r="A1" s="9" t="s">
        <v>5</v>
      </c>
      <c r="B1" t="s">
        <v>680</v>
      </c>
    </row>
    <row r="2" spans="1:2" x14ac:dyDescent="0.3">
      <c r="A2" s="9" t="s">
        <v>662</v>
      </c>
      <c r="B2" t="s">
        <v>681</v>
      </c>
    </row>
    <row r="4" spans="1:2" x14ac:dyDescent="0.3">
      <c r="A4" s="9" t="s">
        <v>677</v>
      </c>
      <c r="B4" t="s">
        <v>679</v>
      </c>
    </row>
    <row r="5" spans="1:2" x14ac:dyDescent="0.3">
      <c r="A5" s="10" t="s">
        <v>15</v>
      </c>
      <c r="B5">
        <v>12</v>
      </c>
    </row>
    <row r="6" spans="1:2" x14ac:dyDescent="0.3">
      <c r="A6" s="10" t="s">
        <v>29</v>
      </c>
      <c r="B6">
        <v>8</v>
      </c>
    </row>
    <row r="7" spans="1:2" x14ac:dyDescent="0.3">
      <c r="A7" s="10" t="s">
        <v>48</v>
      </c>
      <c r="B7">
        <v>17</v>
      </c>
    </row>
    <row r="8" spans="1:2" x14ac:dyDescent="0.3">
      <c r="A8" s="10" t="s">
        <v>372</v>
      </c>
      <c r="B8">
        <v>1</v>
      </c>
    </row>
    <row r="9" spans="1:2" x14ac:dyDescent="0.3">
      <c r="A9" s="10" t="s">
        <v>32</v>
      </c>
      <c r="B9">
        <v>6</v>
      </c>
    </row>
    <row r="10" spans="1:2" x14ac:dyDescent="0.3">
      <c r="A10" s="10" t="s">
        <v>36</v>
      </c>
      <c r="B10">
        <v>2</v>
      </c>
    </row>
    <row r="11" spans="1:2" x14ac:dyDescent="0.3">
      <c r="A11" s="10" t="s">
        <v>69</v>
      </c>
      <c r="B11">
        <v>4</v>
      </c>
    </row>
    <row r="12" spans="1:2" x14ac:dyDescent="0.3">
      <c r="A12" s="10" t="s">
        <v>19</v>
      </c>
      <c r="B12">
        <v>7</v>
      </c>
    </row>
    <row r="13" spans="1:2" x14ac:dyDescent="0.3">
      <c r="A13" s="10" t="s">
        <v>356</v>
      </c>
      <c r="B13">
        <v>1</v>
      </c>
    </row>
    <row r="14" spans="1:2" x14ac:dyDescent="0.3">
      <c r="A14" s="10" t="s">
        <v>25</v>
      </c>
      <c r="B14">
        <v>14</v>
      </c>
    </row>
    <row r="15" spans="1:2" x14ac:dyDescent="0.3">
      <c r="A15" s="10" t="s">
        <v>678</v>
      </c>
      <c r="B15">
        <v>72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1D5AD-7528-443A-BEA9-8FF62CF22F8E}">
  <dimension ref="A1:B7"/>
  <sheetViews>
    <sheetView topLeftCell="A6" workbookViewId="0">
      <selection activeCell="A3" sqref="A3:B7"/>
    </sheetView>
  </sheetViews>
  <sheetFormatPr defaultRowHeight="14.4" x14ac:dyDescent="0.3"/>
  <cols>
    <col min="1" max="1" width="12.5546875" bestFit="1" customWidth="1"/>
    <col min="2" max="2" width="18.88671875" bestFit="1" customWidth="1"/>
    <col min="3" max="3" width="51.5546875" bestFit="1" customWidth="1"/>
    <col min="4" max="4" width="30.5546875" bestFit="1" customWidth="1"/>
    <col min="5" max="5" width="52.44140625" bestFit="1" customWidth="1"/>
    <col min="6" max="6" width="54.5546875" bestFit="1" customWidth="1"/>
    <col min="7" max="7" width="60.21875" bestFit="1" customWidth="1"/>
    <col min="8" max="8" width="78.21875" bestFit="1" customWidth="1"/>
    <col min="9" max="9" width="57.88671875" bestFit="1" customWidth="1"/>
    <col min="10" max="10" width="45.33203125" bestFit="1" customWidth="1"/>
    <col min="11" max="11" width="46" bestFit="1" customWidth="1"/>
    <col min="12" max="12" width="31.33203125" bestFit="1" customWidth="1"/>
    <col min="13" max="13" width="48.33203125" bestFit="1" customWidth="1"/>
    <col min="14" max="14" width="42.109375" bestFit="1" customWidth="1"/>
    <col min="15" max="15" width="52.77734375" bestFit="1" customWidth="1"/>
    <col min="16" max="16" width="28.109375" bestFit="1" customWidth="1"/>
    <col min="17" max="17" width="34.21875" bestFit="1" customWidth="1"/>
    <col min="18" max="18" width="45.6640625" bestFit="1" customWidth="1"/>
    <col min="19" max="19" width="29.77734375" bestFit="1" customWidth="1"/>
    <col min="20" max="20" width="32.77734375" bestFit="1" customWidth="1"/>
    <col min="21" max="21" width="42.6640625" bestFit="1" customWidth="1"/>
    <col min="22" max="22" width="37.44140625" bestFit="1" customWidth="1"/>
    <col min="23" max="23" width="56.6640625" bestFit="1" customWidth="1"/>
    <col min="24" max="24" width="50.77734375" bestFit="1" customWidth="1"/>
    <col min="25" max="25" width="65.109375" bestFit="1" customWidth="1"/>
    <col min="26" max="26" width="10.77734375" bestFit="1" customWidth="1"/>
    <col min="27" max="27" width="34.21875" bestFit="1" customWidth="1"/>
    <col min="28" max="28" width="45.6640625" bestFit="1" customWidth="1"/>
    <col min="29" max="29" width="29.77734375" bestFit="1" customWidth="1"/>
    <col min="30" max="30" width="32.77734375" bestFit="1" customWidth="1"/>
    <col min="31" max="31" width="42.6640625" bestFit="1" customWidth="1"/>
    <col min="32" max="32" width="37.44140625" bestFit="1" customWidth="1"/>
    <col min="33" max="33" width="50.44140625" bestFit="1" customWidth="1"/>
    <col min="34" max="34" width="31.33203125" bestFit="1" customWidth="1"/>
    <col min="35" max="35" width="36.21875" bestFit="1" customWidth="1"/>
    <col min="36" max="36" width="52.77734375" bestFit="1" customWidth="1"/>
    <col min="37" max="37" width="56.6640625" bestFit="1" customWidth="1"/>
    <col min="38" max="38" width="38.44140625" bestFit="1" customWidth="1"/>
    <col min="39" max="39" width="46" bestFit="1" customWidth="1"/>
    <col min="40" max="40" width="37.77734375" bestFit="1" customWidth="1"/>
    <col min="41" max="41" width="50.77734375" bestFit="1" customWidth="1"/>
    <col min="42" max="42" width="28.5546875" bestFit="1" customWidth="1"/>
    <col min="43" max="43" width="23.21875" bestFit="1" customWidth="1"/>
    <col min="44" max="44" width="34.5546875" bestFit="1" customWidth="1"/>
    <col min="45" max="45" width="28.77734375" bestFit="1" customWidth="1"/>
    <col min="46" max="46" width="41.21875" bestFit="1" customWidth="1"/>
    <col min="47" max="47" width="27.109375" bestFit="1" customWidth="1"/>
    <col min="48" max="48" width="35.44140625" bestFit="1" customWidth="1"/>
    <col min="49" max="49" width="65.109375" bestFit="1" customWidth="1"/>
    <col min="50" max="50" width="22.44140625" bestFit="1" customWidth="1"/>
    <col min="51" max="51" width="8.21875" bestFit="1" customWidth="1"/>
    <col min="52" max="52" width="48.5546875" bestFit="1" customWidth="1"/>
    <col min="53" max="53" width="7" bestFit="1" customWidth="1"/>
    <col min="54" max="54" width="10.77734375" bestFit="1" customWidth="1"/>
    <col min="55" max="55" width="5.5546875" bestFit="1" customWidth="1"/>
    <col min="56" max="56" width="9.44140625" bestFit="1" customWidth="1"/>
    <col min="57" max="57" width="9.6640625" bestFit="1" customWidth="1"/>
    <col min="58" max="58" width="6.6640625" bestFit="1" customWidth="1"/>
    <col min="59" max="59" width="18.44140625" bestFit="1" customWidth="1"/>
    <col min="60" max="60" width="6.21875" bestFit="1" customWidth="1"/>
    <col min="61" max="61" width="5.109375" bestFit="1" customWidth="1"/>
    <col min="62" max="62" width="9.5546875" bestFit="1" customWidth="1"/>
    <col min="63" max="63" width="6.33203125" bestFit="1" customWidth="1"/>
    <col min="64" max="64" width="11.5546875" bestFit="1" customWidth="1"/>
    <col min="65" max="65" width="13.77734375" bestFit="1" customWidth="1"/>
    <col min="66" max="66" width="10.88671875" bestFit="1" customWidth="1"/>
    <col min="67" max="67" width="7.21875" bestFit="1" customWidth="1"/>
    <col min="68" max="69" width="10.77734375" bestFit="1" customWidth="1"/>
  </cols>
  <sheetData>
    <row r="1" spans="1:2" x14ac:dyDescent="0.3">
      <c r="A1" s="9" t="s">
        <v>5</v>
      </c>
      <c r="B1" t="s">
        <v>680</v>
      </c>
    </row>
    <row r="3" spans="1:2" x14ac:dyDescent="0.3">
      <c r="A3" s="9" t="s">
        <v>677</v>
      </c>
      <c r="B3" t="s">
        <v>679</v>
      </c>
    </row>
    <row r="4" spans="1:2" x14ac:dyDescent="0.3">
      <c r="A4" s="10" t="s">
        <v>546</v>
      </c>
      <c r="B4">
        <v>6</v>
      </c>
    </row>
    <row r="5" spans="1:2" x14ac:dyDescent="0.3">
      <c r="A5" s="10" t="s">
        <v>536</v>
      </c>
      <c r="B5">
        <v>7</v>
      </c>
    </row>
    <row r="6" spans="1:2" x14ac:dyDescent="0.3">
      <c r="A6" s="10" t="s">
        <v>533</v>
      </c>
      <c r="B6">
        <v>8</v>
      </c>
    </row>
    <row r="7" spans="1:2" x14ac:dyDescent="0.3">
      <c r="A7" s="10" t="s">
        <v>678</v>
      </c>
      <c r="B7">
        <v>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Dogs</vt:lpstr>
      <vt:lpstr>Cats</vt:lpstr>
      <vt:lpstr>Summary</vt:lpstr>
      <vt:lpstr>Dogs Pivot Table</vt:lpstr>
      <vt:lpstr>Cats 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Chudasama</dc:creator>
  <cp:lastModifiedBy>Darshan Chudasama</cp:lastModifiedBy>
  <dcterms:created xsi:type="dcterms:W3CDTF">2023-04-08T10:40:25Z</dcterms:created>
  <dcterms:modified xsi:type="dcterms:W3CDTF">2023-04-18T22:41:31Z</dcterms:modified>
</cp:coreProperties>
</file>