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f005cbk/Documents/lab/Mcaps/2022-7-20_Mcaps_13%CH4_37C_ForClumped/"/>
    </mc:Choice>
  </mc:AlternateContent>
  <xr:revisionPtr revIDLastSave="0" documentId="13_ncr:1_{FCA3C113-E637-0042-951B-1626B69571E5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Form Responses 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2" i="1"/>
  <c r="X3" i="1"/>
  <c r="X4" i="1"/>
  <c r="X5" i="1"/>
  <c r="X6" i="1"/>
  <c r="X2" i="1"/>
  <c r="T3" i="1"/>
  <c r="T4" i="1"/>
  <c r="T5" i="1"/>
  <c r="T6" i="1"/>
  <c r="T2" i="1"/>
  <c r="S3" i="1"/>
  <c r="S4" i="1"/>
  <c r="S5" i="1"/>
  <c r="S6" i="1"/>
  <c r="S2" i="1"/>
  <c r="P3" i="1"/>
  <c r="P4" i="1"/>
  <c r="P5" i="1"/>
  <c r="P6" i="1"/>
  <c r="P2" i="1"/>
  <c r="O3" i="1"/>
  <c r="W3" i="1" s="1"/>
  <c r="O4" i="1"/>
  <c r="O5" i="1"/>
  <c r="W5" i="1" s="1"/>
  <c r="O6" i="1"/>
  <c r="O2" i="1"/>
  <c r="W6" i="1" l="1"/>
</calcChain>
</file>

<file path=xl/sharedStrings.xml><?xml version="1.0" encoding="utf-8"?>
<sst xmlns="http://schemas.openxmlformats.org/spreadsheetml/2006/main" count="26" uniqueCount="26">
  <si>
    <t>Timestamp</t>
  </si>
  <si>
    <t>2022-07-20_Uninoculated-control_1_37C</t>
  </si>
  <si>
    <t>2022-07-20_Uninoculated-control_2_37C</t>
  </si>
  <si>
    <t>2022-07-20_Mcaps_37C_T1_M1</t>
  </si>
  <si>
    <t>2022-07-20_Mcaps_37C_T1_M2</t>
  </si>
  <si>
    <t>2022-07-20_Mcaps_37C_T2_M1</t>
  </si>
  <si>
    <t>2022-07-20_Mcaps_37C_T2_M2</t>
  </si>
  <si>
    <t>2022-07-20_Mcaps_37C_T3_M1</t>
  </si>
  <si>
    <t>2022-07-20_Mcaps_37C_T3_M2</t>
  </si>
  <si>
    <t>2022-07-20_Mcaps_37C_T4_M1</t>
  </si>
  <si>
    <t>2022-07-20_Mcaps_37C_T4_M2</t>
  </si>
  <si>
    <t>NMS media used for dilution</t>
  </si>
  <si>
    <t>Culture dilution IF APPLICABLE</t>
  </si>
  <si>
    <t>Notes</t>
  </si>
  <si>
    <t>avgOD</t>
  </si>
  <si>
    <t>stdevOD</t>
  </si>
  <si>
    <t>f</t>
  </si>
  <si>
    <t>stdevf</t>
  </si>
  <si>
    <t>elapsed time (hrs)</t>
  </si>
  <si>
    <t>initial methane concentrations</t>
  </si>
  <si>
    <t>oxidation rate</t>
  </si>
  <si>
    <t>cell-specific oxidation rate (normalized to delta OD)</t>
  </si>
  <si>
    <t>c 1 se</t>
  </si>
  <si>
    <t>methane concentration (umol)</t>
  </si>
  <si>
    <t>relative time</t>
  </si>
  <si>
    <t>log(OD)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</si>
</sst>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2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methane concentration vs. time</a:t>
            </a:r>
          </a:p>
        </c:rich>
      </c:tx>
      <c:layout>
        <c:manualLayout>
          <c:xMode val="edge"/>
          <c:yMode val="edge"/>
          <c:x val="0.2058471128608923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217716535433071"/>
                  <c:y val="5.31776757072032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'Form Responses 1'!$S$2:$S$4</c:f>
              <c:numCache>
                <c:formatCode>General</c:formatCode>
                <c:ptCount val="3"/>
                <c:pt idx="0">
                  <c:v>0</c:v>
                </c:pt>
                <c:pt idx="1">
                  <c:v>14.330380555533338</c:v>
                </c:pt>
                <c:pt idx="2">
                  <c:v>22.174326111038681</c:v>
                </c:pt>
              </c:numCache>
            </c:numRef>
          </c:xVal>
          <c:yVal>
            <c:numRef>
              <c:f>'Form Responses 1'!$T$2:$T$4</c:f>
              <c:numCache>
                <c:formatCode>General</c:formatCode>
                <c:ptCount val="3"/>
                <c:pt idx="0">
                  <c:v>696.49664301271434</c:v>
                </c:pt>
                <c:pt idx="1">
                  <c:v>601.852223519679</c:v>
                </c:pt>
                <c:pt idx="2">
                  <c:v>501.99312246163493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4-EF4C-8473-F2955DAEF44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044969378827652"/>
                  <c:y val="-9.41203703703702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'Form Responses 1'!$S$4:$S$6</c:f>
              <c:numCache>
                <c:formatCode>General</c:formatCode>
                <c:ptCount val="3"/>
                <c:pt idx="0">
                  <c:v>22.174326111038681</c:v>
                </c:pt>
                <c:pt idx="1">
                  <c:v>28.677937222179025</c:v>
                </c:pt>
                <c:pt idx="2">
                  <c:v>37.244945833284874</c:v>
                </c:pt>
              </c:numCache>
            </c:numRef>
          </c:xVal>
          <c:yVal>
            <c:numRef>
              <c:f>'Form Responses 1'!$T$4:$T$6</c:f>
              <c:numCache>
                <c:formatCode>General</c:formatCode>
                <c:ptCount val="3"/>
                <c:pt idx="0">
                  <c:v>501.99312246163493</c:v>
                </c:pt>
                <c:pt idx="1">
                  <c:v>232.8464316982861</c:v>
                </c:pt>
                <c:pt idx="2">
                  <c:v>32.66580387351285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74-EF4C-8473-F2955DAEF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588656"/>
        <c:axId val="902076352"/>
      </c:scatterChart>
      <c:valAx>
        <c:axId val="90258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076352"/>
        <c:crosses val="autoZero"/>
        <c:crossBetween val="midCat"/>
      </c:valAx>
      <c:valAx>
        <c:axId val="9020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58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'Form Responses 1'!$Y$1</c:f>
              <c:strCache>
                <c:ptCount val="1"/>
                <c:pt idx="0">
                  <c:v>log(OD)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879483814523186E-2"/>
                  <c:y val="0.453240740740740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'Form Responses 1'!$X$2:$X$6</c:f>
              <c:numCache>
                <c:formatCode>General</c:formatCode>
                <c:ptCount val="5"/>
                <c:pt idx="0">
                  <c:v>0</c:v>
                </c:pt>
                <c:pt idx="1">
                  <c:v>0.38476040802096256</c:v>
                </c:pt>
                <c:pt idx="2">
                  <c:v>0.59536470291284571</c:v>
                </c:pt>
                <c:pt idx="3">
                  <c:v>0.76998198226805503</c:v>
                </c:pt>
                <c:pt idx="4">
                  <c:v>1</c:v>
                </c:pt>
              </c:numCache>
            </c:numRef>
          </c:xVal>
          <c:yVal>
            <c:numRef>
              <c:f>'Form Responses 1'!$Y$2:$Y$6</c:f>
              <c:numCache>
                <c:formatCode>General</c:formatCode>
                <c:ptCount val="5"/>
                <c:pt idx="0">
                  <c:v>-3.7193386615986448</c:v>
                </c:pt>
                <c:pt idx="1">
                  <c:v>-3.1349943408874985</c:v>
                </c:pt>
                <c:pt idx="2">
                  <c:v>-1.9696906777207166</c:v>
                </c:pt>
                <c:pt idx="3">
                  <c:v>-0.89159811928378352</c:v>
                </c:pt>
                <c:pt idx="4">
                  <c:v>-0.39824126301884483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73-0446-B479-9A2F7542D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546816"/>
        <c:axId val="1742223200"/>
      </c:scatterChart>
      <c:valAx>
        <c:axId val="133354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223200"/>
        <c:crosses val="autoZero"/>
        <c:crossBetween val="midCat"/>
      </c:valAx>
      <c:valAx>
        <c:axId val="174222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54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565150</xdr:colOff>
      <xdr:row>11</xdr:row>
      <xdr:rowOff>25400</xdr:rowOff>
    </xdr:from>
    <xdr:to>
      <xdr:col>17</xdr:col>
      <xdr:colOff>831850</xdr:colOff>
      <xdr:row>25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2AD67C-AB93-B4D6-91E3-E13375A3A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1263650</xdr:colOff>
      <xdr:row>12</xdr:row>
      <xdr:rowOff>38106</xdr:rowOff>
    </xdr:from>
    <xdr:to>
      <xdr:col>24</xdr:col>
      <xdr:colOff>69850</xdr:colOff>
      <xdr:row>26</xdr:row>
      <xdr:rowOff>114306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5DC21B-8064-4556-BD19-C5E8A32FC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6"/>
  <sheetViews>
    <sheetView tabSelected="1" topLeftCell="O1" workbookViewId="0">
      <pane ySplit="1" topLeftCell="A2" activePane="bottomLeft" state="frozen"/>
      <selection pane="bottomLeft" activeCell="X2" sqref="X2:Y6"/>
    </sheetView>
  </sheetViews>
  <sheetFormatPr baseColWidth="10" defaultColWidth="12.6640625" defaultRowHeight="15.75" customHeight="1" x14ac:dyDescent="0.15"/>
  <cols>
    <col min="1" max="21" width="18.83203125" customWidth="1"/>
  </cols>
  <sheetData>
    <row r="1" spans="1:25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23</v>
      </c>
      <c r="U1" s="1" t="s">
        <v>22</v>
      </c>
      <c r="V1" s="1" t="s">
        <v>20</v>
      </c>
      <c r="W1" s="1" t="s">
        <v>21</v>
      </c>
      <c r="X1" s="1" t="s">
        <v>24</v>
      </c>
      <c r="Y1" s="1" t="s">
        <v>25</v>
      </c>
    </row>
    <row r="2" spans="1:25" ht="15.75" customHeight="1" x14ac:dyDescent="0.15">
      <c r="A2" s="2">
        <v>44762.885641504632</v>
      </c>
      <c r="B2" s="1">
        <v>6.0000000000000001E-3</v>
      </c>
      <c r="C2" s="1">
        <v>7.0000000000000001E-3</v>
      </c>
      <c r="D2" s="1">
        <v>2.1999999999999999E-2</v>
      </c>
      <c r="E2" s="1">
        <v>2.4E-2</v>
      </c>
      <c r="F2" s="1">
        <v>2.4E-2</v>
      </c>
      <c r="G2" s="1">
        <v>2.5999999999999999E-2</v>
      </c>
      <c r="H2" s="1">
        <v>2.5000000000000001E-2</v>
      </c>
      <c r="I2" s="1">
        <v>2.5999999999999999E-2</v>
      </c>
      <c r="J2" s="1">
        <v>2.1000000000000001E-2</v>
      </c>
      <c r="K2" s="1">
        <v>2.5999999999999999E-2</v>
      </c>
      <c r="O2">
        <f>AVERAGE(D2:K2)</f>
        <v>2.4249999999999997E-2</v>
      </c>
      <c r="P2">
        <f>STDEV(D2:K2)</f>
        <v>1.908627030841055E-3</v>
      </c>
      <c r="Q2">
        <v>1</v>
      </c>
      <c r="R2">
        <v>0</v>
      </c>
      <c r="S2">
        <f>(A2-$A$2)*24</f>
        <v>0</v>
      </c>
      <c r="T2">
        <f>Q2*Sheet1!$B$1</f>
        <v>696.49664301271434</v>
      </c>
      <c r="U2">
        <v>29.726107537171686</v>
      </c>
      <c r="V2">
        <v>8.5060000000000002</v>
      </c>
      <c r="X2">
        <f>S2/$S$6</f>
        <v>0</v>
      </c>
      <c r="Y2">
        <f>LN(O2)</f>
        <v>-3.7193386615986448</v>
      </c>
    </row>
    <row r="3" spans="1:25" ht="15.75" customHeight="1" x14ac:dyDescent="0.15">
      <c r="A3" s="2">
        <v>44763.482740694446</v>
      </c>
      <c r="D3" s="1">
        <v>4.5999999999999999E-2</v>
      </c>
      <c r="E3" s="1">
        <v>4.1000000000000002E-2</v>
      </c>
      <c r="O3">
        <f t="shared" ref="O3:O6" si="0">AVERAGE(D3:K3)</f>
        <v>4.3499999999999997E-2</v>
      </c>
      <c r="P3">
        <f>STDEV(D3:K3)</f>
        <v>3.5355339059327359E-3</v>
      </c>
      <c r="Q3">
        <v>0.86411360278256555</v>
      </c>
      <c r="R3">
        <v>4.4418737961086668E-2</v>
      </c>
      <c r="S3">
        <f t="shared" ref="S3:S6" si="1">(A3-$A$2)*24</f>
        <v>14.330380555533338</v>
      </c>
      <c r="T3">
        <f>Q3*Sheet1!$B$1</f>
        <v>601.852223519679</v>
      </c>
      <c r="U3">
        <v>30.937501876758272</v>
      </c>
      <c r="V3">
        <v>8.5060000000000002</v>
      </c>
      <c r="W3">
        <f>V3/(O3-O2)</f>
        <v>441.87012987012992</v>
      </c>
      <c r="X3">
        <f t="shared" ref="X3:X6" si="2">S3/$S$6</f>
        <v>0.38476040802096256</v>
      </c>
      <c r="Y3">
        <f t="shared" ref="Y3:Y6" si="3">LN(O3)</f>
        <v>-3.1349943408874985</v>
      </c>
    </row>
    <row r="4" spans="1:25" ht="15.75" customHeight="1" x14ac:dyDescent="0.15">
      <c r="A4" s="2">
        <v>44763.809571759259</v>
      </c>
      <c r="B4">
        <v>7.0000000000000001E-3</v>
      </c>
      <c r="C4">
        <v>8.0000000000000002E-3</v>
      </c>
      <c r="F4" s="1">
        <v>0.14299999999999999</v>
      </c>
      <c r="G4" s="1">
        <v>0.13600000000000001</v>
      </c>
      <c r="O4">
        <f t="shared" si="0"/>
        <v>0.13950000000000001</v>
      </c>
      <c r="P4">
        <f t="shared" ref="P4:P6" si="4">STDEV(D4:K4)</f>
        <v>4.9497474683058177E-3</v>
      </c>
      <c r="Q4">
        <v>0.72074018948641394</v>
      </c>
      <c r="R4">
        <v>1.8237174774538314E-2</v>
      </c>
      <c r="S4">
        <f t="shared" si="1"/>
        <v>22.174326111038681</v>
      </c>
      <c r="T4">
        <f>Q4*Sheet1!$B$1</f>
        <v>501.99312246163493</v>
      </c>
      <c r="U4">
        <v>12.702131008502098</v>
      </c>
      <c r="X4">
        <f t="shared" si="2"/>
        <v>0.59536470291284571</v>
      </c>
      <c r="Y4">
        <f t="shared" si="3"/>
        <v>-1.9696906777207166</v>
      </c>
    </row>
    <row r="5" spans="1:25" ht="15.75" customHeight="1" x14ac:dyDescent="0.15">
      <c r="A5" s="3">
        <v>44764.080555555556</v>
      </c>
      <c r="H5">
        <v>0.42799999999999999</v>
      </c>
      <c r="I5">
        <v>0.39200000000000002</v>
      </c>
      <c r="O5">
        <f t="shared" si="0"/>
        <v>0.41000000000000003</v>
      </c>
      <c r="P5">
        <f t="shared" si="4"/>
        <v>2.5455844122715694E-2</v>
      </c>
      <c r="Q5">
        <v>0.3343109174095984</v>
      </c>
      <c r="R5">
        <v>4.0094609832699052E-2</v>
      </c>
      <c r="S5">
        <f t="shared" si="1"/>
        <v>28.677937222179025</v>
      </c>
      <c r="T5">
        <f>Q5*Sheet1!$B$1</f>
        <v>232.8464316982861</v>
      </c>
      <c r="U5">
        <v>27.925761151379657</v>
      </c>
      <c r="V5">
        <v>30.741</v>
      </c>
      <c r="W5">
        <f t="shared" ref="W5:W6" si="5">V5/(O5-O4)</f>
        <v>113.64510166358595</v>
      </c>
      <c r="X5">
        <f t="shared" si="2"/>
        <v>0.76998198226805503</v>
      </c>
      <c r="Y5">
        <f t="shared" si="3"/>
        <v>-0.89159811928378352</v>
      </c>
    </row>
    <row r="6" spans="1:25" ht="15.75" customHeight="1" x14ac:dyDescent="0.15">
      <c r="A6" s="2">
        <v>44764.437514247686</v>
      </c>
      <c r="B6">
        <v>6.0000000000000001E-3</v>
      </c>
      <c r="C6">
        <v>6.0000000000000001E-3</v>
      </c>
      <c r="J6" s="1">
        <v>0.67100000000000004</v>
      </c>
      <c r="K6" s="1">
        <v>0.67200000000000004</v>
      </c>
      <c r="O6">
        <f t="shared" si="0"/>
        <v>0.67149999999999999</v>
      </c>
      <c r="P6">
        <f t="shared" si="4"/>
        <v>7.0710678118654816E-4</v>
      </c>
      <c r="Q6">
        <v>4.6900159823048203E-2</v>
      </c>
      <c r="R6">
        <v>1.0751824659692296E-2</v>
      </c>
      <c r="S6">
        <f t="shared" si="1"/>
        <v>37.244945833284874</v>
      </c>
      <c r="T6">
        <f>Q6*Sheet1!$B$1</f>
        <v>32.66580387351285</v>
      </c>
      <c r="U6">
        <v>7.4886097817370194</v>
      </c>
      <c r="V6">
        <v>30.741</v>
      </c>
      <c r="W6">
        <f t="shared" si="5"/>
        <v>117.55640535372851</v>
      </c>
      <c r="X6">
        <f t="shared" si="2"/>
        <v>1</v>
      </c>
      <c r="Y6">
        <f t="shared" si="3"/>
        <v>-0.39824126301884483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353A4-2BB9-AB43-9C10-532B83947319}">
  <dimension ref="A1:C1"/>
  <sheetViews>
    <sheetView workbookViewId="0">
      <selection activeCell="C1" sqref="C1"/>
    </sheetView>
  </sheetViews>
  <sheetFormatPr baseColWidth="10" defaultRowHeight="13" x14ac:dyDescent="0.15"/>
  <sheetData>
    <row r="1" spans="1:3" x14ac:dyDescent="0.15">
      <c r="A1" s="4" t="s">
        <v>19</v>
      </c>
      <c r="B1">
        <v>696.49664301271434</v>
      </c>
      <c r="C1">
        <v>29.726107537171686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Jiawen Li</cp:lastModifiedBy>
  <dcterms:modified xsi:type="dcterms:W3CDTF">2023-06-13T21:04:32Z</dcterms:modified>
</cp:coreProperties>
</file>