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005cbk/Documents/lab/Mcaps/"/>
    </mc:Choice>
  </mc:AlternateContent>
  <xr:revisionPtr revIDLastSave="0" documentId="13_ncr:1_{DC09B0D7-6559-F644-80B9-85FB287861D6}" xr6:coauthVersionLast="47" xr6:coauthVersionMax="47" xr10:uidLastSave="{00000000-0000-0000-0000-000000000000}"/>
  <bookViews>
    <workbookView xWindow="0" yWindow="0" windowWidth="28800" windowHeight="18000" xr2:uid="{551F4325-91D1-2A45-9144-CFF89CB0133B}"/>
  </bookViews>
  <sheets>
    <sheet name="Plot" sheetId="6" r:id="rId1"/>
    <sheet name="Sheet2" sheetId="7" r:id="rId2"/>
    <sheet name="OD600s" sheetId="1" r:id="rId3"/>
    <sheet name="Cu concentration" sheetId="2" r:id="rId4"/>
    <sheet name="SUMMARY" sheetId="4" r:id="rId5"/>
    <sheet name="ug.mL (2)" sheetId="5" r:id="rId6"/>
  </sheets>
  <externalReferences>
    <externalReference r:id="rId7"/>
    <externalReference r:id="rId8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4" l="1"/>
  <c r="L9" i="4"/>
  <c r="L11" i="4"/>
  <c r="L13" i="4"/>
  <c r="L15" i="4"/>
  <c r="L17" i="4"/>
  <c r="L19" i="4"/>
  <c r="L21" i="4"/>
  <c r="L23" i="4"/>
  <c r="L25" i="4"/>
  <c r="L3" i="4"/>
  <c r="L4" i="2"/>
  <c r="K25" i="4"/>
  <c r="K23" i="4"/>
  <c r="K21" i="4"/>
  <c r="K19" i="4"/>
  <c r="K17" i="4"/>
  <c r="K15" i="4"/>
  <c r="K13" i="4"/>
  <c r="K11" i="4"/>
  <c r="K9" i="4"/>
  <c r="K5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3" i="4"/>
  <c r="F2" i="2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3" i="4"/>
  <c r="P173" i="5"/>
  <c r="Q173" i="5"/>
  <c r="P175" i="5"/>
  <c r="N173" i="5"/>
  <c r="O173" i="5"/>
  <c r="N175" i="5"/>
  <c r="I173" i="5"/>
  <c r="J173" i="5"/>
  <c r="I175" i="5"/>
  <c r="G173" i="5"/>
  <c r="H173" i="5"/>
  <c r="G175" i="5"/>
  <c r="P174" i="5"/>
  <c r="N174" i="5"/>
  <c r="I174" i="5"/>
  <c r="G174" i="5"/>
  <c r="Q167" i="5"/>
  <c r="P167" i="5"/>
  <c r="P168" i="5"/>
  <c r="O167" i="5"/>
  <c r="N167" i="5"/>
  <c r="N168" i="5"/>
  <c r="J167" i="5"/>
  <c r="I167" i="5"/>
  <c r="I168" i="5"/>
  <c r="H167" i="5"/>
  <c r="G167" i="5"/>
  <c r="G168" i="5"/>
  <c r="Q164" i="5"/>
  <c r="P164" i="5"/>
  <c r="P165" i="5"/>
  <c r="O164" i="5"/>
  <c r="N164" i="5"/>
  <c r="N165" i="5"/>
  <c r="J164" i="5"/>
  <c r="I164" i="5"/>
  <c r="I165" i="5"/>
  <c r="H164" i="5"/>
  <c r="G164" i="5"/>
  <c r="G165" i="5"/>
  <c r="P31" i="5"/>
  <c r="P32" i="5"/>
  <c r="P33" i="5"/>
  <c r="P34" i="5"/>
  <c r="P35" i="5"/>
  <c r="P36" i="5"/>
  <c r="P47" i="5"/>
  <c r="P37" i="5"/>
  <c r="P38" i="5"/>
  <c r="P39" i="5"/>
  <c r="P40" i="5"/>
  <c r="P41" i="5"/>
  <c r="P42" i="5"/>
  <c r="P43" i="5"/>
  <c r="P44" i="5"/>
  <c r="P46" i="5"/>
  <c r="P48" i="5"/>
  <c r="P51" i="5"/>
  <c r="N31" i="5"/>
  <c r="N32" i="5"/>
  <c r="N33" i="5"/>
  <c r="N34" i="5"/>
  <c r="N35" i="5"/>
  <c r="N36" i="5"/>
  <c r="N47" i="5"/>
  <c r="N37" i="5"/>
  <c r="N38" i="5"/>
  <c r="N39" i="5"/>
  <c r="N40" i="5"/>
  <c r="N41" i="5"/>
  <c r="N42" i="5"/>
  <c r="N43" i="5"/>
  <c r="N44" i="5"/>
  <c r="N46" i="5"/>
  <c r="N48" i="5"/>
  <c r="N51" i="5"/>
  <c r="O31" i="5"/>
  <c r="Q31" i="5"/>
  <c r="L31" i="5"/>
  <c r="O32" i="5"/>
  <c r="Q32" i="5"/>
  <c r="L32" i="5"/>
  <c r="O33" i="5"/>
  <c r="Q33" i="5"/>
  <c r="L33" i="5"/>
  <c r="O34" i="5"/>
  <c r="Q34" i="5"/>
  <c r="L34" i="5"/>
  <c r="O35" i="5"/>
  <c r="Q35" i="5"/>
  <c r="L35" i="5"/>
  <c r="O36" i="5"/>
  <c r="Q36" i="5"/>
  <c r="L36" i="5"/>
  <c r="L47" i="5"/>
  <c r="O37" i="5"/>
  <c r="Q37" i="5"/>
  <c r="L37" i="5"/>
  <c r="O38" i="5"/>
  <c r="Q38" i="5"/>
  <c r="L38" i="5"/>
  <c r="O39" i="5"/>
  <c r="Q39" i="5"/>
  <c r="L39" i="5"/>
  <c r="O40" i="5"/>
  <c r="Q40" i="5"/>
  <c r="L40" i="5"/>
  <c r="O41" i="5"/>
  <c r="Q41" i="5"/>
  <c r="L41" i="5"/>
  <c r="O42" i="5"/>
  <c r="Q42" i="5"/>
  <c r="L42" i="5"/>
  <c r="O43" i="5"/>
  <c r="Q43" i="5"/>
  <c r="L43" i="5"/>
  <c r="O44" i="5"/>
  <c r="Q44" i="5"/>
  <c r="L44" i="5"/>
  <c r="L46" i="5"/>
  <c r="L48" i="5"/>
  <c r="L51" i="5"/>
  <c r="I31" i="5"/>
  <c r="I32" i="5"/>
  <c r="I33" i="5"/>
  <c r="I34" i="5"/>
  <c r="I35" i="5"/>
  <c r="I36" i="5"/>
  <c r="I47" i="5"/>
  <c r="I37" i="5"/>
  <c r="I38" i="5"/>
  <c r="I39" i="5"/>
  <c r="I40" i="5"/>
  <c r="I41" i="5"/>
  <c r="I42" i="5"/>
  <c r="I43" i="5"/>
  <c r="I44" i="5"/>
  <c r="I46" i="5"/>
  <c r="I48" i="5"/>
  <c r="I51" i="5"/>
  <c r="G31" i="5"/>
  <c r="G32" i="5"/>
  <c r="G33" i="5"/>
  <c r="G34" i="5"/>
  <c r="G35" i="5"/>
  <c r="G36" i="5"/>
  <c r="G47" i="5"/>
  <c r="G37" i="5"/>
  <c r="G38" i="5"/>
  <c r="G39" i="5"/>
  <c r="G40" i="5"/>
  <c r="G41" i="5"/>
  <c r="G42" i="5"/>
  <c r="G43" i="5"/>
  <c r="G44" i="5"/>
  <c r="G46" i="5"/>
  <c r="G48" i="5"/>
  <c r="G51" i="5"/>
  <c r="H31" i="5"/>
  <c r="J31" i="5"/>
  <c r="E31" i="5"/>
  <c r="H32" i="5"/>
  <c r="J32" i="5"/>
  <c r="E32" i="5"/>
  <c r="H33" i="5"/>
  <c r="J33" i="5"/>
  <c r="E33" i="5"/>
  <c r="H34" i="5"/>
  <c r="J34" i="5"/>
  <c r="E34" i="5"/>
  <c r="H35" i="5"/>
  <c r="J35" i="5"/>
  <c r="E35" i="5"/>
  <c r="H36" i="5"/>
  <c r="J36" i="5"/>
  <c r="E36" i="5"/>
  <c r="E47" i="5"/>
  <c r="H37" i="5"/>
  <c r="J37" i="5"/>
  <c r="E37" i="5"/>
  <c r="H38" i="5"/>
  <c r="J38" i="5"/>
  <c r="E38" i="5"/>
  <c r="H39" i="5"/>
  <c r="J39" i="5"/>
  <c r="E39" i="5"/>
  <c r="H40" i="5"/>
  <c r="J40" i="5"/>
  <c r="E40" i="5"/>
  <c r="H41" i="5"/>
  <c r="J41" i="5"/>
  <c r="E41" i="5"/>
  <c r="H42" i="5"/>
  <c r="J42" i="5"/>
  <c r="E42" i="5"/>
  <c r="H43" i="5"/>
  <c r="J43" i="5"/>
  <c r="E43" i="5"/>
  <c r="H44" i="5"/>
  <c r="J44" i="5"/>
  <c r="E44" i="5"/>
  <c r="E46" i="5"/>
  <c r="E48" i="5"/>
  <c r="E51" i="5"/>
  <c r="Q46" i="5"/>
  <c r="Q47" i="5"/>
  <c r="Q48" i="5"/>
  <c r="O46" i="5"/>
  <c r="O47" i="5"/>
  <c r="O48" i="5"/>
  <c r="M46" i="5"/>
  <c r="M47" i="5"/>
  <c r="M48" i="5"/>
  <c r="J46" i="5"/>
  <c r="J47" i="5"/>
  <c r="J48" i="5"/>
  <c r="H46" i="5"/>
  <c r="H47" i="5"/>
  <c r="H48" i="5"/>
  <c r="F46" i="5"/>
  <c r="F47" i="5"/>
  <c r="F48" i="5"/>
  <c r="M44" i="5"/>
  <c r="F44" i="5"/>
  <c r="D44" i="5"/>
  <c r="C44" i="5"/>
  <c r="B44" i="5"/>
  <c r="M43" i="5"/>
  <c r="F43" i="5"/>
  <c r="D43" i="5"/>
  <c r="C43" i="5"/>
  <c r="B43" i="5"/>
  <c r="M42" i="5"/>
  <c r="F42" i="5"/>
  <c r="D42" i="5"/>
  <c r="C42" i="5"/>
  <c r="B42" i="5"/>
  <c r="M41" i="5"/>
  <c r="F41" i="5"/>
  <c r="D41" i="5"/>
  <c r="C41" i="5"/>
  <c r="B41" i="5"/>
  <c r="M40" i="5"/>
  <c r="F40" i="5"/>
  <c r="D40" i="5"/>
  <c r="C40" i="5"/>
  <c r="B40" i="5"/>
  <c r="M39" i="5"/>
  <c r="F39" i="5"/>
  <c r="D39" i="5"/>
  <c r="C39" i="5"/>
  <c r="B39" i="5"/>
  <c r="M38" i="5"/>
  <c r="F38" i="5"/>
  <c r="D38" i="5"/>
  <c r="C38" i="5"/>
  <c r="B38" i="5"/>
  <c r="M37" i="5"/>
  <c r="F37" i="5"/>
  <c r="D37" i="5"/>
  <c r="C37" i="5"/>
  <c r="B37" i="5"/>
  <c r="M36" i="5"/>
  <c r="F36" i="5"/>
  <c r="D36" i="5"/>
  <c r="C36" i="5"/>
  <c r="B36" i="5"/>
  <c r="M35" i="5"/>
  <c r="F35" i="5"/>
  <c r="D35" i="5"/>
  <c r="C35" i="5"/>
  <c r="B35" i="5"/>
  <c r="M34" i="5"/>
  <c r="F34" i="5"/>
  <c r="D34" i="5"/>
  <c r="C34" i="5"/>
  <c r="B34" i="5"/>
  <c r="M33" i="5"/>
  <c r="F33" i="5"/>
  <c r="D33" i="5"/>
  <c r="C33" i="5"/>
  <c r="B33" i="5"/>
  <c r="M32" i="5"/>
  <c r="F32" i="5"/>
  <c r="D32" i="5"/>
  <c r="C32" i="5"/>
  <c r="B32" i="5"/>
  <c r="M31" i="5"/>
  <c r="F31" i="5"/>
  <c r="D31" i="5"/>
  <c r="C31" i="5"/>
  <c r="B31" i="5"/>
  <c r="Q30" i="5"/>
  <c r="P30" i="5"/>
  <c r="O30" i="5"/>
  <c r="N30" i="5"/>
  <c r="M30" i="5"/>
  <c r="L30" i="5"/>
  <c r="J30" i="5"/>
  <c r="I30" i="5"/>
  <c r="H30" i="5"/>
  <c r="G30" i="5"/>
  <c r="F30" i="5"/>
  <c r="E30" i="5"/>
  <c r="D30" i="5"/>
  <c r="C30" i="5"/>
  <c r="B30" i="5"/>
  <c r="Q29" i="5"/>
  <c r="P29" i="5"/>
  <c r="O29" i="5"/>
  <c r="N29" i="5"/>
  <c r="M29" i="5"/>
  <c r="L29" i="5"/>
  <c r="J29" i="5"/>
  <c r="I29" i="5"/>
  <c r="H29" i="5"/>
  <c r="G29" i="5"/>
  <c r="F29" i="5"/>
  <c r="E29" i="5"/>
  <c r="D29" i="5"/>
  <c r="C29" i="5"/>
  <c r="B29" i="5"/>
  <c r="Q28" i="5"/>
  <c r="P28" i="5"/>
  <c r="O28" i="5"/>
  <c r="N28" i="5"/>
  <c r="M28" i="5"/>
  <c r="L28" i="5"/>
  <c r="J28" i="5"/>
  <c r="I28" i="5"/>
  <c r="H28" i="5"/>
  <c r="G28" i="5"/>
  <c r="F28" i="5"/>
  <c r="E28" i="5"/>
  <c r="D28" i="5"/>
  <c r="C28" i="5"/>
  <c r="B28" i="5"/>
  <c r="Q27" i="5"/>
  <c r="P27" i="5"/>
  <c r="O27" i="5"/>
  <c r="N27" i="5"/>
  <c r="M27" i="5"/>
  <c r="L27" i="5"/>
  <c r="J27" i="5"/>
  <c r="I27" i="5"/>
  <c r="H27" i="5"/>
  <c r="G27" i="5"/>
  <c r="F27" i="5"/>
  <c r="E27" i="5"/>
  <c r="D27" i="5"/>
  <c r="C27" i="5"/>
  <c r="B27" i="5"/>
  <c r="Q26" i="5"/>
  <c r="P26" i="5"/>
  <c r="O26" i="5"/>
  <c r="N26" i="5"/>
  <c r="M26" i="5"/>
  <c r="L26" i="5"/>
  <c r="J26" i="5"/>
  <c r="I26" i="5"/>
  <c r="H26" i="5"/>
  <c r="G26" i="5"/>
  <c r="F26" i="5"/>
  <c r="E26" i="5"/>
  <c r="D26" i="5"/>
  <c r="C26" i="5"/>
  <c r="B26" i="5"/>
  <c r="Q25" i="5"/>
  <c r="P25" i="5"/>
  <c r="O25" i="5"/>
  <c r="N25" i="5"/>
  <c r="M25" i="5"/>
  <c r="L25" i="5"/>
  <c r="J25" i="5"/>
  <c r="I25" i="5"/>
  <c r="H25" i="5"/>
  <c r="G25" i="5"/>
  <c r="F25" i="5"/>
  <c r="E25" i="5"/>
  <c r="D25" i="5"/>
  <c r="C25" i="5"/>
  <c r="B25" i="5"/>
  <c r="Q24" i="5"/>
  <c r="P24" i="5"/>
  <c r="O24" i="5"/>
  <c r="N24" i="5"/>
  <c r="M24" i="5"/>
  <c r="L24" i="5"/>
  <c r="J24" i="5"/>
  <c r="I24" i="5"/>
  <c r="H24" i="5"/>
  <c r="G24" i="5"/>
  <c r="F24" i="5"/>
  <c r="E24" i="5"/>
  <c r="D24" i="5"/>
  <c r="C24" i="5"/>
  <c r="B24" i="5"/>
  <c r="Q23" i="5"/>
  <c r="P23" i="5"/>
  <c r="O23" i="5"/>
  <c r="N23" i="5"/>
  <c r="M23" i="5"/>
  <c r="L23" i="5"/>
  <c r="J23" i="5"/>
  <c r="I23" i="5"/>
  <c r="H23" i="5"/>
  <c r="G23" i="5"/>
  <c r="F23" i="5"/>
  <c r="E23" i="5"/>
  <c r="D23" i="5"/>
  <c r="C23" i="5"/>
  <c r="B23" i="5"/>
  <c r="Q22" i="5"/>
  <c r="P22" i="5"/>
  <c r="O22" i="5"/>
  <c r="N22" i="5"/>
  <c r="M22" i="5"/>
  <c r="L22" i="5"/>
  <c r="J22" i="5"/>
  <c r="I22" i="5"/>
  <c r="H22" i="5"/>
  <c r="G22" i="5"/>
  <c r="F22" i="5"/>
  <c r="E22" i="5"/>
  <c r="D22" i="5"/>
  <c r="C22" i="5"/>
  <c r="B22" i="5"/>
  <c r="Q21" i="5"/>
  <c r="P21" i="5"/>
  <c r="O21" i="5"/>
  <c r="N21" i="5"/>
  <c r="M21" i="5"/>
  <c r="L21" i="5"/>
  <c r="J21" i="5"/>
  <c r="I21" i="5"/>
  <c r="H21" i="5"/>
  <c r="G21" i="5"/>
  <c r="F21" i="5"/>
  <c r="E21" i="5"/>
  <c r="D21" i="5"/>
  <c r="C21" i="5"/>
  <c r="B21" i="5"/>
  <c r="Q20" i="5"/>
  <c r="P20" i="5"/>
  <c r="O20" i="5"/>
  <c r="N20" i="5"/>
  <c r="M20" i="5"/>
  <c r="L20" i="5"/>
  <c r="J20" i="5"/>
  <c r="I20" i="5"/>
  <c r="H20" i="5"/>
  <c r="G20" i="5"/>
  <c r="F20" i="5"/>
  <c r="E20" i="5"/>
  <c r="D20" i="5"/>
  <c r="C20" i="5"/>
  <c r="B20" i="5"/>
  <c r="Q19" i="5"/>
  <c r="P19" i="5"/>
  <c r="O19" i="5"/>
  <c r="N19" i="5"/>
  <c r="M19" i="5"/>
  <c r="L19" i="5"/>
  <c r="J19" i="5"/>
  <c r="I19" i="5"/>
  <c r="H19" i="5"/>
  <c r="G19" i="5"/>
  <c r="F19" i="5"/>
  <c r="E19" i="5"/>
  <c r="D19" i="5"/>
  <c r="C19" i="5"/>
  <c r="B19" i="5"/>
  <c r="Q18" i="5"/>
  <c r="P18" i="5"/>
  <c r="O18" i="5"/>
  <c r="N18" i="5"/>
  <c r="M18" i="5"/>
  <c r="L18" i="5"/>
  <c r="J18" i="5"/>
  <c r="I18" i="5"/>
  <c r="H18" i="5"/>
  <c r="G18" i="5"/>
  <c r="F18" i="5"/>
  <c r="E18" i="5"/>
  <c r="D18" i="5"/>
  <c r="C18" i="5"/>
  <c r="B18" i="5"/>
  <c r="Q17" i="5"/>
  <c r="P17" i="5"/>
  <c r="O17" i="5"/>
  <c r="N17" i="5"/>
  <c r="M17" i="5"/>
  <c r="L17" i="5"/>
  <c r="J17" i="5"/>
  <c r="I17" i="5"/>
  <c r="H17" i="5"/>
  <c r="G17" i="5"/>
  <c r="F17" i="5"/>
  <c r="E17" i="5"/>
  <c r="D17" i="5"/>
  <c r="C17" i="5"/>
  <c r="B17" i="5"/>
  <c r="Q16" i="5"/>
  <c r="P16" i="5"/>
  <c r="O16" i="5"/>
  <c r="N16" i="5"/>
  <c r="M16" i="5"/>
  <c r="L16" i="5"/>
  <c r="J16" i="5"/>
  <c r="I16" i="5"/>
  <c r="H16" i="5"/>
  <c r="G16" i="5"/>
  <c r="F16" i="5"/>
  <c r="E16" i="5"/>
  <c r="D16" i="5"/>
  <c r="C16" i="5"/>
  <c r="B16" i="5"/>
  <c r="Q15" i="5"/>
  <c r="P15" i="5"/>
  <c r="O15" i="5"/>
  <c r="N15" i="5"/>
  <c r="M15" i="5"/>
  <c r="L15" i="5"/>
  <c r="J15" i="5"/>
  <c r="I15" i="5"/>
  <c r="H15" i="5"/>
  <c r="G15" i="5"/>
  <c r="F15" i="5"/>
  <c r="E15" i="5"/>
  <c r="D15" i="5"/>
  <c r="C15" i="5"/>
  <c r="B15" i="5"/>
  <c r="Q14" i="5"/>
  <c r="P14" i="5"/>
  <c r="O14" i="5"/>
  <c r="N14" i="5"/>
  <c r="M14" i="5"/>
  <c r="L14" i="5"/>
  <c r="J14" i="5"/>
  <c r="I14" i="5"/>
  <c r="H14" i="5"/>
  <c r="G14" i="5"/>
  <c r="F14" i="5"/>
  <c r="E14" i="5"/>
  <c r="D14" i="5"/>
  <c r="C14" i="5"/>
  <c r="B14" i="5"/>
  <c r="Q13" i="5"/>
  <c r="P13" i="5"/>
  <c r="O13" i="5"/>
  <c r="N13" i="5"/>
  <c r="M13" i="5"/>
  <c r="L13" i="5"/>
  <c r="J13" i="5"/>
  <c r="I13" i="5"/>
  <c r="H13" i="5"/>
  <c r="G13" i="5"/>
  <c r="F13" i="5"/>
  <c r="E13" i="5"/>
  <c r="D13" i="5"/>
  <c r="C13" i="5"/>
  <c r="B13" i="5"/>
  <c r="Q12" i="5"/>
  <c r="P12" i="5"/>
  <c r="O12" i="5"/>
  <c r="N12" i="5"/>
  <c r="M12" i="5"/>
  <c r="L12" i="5"/>
  <c r="J12" i="5"/>
  <c r="I12" i="5"/>
  <c r="H12" i="5"/>
  <c r="G12" i="5"/>
  <c r="F12" i="5"/>
  <c r="E12" i="5"/>
  <c r="D12" i="5"/>
  <c r="C12" i="5"/>
  <c r="B12" i="5"/>
  <c r="Q11" i="5"/>
  <c r="P11" i="5"/>
  <c r="O11" i="5"/>
  <c r="N11" i="5"/>
  <c r="M11" i="5"/>
  <c r="L11" i="5"/>
  <c r="J11" i="5"/>
  <c r="I11" i="5"/>
  <c r="H11" i="5"/>
  <c r="G11" i="5"/>
  <c r="F11" i="5"/>
  <c r="E11" i="5"/>
  <c r="D11" i="5"/>
  <c r="C11" i="5"/>
  <c r="B11" i="5"/>
  <c r="Q10" i="5"/>
  <c r="P10" i="5"/>
  <c r="O10" i="5"/>
  <c r="N10" i="5"/>
  <c r="M10" i="5"/>
  <c r="L10" i="5"/>
  <c r="J10" i="5"/>
  <c r="I10" i="5"/>
  <c r="H10" i="5"/>
  <c r="G10" i="5"/>
  <c r="F10" i="5"/>
  <c r="E10" i="5"/>
  <c r="D10" i="5"/>
  <c r="C10" i="5"/>
  <c r="B10" i="5"/>
  <c r="Q9" i="5"/>
  <c r="P9" i="5"/>
  <c r="O9" i="5"/>
  <c r="N9" i="5"/>
  <c r="M9" i="5"/>
  <c r="L9" i="5"/>
  <c r="J9" i="5"/>
  <c r="I9" i="5"/>
  <c r="H9" i="5"/>
  <c r="G9" i="5"/>
  <c r="F9" i="5"/>
  <c r="E9" i="5"/>
  <c r="D9" i="5"/>
  <c r="C9" i="5"/>
  <c r="B9" i="5"/>
  <c r="Q8" i="5"/>
  <c r="P8" i="5"/>
  <c r="O8" i="5"/>
  <c r="N8" i="5"/>
  <c r="M8" i="5"/>
  <c r="L8" i="5"/>
  <c r="J8" i="5"/>
  <c r="I8" i="5"/>
  <c r="H8" i="5"/>
  <c r="G8" i="5"/>
  <c r="F8" i="5"/>
  <c r="E8" i="5"/>
  <c r="D8" i="5"/>
  <c r="C8" i="5"/>
  <c r="B8" i="5"/>
  <c r="Q7" i="5"/>
  <c r="P7" i="5"/>
  <c r="O7" i="5"/>
  <c r="N7" i="5"/>
  <c r="M7" i="5"/>
  <c r="L7" i="5"/>
  <c r="J7" i="5"/>
  <c r="I7" i="5"/>
  <c r="H7" i="5"/>
  <c r="G7" i="5"/>
  <c r="F7" i="5"/>
  <c r="E7" i="5"/>
  <c r="D7" i="5"/>
  <c r="C7" i="5"/>
  <c r="B7" i="5"/>
  <c r="Q6" i="5"/>
  <c r="P6" i="5"/>
  <c r="O6" i="5"/>
  <c r="N6" i="5"/>
  <c r="M6" i="5"/>
  <c r="L6" i="5"/>
  <c r="J6" i="5"/>
  <c r="I6" i="5"/>
  <c r="H6" i="5"/>
  <c r="G6" i="5"/>
  <c r="F6" i="5"/>
  <c r="E6" i="5"/>
  <c r="D6" i="5"/>
  <c r="C6" i="5"/>
  <c r="B6" i="5"/>
  <c r="Q5" i="5"/>
  <c r="P5" i="5"/>
  <c r="O5" i="5"/>
  <c r="N5" i="5"/>
  <c r="M5" i="5"/>
  <c r="L5" i="5"/>
  <c r="J5" i="5"/>
  <c r="I5" i="5"/>
  <c r="H5" i="5"/>
  <c r="G5" i="5"/>
  <c r="F5" i="5"/>
  <c r="E5" i="5"/>
  <c r="D5" i="5"/>
  <c r="C5" i="5"/>
  <c r="B5" i="5"/>
  <c r="Q4" i="5"/>
  <c r="P4" i="5"/>
  <c r="O4" i="5"/>
  <c r="N4" i="5"/>
  <c r="M4" i="5"/>
  <c r="L4" i="5"/>
  <c r="J4" i="5"/>
  <c r="I4" i="5"/>
  <c r="H4" i="5"/>
  <c r="G4" i="5"/>
  <c r="F4" i="5"/>
  <c r="E4" i="5"/>
  <c r="D4" i="5"/>
  <c r="C4" i="5"/>
  <c r="B4" i="5"/>
  <c r="Q3" i="5"/>
  <c r="P3" i="5"/>
  <c r="O3" i="5"/>
  <c r="N3" i="5"/>
  <c r="M3" i="5"/>
  <c r="L3" i="5"/>
  <c r="J3" i="5"/>
  <c r="I3" i="5"/>
  <c r="H3" i="5"/>
  <c r="G3" i="5"/>
  <c r="F3" i="5"/>
  <c r="E3" i="5"/>
  <c r="D3" i="5"/>
  <c r="C3" i="5"/>
  <c r="B3" i="5"/>
  <c r="Q2" i="5"/>
  <c r="O2" i="5"/>
  <c r="M2" i="5"/>
  <c r="J2" i="5"/>
  <c r="H2" i="5"/>
  <c r="F2" i="5"/>
  <c r="P1" i="5"/>
  <c r="N1" i="5"/>
  <c r="I1" i="5"/>
  <c r="G1" i="5"/>
  <c r="G4" i="2"/>
  <c r="G6" i="2"/>
  <c r="G7" i="2"/>
  <c r="F4" i="2"/>
  <c r="F5" i="2"/>
  <c r="F6" i="2"/>
  <c r="E4" i="2"/>
  <c r="E5" i="2"/>
  <c r="E6" i="2"/>
  <c r="G2" i="2"/>
  <c r="E2" i="2"/>
  <c r="F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E28" i="4"/>
  <c r="E29" i="4"/>
  <c r="E30" i="4"/>
  <c r="E31" i="4"/>
  <c r="E32" i="4"/>
  <c r="E39" i="4"/>
  <c r="F27" i="4"/>
  <c r="B28" i="4"/>
  <c r="C28" i="4"/>
  <c r="D28" i="4"/>
  <c r="F28" i="4"/>
  <c r="B29" i="4"/>
  <c r="C29" i="4"/>
  <c r="D29" i="4"/>
  <c r="F29" i="4"/>
  <c r="B30" i="4"/>
  <c r="C30" i="4"/>
  <c r="D30" i="4"/>
  <c r="F30" i="4"/>
  <c r="B31" i="4"/>
  <c r="C31" i="4"/>
  <c r="D31" i="4"/>
  <c r="F31" i="4"/>
  <c r="B32" i="4"/>
  <c r="C32" i="4"/>
  <c r="D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E38" i="4"/>
  <c r="F40" i="4"/>
  <c r="F37" i="4"/>
  <c r="B38" i="4"/>
  <c r="C38" i="4"/>
  <c r="D38" i="4"/>
  <c r="F38" i="4"/>
  <c r="F39" i="4"/>
  <c r="E157" i="4"/>
  <c r="F157" i="4"/>
  <c r="E158" i="4"/>
  <c r="E160" i="4"/>
  <c r="F160" i="4"/>
  <c r="E161" i="4"/>
  <c r="E166" i="4"/>
  <c r="F166" i="4"/>
  <c r="E168" i="4"/>
  <c r="E167" i="4"/>
  <c r="F41" i="4"/>
  <c r="E40" i="4"/>
  <c r="E41" i="4"/>
  <c r="E44" i="4"/>
</calcChain>
</file>

<file path=xl/sharedStrings.xml><?xml version="1.0" encoding="utf-8"?>
<sst xmlns="http://schemas.openxmlformats.org/spreadsheetml/2006/main" count="85" uniqueCount="45">
  <si>
    <t>Time/Sample</t>
  </si>
  <si>
    <t>0_Ctrl</t>
  </si>
  <si>
    <t>5_Ctrl</t>
  </si>
  <si>
    <t>50_Ctrl</t>
  </si>
  <si>
    <t>0uM</t>
  </si>
  <si>
    <t>5uM</t>
  </si>
  <si>
    <t>50uM</t>
  </si>
  <si>
    <t>6/4/2022 16:00 PM</t>
  </si>
  <si>
    <t>6/3/2022 20:30 PM</t>
  </si>
  <si>
    <t>6/5/2022 19:20 PM</t>
  </si>
  <si>
    <t>6/7/2022 17:00 PM</t>
  </si>
  <si>
    <t>T1</t>
  </si>
  <si>
    <t>T0</t>
  </si>
  <si>
    <t>z-score</t>
  </si>
  <si>
    <t>difference</t>
  </si>
  <si>
    <t>measured average</t>
  </si>
  <si>
    <t>NIST 1643f dil. certified</t>
  </si>
  <si>
    <t>Cu 324.754</t>
  </si>
  <si>
    <t>CVS deviation</t>
  </si>
  <si>
    <t>CVS nominal</t>
  </si>
  <si>
    <t>CVS - blank correction</t>
  </si>
  <si>
    <t>CVS average</t>
  </si>
  <si>
    <t>blank average</t>
  </si>
  <si>
    <t>BAD REPLICATE</t>
  </si>
  <si>
    <r>
      <t>ug mL</t>
    </r>
    <r>
      <rPr>
        <b/>
        <vertAlign val="superscript"/>
        <sz val="11"/>
        <color theme="1"/>
        <rFont val="Myriad Pro"/>
        <family val="2"/>
      </rPr>
      <t>-1</t>
    </r>
  </si>
  <si>
    <t>Cu weighted average</t>
  </si>
  <si>
    <t>T2</t>
  </si>
  <si>
    <t>T2/T3</t>
  </si>
  <si>
    <t>T3_2</t>
  </si>
  <si>
    <t>T3_1</t>
  </si>
  <si>
    <t>in ug/mL</t>
  </si>
  <si>
    <t>in uM</t>
  </si>
  <si>
    <t>Cu average</t>
  </si>
  <si>
    <t>Fe average</t>
  </si>
  <si>
    <t>comment</t>
  </si>
  <si>
    <t>bad Cu replicate</t>
  </si>
  <si>
    <t>Cu 327.396</t>
  </si>
  <si>
    <t>Fe 238.204</t>
  </si>
  <si>
    <t>Fe 259.941</t>
  </si>
  <si>
    <t>Cu (uM)</t>
  </si>
  <si>
    <t>sigma</t>
  </si>
  <si>
    <t>0_se</t>
  </si>
  <si>
    <t>5_se</t>
  </si>
  <si>
    <t>50_se</t>
  </si>
  <si>
    <t>Elapse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</si>
</sst>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400]h:mm:ss\ AM/PM"/>
    <numFmt numFmtId="165" formatCode="0.000"/>
    <numFmt numFmtId="166" formatCode="m/d/yy\ h:mm;@"/>
    <numFmt numFmtId="167" formatCode="0.0%"/>
    <numFmt numFmtId="168" formatCode="0.0000"/>
    <numFmt numFmtId="174" formatCode="0.0"/>
    <numFmt numFmtId="178" formatCode="[$-F800]dddd\,\ mmmm\ dd\,\ yyyy"/>
  </numFmts>
  <fonts count="13">
    <font>
      <sz val="12"/>
      <color theme="1"/>
      <name val="Calibri"/>
      <family val="2"/>
      <scheme val="minor"/>
    </font>
    <font>
      <sz val="11"/>
      <color theme="1"/>
      <name val="Myriad Pro"/>
      <family val="2"/>
    </font>
    <font>
      <sz val="11"/>
      <color theme="1"/>
      <name val="Calibri"/>
      <family val="2"/>
      <scheme val="minor"/>
    </font>
    <font>
      <sz val="10"/>
      <color theme="1"/>
      <name val="Myriad Pro"/>
      <family val="2"/>
    </font>
    <font>
      <b/>
      <i/>
      <sz val="11"/>
      <color theme="1"/>
      <name val="Myriad Pro"/>
      <family val="2"/>
    </font>
    <font>
      <b/>
      <sz val="11"/>
      <color theme="1"/>
      <name val="Myriad Pro"/>
      <family val="2"/>
    </font>
    <font>
      <b/>
      <sz val="10"/>
      <color theme="1"/>
      <name val="Myriad Pro"/>
      <family val="2"/>
    </font>
    <font>
      <b/>
      <vertAlign val="superscript"/>
      <sz val="11"/>
      <color theme="1"/>
      <name val="Myriad Pro"/>
      <family val="2"/>
    </font>
    <font>
      <b/>
      <sz val="11"/>
      <color rgb="FFC00000"/>
      <name val="Myriad Pro"/>
      <family val="2"/>
    </font>
    <font>
      <b/>
      <sz val="10"/>
      <color rgb="FFC00000"/>
      <name val="Myriad Pro"/>
      <family val="2"/>
    </font>
    <font>
      <sz val="10"/>
      <color rgb="FFC00000"/>
      <name val="Myriad Pro"/>
      <family val="2"/>
    </font>
    <font>
      <sz val="11"/>
      <color rgb="FFC00000"/>
      <name val="Myriad Pro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87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4" borderId="0" xfId="1" applyFont="1" applyFill="1"/>
    <xf numFmtId="0" fontId="3" fillId="4" borderId="0" xfId="1" applyFont="1" applyFill="1" applyAlignment="1">
      <alignment horizontal="center"/>
    </xf>
    <xf numFmtId="0" fontId="1" fillId="4" borderId="0" xfId="1" applyFont="1" applyFill="1" applyAlignment="1">
      <alignment horizontal="center"/>
    </xf>
    <xf numFmtId="166" fontId="1" fillId="4" borderId="0" xfId="1" applyNumberFormat="1" applyFont="1" applyFill="1"/>
    <xf numFmtId="165" fontId="3" fillId="4" borderId="0" xfId="1" applyNumberFormat="1" applyFont="1" applyFill="1" applyAlignment="1">
      <alignment horizontal="center"/>
    </xf>
    <xf numFmtId="165" fontId="1" fillId="4" borderId="0" xfId="1" applyNumberFormat="1" applyFont="1" applyFill="1" applyAlignment="1">
      <alignment horizontal="center"/>
    </xf>
    <xf numFmtId="2" fontId="1" fillId="4" borderId="0" xfId="1" applyNumberFormat="1" applyFont="1" applyFill="1" applyAlignment="1">
      <alignment horizontal="center"/>
    </xf>
    <xf numFmtId="0" fontId="4" fillId="4" borderId="0" xfId="1" applyFont="1" applyFill="1" applyAlignment="1">
      <alignment horizontal="right"/>
    </xf>
    <xf numFmtId="167" fontId="1" fillId="4" borderId="0" xfId="2" applyNumberFormat="1" applyFont="1" applyFill="1" applyBorder="1" applyAlignment="1">
      <alignment horizontal="center"/>
    </xf>
    <xf numFmtId="168" fontId="3" fillId="4" borderId="0" xfId="1" applyNumberFormat="1" applyFont="1" applyFill="1" applyAlignment="1">
      <alignment horizontal="center"/>
    </xf>
    <xf numFmtId="168" fontId="1" fillId="4" borderId="0" xfId="1" applyNumberFormat="1" applyFont="1" applyFill="1" applyAlignment="1">
      <alignment horizontal="center"/>
    </xf>
    <xf numFmtId="0" fontId="1" fillId="4" borderId="0" xfId="1" applyFont="1" applyFill="1" applyAlignment="1">
      <alignment horizontal="right"/>
    </xf>
    <xf numFmtId="0" fontId="5" fillId="4" borderId="0" xfId="1" applyFont="1" applyFill="1"/>
    <xf numFmtId="168" fontId="6" fillId="4" borderId="0" xfId="1" applyNumberFormat="1" applyFont="1" applyFill="1" applyAlignment="1">
      <alignment horizontal="center"/>
    </xf>
    <xf numFmtId="168" fontId="5" fillId="4" borderId="0" xfId="1" applyNumberFormat="1" applyFont="1" applyFill="1" applyAlignment="1">
      <alignment horizontal="center"/>
    </xf>
    <xf numFmtId="166" fontId="5" fillId="4" borderId="0" xfId="1" applyNumberFormat="1" applyFont="1" applyFill="1"/>
    <xf numFmtId="165" fontId="1" fillId="4" borderId="0" xfId="2" applyNumberFormat="1" applyFont="1" applyFill="1" applyBorder="1" applyAlignment="1">
      <alignment horizontal="center"/>
    </xf>
    <xf numFmtId="9" fontId="1" fillId="4" borderId="0" xfId="2" applyFont="1" applyFill="1" applyBorder="1" applyAlignment="1">
      <alignment horizontal="center"/>
    </xf>
    <xf numFmtId="165" fontId="1" fillId="4" borderId="0" xfId="1" applyNumberFormat="1" applyFont="1" applyFill="1"/>
    <xf numFmtId="0" fontId="1" fillId="5" borderId="0" xfId="1" applyFont="1" applyFill="1"/>
    <xf numFmtId="165" fontId="1" fillId="5" borderId="0" xfId="1" applyNumberFormat="1" applyFont="1" applyFill="1" applyAlignment="1">
      <alignment horizontal="center"/>
    </xf>
    <xf numFmtId="165" fontId="1" fillId="5" borderId="0" xfId="1" applyNumberFormat="1" applyFont="1" applyFill="1"/>
    <xf numFmtId="165" fontId="3" fillId="5" borderId="0" xfId="1" applyNumberFormat="1" applyFont="1" applyFill="1" applyAlignment="1">
      <alignment horizontal="center"/>
    </xf>
    <xf numFmtId="166" fontId="1" fillId="5" borderId="0" xfId="1" applyNumberFormat="1" applyFont="1" applyFill="1"/>
    <xf numFmtId="0" fontId="1" fillId="3" borderId="0" xfId="1" applyFont="1" applyFill="1"/>
    <xf numFmtId="165" fontId="1" fillId="3" borderId="0" xfId="1" applyNumberFormat="1" applyFont="1" applyFill="1" applyAlignment="1">
      <alignment horizontal="center"/>
    </xf>
    <xf numFmtId="165" fontId="1" fillId="3" borderId="0" xfId="1" applyNumberFormat="1" applyFont="1" applyFill="1"/>
    <xf numFmtId="165" fontId="3" fillId="3" borderId="0" xfId="1" applyNumberFormat="1" applyFont="1" applyFill="1" applyAlignment="1">
      <alignment horizontal="center"/>
    </xf>
    <xf numFmtId="166" fontId="1" fillId="3" borderId="0" xfId="1" applyNumberFormat="1" applyFont="1" applyFill="1"/>
    <xf numFmtId="0" fontId="1" fillId="2" borderId="0" xfId="1" applyFont="1" applyFill="1"/>
    <xf numFmtId="165" fontId="1" fillId="2" borderId="0" xfId="1" applyNumberFormat="1" applyFont="1" applyFill="1" applyAlignment="1">
      <alignment horizontal="center"/>
    </xf>
    <xf numFmtId="165" fontId="1" fillId="2" borderId="0" xfId="1" applyNumberFormat="1" applyFont="1" applyFill="1"/>
    <xf numFmtId="165" fontId="3" fillId="2" borderId="0" xfId="1" applyNumberFormat="1" applyFont="1" applyFill="1" applyAlignment="1">
      <alignment horizontal="center"/>
    </xf>
    <xf numFmtId="166" fontId="1" fillId="2" borderId="0" xfId="1" applyNumberFormat="1" applyFont="1" applyFill="1"/>
    <xf numFmtId="0" fontId="5" fillId="4" borderId="0" xfId="1" applyFont="1" applyFill="1" applyAlignment="1">
      <alignment horizontal="center"/>
    </xf>
    <xf numFmtId="1" fontId="5" fillId="4" borderId="0" xfId="1" applyNumberFormat="1" applyFont="1" applyFill="1" applyAlignment="1">
      <alignment horizontal="center"/>
    </xf>
    <xf numFmtId="1" fontId="6" fillId="4" borderId="0" xfId="1" applyNumberFormat="1" applyFont="1" applyFill="1" applyAlignment="1">
      <alignment horizontal="center"/>
    </xf>
    <xf numFmtId="0" fontId="6" fillId="4" borderId="0" xfId="1" applyFont="1" applyFill="1" applyAlignment="1">
      <alignment horizontal="center"/>
    </xf>
    <xf numFmtId="1" fontId="5" fillId="4" borderId="0" xfId="1" applyNumberFormat="1" applyFont="1" applyFill="1" applyAlignment="1">
      <alignment horizontal="left"/>
    </xf>
    <xf numFmtId="2" fontId="5" fillId="4" borderId="0" xfId="1" applyNumberFormat="1" applyFont="1" applyFill="1"/>
    <xf numFmtId="165" fontId="5" fillId="4" borderId="0" xfId="1" applyNumberFormat="1" applyFont="1" applyFill="1" applyAlignment="1">
      <alignment horizontal="center"/>
    </xf>
    <xf numFmtId="1" fontId="8" fillId="4" borderId="0" xfId="1" applyNumberFormat="1" applyFont="1" applyFill="1" applyAlignment="1">
      <alignment horizontal="left"/>
    </xf>
    <xf numFmtId="0" fontId="9" fillId="4" borderId="0" xfId="1" applyFont="1" applyFill="1" applyAlignment="1">
      <alignment horizontal="center"/>
    </xf>
    <xf numFmtId="0" fontId="8" fillId="4" borderId="0" xfId="1" applyFont="1" applyFill="1" applyAlignment="1">
      <alignment horizontal="left"/>
    </xf>
    <xf numFmtId="1" fontId="9" fillId="4" borderId="0" xfId="1" applyNumberFormat="1" applyFont="1" applyFill="1" applyAlignment="1">
      <alignment horizontal="center"/>
    </xf>
    <xf numFmtId="0" fontId="1" fillId="4" borderId="1" xfId="1" applyFont="1" applyFill="1" applyBorder="1"/>
    <xf numFmtId="2" fontId="1" fillId="4" borderId="1" xfId="1" applyNumberFormat="1" applyFont="1" applyFill="1" applyBorder="1"/>
    <xf numFmtId="165" fontId="1" fillId="2" borderId="1" xfId="1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165" fontId="1" fillId="4" borderId="1" xfId="1" applyNumberFormat="1" applyFont="1" applyFill="1" applyBorder="1" applyAlignment="1">
      <alignment horizontal="center"/>
    </xf>
    <xf numFmtId="165" fontId="3" fillId="4" borderId="1" xfId="1" applyNumberFormat="1" applyFont="1" applyFill="1" applyBorder="1" applyAlignment="1">
      <alignment horizontal="center"/>
    </xf>
    <xf numFmtId="165" fontId="10" fillId="4" borderId="1" xfId="1" applyNumberFormat="1" applyFont="1" applyFill="1" applyBorder="1" applyAlignment="1">
      <alignment horizontal="left"/>
    </xf>
    <xf numFmtId="165" fontId="10" fillId="4" borderId="1" xfId="1" applyNumberFormat="1" applyFont="1" applyFill="1" applyBorder="1" applyAlignment="1">
      <alignment horizontal="center"/>
    </xf>
    <xf numFmtId="165" fontId="1" fillId="4" borderId="1" xfId="1" applyNumberFormat="1" applyFont="1" applyFill="1" applyBorder="1"/>
    <xf numFmtId="0" fontId="1" fillId="4" borderId="2" xfId="1" applyFont="1" applyFill="1" applyBorder="1"/>
    <xf numFmtId="2" fontId="1" fillId="4" borderId="2" xfId="1" applyNumberFormat="1" applyFont="1" applyFill="1" applyBorder="1"/>
    <xf numFmtId="165" fontId="1" fillId="4" borderId="2" xfId="1" applyNumberFormat="1" applyFont="1" applyFill="1" applyBorder="1" applyAlignment="1">
      <alignment horizontal="center"/>
    </xf>
    <xf numFmtId="165" fontId="3" fillId="4" borderId="2" xfId="1" applyNumberFormat="1" applyFont="1" applyFill="1" applyBorder="1" applyAlignment="1">
      <alignment horizontal="center"/>
    </xf>
    <xf numFmtId="165" fontId="11" fillId="4" borderId="2" xfId="1" applyNumberFormat="1" applyFont="1" applyFill="1" applyBorder="1" applyAlignment="1">
      <alignment horizontal="left"/>
    </xf>
    <xf numFmtId="165" fontId="10" fillId="4" borderId="2" xfId="1" applyNumberFormat="1" applyFont="1" applyFill="1" applyBorder="1" applyAlignment="1">
      <alignment horizontal="center"/>
    </xf>
    <xf numFmtId="165" fontId="1" fillId="4" borderId="2" xfId="1" applyNumberFormat="1" applyFont="1" applyFill="1" applyBorder="1"/>
    <xf numFmtId="165" fontId="11" fillId="4" borderId="1" xfId="1" applyNumberFormat="1" applyFont="1" applyFill="1" applyBorder="1" applyAlignment="1">
      <alignment horizontal="left"/>
    </xf>
    <xf numFmtId="2" fontId="1" fillId="4" borderId="0" xfId="1" applyNumberFormat="1" applyFont="1" applyFill="1"/>
    <xf numFmtId="165" fontId="11" fillId="4" borderId="0" xfId="1" applyNumberFormat="1" applyFont="1" applyFill="1" applyAlignment="1">
      <alignment horizontal="left"/>
    </xf>
    <xf numFmtId="165" fontId="10" fillId="4" borderId="0" xfId="1" applyNumberFormat="1" applyFont="1" applyFill="1" applyAlignment="1">
      <alignment horizontal="center"/>
    </xf>
    <xf numFmtId="165" fontId="1" fillId="4" borderId="0" xfId="1" applyNumberFormat="1" applyFont="1" applyFill="1" applyAlignment="1">
      <alignment horizontal="left"/>
    </xf>
    <xf numFmtId="9" fontId="1" fillId="4" borderId="0" xfId="2" applyFont="1" applyFill="1" applyBorder="1" applyAlignment="1">
      <alignment horizontal="left"/>
    </xf>
    <xf numFmtId="167" fontId="1" fillId="4" borderId="0" xfId="2" applyNumberFormat="1" applyFont="1" applyFill="1" applyBorder="1" applyAlignment="1">
      <alignment horizontal="left"/>
    </xf>
    <xf numFmtId="165" fontId="1" fillId="4" borderId="0" xfId="2" applyNumberFormat="1" applyFont="1" applyFill="1" applyBorder="1" applyAlignment="1">
      <alignment horizontal="left"/>
    </xf>
    <xf numFmtId="165" fontId="4" fillId="4" borderId="0" xfId="1" applyNumberFormat="1" applyFont="1" applyFill="1" applyAlignment="1">
      <alignment horizontal="center"/>
    </xf>
    <xf numFmtId="165" fontId="6" fillId="4" borderId="0" xfId="1" applyNumberFormat="1" applyFont="1" applyFill="1" applyAlignment="1">
      <alignment horizontal="center"/>
    </xf>
    <xf numFmtId="165" fontId="8" fillId="4" borderId="0" xfId="1" applyNumberFormat="1" applyFont="1" applyFill="1" applyAlignment="1">
      <alignment horizontal="left"/>
    </xf>
    <xf numFmtId="165" fontId="9" fillId="4" borderId="0" xfId="1" applyNumberFormat="1" applyFont="1" applyFill="1" applyAlignment="1">
      <alignment horizontal="center"/>
    </xf>
    <xf numFmtId="168" fontId="1" fillId="4" borderId="0" xfId="1" applyNumberFormat="1" applyFont="1" applyFill="1" applyAlignment="1">
      <alignment horizontal="left"/>
    </xf>
    <xf numFmtId="167" fontId="11" fillId="4" borderId="0" xfId="2" applyNumberFormat="1" applyFont="1" applyFill="1" applyBorder="1" applyAlignment="1">
      <alignment horizontal="left"/>
    </xf>
    <xf numFmtId="2" fontId="11" fillId="4" borderId="0" xfId="1" applyNumberFormat="1" applyFont="1" applyFill="1" applyAlignment="1">
      <alignment horizontal="left"/>
    </xf>
    <xf numFmtId="0" fontId="11" fillId="4" borderId="0" xfId="1" applyFont="1" applyFill="1" applyAlignment="1">
      <alignment horizontal="left"/>
    </xf>
    <xf numFmtId="0" fontId="10" fillId="4" borderId="0" xfId="1" applyFont="1" applyFill="1" applyAlignment="1">
      <alignment horizontal="center"/>
    </xf>
    <xf numFmtId="0" fontId="12" fillId="0" borderId="0" xfId="0" applyFont="1"/>
    <xf numFmtId="164" fontId="12" fillId="0" borderId="0" xfId="0" applyNumberFormat="1" applyFont="1"/>
    <xf numFmtId="174" fontId="0" fillId="2" borderId="0" xfId="0" applyNumberFormat="1" applyFill="1"/>
    <xf numFmtId="1" fontId="0" fillId="2" borderId="0" xfId="0" applyNumberFormat="1" applyFill="1"/>
    <xf numFmtId="178" fontId="0" fillId="0" borderId="0" xfId="0" applyNumberFormat="1"/>
  </cellXfs>
  <cellStyles count="3">
    <cellStyle name="Normal" xfId="0" builtinId="0"/>
    <cellStyle name="Normal 2" xfId="1" xr:uid="{C437FB7E-E001-A141-9C18-D6F476E9882A}"/>
    <cellStyle name="Percent 2" xfId="2" xr:uid="{2E2277A9-3168-9A4B-84FA-A27B165F9E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005cbk/Library/Containers/com.apple.mail/Data/Library/Mail%20Downloads/D6F81143-5E77-4A2A-8BC9-20C83506A477/oesRDX_v4_060622-Cu-free-media,%20Cu%20onl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005cbk/Downloads/oesRDX_v4_062022-Cu-media-waterscalib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rift"/>
      <sheetName val="ug.mL"/>
      <sheetName val="IS IEC"/>
      <sheetName val="IEC"/>
      <sheetName val="IS"/>
      <sheetName val="BC IEC"/>
      <sheetName val="BC"/>
      <sheetName val="blank"/>
      <sheetName val="CAL"/>
      <sheetName val="sample"/>
      <sheetName val="EXTRACT"/>
    </sheetNames>
    <sheetDataSet>
      <sheetData sheetId="0"/>
      <sheetData sheetId="1"/>
      <sheetData sheetId="2">
        <row r="3">
          <cell r="BA3">
            <v>4.8717637201419021E-2</v>
          </cell>
          <cell r="BB3">
            <v>1.2827869388191524E-3</v>
          </cell>
          <cell r="BC3">
            <v>4.746283677662598E-2</v>
          </cell>
          <cell r="BD3">
            <v>2.5408404281214371E-3</v>
          </cell>
        </row>
        <row r="4">
          <cell r="BA4">
            <v>4.8442614815823605E-2</v>
          </cell>
          <cell r="BB4">
            <v>1.2944070874669376E-3</v>
          </cell>
          <cell r="BC4">
            <v>4.7713667842488851E-2</v>
          </cell>
          <cell r="BD4">
            <v>2.5518160190709386E-3</v>
          </cell>
        </row>
        <row r="5">
          <cell r="BA5">
            <v>5.7196973520942003E-2</v>
          </cell>
          <cell r="BB5">
            <v>1.6225286644496386E-3</v>
          </cell>
          <cell r="BC5">
            <v>5.63594328452314E-2</v>
          </cell>
          <cell r="BD5">
            <v>2.6500154937645765E-3</v>
          </cell>
        </row>
        <row r="6">
          <cell r="BA6">
            <v>5.2952890855080703E-2</v>
          </cell>
          <cell r="BB6">
            <v>1.3531732909889101E-3</v>
          </cell>
          <cell r="BC6">
            <v>5.2208115842739627E-2</v>
          </cell>
          <cell r="BD6">
            <v>2.6013028136130144E-3</v>
          </cell>
        </row>
        <row r="7">
          <cell r="BA7">
            <v>4.106866084200235E-2</v>
          </cell>
          <cell r="BB7">
            <v>8.4817127317899817E-3</v>
          </cell>
          <cell r="BC7">
            <v>4.0245172431561872E-2</v>
          </cell>
          <cell r="BD7">
            <v>8.5942784274693779E-3</v>
          </cell>
        </row>
        <row r="8">
          <cell r="BA8">
            <v>1.6772843552642035E-2</v>
          </cell>
          <cell r="BB8">
            <v>1.2779527935817777E-3</v>
          </cell>
          <cell r="BC8">
            <v>1.768444287557942E-2</v>
          </cell>
          <cell r="BD8">
            <v>2.6131936056068587E-3</v>
          </cell>
        </row>
        <row r="9">
          <cell r="BA9">
            <v>2.606786665018423E-3</v>
          </cell>
          <cell r="BB9">
            <v>1.2972090640554184E-3</v>
          </cell>
          <cell r="BC9">
            <v>2.1208185689362332E-3</v>
          </cell>
          <cell r="BD9">
            <v>2.6224341714244214E-3</v>
          </cell>
        </row>
        <row r="10">
          <cell r="BA10">
            <v>2.9687158473133603E-3</v>
          </cell>
          <cell r="BB10">
            <v>1.2927647384112942E-3</v>
          </cell>
          <cell r="BC10">
            <v>2.8204224533560198E-3</v>
          </cell>
          <cell r="BD10">
            <v>2.5540275349995498E-3</v>
          </cell>
        </row>
        <row r="11">
          <cell r="BA11">
            <v>0.50725324023067719</v>
          </cell>
          <cell r="BB11">
            <v>3.2357285638684756E-3</v>
          </cell>
          <cell r="BC11">
            <v>0.50404802287110517</v>
          </cell>
          <cell r="BD11">
            <v>3.7553088886139408E-3</v>
          </cell>
        </row>
        <row r="12">
          <cell r="BA12">
            <v>0.50877326080345253</v>
          </cell>
          <cell r="BB12">
            <v>6.048347677168513E-3</v>
          </cell>
          <cell r="BC12">
            <v>0.50610449284765413</v>
          </cell>
          <cell r="BD12">
            <v>5.4358870741392342E-3</v>
          </cell>
        </row>
        <row r="13">
          <cell r="BA13">
            <v>0.48231298089274938</v>
          </cell>
          <cell r="BB13">
            <v>3.8346679777207238E-3</v>
          </cell>
          <cell r="BC13">
            <v>0.47986628657445612</v>
          </cell>
          <cell r="BD13">
            <v>4.0244163819288699E-3</v>
          </cell>
        </row>
        <row r="14">
          <cell r="BA14">
            <v>0.47705424369326382</v>
          </cell>
          <cell r="BB14">
            <v>2.8839954653685071E-3</v>
          </cell>
          <cell r="BC14">
            <v>0.47557464576269853</v>
          </cell>
          <cell r="BD14">
            <v>3.7089014206667923E-3</v>
          </cell>
        </row>
        <row r="15">
          <cell r="BA15">
            <v>0.52499618424163308</v>
          </cell>
          <cell r="BB15">
            <v>2.8194435112910317E-3</v>
          </cell>
          <cell r="BC15">
            <v>0.52244620794834085</v>
          </cell>
          <cell r="BD15">
            <v>3.9369903969651053E-3</v>
          </cell>
        </row>
        <row r="16">
          <cell r="BA16">
            <v>0.52671968686957948</v>
          </cell>
          <cell r="BB16">
            <v>3.2628827632280003E-3</v>
          </cell>
          <cell r="BC16">
            <v>0.52288848965559331</v>
          </cell>
          <cell r="BD16">
            <v>4.1346679531332267E-3</v>
          </cell>
        </row>
        <row r="17">
          <cell r="BA17">
            <v>0.58085125531321802</v>
          </cell>
          <cell r="BB17">
            <v>3.8796695074790129E-3</v>
          </cell>
          <cell r="BC17">
            <v>0.57805030621465314</v>
          </cell>
          <cell r="BD17">
            <v>4.4139224007793661E-3</v>
          </cell>
        </row>
        <row r="18">
          <cell r="BA18">
            <v>0.58962613108240847</v>
          </cell>
          <cell r="BB18">
            <v>3.0170579756342913E-3</v>
          </cell>
          <cell r="BC18">
            <v>0.58653845617199174</v>
          </cell>
          <cell r="BD18">
            <v>3.6921914139602234E-3</v>
          </cell>
        </row>
        <row r="19">
          <cell r="BA19">
            <v>5.0632143306495695E-4</v>
          </cell>
          <cell r="BB19">
            <v>1.2776804692259788E-3</v>
          </cell>
          <cell r="BC19">
            <v>1.2534478051297508E-3</v>
          </cell>
          <cell r="BD19">
            <v>2.5451413170066626E-3</v>
          </cell>
        </row>
        <row r="20">
          <cell r="BA20">
            <v>5.2529004817484452E-4</v>
          </cell>
          <cell r="BB20">
            <v>1.2701562038837748E-3</v>
          </cell>
          <cell r="BC20">
            <v>1.0088822264993982E-3</v>
          </cell>
          <cell r="BD20">
            <v>2.5790326971126963E-3</v>
          </cell>
        </row>
        <row r="21">
          <cell r="BA21">
            <v>2.32339908401265E-3</v>
          </cell>
          <cell r="BB21">
            <v>1.2742006258604846E-3</v>
          </cell>
          <cell r="BC21">
            <v>2.8592417440657554E-3</v>
          </cell>
          <cell r="BD21">
            <v>2.5385886852081034E-3</v>
          </cell>
        </row>
        <row r="22">
          <cell r="BA22">
            <v>1.5327781362231526E-3</v>
          </cell>
          <cell r="BB22">
            <v>1.2921123435238064E-3</v>
          </cell>
          <cell r="BC22">
            <v>1.6061132715336191E-3</v>
          </cell>
          <cell r="BD22">
            <v>2.6151623755834939E-3</v>
          </cell>
        </row>
        <row r="23">
          <cell r="BA23">
            <v>-5.3930801948719816E-4</v>
          </cell>
          <cell r="BB23">
            <v>-1.2903971925713827E-3</v>
          </cell>
          <cell r="BC23">
            <v>-1.6503316543650681E-3</v>
          </cell>
          <cell r="BD23">
            <v>-2.5772690476976914E-3</v>
          </cell>
        </row>
        <row r="24">
          <cell r="BA24">
            <v>-3.3935337813478809E-5</v>
          </cell>
          <cell r="BB24">
            <v>-1.318744788200788E-3</v>
          </cell>
          <cell r="BC24">
            <v>-3.5417887020584117E-4</v>
          </cell>
          <cell r="BD24">
            <v>-2.568648321421672E-3</v>
          </cell>
        </row>
        <row r="25">
          <cell r="BA25">
            <v>7.9710819172994283E-5</v>
          </cell>
          <cell r="BB25">
            <v>1.3164295929353454E-3</v>
          </cell>
          <cell r="BC25">
            <v>-6.5112259363867781E-5</v>
          </cell>
          <cell r="BD25">
            <v>-2.5973795004714181E-3</v>
          </cell>
        </row>
        <row r="26">
          <cell r="BA26">
            <v>5.1043026185773052E-5</v>
          </cell>
          <cell r="BB26">
            <v>1.3104103234818285E-3</v>
          </cell>
          <cell r="BC26">
            <v>-2.990684056895998E-4</v>
          </cell>
          <cell r="BD26">
            <v>-2.761105993378771E-3</v>
          </cell>
        </row>
        <row r="27">
          <cell r="BA27">
            <v>3.1509526901092209E-3</v>
          </cell>
          <cell r="BB27">
            <v>1.3487052870722466E-3</v>
          </cell>
          <cell r="BC27">
            <v>3.83598386472132E-3</v>
          </cell>
          <cell r="BD27">
            <v>2.6125605447789237E-3</v>
          </cell>
        </row>
        <row r="28">
          <cell r="BA28">
            <v>2.710359133777662E-3</v>
          </cell>
          <cell r="BB28">
            <v>1.3433226663011905E-3</v>
          </cell>
          <cell r="BC28">
            <v>3.2962438961930424E-3</v>
          </cell>
          <cell r="BD28">
            <v>2.5993355579064219E-3</v>
          </cell>
        </row>
        <row r="29">
          <cell r="BA29">
            <v>5.1285917274867263E-3</v>
          </cell>
          <cell r="BB29">
            <v>1.3743933963546043E-3</v>
          </cell>
          <cell r="BC29">
            <v>5.4366281037652045E-3</v>
          </cell>
          <cell r="BD29">
            <v>2.6534699582714469E-3</v>
          </cell>
        </row>
        <row r="30">
          <cell r="BA30">
            <v>4.3243740058074289E-3</v>
          </cell>
          <cell r="BB30">
            <v>1.3380870591476234E-3</v>
          </cell>
          <cell r="BC30">
            <v>5.8279791827381315E-3</v>
          </cell>
          <cell r="BD30">
            <v>2.5692545691367681E-3</v>
          </cell>
        </row>
        <row r="31">
          <cell r="BA31">
            <v>1.5819054600980037E-3</v>
          </cell>
          <cell r="BB31">
            <v>1.2769943288910542E-3</v>
          </cell>
          <cell r="BC31">
            <v>1.7107715678102114E-3</v>
          </cell>
          <cell r="BD31">
            <v>2.5695071469492787E-3</v>
          </cell>
        </row>
        <row r="32">
          <cell r="BA32">
            <v>3.2630441844137678E-3</v>
          </cell>
          <cell r="BB32">
            <v>1.270276081490199E-3</v>
          </cell>
          <cell r="BC32">
            <v>4.8208872876963271E-3</v>
          </cell>
          <cell r="BD32">
            <v>2.5035701873421727E-3</v>
          </cell>
        </row>
        <row r="33">
          <cell r="BA33">
            <v>0.17349468692814379</v>
          </cell>
          <cell r="BB33">
            <v>1.888755607642656E-3</v>
          </cell>
          <cell r="BC33">
            <v>0.1759474850192293</v>
          </cell>
          <cell r="BD33">
            <v>3.0226419493462895E-3</v>
          </cell>
        </row>
        <row r="34">
          <cell r="BA34">
            <v>0.17399061872767665</v>
          </cell>
          <cell r="BB34">
            <v>1.3658370415889614E-3</v>
          </cell>
          <cell r="BC34">
            <v>0.17548369686910914</v>
          </cell>
          <cell r="BD34">
            <v>2.6047964361350256E-3</v>
          </cell>
        </row>
        <row r="35">
          <cell r="BA35">
            <v>0.17296433102810188</v>
          </cell>
          <cell r="BB35">
            <v>1.3345049034100677E-3</v>
          </cell>
          <cell r="BC35">
            <v>0.17526969646326349</v>
          </cell>
          <cell r="BD35">
            <v>2.5841779110446295E-3</v>
          </cell>
        </row>
        <row r="36">
          <cell r="BA36">
            <v>0.17302876077990184</v>
          </cell>
          <cell r="BB36">
            <v>1.52521987422273E-3</v>
          </cell>
          <cell r="BC36">
            <v>0.17494976719602273</v>
          </cell>
          <cell r="BD36">
            <v>2.7173886666932287E-3</v>
          </cell>
        </row>
        <row r="37">
          <cell r="BA37">
            <v>0.17399471430292732</v>
          </cell>
          <cell r="BB37">
            <v>1.3500878020112016E-3</v>
          </cell>
          <cell r="BC37">
            <v>0.17526134452088574</v>
          </cell>
          <cell r="BD37">
            <v>2.7271087250729667E-3</v>
          </cell>
        </row>
        <row r="38">
          <cell r="BA38">
            <v>0.17326773630524567</v>
          </cell>
          <cell r="BB38">
            <v>1.5136250995356065E-3</v>
          </cell>
          <cell r="BC38">
            <v>0.17551689345975116</v>
          </cell>
          <cell r="BD38">
            <v>2.6761299799343352E-3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BB2" t="str">
            <v>σ</v>
          </cell>
        </row>
        <row r="3">
          <cell r="A3">
            <v>27</v>
          </cell>
          <cell r="B3">
            <v>44718.652048611111</v>
          </cell>
          <cell r="D3" t="str">
            <v>5 uM Cu ctrl_2_tube1</v>
          </cell>
        </row>
        <row r="4">
          <cell r="A4">
            <v>28</v>
          </cell>
          <cell r="B4">
            <v>44718.654745370368</v>
          </cell>
          <cell r="D4" t="str">
            <v>5 uM Cu ctrl_2_tube2</v>
          </cell>
        </row>
        <row r="5">
          <cell r="A5">
            <v>58</v>
          </cell>
          <cell r="B5">
            <v>44718.735381944447</v>
          </cell>
          <cell r="D5" t="str">
            <v>5 uM Cu T1_2_tube1</v>
          </cell>
        </row>
        <row r="6">
          <cell r="A6">
            <v>59</v>
          </cell>
          <cell r="B6">
            <v>44718.738078703704</v>
          </cell>
          <cell r="D6" t="str">
            <v>5 uM Cu T1_2_tube2</v>
          </cell>
        </row>
        <row r="7">
          <cell r="A7">
            <v>46</v>
          </cell>
          <cell r="B7">
            <v>44718.703148148146</v>
          </cell>
          <cell r="D7" t="str">
            <v>5 uM Cu T2_2_tube1</v>
          </cell>
        </row>
        <row r="8">
          <cell r="A8">
            <v>50</v>
          </cell>
          <cell r="B8">
            <v>44718.713935185187</v>
          </cell>
          <cell r="D8" t="str">
            <v>5 uM Cu T2_2_tube2</v>
          </cell>
        </row>
        <row r="9">
          <cell r="A9">
            <v>36</v>
          </cell>
          <cell r="B9">
            <v>44718.676238425927</v>
          </cell>
          <cell r="D9" t="str">
            <v>5 uM Cu T3_2_tube1</v>
          </cell>
        </row>
        <row r="10">
          <cell r="A10">
            <v>38</v>
          </cell>
          <cell r="B10">
            <v>44718.681597222225</v>
          </cell>
          <cell r="D10" t="str">
            <v>5 uM Cu T3_2_tube2</v>
          </cell>
        </row>
        <row r="11">
          <cell r="A11">
            <v>29</v>
          </cell>
          <cell r="B11">
            <v>44718.657453703701</v>
          </cell>
          <cell r="D11" t="str">
            <v>50 uM Cu ctrl_2_tube1</v>
          </cell>
        </row>
        <row r="12">
          <cell r="A12">
            <v>33</v>
          </cell>
          <cell r="B12">
            <v>44718.668194444443</v>
          </cell>
          <cell r="D12" t="str">
            <v>50 uM Cu ctrl_2_tube2</v>
          </cell>
        </row>
        <row r="13">
          <cell r="A13">
            <v>60</v>
          </cell>
          <cell r="B13">
            <v>44718.74077546296</v>
          </cell>
          <cell r="D13" t="str">
            <v>50 uM Cu T1_2_tube1</v>
          </cell>
        </row>
        <row r="14">
          <cell r="A14">
            <v>62</v>
          </cell>
          <cell r="B14">
            <v>44718.746145833335</v>
          </cell>
          <cell r="D14" t="str">
            <v>50 uM Cu T1_2_tube2</v>
          </cell>
        </row>
        <row r="15">
          <cell r="A15">
            <v>51</v>
          </cell>
          <cell r="B15">
            <v>44718.716608796298</v>
          </cell>
          <cell r="D15" t="str">
            <v>50 uM Cu T2_2_tube1</v>
          </cell>
        </row>
        <row r="16">
          <cell r="A16">
            <v>52</v>
          </cell>
          <cell r="B16">
            <v>44718.719282407408</v>
          </cell>
          <cell r="D16" t="str">
            <v>50 uM Cu T2_2_tube2</v>
          </cell>
        </row>
        <row r="17">
          <cell r="A17">
            <v>41</v>
          </cell>
          <cell r="B17">
            <v>44718.689664351848</v>
          </cell>
          <cell r="D17" t="str">
            <v>50 uM Cu T3_2_tube1</v>
          </cell>
        </row>
        <row r="18">
          <cell r="A18">
            <v>42</v>
          </cell>
          <cell r="B18">
            <v>44718.692361111112</v>
          </cell>
          <cell r="D18" t="str">
            <v>50 uM Cu T3_2_tube2</v>
          </cell>
        </row>
        <row r="19">
          <cell r="A19">
            <v>44</v>
          </cell>
          <cell r="B19">
            <v>44718.697743055556</v>
          </cell>
          <cell r="D19" t="str">
            <v>Cu_free T2_2_tube1</v>
          </cell>
        </row>
        <row r="20">
          <cell r="A20">
            <v>45</v>
          </cell>
          <cell r="B20">
            <v>44718.700439814813</v>
          </cell>
          <cell r="D20" t="str">
            <v>Cu_free T2_2_tube2</v>
          </cell>
        </row>
        <row r="21">
          <cell r="A21">
            <v>24</v>
          </cell>
          <cell r="B21">
            <v>44718.643969907411</v>
          </cell>
          <cell r="D21" t="str">
            <v>Cu-free ctrl_2_tube1</v>
          </cell>
        </row>
        <row r="22">
          <cell r="A22">
            <v>26</v>
          </cell>
          <cell r="B22">
            <v>44718.649340277778</v>
          </cell>
          <cell r="D22" t="str">
            <v>Cu-free ctrl_2_tube2</v>
          </cell>
        </row>
        <row r="23">
          <cell r="A23">
            <v>53</v>
          </cell>
          <cell r="B23">
            <v>44718.721956018519</v>
          </cell>
          <cell r="D23" t="str">
            <v>Cu-free T1_1_tube1</v>
          </cell>
        </row>
        <row r="24">
          <cell r="A24">
            <v>54</v>
          </cell>
          <cell r="B24">
            <v>44718.724641203706</v>
          </cell>
          <cell r="D24" t="str">
            <v>Cu-free T1_1_tube2</v>
          </cell>
        </row>
        <row r="25">
          <cell r="A25">
            <v>34</v>
          </cell>
          <cell r="B25">
            <v>44718.67087962963</v>
          </cell>
          <cell r="D25" t="str">
            <v>Cu-free T3_2_tube1</v>
          </cell>
        </row>
        <row r="26">
          <cell r="A26">
            <v>35</v>
          </cell>
          <cell r="B26">
            <v>44718.673564814817</v>
          </cell>
          <cell r="D26" t="str">
            <v>Cu-free T3_2_tube2</v>
          </cell>
        </row>
        <row r="27">
          <cell r="A27">
            <v>22</v>
          </cell>
          <cell r="B27">
            <v>44718.63858796296</v>
          </cell>
          <cell r="D27" t="str">
            <v>Cu-free media</v>
          </cell>
        </row>
        <row r="28">
          <cell r="A28">
            <v>30</v>
          </cell>
          <cell r="B28">
            <v>44718.660162037035</v>
          </cell>
          <cell r="D28" t="str">
            <v>Cu-free media</v>
          </cell>
        </row>
        <row r="29">
          <cell r="A29">
            <v>39</v>
          </cell>
          <cell r="B29">
            <v>44718.684293981481</v>
          </cell>
          <cell r="D29" t="str">
            <v>Cu-free media</v>
          </cell>
        </row>
        <row r="30">
          <cell r="A30">
            <v>47</v>
          </cell>
          <cell r="B30">
            <v>44718.70585648148</v>
          </cell>
          <cell r="D30" t="str">
            <v>Cu-free media</v>
          </cell>
        </row>
        <row r="31">
          <cell r="A31">
            <v>56</v>
          </cell>
          <cell r="B31">
            <v>44718.73</v>
          </cell>
          <cell r="D31" t="str">
            <v>Cu-free media</v>
          </cell>
        </row>
        <row r="32">
          <cell r="A32">
            <v>63</v>
          </cell>
          <cell r="B32">
            <v>44718.748842592591</v>
          </cell>
          <cell r="D32" t="str">
            <v>Cu-free media</v>
          </cell>
        </row>
        <row r="33">
          <cell r="A33">
            <v>23</v>
          </cell>
          <cell r="B33">
            <v>44718.641273148147</v>
          </cell>
          <cell r="D33" t="str">
            <v>Cu-free media CVS 060622</v>
          </cell>
        </row>
        <row r="34">
          <cell r="A34">
            <v>32</v>
          </cell>
          <cell r="B34">
            <v>44718.665520833332</v>
          </cell>
          <cell r="D34" t="str">
            <v>Cu-free media CVS 060622</v>
          </cell>
        </row>
        <row r="35">
          <cell r="A35">
            <v>40</v>
          </cell>
          <cell r="B35">
            <v>44718.686979166669</v>
          </cell>
          <cell r="D35" t="str">
            <v>Cu-free media CVS 060622</v>
          </cell>
        </row>
        <row r="36">
          <cell r="A36">
            <v>48</v>
          </cell>
          <cell r="B36">
            <v>44718.708564814813</v>
          </cell>
          <cell r="D36" t="str">
            <v>Cu-free media CVS 060622</v>
          </cell>
        </row>
        <row r="37">
          <cell r="A37">
            <v>57</v>
          </cell>
          <cell r="B37">
            <v>44718.732685185183</v>
          </cell>
          <cell r="D37" t="str">
            <v>Cu-free media CVS 060622</v>
          </cell>
        </row>
        <row r="38">
          <cell r="A38">
            <v>64</v>
          </cell>
          <cell r="B38">
            <v>44718.751550925925</v>
          </cell>
          <cell r="D38" t="str">
            <v>Cu-free media CVS 060622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g.mL (2)"/>
      <sheetName val="drift"/>
      <sheetName val="ug.mL"/>
      <sheetName val="IS IEC"/>
      <sheetName val="IEC"/>
      <sheetName val="IS"/>
      <sheetName val="BC IEC"/>
      <sheetName val="BC"/>
      <sheetName val="blank"/>
      <sheetName val="CAL"/>
      <sheetName val="sample"/>
      <sheetName val="EXTRACT"/>
    </sheetNames>
    <sheetDataSet>
      <sheetData sheetId="0"/>
      <sheetData sheetId="1"/>
      <sheetData sheetId="2">
        <row r="3">
          <cell r="BA3">
            <v>8.3680906297352066E-3</v>
          </cell>
          <cell r="BB3">
            <v>1.2023869701626975E-2</v>
          </cell>
          <cell r="BC3">
            <v>1.7386521402858665E-2</v>
          </cell>
          <cell r="BD3">
            <v>2.3041938265853705E-2</v>
          </cell>
        </row>
        <row r="4">
          <cell r="BA4">
            <v>-1.7380536474153976E-3</v>
          </cell>
          <cell r="BB4">
            <v>-1.5079498144449581E-3</v>
          </cell>
          <cell r="BC4">
            <v>-6.140578846495777E-3</v>
          </cell>
          <cell r="BD4">
            <v>-1.7583599893422437E-3</v>
          </cell>
        </row>
        <row r="5">
          <cell r="BA5">
            <v>-1.8770432114950501E-3</v>
          </cell>
          <cell r="BB5">
            <v>-1.5847772569919146E-3</v>
          </cell>
          <cell r="BC5">
            <v>-2.0937504437209386E-3</v>
          </cell>
          <cell r="BD5">
            <v>-2.7059960102202331E-3</v>
          </cell>
        </row>
        <row r="6">
          <cell r="BA6">
            <v>-3.2458583492137707E-3</v>
          </cell>
          <cell r="BB6">
            <v>-1.0410043136915366E-3</v>
          </cell>
          <cell r="BC6">
            <v>-2.8943857051444764E-3</v>
          </cell>
          <cell r="BD6">
            <v>-1.4966554714294009E-3</v>
          </cell>
        </row>
        <row r="7">
          <cell r="BA7">
            <v>-4.7710171680190603E-3</v>
          </cell>
          <cell r="BB7">
            <v>-1.6920899660351687E-3</v>
          </cell>
          <cell r="BC7">
            <v>-6.3487528053258867E-3</v>
          </cell>
          <cell r="BD7">
            <v>-1.7051456396268057E-3</v>
          </cell>
        </row>
        <row r="8">
          <cell r="BA8">
            <v>-4.95826944977131E-3</v>
          </cell>
          <cell r="BB8">
            <v>-1.0349599066070071E-3</v>
          </cell>
          <cell r="BC8">
            <v>-7.0613844515673629E-3</v>
          </cell>
          <cell r="BD8">
            <v>-1.7187913893543215E-3</v>
          </cell>
        </row>
        <row r="9">
          <cell r="BA9">
            <v>-4.0888502525816411E-3</v>
          </cell>
          <cell r="BB9">
            <v>-1.0370528854996119E-3</v>
          </cell>
          <cell r="BC9">
            <v>-5.6085182288303009E-3</v>
          </cell>
          <cell r="BD9">
            <v>-1.5532975386578149E-3</v>
          </cell>
        </row>
        <row r="10">
          <cell r="BA10">
            <v>-4.2385038214116733E-3</v>
          </cell>
          <cell r="BB10">
            <v>-2.098552240198209E-3</v>
          </cell>
          <cell r="BC10">
            <v>-7.2364603352461634E-3</v>
          </cell>
          <cell r="BD10">
            <v>-4.2172828166678698E-3</v>
          </cell>
        </row>
        <row r="11">
          <cell r="BA11">
            <v>0.65456235857507838</v>
          </cell>
          <cell r="BB11">
            <v>3.9647843518814769E-3</v>
          </cell>
          <cell r="BC11">
            <v>0.61701472797387802</v>
          </cell>
          <cell r="BD11">
            <v>5.6161606535414035E-3</v>
          </cell>
        </row>
        <row r="12">
          <cell r="BA12">
            <v>0.65968940317440716</v>
          </cell>
          <cell r="BB12">
            <v>5.7172042263733671E-3</v>
          </cell>
          <cell r="BC12">
            <v>0.64922579740896325</v>
          </cell>
          <cell r="BD12">
            <v>7.1458634964252574E-3</v>
          </cell>
        </row>
        <row r="13">
          <cell r="BA13">
            <v>0.49703076110421168</v>
          </cell>
          <cell r="BB13">
            <v>2.058112067355049E-3</v>
          </cell>
          <cell r="BC13">
            <v>0.4560947198212128</v>
          </cell>
          <cell r="BD13">
            <v>2.6196982455235569E-3</v>
          </cell>
        </row>
        <row r="14">
          <cell r="BA14">
            <v>0.49510746275231193</v>
          </cell>
          <cell r="BB14">
            <v>1.5368294293577308E-3</v>
          </cell>
          <cell r="BC14">
            <v>0.45474676336257952</v>
          </cell>
          <cell r="BD14">
            <v>2.2623916994845192E-3</v>
          </cell>
        </row>
        <row r="15">
          <cell r="BA15">
            <v>0.52575508768867452</v>
          </cell>
          <cell r="BB15">
            <v>3.6874120308359104E-3</v>
          </cell>
          <cell r="BC15">
            <v>0.49143436556789383</v>
          </cell>
          <cell r="BD15">
            <v>3.2720136415409187E-3</v>
          </cell>
        </row>
        <row r="16">
          <cell r="BA16">
            <v>0.53173520473808722</v>
          </cell>
          <cell r="BB16">
            <v>7.3507697861080442E-3</v>
          </cell>
          <cell r="BC16">
            <v>0.53023176784034698</v>
          </cell>
          <cell r="BD16">
            <v>7.8215804368201719E-3</v>
          </cell>
        </row>
        <row r="17">
          <cell r="BA17">
            <v>0.3542646918125667</v>
          </cell>
          <cell r="BB17">
            <v>1.9643480534619522E-3</v>
          </cell>
          <cell r="BC17">
            <v>0.32374420335542881</v>
          </cell>
          <cell r="BD17">
            <v>2.7158746081669405E-3</v>
          </cell>
        </row>
        <row r="18">
          <cell r="BA18">
            <v>0.35397493876169323</v>
          </cell>
          <cell r="BB18">
            <v>3.0230316567790194E-3</v>
          </cell>
          <cell r="BC18">
            <v>0.32433937770678567</v>
          </cell>
          <cell r="BD18">
            <v>2.7094023782154911E-3</v>
          </cell>
        </row>
        <row r="19">
          <cell r="BA19">
            <v>3.7815319743092242</v>
          </cell>
          <cell r="BB19">
            <v>8.8245023066273603E-2</v>
          </cell>
          <cell r="BC19">
            <v>3.4949350519321807</v>
          </cell>
          <cell r="BD19">
            <v>8.0645928809666131E-2</v>
          </cell>
        </row>
        <row r="20">
          <cell r="BA20">
            <v>3.8959495884082473</v>
          </cell>
          <cell r="BB20">
            <v>3.9662184670585264E-2</v>
          </cell>
          <cell r="BC20">
            <v>3.568647558112596</v>
          </cell>
          <cell r="BD20">
            <v>3.7044542206701739E-2</v>
          </cell>
        </row>
        <row r="21">
          <cell r="BA21">
            <v>0.12530557901989756</v>
          </cell>
          <cell r="BB21">
            <v>1.4165247203259082E-3</v>
          </cell>
          <cell r="BC21">
            <v>0.11302704214087818</v>
          </cell>
          <cell r="BD21">
            <v>1.7052530633458178E-3</v>
          </cell>
        </row>
        <row r="22">
          <cell r="BA22">
            <v>0.12777764998685662</v>
          </cell>
          <cell r="BB22">
            <v>2.1923990328326006E-3</v>
          </cell>
          <cell r="BC22">
            <v>0.11657972980598608</v>
          </cell>
          <cell r="BD22">
            <v>2.5046490791832124E-3</v>
          </cell>
        </row>
        <row r="23">
          <cell r="BA23">
            <v>4.8189063101122455E-2</v>
          </cell>
          <cell r="BB23">
            <v>3.7924070441633655E-3</v>
          </cell>
          <cell r="BC23">
            <v>4.1117289973357417E-2</v>
          </cell>
          <cell r="BD23">
            <v>3.6018519845607533E-3</v>
          </cell>
        </row>
        <row r="24">
          <cell r="BA24">
            <v>5.9553797142487742E-2</v>
          </cell>
          <cell r="BB24">
            <v>1.1470920436366225E-2</v>
          </cell>
          <cell r="BC24">
            <v>6.7175105583931333E-2</v>
          </cell>
          <cell r="BD24">
            <v>2.6119214549761703E-2</v>
          </cell>
        </row>
        <row r="25">
          <cell r="BA25">
            <v>1.1637277025234816E-2</v>
          </cell>
          <cell r="BB25">
            <v>1.1485231336241758E-3</v>
          </cell>
          <cell r="BC25">
            <v>7.6278203379600163E-3</v>
          </cell>
          <cell r="BD25">
            <v>1.6538862084884867E-3</v>
          </cell>
        </row>
        <row r="26">
          <cell r="BA26">
            <v>1.2331192965743788E-2</v>
          </cell>
          <cell r="BB26">
            <v>1.4293514975406852E-3</v>
          </cell>
          <cell r="BC26">
            <v>7.3083294818005263E-3</v>
          </cell>
          <cell r="BD26">
            <v>2.6057616228488045E-3</v>
          </cell>
        </row>
        <row r="27">
          <cell r="BA27">
            <v>-2.3235392564979352E-3</v>
          </cell>
          <cell r="BB27">
            <v>-1.5590539529672977E-3</v>
          </cell>
          <cell r="BC27">
            <v>-6.3738062041600119E-3</v>
          </cell>
          <cell r="BD27">
            <v>-2.1558212612373768E-3</v>
          </cell>
        </row>
        <row r="28">
          <cell r="BA28">
            <v>9.2170196118269445E-4</v>
          </cell>
          <cell r="BB28">
            <v>9.1353050082762701E-3</v>
          </cell>
          <cell r="BC28">
            <v>2.2074645732880795E-3</v>
          </cell>
          <cell r="BD28">
            <v>1.5680037174503319E-2</v>
          </cell>
        </row>
        <row r="29">
          <cell r="BA29">
            <v>0.30834160354351842</v>
          </cell>
          <cell r="BB29">
            <v>1.9582842918636897E-3</v>
          </cell>
          <cell r="BC29">
            <v>0.28388743538246575</v>
          </cell>
          <cell r="BD29">
            <v>1.819524341122326E-3</v>
          </cell>
        </row>
        <row r="30">
          <cell r="BA30">
            <v>0.30563854633541127</v>
          </cell>
          <cell r="BB30">
            <v>4.6436003200752462E-3</v>
          </cell>
          <cell r="BC30">
            <v>0.28028574172577109</v>
          </cell>
          <cell r="BD30">
            <v>4.3532008376455942E-3</v>
          </cell>
        </row>
        <row r="31">
          <cell r="BA31">
            <v>0.16292220357455239</v>
          </cell>
          <cell r="BB31">
            <v>1.6422182977793211E-3</v>
          </cell>
          <cell r="BC31">
            <v>0.15047889176427404</v>
          </cell>
          <cell r="BD31">
            <v>2.3506737739245149E-3</v>
          </cell>
        </row>
        <row r="32">
          <cell r="BA32">
            <v>0.16580930443523384</v>
          </cell>
          <cell r="BB32">
            <v>1.1900866874680598E-3</v>
          </cell>
          <cell r="BC32">
            <v>0.15506625098676144</v>
          </cell>
          <cell r="BD32">
            <v>1.7731373539390178E-3</v>
          </cell>
        </row>
        <row r="33">
          <cell r="BA33">
            <v>0.18643109818428408</v>
          </cell>
          <cell r="BB33">
            <v>1.5355769188013525E-2</v>
          </cell>
          <cell r="BC33">
            <v>0.20085084686319465</v>
          </cell>
          <cell r="BD33">
            <v>3.6923769518485069E-2</v>
          </cell>
        </row>
        <row r="34">
          <cell r="BA34">
            <v>0.16261827599344431</v>
          </cell>
          <cell r="BB34">
            <v>1.4436985533903661E-3</v>
          </cell>
          <cell r="BC34">
            <v>0.15048890527469766</v>
          </cell>
          <cell r="BD34">
            <v>1.7449645510475606E-3</v>
          </cell>
        </row>
        <row r="35">
          <cell r="BA35">
            <v>0.16386035203526111</v>
          </cell>
          <cell r="BB35">
            <v>1.5693662016863931E-3</v>
          </cell>
          <cell r="BC35">
            <v>0.15195204463519535</v>
          </cell>
          <cell r="BD35">
            <v>1.6827422430062675E-3</v>
          </cell>
        </row>
        <row r="36">
          <cell r="BA36">
            <v>0.16575843822957054</v>
          </cell>
          <cell r="BB36">
            <v>1.1620437809130091E-3</v>
          </cell>
          <cell r="BC36">
            <v>0.15224504916808587</v>
          </cell>
          <cell r="BD36">
            <v>1.7612487237363029E-3</v>
          </cell>
        </row>
        <row r="37">
          <cell r="BA37"/>
          <cell r="BB37"/>
          <cell r="BC37"/>
          <cell r="BD37"/>
        </row>
        <row r="38">
          <cell r="BA38">
            <v>-2.7691588165012302E-3</v>
          </cell>
          <cell r="BB38">
            <v>-1.1038235603947793E-3</v>
          </cell>
          <cell r="BC38">
            <v>-5.1118142641763068E-3</v>
          </cell>
          <cell r="BD38">
            <v>-1.5001370722639656E-3</v>
          </cell>
        </row>
        <row r="39">
          <cell r="BA39">
            <v>-2.7057341895999603E-3</v>
          </cell>
          <cell r="BB39">
            <v>-1.1071365828665509E-3</v>
          </cell>
          <cell r="BC39">
            <v>-4.9880087223759832E-3</v>
          </cell>
          <cell r="BD39">
            <v>-1.956674352491842E-3</v>
          </cell>
        </row>
        <row r="40">
          <cell r="BA40">
            <v>-1.4185351223280295E-3</v>
          </cell>
          <cell r="BB40">
            <v>-1.3349110931060195E-3</v>
          </cell>
          <cell r="BC40">
            <v>-3.5778584035212825E-3</v>
          </cell>
          <cell r="BD40">
            <v>-2.6493330346727671E-3</v>
          </cell>
        </row>
        <row r="41">
          <cell r="BA41">
            <v>-4.2791059395485605E-3</v>
          </cell>
          <cell r="BB41">
            <v>-1.2281078082381103E-3</v>
          </cell>
          <cell r="BC41">
            <v>-6.9895919279026452E-3</v>
          </cell>
          <cell r="BD41">
            <v>-2.8547135047067591E-3</v>
          </cell>
        </row>
        <row r="42">
          <cell r="BA42">
            <v>-2.8410965971176301E-3</v>
          </cell>
          <cell r="BB42">
            <v>-1.0833575496714031E-3</v>
          </cell>
          <cell r="BC42">
            <v>-5.2829763938669547E-3</v>
          </cell>
          <cell r="BD42">
            <v>-1.8354775033689555E-3</v>
          </cell>
        </row>
        <row r="43">
          <cell r="BA43">
            <v>-2.4971979695689733E-3</v>
          </cell>
          <cell r="BB43">
            <v>-1.3501815802478667E-3</v>
          </cell>
          <cell r="BC43">
            <v>-4.0973521648785677E-3</v>
          </cell>
          <cell r="BD43">
            <v>-1.589815096654194E-3</v>
          </cell>
        </row>
        <row r="44">
          <cell r="BA44">
            <v>-1.9712542855050189E-3</v>
          </cell>
          <cell r="BB44">
            <v>-1.5244611250385864E-3</v>
          </cell>
          <cell r="BC44">
            <v>-3.4392339893289958E-3</v>
          </cell>
          <cell r="BD44">
            <v>-3.2111943922018766E-3</v>
          </cell>
        </row>
        <row r="57">
          <cell r="BA57">
            <v>-2.6402975600242004E-3</v>
          </cell>
          <cell r="BB57">
            <v>8.8578592072624724E-4</v>
          </cell>
          <cell r="BC57">
            <v>-4.7838336951501045E-3</v>
          </cell>
          <cell r="BD57">
            <v>1.2245647645018464E-3</v>
          </cell>
        </row>
      </sheetData>
      <sheetData sheetId="3"/>
      <sheetData sheetId="4"/>
      <sheetData sheetId="5">
        <row r="4">
          <cell r="BE4">
            <v>1.4757186127378781</v>
          </cell>
          <cell r="BF4">
            <v>3.0454358110742735E-2</v>
          </cell>
          <cell r="BG4">
            <v>1.0460504197720264</v>
          </cell>
          <cell r="BH4">
            <v>2.4138065147471858E-2</v>
          </cell>
        </row>
        <row r="5">
          <cell r="BE5">
            <v>1.4913479145642856</v>
          </cell>
          <cell r="BF5">
            <v>1.3947017140748483E-2</v>
          </cell>
          <cell r="BG5">
            <v>1.0629282338571875</v>
          </cell>
          <cell r="BH5">
            <v>7.8992983089779499E-3</v>
          </cell>
        </row>
        <row r="6">
          <cell r="BE6">
            <v>6.8329215233343295E-3</v>
          </cell>
          <cell r="BF6">
            <v>1.6935791248825357E-3</v>
          </cell>
          <cell r="BG6">
            <v>5.3742498594774564E-3</v>
          </cell>
          <cell r="BH6">
            <v>1.2236333779785489E-3</v>
          </cell>
        </row>
        <row r="7">
          <cell r="BE7">
            <v>6.3129169139192788E-3</v>
          </cell>
          <cell r="BF7">
            <v>1.7364596093982169E-3</v>
          </cell>
          <cell r="BG7">
            <v>4.7147595994070359E-3</v>
          </cell>
          <cell r="BH7">
            <v>1.2503699304090116E-3</v>
          </cell>
        </row>
        <row r="8">
          <cell r="BE8">
            <v>2.4789148890799806E-2</v>
          </cell>
          <cell r="BF8">
            <v>1.6625534696026135E-3</v>
          </cell>
          <cell r="BG8">
            <v>1.7193043946735105E-2</v>
          </cell>
          <cell r="BH8">
            <v>1.2551212703726968E-3</v>
          </cell>
        </row>
        <row r="9">
          <cell r="BE9">
            <v>2.4847939714535406E-2</v>
          </cell>
          <cell r="BF9">
            <v>1.7030195368501787E-3</v>
          </cell>
          <cell r="BG9">
            <v>1.6956342214447528E-2</v>
          </cell>
          <cell r="BH9">
            <v>1.2105557934275371E-3</v>
          </cell>
        </row>
        <row r="10">
          <cell r="BE10">
            <v>0.50744367819683889</v>
          </cell>
          <cell r="BF10">
            <v>4.2339138603739177E-3</v>
          </cell>
          <cell r="BG10">
            <v>0.34406185288374314</v>
          </cell>
          <cell r="BH10">
            <v>2.6998211178251743E-3</v>
          </cell>
        </row>
        <row r="11">
          <cell r="BE11">
            <v>0.50653104809654093</v>
          </cell>
          <cell r="BF11">
            <v>3.0509474362770965E-3</v>
          </cell>
          <cell r="BG11">
            <v>0.34285657230587729</v>
          </cell>
          <cell r="BH11">
            <v>2.1587168715248967E-3</v>
          </cell>
        </row>
        <row r="12">
          <cell r="BE12">
            <v>2.7085934971919774</v>
          </cell>
          <cell r="BF12">
            <v>1.6267083975997295E-2</v>
          </cell>
          <cell r="BG12">
            <v>1.8351995610851033</v>
          </cell>
          <cell r="BH12">
            <v>1.2985980002226833E-2</v>
          </cell>
        </row>
        <row r="13">
          <cell r="BE13">
            <v>2.7072063896508931</v>
          </cell>
          <cell r="BF13">
            <v>3.5639848025205888E-2</v>
          </cell>
          <cell r="BG13">
            <v>1.8233712653290948</v>
          </cell>
          <cell r="BH13">
            <v>2.9590130321885774E-2</v>
          </cell>
        </row>
        <row r="14">
          <cell r="BE14">
            <v>5.8793778083895021E-2</v>
          </cell>
          <cell r="BF14">
            <v>2.0476822367683127E-3</v>
          </cell>
          <cell r="BG14">
            <v>4.1147459483102479E-2</v>
          </cell>
          <cell r="BH14">
            <v>1.2918258384763646E-3</v>
          </cell>
        </row>
        <row r="15">
          <cell r="BE15">
            <v>5.9384817740866978E-2</v>
          </cell>
          <cell r="BF15">
            <v>1.6958849654813185E-3</v>
          </cell>
          <cell r="BG15">
            <v>4.1146470717220232E-2</v>
          </cell>
          <cell r="BH15">
            <v>1.2164630455391652E-3</v>
          </cell>
        </row>
        <row r="16">
          <cell r="BE16">
            <v>9.5855665883945243E-2</v>
          </cell>
          <cell r="BF16">
            <v>1.8657604793721352E-3</v>
          </cell>
          <cell r="BG16">
            <v>6.2623082040328543E-2</v>
          </cell>
          <cell r="BH16">
            <v>1.243339906459167E-3</v>
          </cell>
        </row>
        <row r="17">
          <cell r="BE17">
            <v>0.10581379425988419</v>
          </cell>
          <cell r="BF17">
            <v>2.1119574911800522E-3</v>
          </cell>
          <cell r="BG17">
            <v>7.1864271585858064E-2</v>
          </cell>
          <cell r="BH17">
            <v>2.0949876232121993E-3</v>
          </cell>
        </row>
        <row r="18">
          <cell r="BE18">
            <v>5.322954660598557E-2</v>
          </cell>
          <cell r="BF18">
            <v>2.0982779142296455E-3</v>
          </cell>
          <cell r="BG18">
            <v>3.7554511800496466E-2</v>
          </cell>
          <cell r="BH18">
            <v>1.2669373325856989E-3</v>
          </cell>
        </row>
        <row r="19">
          <cell r="BE19">
            <v>5.3877736607907858E-2</v>
          </cell>
          <cell r="BF19">
            <v>2.4293826854711502E-3</v>
          </cell>
          <cell r="BG19">
            <v>3.8204008603883788E-2</v>
          </cell>
          <cell r="BH19">
            <v>1.3326789097331858E-3</v>
          </cell>
        </row>
        <row r="20">
          <cell r="BE20">
            <v>4.4853295904789396</v>
          </cell>
          <cell r="BF20">
            <v>9.1268675673594965E-2</v>
          </cell>
          <cell r="BG20">
            <v>3.0069717669425602</v>
          </cell>
          <cell r="BH20">
            <v>6.3987246338643555E-2</v>
          </cell>
        </row>
        <row r="21">
          <cell r="BE21">
            <v>4.5160888639715155</v>
          </cell>
          <cell r="BF21">
            <v>4.4975508395903509E-2</v>
          </cell>
          <cell r="BG21">
            <v>3.052243675004529</v>
          </cell>
          <cell r="BH21">
            <v>2.7792084388282037E-2</v>
          </cell>
        </row>
        <row r="22">
          <cell r="BE22">
            <v>1.5300901989777083</v>
          </cell>
          <cell r="BF22">
            <v>1.236106827532263E-2</v>
          </cell>
          <cell r="BG22">
            <v>1.0861558572858778</v>
          </cell>
          <cell r="BH22">
            <v>8.3446910612464086E-3</v>
          </cell>
        </row>
        <row r="23">
          <cell r="BE23">
            <v>1.5431770168715837</v>
          </cell>
          <cell r="BF23">
            <v>2.2986255474181882E-2</v>
          </cell>
          <cell r="BG23">
            <v>1.0940987189397107</v>
          </cell>
          <cell r="BH23">
            <v>1.2954713515175426E-2</v>
          </cell>
        </row>
        <row r="24">
          <cell r="BE24">
            <v>8.8889396722363831E-3</v>
          </cell>
          <cell r="BF24">
            <v>1.9511175854294255E-3</v>
          </cell>
          <cell r="BG24">
            <v>6.5290982727066477E-3</v>
          </cell>
          <cell r="BH24">
            <v>1.2138473815488443E-3</v>
          </cell>
        </row>
        <row r="25">
          <cell r="BE25">
            <v>1.4476064009394973E-2</v>
          </cell>
          <cell r="BF25">
            <v>5.0704874044468088E-3</v>
          </cell>
          <cell r="BG25">
            <v>1.1858638352666559E-2</v>
          </cell>
          <cell r="BH25">
            <v>4.3738555521307407E-3</v>
          </cell>
        </row>
        <row r="26">
          <cell r="BE26">
            <v>7.3162666864563936E-2</v>
          </cell>
          <cell r="BF26">
            <v>1.7762024865795119E-3</v>
          </cell>
          <cell r="BG26">
            <v>4.984673942803957E-2</v>
          </cell>
          <cell r="BH26">
            <v>1.2359559546018203E-3</v>
          </cell>
        </row>
        <row r="27">
          <cell r="BE27">
            <v>7.4276272442128172E-2</v>
          </cell>
          <cell r="BF27">
            <v>1.9893818618632957E-3</v>
          </cell>
          <cell r="BG27">
            <v>4.9803156387779116E-2</v>
          </cell>
          <cell r="BH27">
            <v>1.2875108792291306E-3</v>
          </cell>
        </row>
        <row r="28">
          <cell r="BE28">
            <v>0.29187016030568141</v>
          </cell>
          <cell r="BF28">
            <v>2.8332686228206578E-3</v>
          </cell>
          <cell r="BG28">
            <v>0.20015741778857227</v>
          </cell>
          <cell r="BH28">
            <v>2.30007557264325E-3</v>
          </cell>
        </row>
        <row r="29">
          <cell r="BE29">
            <v>0.29234667373390094</v>
          </cell>
          <cell r="BF29">
            <v>3.6695402737284624E-3</v>
          </cell>
          <cell r="BG29">
            <v>0.19813686600740513</v>
          </cell>
          <cell r="BH29">
            <v>2.4306363205762569E-3</v>
          </cell>
        </row>
        <row r="30">
          <cell r="BE30">
            <v>4.560999649601194</v>
          </cell>
          <cell r="BF30">
            <v>1.8265045583182791E-2</v>
          </cell>
          <cell r="BG30">
            <v>3.0792962352129916</v>
          </cell>
          <cell r="BH30">
            <v>1.4354826961902054E-2</v>
          </cell>
        </row>
        <row r="31">
          <cell r="BE31">
            <v>4.4699080148890449</v>
          </cell>
          <cell r="BF31">
            <v>5.9272879910456357E-2</v>
          </cell>
          <cell r="BG31">
            <v>3.0275489372571132</v>
          </cell>
          <cell r="BH31">
            <v>3.8190058570508126E-2</v>
          </cell>
        </row>
        <row r="32">
          <cell r="BE32">
            <v>4.754460097074972</v>
          </cell>
          <cell r="BF32">
            <v>3.7842898264854291E-2</v>
          </cell>
          <cell r="BG32">
            <v>3.1982852903030712</v>
          </cell>
          <cell r="BH32">
            <v>2.7177416985619672E-2</v>
          </cell>
        </row>
        <row r="33">
          <cell r="BE33">
            <v>4.8539548839302364</v>
          </cell>
          <cell r="BF33">
            <v>2.5487594997397098E-2</v>
          </cell>
          <cell r="BG33">
            <v>3.2743778142783655</v>
          </cell>
          <cell r="BH33">
            <v>1.605232349472565E-2</v>
          </cell>
        </row>
        <row r="34">
          <cell r="BE34">
            <v>4.7754095985800316</v>
          </cell>
          <cell r="BF34">
            <v>0.23275263804930879</v>
          </cell>
          <cell r="BG34">
            <v>3.2112069159331655</v>
          </cell>
          <cell r="BH34">
            <v>0.17459000566712851</v>
          </cell>
        </row>
        <row r="35">
          <cell r="BE35">
            <v>4.7501746739028858</v>
          </cell>
          <cell r="BF35">
            <v>3.4065119055865484E-2</v>
          </cell>
          <cell r="BG35">
            <v>3.213352447817142</v>
          </cell>
          <cell r="BH35">
            <v>2.4237377328176147E-2</v>
          </cell>
        </row>
        <row r="36">
          <cell r="BE36">
            <v>4.7696511916725957</v>
          </cell>
          <cell r="BF36">
            <v>2.1219204032003086E-2</v>
          </cell>
          <cell r="BG36">
            <v>3.2152618592733817</v>
          </cell>
          <cell r="BH36">
            <v>1.3392398094400416E-2</v>
          </cell>
        </row>
        <row r="37">
          <cell r="BE37">
            <v>4.7852988850725087</v>
          </cell>
          <cell r="BF37">
            <v>2.6500414055490994E-2</v>
          </cell>
          <cell r="BG37">
            <v>3.2412963178265977</v>
          </cell>
          <cell r="BH37">
            <v>1.2145905753239089E-2</v>
          </cell>
        </row>
        <row r="38">
          <cell r="BE38">
            <v>4.6725515862911227</v>
          </cell>
          <cell r="BF38">
            <v>0.10002936399585535</v>
          </cell>
          <cell r="BG38">
            <v>3.1409357724048941</v>
          </cell>
          <cell r="BH38">
            <v>7.066353376302914E-2</v>
          </cell>
        </row>
        <row r="39">
          <cell r="BE39">
            <v>4.6686019355969099</v>
          </cell>
          <cell r="BF39">
            <v>2.5142356671120168E-2</v>
          </cell>
          <cell r="BG39">
            <v>3.1481912580521674</v>
          </cell>
          <cell r="BH39">
            <v>2.3490650972341546E-2</v>
          </cell>
        </row>
        <row r="40">
          <cell r="BE40">
            <v>4.6715210394686251</v>
          </cell>
          <cell r="BF40">
            <v>6.531932612074963E-2</v>
          </cell>
          <cell r="BG40">
            <v>3.1523550835126648</v>
          </cell>
          <cell r="BH40">
            <v>3.9270298430353193E-2</v>
          </cell>
        </row>
        <row r="41">
          <cell r="BE41">
            <v>4.6669582762387662</v>
          </cell>
          <cell r="BF41">
            <v>2.8412712562538363E-2</v>
          </cell>
          <cell r="BG41">
            <v>3.1467043534984787</v>
          </cell>
          <cell r="BH41">
            <v>1.3931256527084036E-2</v>
          </cell>
        </row>
        <row r="42">
          <cell r="BE42">
            <v>4.6821315662826617</v>
          </cell>
          <cell r="BF42">
            <v>4.3957984643540407E-2</v>
          </cell>
          <cell r="BG42">
            <v>3.1620134917340974</v>
          </cell>
          <cell r="BH42">
            <v>2.8339818013728375E-2</v>
          </cell>
        </row>
        <row r="43">
          <cell r="BE43">
            <v>4.6339396121213099</v>
          </cell>
          <cell r="BF43">
            <v>5.3842851915555399E-2</v>
          </cell>
          <cell r="BG43">
            <v>3.1299080017833711</v>
          </cell>
          <cell r="BH43">
            <v>3.5353602769086515E-2</v>
          </cell>
        </row>
        <row r="44">
          <cell r="BE44">
            <v>4.6764827188338973</v>
          </cell>
          <cell r="BF44">
            <v>3.8029889711497025E-2</v>
          </cell>
          <cell r="BG44">
            <v>3.1571509679010759</v>
          </cell>
          <cell r="BH44">
            <v>2.5945384834515219E-2</v>
          </cell>
        </row>
        <row r="45">
          <cell r="BE45">
            <v>4.6909467434371219</v>
          </cell>
          <cell r="BF45">
            <v>3.1263535509466825E-2</v>
          </cell>
          <cell r="BG45">
            <v>3.1632593615362161</v>
          </cell>
          <cell r="BH45">
            <v>1.9170945084042545E-2</v>
          </cell>
        </row>
      </sheetData>
      <sheetData sheetId="6"/>
      <sheetData sheetId="7"/>
      <sheetData sheetId="8"/>
      <sheetData sheetId="9">
        <row r="55">
          <cell r="BE55">
            <v>0.99954766680948914</v>
          </cell>
          <cell r="BG55">
            <v>1.4231141211847704</v>
          </cell>
        </row>
      </sheetData>
      <sheetData sheetId="10">
        <row r="1">
          <cell r="BA1" t="str">
            <v>Cu 324.754</v>
          </cell>
          <cell r="BC1" t="str">
            <v>Cu 327.396</v>
          </cell>
          <cell r="BE1" t="str">
            <v>Fe 238.204</v>
          </cell>
          <cell r="BG1" t="str">
            <v>Fe 259.941</v>
          </cell>
        </row>
        <row r="2">
          <cell r="AZ2" t="str">
            <v>σ</v>
          </cell>
          <cell r="BB2" t="str">
            <v>σ</v>
          </cell>
          <cell r="BD2" t="str">
            <v>σ</v>
          </cell>
          <cell r="BF2" t="str">
            <v>σ</v>
          </cell>
          <cell r="BG2" t="str">
            <v>cps</v>
          </cell>
          <cell r="BH2" t="str">
            <v>σ</v>
          </cell>
        </row>
        <row r="3">
          <cell r="A3">
            <v>12</v>
          </cell>
          <cell r="B3">
            <v>44732.643495370372</v>
          </cell>
          <cell r="D3" t="str">
            <v>0uM_Cu_filtered_tube1</v>
          </cell>
        </row>
        <row r="4">
          <cell r="A4">
            <v>13</v>
          </cell>
          <cell r="B4">
            <v>44732.646238425928</v>
          </cell>
          <cell r="D4" t="str">
            <v>0uM_Cu_filtered_tube2</v>
          </cell>
        </row>
        <row r="5">
          <cell r="A5">
            <v>26</v>
          </cell>
          <cell r="B5">
            <v>44732.681979166664</v>
          </cell>
          <cell r="D5" t="str">
            <v>0uM_Cu_T1_1_tube1</v>
          </cell>
        </row>
        <row r="6">
          <cell r="A6">
            <v>27</v>
          </cell>
          <cell r="B6">
            <v>44732.68472222222</v>
          </cell>
          <cell r="D6" t="str">
            <v>0uM_Cu_T1_1_tube2</v>
          </cell>
        </row>
        <row r="7">
          <cell r="A7">
            <v>31</v>
          </cell>
          <cell r="B7">
            <v>44732.695694444446</v>
          </cell>
          <cell r="D7" t="str">
            <v>0uM_Cu_T2_1_tube1</v>
          </cell>
        </row>
        <row r="8">
          <cell r="A8">
            <v>32</v>
          </cell>
          <cell r="B8">
            <v>44732.698437500003</v>
          </cell>
          <cell r="D8" t="str">
            <v>0uM_Cu_T2_1_tube2</v>
          </cell>
        </row>
        <row r="9">
          <cell r="A9">
            <v>33</v>
          </cell>
          <cell r="B9">
            <v>44732.701180555552</v>
          </cell>
          <cell r="D9" t="str">
            <v>0uM_Cu_T3_1_tube1</v>
          </cell>
        </row>
        <row r="10">
          <cell r="A10">
            <v>34</v>
          </cell>
          <cell r="B10">
            <v>44732.703946759262</v>
          </cell>
          <cell r="D10" t="str">
            <v>0uM_Cu_T3_1_tube2</v>
          </cell>
        </row>
        <row r="11">
          <cell r="A11">
            <v>16</v>
          </cell>
          <cell r="B11">
            <v>44732.654502314814</v>
          </cell>
          <cell r="D11" t="str">
            <v>50uM_Cu_filtered_tube1</v>
          </cell>
        </row>
        <row r="12">
          <cell r="A12">
            <v>18</v>
          </cell>
          <cell r="B12">
            <v>44732.659988425927</v>
          </cell>
          <cell r="D12" t="str">
            <v>50uM_Cu_filtered_tube2</v>
          </cell>
        </row>
        <row r="13">
          <cell r="A13">
            <v>45</v>
          </cell>
          <cell r="B13">
            <v>44732.734166666669</v>
          </cell>
          <cell r="D13" t="str">
            <v>50uM_Cu_T1_1_tube1</v>
          </cell>
        </row>
        <row r="14">
          <cell r="A14">
            <v>46</v>
          </cell>
          <cell r="B14">
            <v>44732.736898148149</v>
          </cell>
          <cell r="D14" t="str">
            <v>50uM_Cu_T1_1_tube2</v>
          </cell>
        </row>
        <row r="15">
          <cell r="A15">
            <v>50</v>
          </cell>
          <cell r="B15">
            <v>44732.747870370367</v>
          </cell>
          <cell r="D15" t="str">
            <v>50uM_Cu_T2_1_tube1</v>
          </cell>
        </row>
        <row r="16">
          <cell r="A16">
            <v>51</v>
          </cell>
          <cell r="B16">
            <v>44732.750625000001</v>
          </cell>
          <cell r="D16" t="str">
            <v>50uM_Cu_T2_1_tube2</v>
          </cell>
        </row>
        <row r="17">
          <cell r="A17">
            <v>52</v>
          </cell>
          <cell r="B17">
            <v>44732.753368055557</v>
          </cell>
          <cell r="D17" t="str">
            <v>50uM_Cu_T3_1_tube1</v>
          </cell>
        </row>
        <row r="18">
          <cell r="A18">
            <v>54</v>
          </cell>
          <cell r="B18">
            <v>44732.75886574074</v>
          </cell>
          <cell r="D18" t="str">
            <v>50uM_Cu_T3_1_tube2</v>
          </cell>
        </row>
        <row r="19">
          <cell r="A19">
            <v>24</v>
          </cell>
          <cell r="B19">
            <v>44732.676516203705</v>
          </cell>
          <cell r="D19" t="str">
            <v>50uM_Cu_unfiltered_tube1</v>
          </cell>
        </row>
        <row r="20">
          <cell r="A20">
            <v>25</v>
          </cell>
          <cell r="B20">
            <v>44732.679247685184</v>
          </cell>
          <cell r="D20" t="str">
            <v>50uM_Cu_unfiltered_tube2</v>
          </cell>
        </row>
        <row r="21">
          <cell r="A21">
            <v>14</v>
          </cell>
          <cell r="B21">
            <v>44732.648981481485</v>
          </cell>
          <cell r="D21" t="str">
            <v>5uM_Cu_filtered_tube1</v>
          </cell>
        </row>
        <row r="22">
          <cell r="A22">
            <v>15</v>
          </cell>
          <cell r="B22">
            <v>44732.651736111111</v>
          </cell>
          <cell r="D22" t="str">
            <v>5uM_Cu_filtered_tube2</v>
          </cell>
        </row>
        <row r="23">
          <cell r="A23">
            <v>36</v>
          </cell>
          <cell r="B23">
            <v>44732.709432870368</v>
          </cell>
          <cell r="D23" t="str">
            <v>5uM_Cu_T1_1_tube1</v>
          </cell>
        </row>
        <row r="24">
          <cell r="A24">
            <v>37</v>
          </cell>
          <cell r="B24">
            <v>44732.712187500001</v>
          </cell>
          <cell r="D24" t="str">
            <v>5uM_Cu_T1_1_tube2</v>
          </cell>
        </row>
        <row r="25">
          <cell r="A25">
            <v>40</v>
          </cell>
          <cell r="B25">
            <v>44732.72047453704</v>
          </cell>
          <cell r="D25" t="str">
            <v>5uM_Cu_T2_1_tube1</v>
          </cell>
        </row>
        <row r="26">
          <cell r="A26">
            <v>42</v>
          </cell>
          <cell r="B26">
            <v>44732.725960648146</v>
          </cell>
          <cell r="D26" t="str">
            <v>5uM_Cu_T2_1_tube2</v>
          </cell>
        </row>
        <row r="27">
          <cell r="A27">
            <v>43</v>
          </cell>
          <cell r="B27">
            <v>44732.728703703702</v>
          </cell>
          <cell r="D27" t="str">
            <v>5uM_Cu_T3_1_tube1</v>
          </cell>
        </row>
        <row r="28">
          <cell r="A28">
            <v>44</v>
          </cell>
          <cell r="B28">
            <v>44732.731435185182</v>
          </cell>
          <cell r="D28" t="str">
            <v>5uM_Cu_T3_1_tube2</v>
          </cell>
        </row>
        <row r="29">
          <cell r="A29">
            <v>21</v>
          </cell>
          <cell r="B29">
            <v>44732.668263888889</v>
          </cell>
          <cell r="D29" t="str">
            <v>5uM_Cu_unfiltered_tube1</v>
          </cell>
        </row>
        <row r="30">
          <cell r="A30">
            <v>22</v>
          </cell>
          <cell r="B30">
            <v>44732.671041666668</v>
          </cell>
          <cell r="D30" t="str">
            <v>5uM_Cu_unfiltered_tube2</v>
          </cell>
        </row>
        <row r="31">
          <cell r="A31">
            <v>10</v>
          </cell>
          <cell r="B31">
            <v>44732.638020833336</v>
          </cell>
          <cell r="D31" t="str">
            <v>Cu media  cvs</v>
          </cell>
        </row>
        <row r="32">
          <cell r="A32">
            <v>20</v>
          </cell>
          <cell r="B32">
            <v>44732.665509259263</v>
          </cell>
          <cell r="D32" t="str">
            <v>Cu media  cvs</v>
          </cell>
        </row>
        <row r="33">
          <cell r="A33">
            <v>30</v>
          </cell>
          <cell r="B33">
            <v>44732.692939814813</v>
          </cell>
          <cell r="D33" t="str">
            <v>Cu media  cvs</v>
          </cell>
        </row>
        <row r="34">
          <cell r="A34">
            <v>39</v>
          </cell>
          <cell r="B34">
            <v>44732.71770833333</v>
          </cell>
          <cell r="D34" t="str">
            <v>Cu media  cvs</v>
          </cell>
        </row>
        <row r="35">
          <cell r="A35">
            <v>49</v>
          </cell>
          <cell r="B35">
            <v>44732.745127314818</v>
          </cell>
          <cell r="D35" t="str">
            <v>Cu media  cvs</v>
          </cell>
        </row>
        <row r="36">
          <cell r="A36">
            <v>56</v>
          </cell>
          <cell r="B36">
            <v>44732.764374999999</v>
          </cell>
          <cell r="D36" t="str">
            <v>Cu media  cvs</v>
          </cell>
        </row>
        <row r="37">
          <cell r="A37">
            <v>6</v>
          </cell>
          <cell r="B37">
            <v>44732.627071759256</v>
          </cell>
          <cell r="D37" t="str">
            <v>Cu media blank</v>
          </cell>
        </row>
        <row r="38">
          <cell r="A38">
            <v>9</v>
          </cell>
          <cell r="B38">
            <v>44732.635277777779</v>
          </cell>
          <cell r="D38" t="str">
            <v>Cu media  blank</v>
          </cell>
        </row>
        <row r="39">
          <cell r="A39">
            <v>19</v>
          </cell>
          <cell r="B39">
            <v>44732.662743055553</v>
          </cell>
          <cell r="D39" t="str">
            <v>Cu media  blank</v>
          </cell>
        </row>
        <row r="40">
          <cell r="A40">
            <v>28</v>
          </cell>
          <cell r="B40">
            <v>44732.687465277777</v>
          </cell>
          <cell r="D40" t="str">
            <v>Cu media  blank</v>
          </cell>
        </row>
        <row r="41">
          <cell r="A41">
            <v>38</v>
          </cell>
          <cell r="B41">
            <v>44732.714953703704</v>
          </cell>
          <cell r="D41" t="str">
            <v>Cu media  blank</v>
          </cell>
        </row>
        <row r="42">
          <cell r="A42">
            <v>48</v>
          </cell>
          <cell r="B42">
            <v>44732.742372685185</v>
          </cell>
          <cell r="D42" t="str">
            <v>Cu media  blank</v>
          </cell>
        </row>
        <row r="43">
          <cell r="A43">
            <v>55</v>
          </cell>
          <cell r="B43">
            <v>44732.761620370373</v>
          </cell>
          <cell r="D43" t="str">
            <v>Cu media  blank</v>
          </cell>
        </row>
        <row r="44">
          <cell r="A44">
            <v>57</v>
          </cell>
          <cell r="B44">
            <v>44732.767152777778</v>
          </cell>
          <cell r="D44" t="str">
            <v>Cu media blank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7849-82F7-1744-AAF5-8A5DB6E28C35}">
  <dimension ref="A1:H8"/>
  <sheetViews>
    <sheetView tabSelected="1" workbookViewId="0">
      <selection activeCell="B2" sqref="B2:G7"/>
    </sheetView>
  </sheetViews>
  <sheetFormatPr baseColWidth="10" defaultRowHeight="16"/>
  <cols>
    <col min="1" max="1" width="11.5" bestFit="1" customWidth="1"/>
  </cols>
  <sheetData>
    <row r="1" spans="1:8">
      <c r="A1" s="82" t="s">
        <v>0</v>
      </c>
      <c r="B1" t="s">
        <v>4</v>
      </c>
      <c r="C1" t="s">
        <v>41</v>
      </c>
      <c r="D1" t="s">
        <v>5</v>
      </c>
      <c r="E1" t="s">
        <v>42</v>
      </c>
      <c r="F1" t="s">
        <v>6</v>
      </c>
      <c r="G1" t="s">
        <v>43</v>
      </c>
      <c r="H1" t="s">
        <v>31</v>
      </c>
    </row>
    <row r="2" spans="1:8">
      <c r="A2" s="83" t="s">
        <v>8</v>
      </c>
      <c r="B2">
        <v>3.1303296375894026E-2</v>
      </c>
      <c r="C2">
        <v>2.5563269995679289E-2</v>
      </c>
      <c r="D2">
        <v>0.76130837006052987</v>
      </c>
      <c r="E2">
        <v>2.5587929739887383E-2</v>
      </c>
      <c r="F2" s="22">
        <v>7.9720556075671336</v>
      </c>
      <c r="G2" s="9">
        <v>7.4403908297341351E-2</v>
      </c>
    </row>
    <row r="3" spans="1:8" s="1" customFormat="1">
      <c r="A3" s="1">
        <v>44716.430555555555</v>
      </c>
    </row>
    <row r="4" spans="1:8">
      <c r="A4" s="83" t="s">
        <v>7</v>
      </c>
      <c r="B4">
        <v>-6.7882835036966183E-3</v>
      </c>
      <c r="C4">
        <v>2.5894717530371845E-2</v>
      </c>
      <c r="D4">
        <v>0.86364904867790826</v>
      </c>
      <c r="E4">
        <v>2.882813820894883E-2</v>
      </c>
      <c r="F4" s="22">
        <v>7.5350564236344493</v>
      </c>
      <c r="G4" s="9">
        <v>5.6499798475820422E-2</v>
      </c>
    </row>
    <row r="5" spans="1:8">
      <c r="A5" s="83">
        <v>0.47916666666666669</v>
      </c>
      <c r="B5">
        <v>1.0043085698043925E-2</v>
      </c>
      <c r="C5">
        <v>2.5385541293884081E-2</v>
      </c>
      <c r="D5">
        <v>0.26700000000000002</v>
      </c>
      <c r="E5">
        <v>1.7999999999999999E-2</v>
      </c>
    </row>
    <row r="6" spans="1:8">
      <c r="A6" s="83" t="s">
        <v>9</v>
      </c>
      <c r="B6">
        <v>2.8949762210100764E-4</v>
      </c>
      <c r="C6">
        <v>2.6239641847692764E-2</v>
      </c>
      <c r="D6">
        <v>4.2880147702845581E-2</v>
      </c>
      <c r="E6">
        <v>2.5773200731025809E-2</v>
      </c>
      <c r="F6" s="22">
        <v>8.256862307627614</v>
      </c>
      <c r="G6" s="9">
        <v>5.4091759188019145E-2</v>
      </c>
    </row>
    <row r="7" spans="1:8">
      <c r="A7" s="83">
        <v>0.45833333333333331</v>
      </c>
      <c r="F7" s="22">
        <v>9.1903530414134664</v>
      </c>
      <c r="G7" s="9">
        <v>5.8775054153141285E-2</v>
      </c>
    </row>
    <row r="8" spans="1:8">
      <c r="A8" s="1">
        <v>44719.708333333336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4B82-EEEC-B44E-9AF9-E60BCEC8D5CD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08D2-D0AC-2C4E-AE38-3EC19556FA44}">
  <dimension ref="A1:H8"/>
  <sheetViews>
    <sheetView workbookViewId="0">
      <selection activeCell="A8" sqref="A8"/>
    </sheetView>
  </sheetViews>
  <sheetFormatPr baseColWidth="10" defaultRowHeight="16"/>
  <cols>
    <col min="1" max="1" width="19.66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>
        <v>44715.854166666664</v>
      </c>
      <c r="B2">
        <v>1.7000000000000001E-2</v>
      </c>
      <c r="C2">
        <v>1.2999999999999999E-2</v>
      </c>
      <c r="D2">
        <v>-4.0000000000000001E-3</v>
      </c>
      <c r="E2">
        <v>2.1000000000000001E-2</v>
      </c>
      <c r="F2">
        <v>2.1000000000000001E-2</v>
      </c>
      <c r="G2">
        <v>1.2999999999999999E-2</v>
      </c>
    </row>
    <row r="3" spans="1:8">
      <c r="A3" s="1">
        <v>44716.430555555555</v>
      </c>
      <c r="E3">
        <v>5.5E-2</v>
      </c>
      <c r="F3">
        <v>2.5999999999999999E-2</v>
      </c>
      <c r="G3">
        <v>0.02</v>
      </c>
    </row>
    <row r="4" spans="1:8">
      <c r="A4" s="1">
        <v>44716.666666666664</v>
      </c>
      <c r="B4">
        <v>1.7999999999999999E-2</v>
      </c>
      <c r="C4">
        <v>1.2E-2</v>
      </c>
      <c r="D4">
        <v>3.0000000000000001E-3</v>
      </c>
      <c r="E4">
        <v>0.125</v>
      </c>
      <c r="F4">
        <v>0.06</v>
      </c>
      <c r="G4">
        <v>4.7E-2</v>
      </c>
    </row>
    <row r="5" spans="1:8">
      <c r="A5" s="1">
        <v>44717.479166666664</v>
      </c>
      <c r="E5">
        <v>0.51800000000000002</v>
      </c>
      <c r="F5">
        <v>0.61899999999999999</v>
      </c>
      <c r="G5">
        <v>0.107</v>
      </c>
    </row>
    <row r="6" spans="1:8">
      <c r="A6" s="1">
        <v>44717.805555555555</v>
      </c>
      <c r="B6">
        <v>1.6E-2</v>
      </c>
      <c r="C6">
        <v>1.2999999999999999E-2</v>
      </c>
      <c r="D6">
        <v>5.0000000000000001E-3</v>
      </c>
      <c r="E6">
        <v>0.52</v>
      </c>
      <c r="F6">
        <v>0.65800000000000003</v>
      </c>
      <c r="G6">
        <v>0.20200000000000001</v>
      </c>
    </row>
    <row r="7" spans="1:8">
      <c r="A7" s="1">
        <v>44718.458333333336</v>
      </c>
      <c r="G7">
        <v>0.45800000000000002</v>
      </c>
    </row>
    <row r="8" spans="1:8">
      <c r="A8" s="1">
        <v>44719.708333333336</v>
      </c>
      <c r="B8">
        <v>1.7000000000000001E-2</v>
      </c>
      <c r="C8">
        <v>1.2E-2</v>
      </c>
      <c r="D8">
        <v>2E-3</v>
      </c>
      <c r="G8">
        <v>0.45500000000000002</v>
      </c>
      <c r="H8">
        <v>0.45500000000000002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39741-DC42-6948-990A-042748A32052}">
  <dimension ref="A1:P9"/>
  <sheetViews>
    <sheetView workbookViewId="0">
      <selection activeCell="A3" sqref="A3"/>
    </sheetView>
  </sheetViews>
  <sheetFormatPr baseColWidth="10" defaultRowHeight="16"/>
  <cols>
    <col min="1" max="1" width="19.6640625" bestFit="1" customWidth="1"/>
    <col min="16" max="16" width="11.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</v>
      </c>
      <c r="J1" t="s">
        <v>4</v>
      </c>
      <c r="K1" t="s">
        <v>5</v>
      </c>
      <c r="L1" t="s">
        <v>6</v>
      </c>
      <c r="N1" t="s">
        <v>30</v>
      </c>
      <c r="P1" t="s">
        <v>44</v>
      </c>
    </row>
    <row r="2" spans="1:16">
      <c r="A2" s="86" t="s">
        <v>8</v>
      </c>
      <c r="E2" s="3">
        <f>J2*1000/63.546</f>
        <v>3.1473263462688444E-2</v>
      </c>
      <c r="F2" s="3">
        <f>K2*1000/63.546</f>
        <v>0.75535832310452267</v>
      </c>
      <c r="G2" s="3">
        <f t="shared" ref="F2:G7" si="0">L2*1000/63.546</f>
        <v>7.9627356560601772</v>
      </c>
      <c r="H2" s="3" t="s">
        <v>12</v>
      </c>
      <c r="J2" s="3">
        <v>2E-3</v>
      </c>
      <c r="K2" s="3">
        <v>4.8000000000000001E-2</v>
      </c>
      <c r="L2" s="3">
        <v>0.50600000000000001</v>
      </c>
      <c r="M2" s="3" t="s">
        <v>12</v>
      </c>
      <c r="P2" s="2"/>
    </row>
    <row r="3" spans="1:16">
      <c r="A3" s="86">
        <v>44716.430555555555</v>
      </c>
      <c r="P3" s="2"/>
    </row>
    <row r="4" spans="1:16">
      <c r="A4" s="86" t="s">
        <v>7</v>
      </c>
      <c r="E4" s="85">
        <f t="shared" ref="E4:E6" si="1">J4*1000/63.546</f>
        <v>0</v>
      </c>
      <c r="F4" s="3">
        <f t="shared" si="0"/>
        <v>0.86551474522393224</v>
      </c>
      <c r="G4" s="3">
        <f t="shared" si="0"/>
        <v>11.314638214836496</v>
      </c>
      <c r="H4" s="3" t="s">
        <v>11</v>
      </c>
      <c r="J4" s="3">
        <v>0</v>
      </c>
      <c r="K4" s="3">
        <v>5.5E-2</v>
      </c>
      <c r="L4" s="3">
        <f>0.481+0.476/2</f>
        <v>0.71899999999999997</v>
      </c>
      <c r="M4" s="3" t="s">
        <v>11</v>
      </c>
      <c r="P4" s="2"/>
    </row>
    <row r="5" spans="1:16">
      <c r="A5" s="86">
        <v>44717.479166666664</v>
      </c>
      <c r="E5" s="3">
        <f t="shared" si="1"/>
        <v>1.5736631731344222E-2</v>
      </c>
      <c r="F5" s="3">
        <f t="shared" si="0"/>
        <v>0.26752273943285182</v>
      </c>
      <c r="H5" s="3" t="s">
        <v>26</v>
      </c>
      <c r="J5" s="3">
        <v>1E-3</v>
      </c>
      <c r="K5" s="3">
        <v>1.7000000000000001E-2</v>
      </c>
      <c r="M5" s="3" t="s">
        <v>26</v>
      </c>
      <c r="P5" s="2"/>
    </row>
    <row r="6" spans="1:16">
      <c r="A6" s="86" t="s">
        <v>9</v>
      </c>
      <c r="E6" s="84">
        <f t="shared" si="1"/>
        <v>0</v>
      </c>
      <c r="F6" s="3">
        <f t="shared" si="0"/>
        <v>4.7209895194032667E-2</v>
      </c>
      <c r="G6" s="3">
        <f t="shared" si="0"/>
        <v>8.2459950272243727</v>
      </c>
      <c r="H6" s="3" t="s">
        <v>27</v>
      </c>
      <c r="J6" s="3">
        <v>0</v>
      </c>
      <c r="K6" s="3">
        <v>3.0000000000000001E-3</v>
      </c>
      <c r="L6" s="3">
        <v>0.52400000000000002</v>
      </c>
      <c r="M6" s="3" t="s">
        <v>27</v>
      </c>
      <c r="P6" s="2"/>
    </row>
    <row r="7" spans="1:16">
      <c r="A7" s="86">
        <v>44718.458333333336</v>
      </c>
      <c r="G7" s="3">
        <f t="shared" si="0"/>
        <v>9.1901929311050257</v>
      </c>
      <c r="H7" s="3" t="s">
        <v>28</v>
      </c>
      <c r="L7" s="3">
        <v>0.58399999999999996</v>
      </c>
      <c r="M7" s="3" t="s">
        <v>28</v>
      </c>
      <c r="P7" s="2"/>
    </row>
    <row r="8" spans="1:16">
      <c r="A8" s="86" t="s">
        <v>10</v>
      </c>
      <c r="G8" s="3"/>
      <c r="H8" s="3" t="s">
        <v>29</v>
      </c>
      <c r="L8" s="3"/>
      <c r="M8" s="3" t="s">
        <v>29</v>
      </c>
      <c r="P8" s="2"/>
    </row>
    <row r="9" spans="1:16">
      <c r="P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54A1-593D-1A49-BC5A-97CC991B43BF}">
  <dimension ref="B1:AB271"/>
  <sheetViews>
    <sheetView zoomScale="141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I21" sqref="I21"/>
    </sheetView>
  </sheetViews>
  <sheetFormatPr baseColWidth="10" defaultColWidth="9.1640625" defaultRowHeight="14"/>
  <cols>
    <col min="1" max="1" width="9.1640625" style="4"/>
    <col min="2" max="2" width="9.5" style="4" bestFit="1" customWidth="1"/>
    <col min="3" max="3" width="12.5" style="7" bestFit="1" customWidth="1"/>
    <col min="4" max="4" width="29" style="4" bestFit="1" customWidth="1"/>
    <col min="5" max="5" width="10.5" style="6" bestFit="1" customWidth="1"/>
    <col min="6" max="6" width="6.6640625" style="5" bestFit="1" customWidth="1"/>
    <col min="7" max="16384" width="9.1640625" style="4"/>
  </cols>
  <sheetData>
    <row r="1" spans="2:28" s="16" customFormat="1" ht="15">
      <c r="C1" s="19"/>
      <c r="E1" s="42" t="s">
        <v>25</v>
      </c>
      <c r="F1" s="41"/>
      <c r="H1" s="39"/>
      <c r="I1" s="16" t="s">
        <v>39</v>
      </c>
      <c r="J1" s="39" t="s">
        <v>40</v>
      </c>
      <c r="L1" s="39"/>
      <c r="N1" s="39"/>
      <c r="P1" s="39"/>
      <c r="R1" s="39"/>
      <c r="T1" s="39"/>
      <c r="V1" s="39"/>
      <c r="X1" s="39"/>
      <c r="Z1" s="39"/>
      <c r="AB1" s="39"/>
    </row>
    <row r="2" spans="2:28" s="16" customFormat="1" ht="16">
      <c r="C2" s="19"/>
      <c r="E2" s="38" t="s">
        <v>24</v>
      </c>
      <c r="F2" s="40" t="str">
        <f>[1]sample!BB2</f>
        <v>σ</v>
      </c>
      <c r="G2" s="39"/>
      <c r="H2" s="38"/>
      <c r="I2" s="39"/>
      <c r="J2" s="38"/>
      <c r="K2" s="39"/>
      <c r="L2" s="38"/>
      <c r="M2" s="39"/>
      <c r="N2" s="38"/>
      <c r="O2" s="39"/>
      <c r="P2" s="38"/>
      <c r="Q2" s="39"/>
      <c r="R2" s="38"/>
      <c r="S2" s="39"/>
      <c r="T2" s="38"/>
      <c r="U2" s="39"/>
      <c r="V2" s="38"/>
      <c r="W2" s="39"/>
      <c r="X2" s="38"/>
      <c r="Y2" s="39"/>
      <c r="Z2" s="38"/>
      <c r="AA2" s="39"/>
      <c r="AB2" s="38"/>
    </row>
    <row r="3" spans="2:28">
      <c r="B3" s="4">
        <f>[1]sample!A3</f>
        <v>27</v>
      </c>
      <c r="C3" s="7">
        <f>[1]sample!B3</f>
        <v>44718.652048611111</v>
      </c>
      <c r="D3" s="4" t="str">
        <f>[1]sample!D3</f>
        <v>5 uM Cu ctrl_2_tube1</v>
      </c>
      <c r="E3" s="9">
        <f>([1]ug.mL!BA3/[1]ug.mL!BB3^2+[1]ug.mL!BC3/[1]ug.mL!BD3^2)/(1/[1]ug.mL!BB3^2+1/[1]ug.mL!BD3^2)</f>
        <v>4.8462764703846202E-2</v>
      </c>
      <c r="F3" s="8">
        <f>1/SQRT(1/[1]ug.mL!BB3^2+1/[1]ug.mL!BD3^2)</f>
        <v>1.1451214501568476E-3</v>
      </c>
      <c r="G3" s="22"/>
      <c r="H3" s="9"/>
      <c r="I3" s="22">
        <f>E3/63.546*1000</f>
        <v>0.76264068082721503</v>
      </c>
      <c r="J3" s="9">
        <f>F3/63.546*1000</f>
        <v>1.8020354548781158E-2</v>
      </c>
      <c r="K3" s="22">
        <f>AVERAGE(I3:I4)</f>
        <v>0.76130837006052987</v>
      </c>
      <c r="L3" s="9">
        <f>SQRT(J3^2+J4^2)</f>
        <v>2.5587929739887383E-2</v>
      </c>
      <c r="M3" s="22"/>
      <c r="N3" s="9"/>
      <c r="O3" s="22"/>
      <c r="P3" s="9"/>
      <c r="Q3" s="22"/>
      <c r="R3" s="9"/>
      <c r="S3" s="22"/>
      <c r="T3" s="9"/>
      <c r="U3" s="22"/>
      <c r="V3" s="9"/>
      <c r="W3" s="22"/>
      <c r="X3" s="9"/>
      <c r="Y3" s="22"/>
      <c r="Z3" s="9"/>
      <c r="AA3" s="22"/>
      <c r="AB3" s="9"/>
    </row>
    <row r="4" spans="2:28">
      <c r="B4" s="4">
        <f>[1]sample!A4</f>
        <v>28</v>
      </c>
      <c r="C4" s="7">
        <f>[1]sample!B4</f>
        <v>44718.654745370368</v>
      </c>
      <c r="D4" s="4" t="str">
        <f>[1]sample!D4</f>
        <v>5 uM Cu ctrl_2_tube2</v>
      </c>
      <c r="E4" s="9">
        <f>([1]ug.mL!BA4/[1]ug.mL!BB4^2+[1]ug.mL!BC4/[1]ug.mL!BD4^2)/(1/[1]ug.mL!BB4^2+1/[1]ug.mL!BD4^2)</f>
        <v>4.8293438663886655E-2</v>
      </c>
      <c r="F4" s="8">
        <f>1/SQRT(1/[1]ug.mL!BB4^2+1/[1]ug.mL!BD4^2)</f>
        <v>1.1543861057872092E-3</v>
      </c>
      <c r="G4" s="22"/>
      <c r="H4" s="9"/>
      <c r="I4" s="22">
        <f t="shared" ref="I4:I26" si="0">E4/63.546*1000</f>
        <v>0.75997605929384471</v>
      </c>
      <c r="J4" s="9">
        <f t="shared" ref="J4:J26" si="1">F4/63.546*1000</f>
        <v>1.8166149022553885E-2</v>
      </c>
      <c r="K4" s="22"/>
      <c r="L4" s="9"/>
      <c r="M4" s="22"/>
      <c r="N4" s="9"/>
      <c r="O4" s="22"/>
      <c r="P4" s="9"/>
      <c r="Q4" s="22"/>
      <c r="R4" s="9"/>
      <c r="S4" s="22"/>
      <c r="T4" s="9"/>
      <c r="U4" s="22"/>
      <c r="V4" s="9"/>
      <c r="W4" s="22"/>
      <c r="X4" s="9"/>
      <c r="Y4" s="22"/>
      <c r="Z4" s="9"/>
      <c r="AA4" s="22"/>
      <c r="AB4" s="9"/>
    </row>
    <row r="5" spans="2:28">
      <c r="B5" s="4">
        <f>[1]sample!A5</f>
        <v>58</v>
      </c>
      <c r="C5" s="7">
        <f>[1]sample!B5</f>
        <v>44718.735381944447</v>
      </c>
      <c r="D5" s="4" t="str">
        <f>[1]sample!D5</f>
        <v>5 uM Cu T1_2_tube1</v>
      </c>
      <c r="E5" s="9">
        <f>([1]ug.mL!BA5/[1]ug.mL!BB5^2+[1]ug.mL!BC5/[1]ug.mL!BD5^2)/(1/[1]ug.mL!BB5^2+1/[1]ug.mL!BD5^2)</f>
        <v>5.6968608161328517E-2</v>
      </c>
      <c r="F5" s="8">
        <f>1/SQRT(1/[1]ug.mL!BB5^2+1/[1]ug.mL!BD5^2)</f>
        <v>1.3837593635875789E-3</v>
      </c>
      <c r="G5" s="22"/>
      <c r="H5" s="9"/>
      <c r="I5" s="22">
        <f t="shared" si="0"/>
        <v>0.89649400688207792</v>
      </c>
      <c r="J5" s="9">
        <f t="shared" si="1"/>
        <v>2.1775711509576981E-2</v>
      </c>
      <c r="K5" s="22">
        <f>AVERAGE(I5:I6)</f>
        <v>0.86364904867790826</v>
      </c>
      <c r="L5" s="9">
        <f t="shared" ref="L4:L25" si="2">SQRT(J5^2+J6^2)</f>
        <v>2.882813820894883E-2</v>
      </c>
      <c r="M5" s="22"/>
      <c r="N5" s="9"/>
      <c r="O5" s="22"/>
      <c r="P5" s="9"/>
      <c r="Q5" s="22"/>
      <c r="R5" s="9"/>
      <c r="S5" s="22"/>
      <c r="T5" s="9"/>
      <c r="U5" s="22"/>
      <c r="V5" s="9"/>
      <c r="W5" s="22"/>
      <c r="X5" s="9"/>
      <c r="Y5" s="22"/>
      <c r="Z5" s="9"/>
      <c r="AA5" s="22"/>
      <c r="AB5" s="9"/>
    </row>
    <row r="6" spans="2:28">
      <c r="B6" s="4">
        <f>[1]sample!A6</f>
        <v>59</v>
      </c>
      <c r="C6" s="7">
        <f>[1]sample!B6</f>
        <v>44718.738078703704</v>
      </c>
      <c r="D6" s="4" t="str">
        <f>[1]sample!D6</f>
        <v>5 uM Cu T1_2_tube2</v>
      </c>
      <c r="E6" s="9">
        <f>([1]ug.mL!BA6/[1]ug.mL!BB6^2+[1]ug.mL!BC6/[1]ug.mL!BD6^2)/(1/[1]ug.mL!BB6^2+1/[1]ug.mL!BD6^2)</f>
        <v>5.2794276733244189E-2</v>
      </c>
      <c r="F6" s="8">
        <f>1/SQRT(1/[1]ug.mL!BB6^2+1/[1]ug.mL!BD6^2)</f>
        <v>1.200464405656572E-3</v>
      </c>
      <c r="G6" s="22"/>
      <c r="H6" s="9"/>
      <c r="I6" s="22">
        <f t="shared" si="0"/>
        <v>0.83080409047373849</v>
      </c>
      <c r="J6" s="9">
        <f t="shared" si="1"/>
        <v>1.8891266258404493E-2</v>
      </c>
      <c r="K6" s="22"/>
      <c r="L6" s="9"/>
      <c r="M6" s="22"/>
      <c r="N6" s="9"/>
      <c r="O6" s="22"/>
      <c r="P6" s="9"/>
      <c r="Q6" s="22"/>
      <c r="R6" s="9"/>
      <c r="S6" s="22"/>
      <c r="T6" s="9"/>
      <c r="U6" s="22"/>
      <c r="V6" s="9"/>
      <c r="W6" s="22"/>
      <c r="X6" s="9"/>
      <c r="Y6" s="22"/>
      <c r="Z6" s="9"/>
      <c r="AA6" s="22"/>
      <c r="AB6" s="9"/>
    </row>
    <row r="7" spans="2:28" s="33" customFormat="1">
      <c r="B7" s="33">
        <f>[1]sample!A7</f>
        <v>46</v>
      </c>
      <c r="C7" s="37">
        <f>[1]sample!B7</f>
        <v>44718.703148148146</v>
      </c>
      <c r="D7" s="33" t="str">
        <f>[1]sample!D7</f>
        <v>5 uM Cu T2_2_tube1</v>
      </c>
      <c r="E7" s="34">
        <f>([1]ug.mL!BA7/[1]ug.mL!BB7^2+[1]ug.mL!BC7/[1]ug.mL!BD7^2)/(1/[1]ug.mL!BB7^2+1/[1]ug.mL!BD7^2)</f>
        <v>4.0662344873244785E-2</v>
      </c>
      <c r="F7" s="36">
        <f>1/SQRT(1/[1]ug.mL!BB7^2+1/[1]ug.mL!BD7^2)</f>
        <v>6.0368810569486012E-3</v>
      </c>
      <c r="G7" s="35"/>
      <c r="H7" s="34" t="s">
        <v>23</v>
      </c>
      <c r="I7" s="35">
        <f t="shared" si="0"/>
        <v>0.63988834660316596</v>
      </c>
      <c r="J7" s="34">
        <f t="shared" si="1"/>
        <v>9.5000173999128204E-2</v>
      </c>
      <c r="K7" s="35"/>
      <c r="L7" s="34"/>
      <c r="M7" s="35"/>
      <c r="N7" s="34"/>
      <c r="O7" s="35"/>
      <c r="P7" s="34"/>
      <c r="Q7" s="35"/>
      <c r="R7" s="34"/>
      <c r="S7" s="35"/>
      <c r="T7" s="34"/>
      <c r="U7" s="35"/>
      <c r="V7" s="34"/>
      <c r="W7" s="35"/>
      <c r="X7" s="34"/>
      <c r="Y7" s="35"/>
      <c r="Z7" s="34"/>
      <c r="AA7" s="35"/>
      <c r="AB7" s="34"/>
    </row>
    <row r="8" spans="2:28">
      <c r="B8" s="4">
        <f>[1]sample!A8</f>
        <v>50</v>
      </c>
      <c r="C8" s="7">
        <f>[1]sample!B8</f>
        <v>44718.713935185187</v>
      </c>
      <c r="D8" s="4" t="str">
        <f>[1]sample!D8</f>
        <v>5 uM Cu T2_2_tube2</v>
      </c>
      <c r="E8" s="9">
        <f>([1]ug.mL!BA8/[1]ug.mL!BB8^2+[1]ug.mL!BC8/[1]ug.mL!BD8^2)/(1/[1]ug.mL!BB8^2+1/[1]ug.mL!BD8^2)</f>
        <v>1.6948783096640687E-2</v>
      </c>
      <c r="F8" s="8">
        <f>1/SQRT(1/[1]ug.mL!BB8^2+1/[1]ug.mL!BD8^2)</f>
        <v>1.1480249346120085E-3</v>
      </c>
      <c r="G8" s="22"/>
      <c r="H8" s="9"/>
      <c r="I8" s="22">
        <f t="shared" si="0"/>
        <v>0.26671675788626648</v>
      </c>
      <c r="J8" s="9">
        <f t="shared" si="1"/>
        <v>1.8066045614389709E-2</v>
      </c>
      <c r="K8" s="22">
        <v>0.26700000000000002</v>
      </c>
      <c r="L8" s="9">
        <v>1.7999999999999999E-2</v>
      </c>
      <c r="M8" s="22"/>
      <c r="N8" s="9"/>
      <c r="O8" s="22"/>
      <c r="P8" s="9"/>
      <c r="Q8" s="22"/>
      <c r="R8" s="9"/>
      <c r="S8" s="22"/>
      <c r="T8" s="9"/>
      <c r="U8" s="22"/>
      <c r="V8" s="9"/>
      <c r="W8" s="22"/>
      <c r="X8" s="9"/>
      <c r="Y8" s="22"/>
      <c r="Z8" s="9"/>
      <c r="AA8" s="22"/>
      <c r="AB8" s="9"/>
    </row>
    <row r="9" spans="2:28">
      <c r="B9" s="4">
        <f>[1]sample!A9</f>
        <v>36</v>
      </c>
      <c r="C9" s="7">
        <f>[1]sample!B9</f>
        <v>44718.676238425927</v>
      </c>
      <c r="D9" s="4" t="str">
        <f>[1]sample!D9</f>
        <v>5 uM Cu T3_2_tube1</v>
      </c>
      <c r="E9" s="9">
        <f>([1]ug.mL!BA9/[1]ug.mL!BB9^2+[1]ug.mL!BC9/[1]ug.mL!BD9^2)/(1/[1]ug.mL!BB9^2+1/[1]ug.mL!BD9^2)</f>
        <v>2.5112525707223781E-3</v>
      </c>
      <c r="F9" s="8">
        <f>1/SQRT(1/[1]ug.mL!BB9^2+1/[1]ug.mL!BD9^2)</f>
        <v>1.1627327664695919E-3</v>
      </c>
      <c r="G9" s="22"/>
      <c r="H9" s="9"/>
      <c r="I9" s="22">
        <f t="shared" si="0"/>
        <v>3.9518656889849527E-2</v>
      </c>
      <c r="J9" s="9">
        <f t="shared" si="1"/>
        <v>1.8297497347899032E-2</v>
      </c>
      <c r="K9" s="22">
        <f>AVERAGE(I9:I10)</f>
        <v>4.2880147702845581E-2</v>
      </c>
      <c r="L9" s="9">
        <f t="shared" si="2"/>
        <v>2.5773200731025809E-2</v>
      </c>
      <c r="M9" s="22"/>
      <c r="N9" s="9"/>
      <c r="O9" s="22"/>
      <c r="P9" s="9"/>
      <c r="Q9" s="22"/>
      <c r="R9" s="9"/>
      <c r="S9" s="22"/>
      <c r="T9" s="9"/>
      <c r="U9" s="22"/>
      <c r="V9" s="9"/>
      <c r="W9" s="22"/>
      <c r="X9" s="9"/>
      <c r="Y9" s="22"/>
      <c r="Z9" s="9"/>
      <c r="AA9" s="22"/>
      <c r="AB9" s="9"/>
    </row>
    <row r="10" spans="2:28">
      <c r="B10" s="4">
        <f>[1]sample!A10</f>
        <v>38</v>
      </c>
      <c r="C10" s="7">
        <f>[1]sample!B10</f>
        <v>44718.681597222225</v>
      </c>
      <c r="D10" s="4" t="str">
        <f>[1]sample!D10</f>
        <v>5 uM Cu T3_2_tube2</v>
      </c>
      <c r="E10" s="9">
        <f>([1]ug.mL!BA10/[1]ug.mL!BB10^2+[1]ug.mL!BC10/[1]ug.mL!BD10^2)/(1/[1]ug.mL!BB10^2+1/[1]ug.mL!BD10^2)</f>
        <v>2.9384711611276731E-3</v>
      </c>
      <c r="F10" s="8">
        <f>1/SQRT(1/[1]ug.mL!BB10^2+1/[1]ug.mL!BD10^2)</f>
        <v>1.1534246113397457E-3</v>
      </c>
      <c r="G10" s="22"/>
      <c r="H10" s="9"/>
      <c r="I10" s="22">
        <f t="shared" si="0"/>
        <v>4.6241638515841642E-2</v>
      </c>
      <c r="J10" s="9">
        <f t="shared" si="1"/>
        <v>1.815101833852242E-2</v>
      </c>
      <c r="K10" s="22"/>
      <c r="L10" s="9"/>
      <c r="M10" s="22"/>
      <c r="N10" s="9"/>
      <c r="O10" s="22"/>
      <c r="P10" s="9"/>
      <c r="Q10" s="22"/>
      <c r="R10" s="9"/>
      <c r="S10" s="22"/>
      <c r="T10" s="9"/>
      <c r="U10" s="22"/>
      <c r="V10" s="9"/>
      <c r="W10" s="22"/>
      <c r="X10" s="9"/>
      <c r="Y10" s="22"/>
      <c r="Z10" s="9"/>
      <c r="AA10" s="22"/>
      <c r="AB10" s="9"/>
    </row>
    <row r="11" spans="2:28">
      <c r="B11" s="4">
        <f>[1]sample!A11</f>
        <v>29</v>
      </c>
      <c r="C11" s="7">
        <f>[1]sample!B11</f>
        <v>44718.657453703701</v>
      </c>
      <c r="D11" s="4" t="str">
        <f>[1]sample!D11</f>
        <v>50 uM Cu ctrl_2_tube1</v>
      </c>
      <c r="E11" s="9">
        <f>([1]ug.mL!BA11/[1]ug.mL!BB11^2+[1]ug.mL!BC11/[1]ug.mL!BD11^2)/(1/[1]ug.mL!BB11^2+1/[1]ug.mL!BD11^2)</f>
        <v>0.5058875376746399</v>
      </c>
      <c r="F11" s="8">
        <f>1/SQRT(1/[1]ug.mL!BB11^2+1/[1]ug.mL!BD11^2)</f>
        <v>2.4512916350365212E-3</v>
      </c>
      <c r="G11" s="22"/>
      <c r="H11" s="9"/>
      <c r="I11" s="22">
        <f t="shared" si="0"/>
        <v>7.9609658778623338</v>
      </c>
      <c r="J11" s="9">
        <f t="shared" si="1"/>
        <v>3.857507372669438E-2</v>
      </c>
      <c r="K11" s="22">
        <f>AVERAGE(I11:I12)</f>
        <v>7.9720556075671336</v>
      </c>
      <c r="L11" s="9">
        <f t="shared" si="2"/>
        <v>7.4403908297341351E-2</v>
      </c>
      <c r="M11" s="22"/>
      <c r="N11" s="9"/>
      <c r="O11" s="22"/>
      <c r="P11" s="9"/>
      <c r="Q11" s="22"/>
      <c r="R11" s="9"/>
      <c r="S11" s="22"/>
      <c r="T11" s="9"/>
      <c r="U11" s="22"/>
      <c r="V11" s="9"/>
      <c r="W11" s="22"/>
      <c r="X11" s="9"/>
      <c r="Y11" s="22"/>
      <c r="Z11" s="9"/>
      <c r="AA11" s="22"/>
      <c r="AB11" s="9"/>
    </row>
    <row r="12" spans="2:28">
      <c r="B12" s="4">
        <f>[1]sample!A12</f>
        <v>33</v>
      </c>
      <c r="C12" s="7">
        <f>[1]sample!B12</f>
        <v>44718.668194444443</v>
      </c>
      <c r="D12" s="4" t="str">
        <f>[1]sample!D12</f>
        <v>50 uM Cu ctrl_2_tube2</v>
      </c>
      <c r="E12" s="9">
        <f>([1]ug.mL!BA12/[1]ug.mL!BB12^2+[1]ug.mL!BC12/[1]ug.mL!BD12^2)/(1/[1]ug.mL!BB12^2+1/[1]ug.mL!BD12^2)</f>
        <v>0.50729695360228222</v>
      </c>
      <c r="F12" s="8">
        <f>1/SQRT(1/[1]ug.mL!BB12^2+1/[1]ug.mL!BD12^2)</f>
        <v>4.0429967103635433E-3</v>
      </c>
      <c r="G12" s="22"/>
      <c r="H12" s="9"/>
      <c r="I12" s="22">
        <f t="shared" si="0"/>
        <v>7.9831453372719334</v>
      </c>
      <c r="J12" s="9">
        <f t="shared" si="1"/>
        <v>6.3623150322027242E-2</v>
      </c>
      <c r="K12" s="22"/>
      <c r="L12" s="9"/>
      <c r="M12" s="22"/>
      <c r="N12" s="9"/>
      <c r="O12" s="22"/>
      <c r="P12" s="9"/>
      <c r="Q12" s="22"/>
      <c r="R12" s="9"/>
      <c r="S12" s="22"/>
      <c r="T12" s="9"/>
      <c r="U12" s="22"/>
      <c r="V12" s="9"/>
      <c r="W12" s="22"/>
      <c r="X12" s="9"/>
      <c r="Y12" s="22"/>
      <c r="Z12" s="9"/>
      <c r="AA12" s="22"/>
      <c r="AB12" s="9"/>
    </row>
    <row r="13" spans="2:28">
      <c r="B13" s="4">
        <f>[1]sample!A13</f>
        <v>60</v>
      </c>
      <c r="C13" s="7">
        <f>[1]sample!B13</f>
        <v>44718.74077546296</v>
      </c>
      <c r="D13" s="4" t="str">
        <f>[1]sample!D13</f>
        <v>50 uM Cu T1_2_tube1</v>
      </c>
      <c r="E13" s="9">
        <f>([1]ug.mL!BA13/[1]ug.mL!BB13^2+[1]ug.mL!BC13/[1]ug.mL!BD13^2)/(1/[1]ug.mL!BB13^2+1/[1]ug.mL!BD13^2)</f>
        <v>0.4811486718928184</v>
      </c>
      <c r="F13" s="8">
        <f>1/SQRT(1/[1]ug.mL!BB13^2+1/[1]ug.mL!BD13^2)</f>
        <v>2.7761771715799229E-3</v>
      </c>
      <c r="G13" s="22"/>
      <c r="H13" s="9"/>
      <c r="I13" s="22">
        <f t="shared" si="0"/>
        <v>7.5716594576026566</v>
      </c>
      <c r="J13" s="9">
        <f t="shared" si="1"/>
        <v>4.3687677770118068E-2</v>
      </c>
      <c r="K13" s="22">
        <f>AVERAGE(I13:I14)</f>
        <v>7.5350564236344493</v>
      </c>
      <c r="L13" s="9">
        <f t="shared" si="2"/>
        <v>5.6499798475820422E-2</v>
      </c>
      <c r="M13" s="22"/>
      <c r="N13" s="9"/>
      <c r="O13" s="22"/>
      <c r="P13" s="9"/>
      <c r="Q13" s="22"/>
      <c r="R13" s="9"/>
      <c r="S13" s="22"/>
      <c r="T13" s="9"/>
      <c r="U13" s="22"/>
      <c r="V13" s="9"/>
      <c r="W13" s="22"/>
      <c r="X13" s="9"/>
      <c r="Y13" s="22"/>
      <c r="Z13" s="9"/>
      <c r="AA13" s="22"/>
      <c r="AB13" s="9"/>
    </row>
    <row r="14" spans="2:28">
      <c r="B14" s="4">
        <f>[1]sample!A14</f>
        <v>62</v>
      </c>
      <c r="C14" s="7">
        <f>[1]sample!B14</f>
        <v>44718.746145833335</v>
      </c>
      <c r="D14" s="4" t="str">
        <f>[1]sample!D14</f>
        <v>50 uM Cu T1_2_tube2</v>
      </c>
      <c r="E14" s="9">
        <f>([1]ug.mL!BA14/[1]ug.mL!BB14^2+[1]ug.mL!BC14/[1]ug.mL!BD14^2)/(1/[1]ug.mL!BB14^2+1/[1]ug.mL!BD14^2)</f>
        <v>0.47649671909973096</v>
      </c>
      <c r="F14" s="8">
        <f>1/SQRT(1/[1]ug.mL!BB14^2+1/[1]ug.mL!BD14^2)</f>
        <v>2.2766981129579448E-3</v>
      </c>
      <c r="G14" s="22"/>
      <c r="H14" s="9"/>
      <c r="I14" s="22">
        <f t="shared" si="0"/>
        <v>7.4984533896662411</v>
      </c>
      <c r="J14" s="9">
        <f t="shared" si="1"/>
        <v>3.582755976706551E-2</v>
      </c>
      <c r="K14" s="22"/>
      <c r="L14" s="9"/>
      <c r="M14" s="22"/>
      <c r="N14" s="9"/>
      <c r="O14" s="22"/>
      <c r="P14" s="9"/>
      <c r="Q14" s="22"/>
      <c r="R14" s="9"/>
      <c r="S14" s="22"/>
      <c r="T14" s="9"/>
      <c r="U14" s="22"/>
      <c r="V14" s="9"/>
      <c r="W14" s="22"/>
      <c r="X14" s="9"/>
      <c r="Y14" s="22"/>
      <c r="Z14" s="9"/>
      <c r="AA14" s="22"/>
      <c r="AB14" s="9"/>
    </row>
    <row r="15" spans="2:28">
      <c r="B15" s="4">
        <f>[1]sample!A15</f>
        <v>51</v>
      </c>
      <c r="C15" s="7">
        <f>[1]sample!B15</f>
        <v>44718.716608796298</v>
      </c>
      <c r="D15" s="4" t="str">
        <f>[1]sample!D15</f>
        <v>50 uM Cu T2_2_tube1</v>
      </c>
      <c r="E15" s="9">
        <f>([1]ug.mL!BA15/[1]ug.mL!BB15^2+[1]ug.mL!BC15/[1]ug.mL!BD15^2)/(1/[1]ug.mL!BB15^2+1/[1]ug.mL!BD15^2)</f>
        <v>0.52413174248104377</v>
      </c>
      <c r="F15" s="8">
        <f>1/SQRT(1/[1]ug.mL!BB15^2+1/[1]ug.mL!BD15^2)</f>
        <v>2.292261465202497E-3</v>
      </c>
      <c r="G15" s="22"/>
      <c r="H15" s="9"/>
      <c r="I15" s="22">
        <f t="shared" si="0"/>
        <v>8.2480682101319314</v>
      </c>
      <c r="J15" s="9">
        <f t="shared" si="1"/>
        <v>3.6072474509843216E-2</v>
      </c>
      <c r="K15" s="22">
        <f>AVERAGE(I15:I16)</f>
        <v>8.256862307627614</v>
      </c>
      <c r="L15" s="9">
        <f t="shared" si="2"/>
        <v>5.4091759188019145E-2</v>
      </c>
      <c r="M15" s="22"/>
      <c r="N15" s="9"/>
      <c r="O15" s="22"/>
      <c r="P15" s="9"/>
      <c r="Q15" s="22"/>
      <c r="R15" s="9"/>
      <c r="S15" s="22"/>
      <c r="T15" s="9"/>
      <c r="U15" s="22"/>
      <c r="V15" s="9"/>
      <c r="W15" s="22"/>
      <c r="X15" s="9"/>
      <c r="Y15" s="22"/>
      <c r="Z15" s="9"/>
      <c r="AA15" s="22"/>
      <c r="AB15" s="9"/>
    </row>
    <row r="16" spans="2:28">
      <c r="B16" s="4">
        <f>[1]sample!A16</f>
        <v>52</v>
      </c>
      <c r="C16" s="7">
        <f>[1]sample!B16</f>
        <v>44718.719282407408</v>
      </c>
      <c r="D16" s="4" t="str">
        <f>[1]sample!D16</f>
        <v>50 uM Cu T2_2_tube2</v>
      </c>
      <c r="E16" s="9">
        <f>([1]ug.mL!BA16/[1]ug.mL!BB16^2+[1]ug.mL!BC16/[1]ug.mL!BD16^2)/(1/[1]ug.mL!BB16^2+1/[1]ug.mL!BD16^2)</f>
        <v>0.52524940191996505</v>
      </c>
      <c r="F16" s="8">
        <f>1/SQRT(1/[1]ug.mL!BB16^2+1/[1]ug.mL!BD16^2)</f>
        <v>2.5613807406868784E-3</v>
      </c>
      <c r="G16" s="22"/>
      <c r="H16" s="9"/>
      <c r="I16" s="22">
        <f t="shared" si="0"/>
        <v>8.2656564051232966</v>
      </c>
      <c r="J16" s="9">
        <f t="shared" si="1"/>
        <v>4.03075054399471E-2</v>
      </c>
      <c r="K16" s="22"/>
      <c r="L16" s="9"/>
      <c r="M16" s="22"/>
      <c r="N16" s="9"/>
      <c r="O16" s="22"/>
      <c r="P16" s="9"/>
      <c r="Q16" s="22"/>
      <c r="R16" s="9"/>
      <c r="S16" s="22"/>
      <c r="T16" s="9"/>
      <c r="U16" s="22"/>
      <c r="V16" s="9"/>
      <c r="W16" s="22"/>
      <c r="X16" s="9"/>
      <c r="Y16" s="22"/>
      <c r="Z16" s="9"/>
      <c r="AA16" s="22"/>
      <c r="AB16" s="9"/>
    </row>
    <row r="17" spans="2:28">
      <c r="B17" s="4">
        <f>[1]sample!A17</f>
        <v>41</v>
      </c>
      <c r="C17" s="7">
        <f>[1]sample!B17</f>
        <v>44718.689664351848</v>
      </c>
      <c r="D17" s="4" t="str">
        <f>[1]sample!D17</f>
        <v>50 uM Cu T3_2_tube1</v>
      </c>
      <c r="E17" s="9">
        <f>([1]ug.mL!BA17/[1]ug.mL!BB17^2+[1]ug.mL!BC17/[1]ug.mL!BD17^2)/(1/[1]ug.mL!BB17^2+1/[1]ug.mL!BD17^2)</f>
        <v>0.57963046542666041</v>
      </c>
      <c r="F17" s="8">
        <f>1/SQRT(1/[1]ug.mL!BB17^2+1/[1]ug.mL!BD17^2)</f>
        <v>2.914020125661985E-3</v>
      </c>
      <c r="G17" s="22"/>
      <c r="H17" s="9"/>
      <c r="I17" s="22">
        <f t="shared" si="0"/>
        <v>9.1214311746870056</v>
      </c>
      <c r="J17" s="9">
        <f t="shared" si="1"/>
        <v>4.5856861575268075E-2</v>
      </c>
      <c r="K17" s="22">
        <f>AVERAGE(I17:I18)</f>
        <v>9.1903530414134664</v>
      </c>
      <c r="L17" s="9">
        <f t="shared" si="2"/>
        <v>5.8775054153141285E-2</v>
      </c>
      <c r="M17" s="22"/>
      <c r="N17" s="9"/>
      <c r="O17" s="22"/>
      <c r="P17" s="9"/>
      <c r="Q17" s="22"/>
      <c r="R17" s="9"/>
      <c r="S17" s="22"/>
      <c r="T17" s="9"/>
      <c r="U17" s="22"/>
      <c r="V17" s="9"/>
      <c r="W17" s="22"/>
      <c r="X17" s="9"/>
      <c r="Y17" s="22"/>
      <c r="Z17" s="9"/>
      <c r="AA17" s="22"/>
      <c r="AB17" s="9"/>
    </row>
    <row r="18" spans="2:28">
      <c r="B18" s="4">
        <f>[1]sample!A18</f>
        <v>42</v>
      </c>
      <c r="C18" s="7">
        <f>[1]sample!B18</f>
        <v>44718.692361111112</v>
      </c>
      <c r="D18" s="4" t="str">
        <f>[1]sample!D18</f>
        <v>50 uM Cu T3_2_tube2</v>
      </c>
      <c r="E18" s="9">
        <f>([1]ug.mL!BA18/[1]ug.mL!BB18^2+[1]ug.mL!BC18/[1]ug.mL!BD18^2)/(1/[1]ug.mL!BB18^2+1/[1]ug.mL!BD18^2)</f>
        <v>0.58838988331265984</v>
      </c>
      <c r="F18" s="8">
        <f>1/SQRT(1/[1]ug.mL!BB18^2+1/[1]ug.mL!BD18^2)</f>
        <v>2.3362600583159373E-3</v>
      </c>
      <c r="G18" s="22"/>
      <c r="H18" s="9"/>
      <c r="I18" s="22">
        <f t="shared" si="0"/>
        <v>9.2592749081399273</v>
      </c>
      <c r="J18" s="9">
        <f t="shared" si="1"/>
        <v>3.6764864166366686E-2</v>
      </c>
      <c r="K18" s="22"/>
      <c r="L18" s="9"/>
      <c r="M18" s="22"/>
      <c r="N18" s="9"/>
      <c r="O18" s="22"/>
      <c r="P18" s="9"/>
      <c r="Q18" s="22"/>
      <c r="R18" s="9"/>
      <c r="S18" s="22"/>
      <c r="T18" s="9"/>
      <c r="U18" s="22"/>
      <c r="V18" s="9"/>
      <c r="W18" s="22"/>
      <c r="X18" s="9"/>
      <c r="Y18" s="22"/>
      <c r="Z18" s="9"/>
      <c r="AA18" s="22"/>
      <c r="AB18" s="9"/>
    </row>
    <row r="19" spans="2:28">
      <c r="B19" s="4">
        <f>[1]sample!A19</f>
        <v>44</v>
      </c>
      <c r="C19" s="7">
        <f>[1]sample!B19</f>
        <v>44718.697743055556</v>
      </c>
      <c r="D19" s="4" t="str">
        <f>[1]sample!D19</f>
        <v>Cu_free T2_2_tube1</v>
      </c>
      <c r="E19" s="9">
        <f>([1]ug.mL!BA19/[1]ug.mL!BB19^2+[1]ug.mL!BC19/[1]ug.mL!BD19^2)/(1/[1]ug.mL!BB19^2+1/[1]ug.mL!BD19^2)</f>
        <v>6.5670707977528975E-4</v>
      </c>
      <c r="F19" s="8">
        <f>1/SQRT(1/[1]ug.mL!BB19^2+1/[1]ug.mL!BD19^2)</f>
        <v>1.141873677992834E-3</v>
      </c>
      <c r="G19" s="22"/>
      <c r="H19" s="9"/>
      <c r="I19" s="22">
        <f t="shared" si="0"/>
        <v>1.0334357469790226E-2</v>
      </c>
      <c r="J19" s="9">
        <f t="shared" si="1"/>
        <v>1.7969245554288769E-2</v>
      </c>
      <c r="K19" s="22">
        <f>AVERAGE(I19:I20)</f>
        <v>1.0043085698043925E-2</v>
      </c>
      <c r="L19" s="9">
        <f t="shared" si="2"/>
        <v>2.5385541293884081E-2</v>
      </c>
      <c r="M19" s="22"/>
      <c r="N19" s="9"/>
      <c r="O19" s="22"/>
      <c r="P19" s="9"/>
      <c r="Q19" s="22"/>
      <c r="R19" s="9"/>
      <c r="S19" s="22"/>
      <c r="T19" s="9"/>
      <c r="U19" s="22"/>
      <c r="V19" s="9"/>
      <c r="W19" s="22"/>
      <c r="X19" s="9"/>
      <c r="Y19" s="22"/>
      <c r="Z19" s="9"/>
      <c r="AA19" s="22"/>
      <c r="AB19" s="9"/>
    </row>
    <row r="20" spans="2:28">
      <c r="B20" s="4">
        <f>[1]sample!A20</f>
        <v>45</v>
      </c>
      <c r="C20" s="7">
        <f>[1]sample!B20</f>
        <v>44718.700439814813</v>
      </c>
      <c r="D20" s="4" t="str">
        <f>[1]sample!D20</f>
        <v>Cu_free T2_2_tube2</v>
      </c>
      <c r="E20" s="9">
        <f>([1]ug.mL!BA20/[1]ug.mL!BB20^2+[1]ug.mL!BC20/[1]ug.mL!BD20^2)/(1/[1]ug.mL!BB20^2+1/[1]ug.mL!BD20^2)</f>
        <v>6.1968876776050889E-4</v>
      </c>
      <c r="F20" s="8">
        <f>1/SQRT(1/[1]ug.mL!BB20^2+1/[1]ug.mL!BD20^2)</f>
        <v>1.139463100880711E-3</v>
      </c>
      <c r="G20" s="22"/>
      <c r="H20" s="9"/>
      <c r="I20" s="22">
        <f t="shared" si="0"/>
        <v>9.7518139262976252E-3</v>
      </c>
      <c r="J20" s="9">
        <f t="shared" si="1"/>
        <v>1.793131119001528E-2</v>
      </c>
      <c r="K20" s="22"/>
      <c r="L20" s="9"/>
      <c r="M20" s="22"/>
      <c r="N20" s="9"/>
      <c r="O20" s="22"/>
      <c r="P20" s="9"/>
      <c r="Q20" s="22"/>
      <c r="R20" s="9"/>
      <c r="S20" s="22"/>
      <c r="T20" s="9"/>
      <c r="U20" s="22"/>
      <c r="V20" s="9"/>
      <c r="W20" s="22"/>
      <c r="X20" s="9"/>
      <c r="Y20" s="22"/>
      <c r="Z20" s="9"/>
      <c r="AA20" s="22"/>
      <c r="AB20" s="9"/>
    </row>
    <row r="21" spans="2:28">
      <c r="B21" s="4">
        <f>[1]sample!A21</f>
        <v>24</v>
      </c>
      <c r="C21" s="7">
        <f>[1]sample!B21</f>
        <v>44718.643969907411</v>
      </c>
      <c r="D21" s="4" t="str">
        <f>[1]sample!D21</f>
        <v>Cu-free ctrl_2_tube1</v>
      </c>
      <c r="E21" s="9">
        <f>([1]ug.mL!BA21/[1]ug.mL!BB21^2+[1]ug.mL!BC21/[1]ug.mL!BD21^2)/(1/[1]ug.mL!BB21^2+1/[1]ug.mL!BD21^2)</f>
        <v>2.4312306622704984E-3</v>
      </c>
      <c r="F21" s="8">
        <f>1/SQRT(1/[1]ug.mL!BB21^2+1/[1]ug.mL!BD21^2)</f>
        <v>1.1387979529550868E-3</v>
      </c>
      <c r="G21" s="22"/>
      <c r="H21" s="9"/>
      <c r="I21" s="22">
        <f t="shared" si="0"/>
        <v>3.8259381586102953E-2</v>
      </c>
      <c r="J21" s="9">
        <f t="shared" si="1"/>
        <v>1.7920844002062866E-2</v>
      </c>
      <c r="K21" s="22">
        <f>AVERAGE(I21:I22)</f>
        <v>3.1303296375894026E-2</v>
      </c>
      <c r="L21" s="9">
        <f t="shared" si="2"/>
        <v>2.5563269995679289E-2</v>
      </c>
      <c r="M21" s="22"/>
      <c r="N21" s="9"/>
      <c r="O21" s="22"/>
      <c r="P21" s="9"/>
      <c r="Q21" s="22"/>
      <c r="R21" s="9"/>
      <c r="S21" s="22"/>
      <c r="T21" s="9"/>
      <c r="U21" s="22"/>
      <c r="V21" s="9"/>
      <c r="W21" s="22"/>
      <c r="X21" s="9"/>
      <c r="Y21" s="22"/>
      <c r="Z21" s="9"/>
      <c r="AA21" s="22"/>
      <c r="AB21" s="9"/>
    </row>
    <row r="22" spans="2:28">
      <c r="B22" s="4">
        <f>[1]sample!A22</f>
        <v>26</v>
      </c>
      <c r="C22" s="7">
        <f>[1]sample!B22</f>
        <v>44718.649340277778</v>
      </c>
      <c r="D22" s="4" t="str">
        <f>[1]sample!D22</f>
        <v>Cu-free ctrl_2_tube2</v>
      </c>
      <c r="E22" s="9">
        <f>([1]ug.mL!BA22/[1]ug.mL!BB22^2+[1]ug.mL!BC22/[1]ug.mL!BD22^2)/(1/[1]ug.mL!BB22^2+1/[1]ug.mL!BD22^2)</f>
        <v>1.5471678807346253E-3</v>
      </c>
      <c r="F22" s="8">
        <f>1/SQRT(1/[1]ug.mL!BB22^2+1/[1]ug.mL!BD22^2)</f>
        <v>1.1584282827170819E-3</v>
      </c>
      <c r="G22" s="22"/>
      <c r="H22" s="9"/>
      <c r="I22" s="22">
        <f t="shared" si="0"/>
        <v>2.4347211165685098E-2</v>
      </c>
      <c r="J22" s="9">
        <f t="shared" si="1"/>
        <v>1.8229759272292229E-2</v>
      </c>
      <c r="K22" s="22"/>
      <c r="L22" s="9"/>
      <c r="M22" s="22"/>
      <c r="N22" s="9"/>
      <c r="O22" s="22"/>
      <c r="P22" s="9"/>
      <c r="Q22" s="22"/>
      <c r="R22" s="9"/>
      <c r="S22" s="22"/>
      <c r="T22" s="9"/>
      <c r="U22" s="22"/>
      <c r="V22" s="9"/>
      <c r="W22" s="22"/>
      <c r="X22" s="9"/>
      <c r="Y22" s="22"/>
      <c r="Z22" s="9"/>
      <c r="AA22" s="22"/>
      <c r="AB22" s="9"/>
    </row>
    <row r="23" spans="2:28">
      <c r="B23" s="4">
        <f>[1]sample!A23</f>
        <v>53</v>
      </c>
      <c r="C23" s="7">
        <f>[1]sample!B23</f>
        <v>44718.721956018519</v>
      </c>
      <c r="D23" s="4" t="str">
        <f>[1]sample!D23</f>
        <v>Cu-free T1_1_tube1</v>
      </c>
      <c r="E23" s="9">
        <f>([1]ug.mL!BA23/[1]ug.mL!BB23^2+[1]ug.mL!BC23/[1]ug.mL!BD23^2)/(1/[1]ug.mL!BB23^2+1/[1]ug.mL!BD23^2)</f>
        <v>-7.6199912389814258E-4</v>
      </c>
      <c r="F23" s="8">
        <f>1/SQRT(1/[1]ug.mL!BB23^2+1/[1]ug.mL!BD23^2)</f>
        <v>1.153850502890557E-3</v>
      </c>
      <c r="G23" s="22"/>
      <c r="H23" s="9"/>
      <c r="I23" s="22">
        <f t="shared" si="0"/>
        <v>-1.1991299592392009E-2</v>
      </c>
      <c r="J23" s="9">
        <f t="shared" si="1"/>
        <v>1.8157720437015031E-2</v>
      </c>
      <c r="K23" s="22">
        <f>AVERAGE(I23:I24)</f>
        <v>-6.7882835036966183E-3</v>
      </c>
      <c r="L23" s="9">
        <f t="shared" si="2"/>
        <v>2.5894717530371845E-2</v>
      </c>
      <c r="M23" s="22"/>
      <c r="N23" s="9"/>
      <c r="O23" s="22"/>
      <c r="P23" s="9"/>
      <c r="Q23" s="22"/>
      <c r="R23" s="9"/>
      <c r="S23" s="22"/>
      <c r="T23" s="9"/>
      <c r="U23" s="22"/>
      <c r="V23" s="9"/>
      <c r="W23" s="22"/>
      <c r="X23" s="9"/>
      <c r="Y23" s="22"/>
      <c r="Z23" s="9"/>
      <c r="AA23" s="22"/>
      <c r="AB23" s="9"/>
    </row>
    <row r="24" spans="2:28">
      <c r="B24" s="4">
        <f>[1]sample!A24</f>
        <v>54</v>
      </c>
      <c r="C24" s="7">
        <f>[1]sample!B24</f>
        <v>44718.724641203706</v>
      </c>
      <c r="D24" s="4" t="str">
        <f>[1]sample!D24</f>
        <v>Cu-free T1_1_tube2</v>
      </c>
      <c r="E24" s="9">
        <f>([1]ug.mL!BA24/[1]ug.mL!BB24^2+[1]ug.mL!BC24/[1]ug.mL!BD24^2)/(1/[1]ug.mL!BB24^2+1/[1]ug.mL!BD24^2)</f>
        <v>-1.0073740315366804E-4</v>
      </c>
      <c r="F24" s="8">
        <f>1/SQRT(1/[1]ug.mL!BB24^2+1/[1]ug.mL!BD24^2)</f>
        <v>1.173165841703889E-3</v>
      </c>
      <c r="G24" s="22"/>
      <c r="H24" s="9"/>
      <c r="I24" s="22">
        <f t="shared" si="0"/>
        <v>-1.5852674150012281E-3</v>
      </c>
      <c r="J24" s="9">
        <f t="shared" si="1"/>
        <v>1.8461678810686572E-2</v>
      </c>
      <c r="K24" s="22"/>
      <c r="L24" s="9"/>
      <c r="M24" s="22"/>
      <c r="N24" s="9"/>
      <c r="O24" s="22"/>
      <c r="P24" s="9"/>
      <c r="Q24" s="22"/>
      <c r="R24" s="9"/>
      <c r="S24" s="22"/>
      <c r="T24" s="9"/>
      <c r="U24" s="22"/>
      <c r="V24" s="9"/>
      <c r="W24" s="22"/>
      <c r="X24" s="9"/>
      <c r="Y24" s="22"/>
      <c r="Z24" s="9"/>
      <c r="AA24" s="22"/>
      <c r="AB24" s="9"/>
    </row>
    <row r="25" spans="2:28">
      <c r="B25" s="4">
        <f>[1]sample!A25</f>
        <v>34</v>
      </c>
      <c r="C25" s="7">
        <f>[1]sample!B25</f>
        <v>44718.67087962963</v>
      </c>
      <c r="D25" s="4" t="str">
        <f>[1]sample!D25</f>
        <v>Cu-free T3_2_tube1</v>
      </c>
      <c r="E25" s="9">
        <f>([1]ug.mL!BA25/[1]ug.mL!BB25^2+[1]ug.mL!BC25/[1]ug.mL!BD25^2)/(1/[1]ug.mL!BB25^2+1/[1]ug.mL!BD25^2)</f>
        <v>5.011232558108779E-5</v>
      </c>
      <c r="F25" s="8">
        <f>1/SQRT(1/[1]ug.mL!BB25^2+1/[1]ug.mL!BD25^2)</f>
        <v>1.1742250071062814E-3</v>
      </c>
      <c r="G25" s="22"/>
      <c r="H25" s="9"/>
      <c r="I25" s="22">
        <f t="shared" si="0"/>
        <v>7.8859921287079897E-4</v>
      </c>
      <c r="J25" s="9">
        <f t="shared" si="1"/>
        <v>1.8478346506566601E-2</v>
      </c>
      <c r="K25" s="22">
        <f>AVERAGE(I25:I26)</f>
        <v>2.8949762210100764E-4</v>
      </c>
      <c r="L25" s="9">
        <f t="shared" si="2"/>
        <v>2.6239641847692764E-2</v>
      </c>
      <c r="M25" s="22"/>
      <c r="N25" s="9"/>
      <c r="O25" s="22"/>
      <c r="P25" s="9"/>
      <c r="Q25" s="22"/>
      <c r="R25" s="9"/>
      <c r="S25" s="22"/>
      <c r="T25" s="9"/>
      <c r="U25" s="22"/>
      <c r="V25" s="9"/>
      <c r="W25" s="22"/>
      <c r="X25" s="9"/>
      <c r="Y25" s="22"/>
      <c r="Z25" s="9"/>
      <c r="AA25" s="22"/>
      <c r="AB25" s="9"/>
    </row>
    <row r="26" spans="2:28">
      <c r="B26" s="4">
        <f>[1]sample!A26</f>
        <v>35</v>
      </c>
      <c r="C26" s="7">
        <f>[1]sample!B26</f>
        <v>44718.673564814817</v>
      </c>
      <c r="D26" s="4" t="str">
        <f>[1]sample!D26</f>
        <v>Cu-free T3_2_tube2</v>
      </c>
      <c r="E26" s="9">
        <f>([1]ug.mL!BA26/[1]ug.mL!BB26^2+[1]ug.mL!BC26/[1]ug.mL!BD26^2)/(1/[1]ug.mL!BB26^2+1/[1]ug.mL!BD26^2)</f>
        <v>-1.3319493793026529E-5</v>
      </c>
      <c r="F26" s="8">
        <f>1/SQRT(1/[1]ug.mL!BB26^2+1/[1]ug.mL!BD26^2)</f>
        <v>1.1838493844514232E-3</v>
      </c>
      <c r="G26" s="22"/>
      <c r="H26" s="9"/>
      <c r="I26" s="22">
        <f t="shared" si="0"/>
        <v>-2.0960396866878369E-4</v>
      </c>
      <c r="J26" s="9">
        <f t="shared" si="1"/>
        <v>1.8629801788490594E-2</v>
      </c>
      <c r="K26" s="22"/>
      <c r="L26" s="9"/>
      <c r="M26" s="22"/>
      <c r="N26" s="9"/>
      <c r="O26" s="22"/>
      <c r="P26" s="9"/>
      <c r="Q26" s="22"/>
      <c r="R26" s="9"/>
      <c r="S26" s="22"/>
      <c r="T26" s="9"/>
      <c r="U26" s="22"/>
      <c r="V26" s="9"/>
      <c r="W26" s="22"/>
      <c r="X26" s="9"/>
      <c r="Y26" s="22"/>
      <c r="Z26" s="9"/>
      <c r="AA26" s="22"/>
      <c r="AB26" s="9"/>
    </row>
    <row r="27" spans="2:28" s="28" customFormat="1">
      <c r="B27" s="28">
        <f>[1]sample!A27</f>
        <v>22</v>
      </c>
      <c r="C27" s="32">
        <f>[1]sample!B27</f>
        <v>44718.63858796296</v>
      </c>
      <c r="D27" s="28" t="str">
        <f>[1]sample!D27</f>
        <v>Cu-free media</v>
      </c>
      <c r="E27" s="29">
        <f>([1]ug.mL!BA27/[1]ug.mL!BB27^2+[1]ug.mL!BC27/[1]ug.mL!BD27^2)/(1/[1]ug.mL!BB27^2+1/[1]ug.mL!BD27^2)</f>
        <v>3.2950997055795706E-3</v>
      </c>
      <c r="F27" s="31">
        <f>1/SQRT(1/[1]ug.mL!BB27^2+1/[1]ug.mL!BD27^2)</f>
        <v>1.1984337285321999E-3</v>
      </c>
      <c r="G27" s="30"/>
      <c r="H27" s="29"/>
      <c r="I27" s="30"/>
      <c r="J27" s="29"/>
      <c r="K27" s="30"/>
      <c r="L27" s="29"/>
      <c r="M27" s="30"/>
      <c r="N27" s="29"/>
      <c r="O27" s="30"/>
      <c r="P27" s="29"/>
      <c r="Q27" s="30"/>
      <c r="R27" s="29"/>
      <c r="S27" s="30"/>
      <c r="T27" s="29"/>
      <c r="U27" s="30"/>
      <c r="V27" s="29"/>
      <c r="W27" s="30"/>
      <c r="X27" s="29"/>
      <c r="Y27" s="30"/>
      <c r="Z27" s="29"/>
      <c r="AA27" s="30"/>
      <c r="AB27" s="29"/>
    </row>
    <row r="28" spans="2:28" s="28" customFormat="1">
      <c r="B28" s="28">
        <f>[1]sample!A28</f>
        <v>30</v>
      </c>
      <c r="C28" s="32">
        <f>[1]sample!B28</f>
        <v>44718.660162037035</v>
      </c>
      <c r="D28" s="28" t="str">
        <f>[1]sample!D28</f>
        <v>Cu-free media</v>
      </c>
      <c r="E28" s="29">
        <f>([1]ug.mL!BA28/[1]ug.mL!BB28^2+[1]ug.mL!BC28/[1]ug.mL!BD28^2)/(1/[1]ug.mL!BB28^2+1/[1]ug.mL!BD28^2)</f>
        <v>2.8338529725181359E-3</v>
      </c>
      <c r="F28" s="31">
        <f>1/SQRT(1/[1]ug.mL!BB28^2+1/[1]ug.mL!BD28^2)</f>
        <v>1.1933803748375329E-3</v>
      </c>
      <c r="G28" s="30"/>
      <c r="H28" s="29"/>
      <c r="I28" s="30"/>
      <c r="J28" s="29"/>
      <c r="K28" s="30"/>
      <c r="L28" s="29"/>
      <c r="M28" s="30"/>
      <c r="N28" s="29"/>
      <c r="O28" s="30"/>
      <c r="P28" s="29"/>
      <c r="Q28" s="30"/>
      <c r="R28" s="29"/>
      <c r="S28" s="30"/>
      <c r="T28" s="29"/>
      <c r="U28" s="30"/>
      <c r="V28" s="29"/>
      <c r="W28" s="30"/>
      <c r="X28" s="29"/>
      <c r="Y28" s="30"/>
      <c r="Z28" s="29"/>
      <c r="AA28" s="30"/>
      <c r="AB28" s="29"/>
    </row>
    <row r="29" spans="2:28" s="28" customFormat="1">
      <c r="B29" s="28">
        <f>[1]sample!A29</f>
        <v>39</v>
      </c>
      <c r="C29" s="32">
        <f>[1]sample!B29</f>
        <v>44718.684293981481</v>
      </c>
      <c r="D29" s="28" t="str">
        <f>[1]sample!D29</f>
        <v>Cu-free media</v>
      </c>
      <c r="E29" s="29">
        <f>([1]ug.mL!BA29/[1]ug.mL!BB29^2+[1]ug.mL!BC29/[1]ug.mL!BD29^2)/(1/[1]ug.mL!BB29^2+1/[1]ug.mL!BD29^2)</f>
        <v>5.1937514871576553E-3</v>
      </c>
      <c r="F29" s="31">
        <f>1/SQRT(1/[1]ug.mL!BB29^2+1/[1]ug.mL!BD29^2)</f>
        <v>1.2204019955152487E-3</v>
      </c>
      <c r="G29" s="30"/>
      <c r="H29" s="29"/>
      <c r="I29" s="30"/>
      <c r="J29" s="29"/>
      <c r="K29" s="30"/>
      <c r="L29" s="29"/>
      <c r="M29" s="30"/>
      <c r="N29" s="29"/>
      <c r="O29" s="30"/>
      <c r="P29" s="29"/>
      <c r="Q29" s="30"/>
      <c r="R29" s="29"/>
      <c r="S29" s="30"/>
      <c r="T29" s="29"/>
      <c r="U29" s="30"/>
      <c r="V29" s="29"/>
      <c r="W29" s="30"/>
      <c r="X29" s="29"/>
      <c r="Y29" s="30"/>
      <c r="Z29" s="29"/>
      <c r="AA29" s="30"/>
      <c r="AB29" s="29"/>
    </row>
    <row r="30" spans="2:28" s="28" customFormat="1">
      <c r="B30" s="28">
        <f>[1]sample!A30</f>
        <v>47</v>
      </c>
      <c r="C30" s="32">
        <f>[1]sample!B30</f>
        <v>44718.70585648148</v>
      </c>
      <c r="D30" s="28" t="str">
        <f>[1]sample!D30</f>
        <v>Cu-free media</v>
      </c>
      <c r="E30" s="29">
        <f>([1]ug.mL!BA30/[1]ug.mL!BB30^2+[1]ug.mL!BC30/[1]ug.mL!BD30^2)/(1/[1]ug.mL!BB30^2+1/[1]ug.mL!BD30^2)</f>
        <v>4.6451933693696656E-3</v>
      </c>
      <c r="F30" s="31">
        <f>1/SQRT(1/[1]ug.mL!BB30^2+1/[1]ug.mL!BD30^2)</f>
        <v>1.1867808171082091E-3</v>
      </c>
      <c r="G30" s="30"/>
      <c r="H30" s="29"/>
      <c r="I30" s="30"/>
      <c r="J30" s="29"/>
      <c r="K30" s="30"/>
      <c r="L30" s="29"/>
      <c r="M30" s="30"/>
      <c r="N30" s="29"/>
      <c r="O30" s="30"/>
      <c r="P30" s="29"/>
      <c r="Q30" s="30"/>
      <c r="R30" s="29"/>
      <c r="S30" s="30"/>
      <c r="T30" s="29"/>
      <c r="U30" s="30"/>
      <c r="V30" s="29"/>
      <c r="W30" s="30"/>
      <c r="X30" s="29"/>
      <c r="Y30" s="30"/>
      <c r="Z30" s="29"/>
      <c r="AA30" s="30"/>
      <c r="AB30" s="29"/>
    </row>
    <row r="31" spans="2:28" s="28" customFormat="1">
      <c r="B31" s="28">
        <f>[1]sample!A31</f>
        <v>56</v>
      </c>
      <c r="C31" s="32">
        <f>[1]sample!B31</f>
        <v>44718.73</v>
      </c>
      <c r="D31" s="28" t="str">
        <f>[1]sample!D31</f>
        <v>Cu-free media</v>
      </c>
      <c r="E31" s="29">
        <f>([1]ug.mL!BA31/[1]ug.mL!BB31^2+[1]ug.mL!BC31/[1]ug.mL!BD31^2)/(1/[1]ug.mL!BB31^2+1/[1]ug.mL!BD31^2)</f>
        <v>1.6074297832346348E-3</v>
      </c>
      <c r="F31" s="31">
        <f>1/SQRT(1/[1]ug.mL!BB31^2+1/[1]ug.mL!BD31^2)</f>
        <v>1.1435564069550387E-3</v>
      </c>
      <c r="G31" s="30"/>
      <c r="H31" s="29"/>
      <c r="I31" s="30"/>
      <c r="J31" s="29"/>
      <c r="K31" s="30"/>
      <c r="L31" s="29"/>
      <c r="M31" s="30"/>
      <c r="N31" s="29"/>
      <c r="O31" s="30"/>
      <c r="P31" s="29"/>
      <c r="Q31" s="30"/>
      <c r="R31" s="29"/>
      <c r="S31" s="30"/>
      <c r="T31" s="29"/>
      <c r="U31" s="30"/>
      <c r="V31" s="29"/>
      <c r="W31" s="30"/>
      <c r="X31" s="29"/>
      <c r="Y31" s="30"/>
      <c r="Z31" s="29"/>
      <c r="AA31" s="30"/>
      <c r="AB31" s="29"/>
    </row>
    <row r="32" spans="2:28" s="28" customFormat="1">
      <c r="B32" s="28">
        <f>[1]sample!A32</f>
        <v>63</v>
      </c>
      <c r="C32" s="32">
        <f>[1]sample!B32</f>
        <v>44718.748842592591</v>
      </c>
      <c r="D32" s="28" t="str">
        <f>[1]sample!D32</f>
        <v>Cu-free media</v>
      </c>
      <c r="E32" s="29">
        <f>([1]ug.mL!BA32/[1]ug.mL!BB32^2+[1]ug.mL!BC32/[1]ug.mL!BD32^2)/(1/[1]ug.mL!BB32^2+1/[1]ug.mL!BD32^2)</f>
        <v>3.5819871335788346E-3</v>
      </c>
      <c r="F32" s="31">
        <f>1/SQRT(1/[1]ug.mL!BB32^2+1/[1]ug.mL!BD32^2)</f>
        <v>1.1328030669828459E-3</v>
      </c>
      <c r="G32" s="30"/>
      <c r="H32" s="29"/>
      <c r="I32" s="30"/>
      <c r="J32" s="29"/>
      <c r="K32" s="30"/>
      <c r="L32" s="29"/>
      <c r="M32" s="30"/>
      <c r="N32" s="29"/>
      <c r="O32" s="30"/>
      <c r="P32" s="29"/>
      <c r="Q32" s="30"/>
      <c r="R32" s="29"/>
      <c r="S32" s="30"/>
      <c r="T32" s="29"/>
      <c r="U32" s="30"/>
      <c r="V32" s="29"/>
      <c r="W32" s="30"/>
      <c r="X32" s="29"/>
      <c r="Y32" s="30"/>
      <c r="Z32" s="29"/>
      <c r="AA32" s="30"/>
      <c r="AB32" s="29"/>
    </row>
    <row r="33" spans="2:28" s="23" customFormat="1">
      <c r="B33" s="23">
        <f>[1]sample!A33</f>
        <v>23</v>
      </c>
      <c r="C33" s="27">
        <f>[1]sample!B33</f>
        <v>44718.641273148147</v>
      </c>
      <c r="D33" s="23" t="str">
        <f>[1]sample!D33</f>
        <v>Cu-free media CVS 060622</v>
      </c>
      <c r="E33" s="24">
        <f>([1]ug.mL!BA33/[1]ug.mL!BB33^2+[1]ug.mL!BC33/[1]ug.mL!BD33^2)/(1/[1]ug.mL!BB33^2+1/[1]ug.mL!BD33^2)</f>
        <v>0.17418346764614165</v>
      </c>
      <c r="F33" s="26">
        <f>1/SQRT(1/[1]ug.mL!BB33^2+1/[1]ug.mL!BD33^2)</f>
        <v>1.601755765843389E-3</v>
      </c>
      <c r="G33" s="25"/>
      <c r="H33" s="24"/>
      <c r="I33" s="25"/>
      <c r="J33" s="24"/>
      <c r="K33" s="25"/>
      <c r="L33" s="24"/>
      <c r="M33" s="25"/>
      <c r="N33" s="24"/>
      <c r="O33" s="25"/>
      <c r="P33" s="24"/>
      <c r="Q33" s="25"/>
      <c r="R33" s="24"/>
      <c r="S33" s="25"/>
      <c r="T33" s="24"/>
      <c r="U33" s="25"/>
      <c r="V33" s="24"/>
      <c r="W33" s="25"/>
      <c r="X33" s="24"/>
      <c r="Y33" s="25"/>
      <c r="Z33" s="24"/>
      <c r="AA33" s="25"/>
      <c r="AB33" s="24"/>
    </row>
    <row r="34" spans="2:28" s="23" customFormat="1">
      <c r="B34" s="23">
        <f>[1]sample!A34</f>
        <v>32</v>
      </c>
      <c r="C34" s="27">
        <f>[1]sample!B34</f>
        <v>44718.665520833332</v>
      </c>
      <c r="D34" s="23" t="str">
        <f>[1]sample!D34</f>
        <v>Cu-free media CVS 060622</v>
      </c>
      <c r="E34" s="24">
        <f>([1]ug.mL!BA34/[1]ug.mL!BB34^2+[1]ug.mL!BC34/[1]ug.mL!BD34^2)/(1/[1]ug.mL!BB34^2+1/[1]ug.mL!BD34^2)</f>
        <v>0.17431260721250208</v>
      </c>
      <c r="F34" s="26">
        <f>1/SQRT(1/[1]ug.mL!BB34^2+1/[1]ug.mL!BD34^2)</f>
        <v>1.2096303934990985E-3</v>
      </c>
      <c r="G34" s="25"/>
      <c r="H34" s="24"/>
      <c r="I34" s="25"/>
      <c r="J34" s="24"/>
      <c r="K34" s="25"/>
      <c r="L34" s="24"/>
      <c r="M34" s="25"/>
      <c r="N34" s="24"/>
      <c r="O34" s="25"/>
      <c r="P34" s="24"/>
      <c r="Q34" s="25"/>
      <c r="R34" s="24"/>
      <c r="S34" s="25"/>
      <c r="T34" s="24"/>
      <c r="U34" s="25"/>
      <c r="V34" s="24"/>
      <c r="W34" s="25"/>
      <c r="X34" s="24"/>
      <c r="Y34" s="25"/>
      <c r="Z34" s="24"/>
      <c r="AA34" s="25"/>
      <c r="AB34" s="24"/>
    </row>
    <row r="35" spans="2:28" s="23" customFormat="1">
      <c r="B35" s="23">
        <f>[1]sample!A35</f>
        <v>40</v>
      </c>
      <c r="C35" s="27">
        <f>[1]sample!B35</f>
        <v>44718.686979166669</v>
      </c>
      <c r="D35" s="23" t="str">
        <f>[1]sample!D35</f>
        <v>Cu-free media CVS 060622</v>
      </c>
      <c r="E35" s="24">
        <f>([1]ug.mL!BA35/[1]ug.mL!BB35^2+[1]ug.mL!BC35/[1]ug.mL!BD35^2)/(1/[1]ug.mL!BB35^2+1/[1]ug.mL!BD35^2)</f>
        <v>0.17344969476101385</v>
      </c>
      <c r="F35" s="26">
        <f>1/SQRT(1/[1]ug.mL!BB35^2+1/[1]ug.mL!BD35^2)</f>
        <v>1.185731021720864E-3</v>
      </c>
      <c r="G35" s="25"/>
      <c r="H35" s="24"/>
      <c r="I35" s="25"/>
      <c r="J35" s="24"/>
      <c r="K35" s="25"/>
      <c r="L35" s="24"/>
      <c r="M35" s="25"/>
      <c r="N35" s="24"/>
      <c r="O35" s="25"/>
      <c r="P35" s="24"/>
      <c r="Q35" s="25"/>
      <c r="R35" s="24"/>
      <c r="S35" s="25"/>
      <c r="T35" s="24"/>
      <c r="U35" s="25"/>
      <c r="V35" s="24"/>
      <c r="W35" s="25"/>
      <c r="X35" s="24"/>
      <c r="Y35" s="25"/>
      <c r="Z35" s="24"/>
      <c r="AA35" s="25"/>
      <c r="AB35" s="24"/>
    </row>
    <row r="36" spans="2:28" s="23" customFormat="1">
      <c r="B36" s="23">
        <f>[1]sample!A36</f>
        <v>48</v>
      </c>
      <c r="C36" s="27">
        <f>[1]sample!B36</f>
        <v>44718.708564814813</v>
      </c>
      <c r="D36" s="23" t="str">
        <f>[1]sample!D36</f>
        <v>Cu-free media CVS 060622</v>
      </c>
      <c r="E36" s="24">
        <f>([1]ug.mL!BA36/[1]ug.mL!BB36^2+[1]ug.mL!BC36/[1]ug.mL!BD36^2)/(1/[1]ug.mL!BB36^2+1/[1]ug.mL!BD36^2)</f>
        <v>0.17348896677921261</v>
      </c>
      <c r="F36" s="26">
        <f>1/SQRT(1/[1]ug.mL!BB36^2+1/[1]ug.mL!BD36^2)</f>
        <v>1.330036287496576E-3</v>
      </c>
      <c r="G36" s="25"/>
      <c r="H36" s="24"/>
      <c r="I36" s="25"/>
      <c r="J36" s="24"/>
      <c r="K36" s="25"/>
      <c r="L36" s="24"/>
      <c r="M36" s="25"/>
      <c r="N36" s="24"/>
      <c r="O36" s="25"/>
      <c r="P36" s="24"/>
      <c r="Q36" s="25"/>
      <c r="R36" s="24"/>
      <c r="S36" s="25"/>
      <c r="T36" s="24"/>
      <c r="U36" s="25"/>
      <c r="V36" s="24"/>
      <c r="W36" s="25"/>
      <c r="X36" s="24"/>
      <c r="Y36" s="25"/>
      <c r="Z36" s="24"/>
      <c r="AA36" s="25"/>
      <c r="AB36" s="24"/>
    </row>
    <row r="37" spans="2:28" s="23" customFormat="1">
      <c r="B37" s="23">
        <f>[1]sample!A37</f>
        <v>57</v>
      </c>
      <c r="C37" s="27">
        <f>[1]sample!B37</f>
        <v>44718.732685185183</v>
      </c>
      <c r="D37" s="23" t="str">
        <f>[1]sample!D37</f>
        <v>Cu-free media CVS 060622</v>
      </c>
      <c r="E37" s="24">
        <f>([1]ug.mL!BA37/[1]ug.mL!BB37^2+[1]ug.mL!BC37/[1]ug.mL!BD37^2)/(1/[1]ug.mL!BB37^2+1/[1]ug.mL!BD37^2)</f>
        <v>0.17424404140805952</v>
      </c>
      <c r="F37" s="26">
        <f>1/SQRT(1/[1]ug.mL!BB37^2+1/[1]ug.mL!BD37^2)</f>
        <v>1.2099356628983457E-3</v>
      </c>
      <c r="G37" s="25"/>
      <c r="H37" s="24"/>
      <c r="I37" s="25"/>
      <c r="J37" s="24"/>
      <c r="K37" s="25"/>
      <c r="L37" s="24"/>
      <c r="M37" s="25"/>
      <c r="N37" s="24"/>
      <c r="O37" s="25"/>
      <c r="P37" s="24"/>
      <c r="Q37" s="25"/>
      <c r="R37" s="24"/>
      <c r="S37" s="25"/>
      <c r="T37" s="24"/>
      <c r="U37" s="25"/>
      <c r="V37" s="24"/>
      <c r="W37" s="25"/>
      <c r="X37" s="24"/>
      <c r="Y37" s="25"/>
      <c r="Z37" s="24"/>
      <c r="AA37" s="25"/>
      <c r="AB37" s="24"/>
    </row>
    <row r="38" spans="2:28" s="23" customFormat="1">
      <c r="B38" s="23">
        <f>[1]sample!A38</f>
        <v>64</v>
      </c>
      <c r="C38" s="27">
        <f>[1]sample!B38</f>
        <v>44718.751550925925</v>
      </c>
      <c r="D38" s="23" t="str">
        <f>[1]sample!D38</f>
        <v>Cu-free media CVS 060622</v>
      </c>
      <c r="E38" s="24">
        <f>([1]ug.mL!BA38/[1]ug.mL!BB38^2+[1]ug.mL!BC38/[1]ug.mL!BD38^2)/(1/[1]ug.mL!BB38^2+1/[1]ug.mL!BD38^2)</f>
        <v>0.17381286503370894</v>
      </c>
      <c r="F38" s="26">
        <f>1/SQRT(1/[1]ug.mL!BB38^2+1/[1]ug.mL!BD38^2)</f>
        <v>1.3174885134366965E-3</v>
      </c>
      <c r="G38" s="25"/>
      <c r="H38" s="24"/>
      <c r="I38" s="25"/>
      <c r="J38" s="24"/>
      <c r="K38" s="25"/>
      <c r="L38" s="24"/>
      <c r="M38" s="25"/>
      <c r="N38" s="24"/>
      <c r="O38" s="25"/>
      <c r="P38" s="24"/>
      <c r="Q38" s="25"/>
      <c r="R38" s="24"/>
      <c r="S38" s="25"/>
      <c r="T38" s="24"/>
      <c r="U38" s="25"/>
      <c r="V38" s="24"/>
      <c r="W38" s="25"/>
      <c r="X38" s="24"/>
      <c r="Y38" s="25"/>
      <c r="Z38" s="24"/>
      <c r="AA38" s="25"/>
      <c r="AB38" s="24"/>
    </row>
    <row r="39" spans="2:28" ht="15">
      <c r="D39" s="11" t="s">
        <v>22</v>
      </c>
      <c r="E39" s="9">
        <f>AVERAGE(E27:E32)</f>
        <v>3.526219075239749E-3</v>
      </c>
      <c r="F39" s="8">
        <f>STDEV(E27:E32)</f>
        <v>1.2845557381752437E-3</v>
      </c>
      <c r="G39" s="22"/>
      <c r="H39" s="9"/>
      <c r="I39" s="22"/>
      <c r="J39" s="9"/>
      <c r="K39" s="22"/>
      <c r="L39" s="9"/>
      <c r="M39" s="22"/>
      <c r="N39" s="9"/>
      <c r="O39" s="22"/>
      <c r="P39" s="9"/>
      <c r="Q39" s="22"/>
      <c r="R39" s="9"/>
      <c r="S39" s="22"/>
      <c r="T39" s="9"/>
      <c r="U39" s="22"/>
      <c r="V39" s="9"/>
      <c r="W39" s="22"/>
      <c r="X39" s="9"/>
      <c r="Y39" s="22"/>
      <c r="Z39" s="9"/>
      <c r="AA39" s="22"/>
      <c r="AB39" s="9"/>
    </row>
    <row r="40" spans="2:28" ht="15">
      <c r="D40" s="11" t="s">
        <v>21</v>
      </c>
      <c r="E40" s="9">
        <f>AVERAGE(E33:E38)</f>
        <v>0.1739152738067731</v>
      </c>
      <c r="F40" s="8">
        <f>STDEV(E33:E38)</f>
        <v>3.8649165394277893E-4</v>
      </c>
      <c r="G40" s="22"/>
      <c r="H40" s="9"/>
      <c r="I40" s="22"/>
      <c r="J40" s="9"/>
      <c r="K40" s="22"/>
      <c r="L40" s="9"/>
      <c r="M40" s="22"/>
      <c r="N40" s="9"/>
      <c r="O40" s="22"/>
      <c r="P40" s="9"/>
      <c r="Q40" s="22"/>
      <c r="R40" s="9"/>
      <c r="S40" s="22"/>
      <c r="T40" s="9"/>
      <c r="U40" s="22"/>
      <c r="V40" s="9"/>
      <c r="W40" s="22"/>
      <c r="X40" s="9"/>
      <c r="Y40" s="22"/>
      <c r="Z40" s="9"/>
      <c r="AA40" s="22"/>
      <c r="AB40" s="9"/>
    </row>
    <row r="41" spans="2:28" ht="15">
      <c r="D41" s="11" t="s">
        <v>20</v>
      </c>
      <c r="E41" s="9">
        <f>E40-E39</f>
        <v>0.17038905473153335</v>
      </c>
      <c r="F41" s="8">
        <f>SQRT(F39^2+F40^2)</f>
        <v>1.3414392431438593E-3</v>
      </c>
      <c r="G41" s="22"/>
      <c r="H41" s="9"/>
      <c r="I41" s="22"/>
      <c r="J41" s="9"/>
      <c r="K41" s="22"/>
      <c r="L41" s="9"/>
      <c r="M41" s="22"/>
      <c r="N41" s="9"/>
      <c r="O41" s="22"/>
      <c r="P41" s="9"/>
      <c r="Q41" s="22"/>
      <c r="R41" s="9"/>
      <c r="S41" s="22"/>
      <c r="T41" s="9"/>
      <c r="U41" s="22"/>
      <c r="V41" s="9"/>
      <c r="W41" s="22"/>
      <c r="X41" s="9"/>
      <c r="Y41" s="22"/>
      <c r="Z41" s="9"/>
      <c r="AA41" s="22"/>
      <c r="AB41" s="9"/>
    </row>
    <row r="42" spans="2:28" ht="15">
      <c r="D42" s="11" t="s">
        <v>19</v>
      </c>
      <c r="E42" s="9">
        <v>0.169042994</v>
      </c>
      <c r="F42" s="8"/>
      <c r="G42" s="22"/>
      <c r="H42" s="9"/>
      <c r="I42" s="22"/>
      <c r="J42" s="9"/>
      <c r="K42" s="22"/>
      <c r="L42" s="9"/>
      <c r="M42" s="22"/>
      <c r="N42" s="9"/>
      <c r="O42" s="22"/>
      <c r="P42" s="9"/>
      <c r="Q42" s="22"/>
      <c r="R42" s="9"/>
      <c r="S42" s="22"/>
      <c r="T42" s="9"/>
      <c r="U42" s="22"/>
      <c r="V42" s="9"/>
      <c r="W42" s="22"/>
      <c r="X42" s="9"/>
      <c r="Y42" s="22"/>
      <c r="Z42" s="9"/>
      <c r="AA42" s="22"/>
      <c r="AB42" s="9"/>
    </row>
    <row r="43" spans="2:28" ht="15">
      <c r="D43" s="11"/>
      <c r="E43" s="9"/>
      <c r="F43" s="8"/>
      <c r="G43" s="22"/>
      <c r="H43" s="9"/>
      <c r="I43" s="22"/>
      <c r="J43" s="9"/>
      <c r="K43" s="22"/>
      <c r="L43" s="9"/>
      <c r="M43" s="22"/>
      <c r="N43" s="9"/>
      <c r="O43" s="22"/>
      <c r="P43" s="9"/>
      <c r="Q43" s="22"/>
      <c r="R43" s="9"/>
      <c r="S43" s="22"/>
      <c r="T43" s="9"/>
      <c r="U43" s="22"/>
      <c r="V43" s="9"/>
      <c r="W43" s="22"/>
      <c r="X43" s="9"/>
      <c r="Y43" s="22"/>
      <c r="Z43" s="9"/>
      <c r="AA43" s="22"/>
      <c r="AB43" s="9"/>
    </row>
    <row r="44" spans="2:28" ht="15">
      <c r="D44" s="11" t="s">
        <v>18</v>
      </c>
      <c r="E44" s="12">
        <f>(E41-E42)/E42</f>
        <v>7.9628306366446872E-3</v>
      </c>
      <c r="F44" s="8"/>
      <c r="G44" s="22"/>
      <c r="H44" s="9"/>
      <c r="I44" s="22"/>
      <c r="J44" s="9"/>
      <c r="K44" s="22"/>
      <c r="L44" s="9"/>
      <c r="M44" s="22"/>
      <c r="N44" s="9"/>
      <c r="O44" s="22"/>
      <c r="P44" s="9"/>
      <c r="Q44" s="22"/>
      <c r="R44" s="9"/>
      <c r="S44" s="22"/>
      <c r="T44" s="9"/>
      <c r="U44" s="22"/>
      <c r="V44" s="9"/>
      <c r="W44" s="22"/>
      <c r="X44" s="9"/>
      <c r="Y44" s="22"/>
      <c r="Z44" s="9"/>
      <c r="AA44" s="22"/>
      <c r="AB44" s="9"/>
    </row>
    <row r="45" spans="2:28">
      <c r="E45" s="9"/>
      <c r="F45" s="8"/>
      <c r="G45" s="22"/>
      <c r="H45" s="9"/>
      <c r="I45" s="22"/>
      <c r="J45" s="9"/>
      <c r="K45" s="22"/>
      <c r="L45" s="9"/>
      <c r="M45" s="22"/>
      <c r="N45" s="9"/>
      <c r="O45" s="22"/>
      <c r="P45" s="9"/>
      <c r="Q45" s="22"/>
      <c r="R45" s="9"/>
      <c r="S45" s="22"/>
      <c r="T45" s="9"/>
      <c r="U45" s="22"/>
      <c r="V45" s="9"/>
      <c r="W45" s="22"/>
      <c r="X45" s="9"/>
      <c r="Y45" s="22"/>
      <c r="Z45" s="9"/>
      <c r="AA45" s="22"/>
      <c r="AB45" s="9"/>
    </row>
    <row r="46" spans="2:28">
      <c r="E46" s="9"/>
      <c r="F46" s="8"/>
      <c r="G46" s="22"/>
      <c r="H46" s="9"/>
      <c r="I46" s="22"/>
      <c r="J46" s="9"/>
      <c r="K46" s="22"/>
      <c r="L46" s="9"/>
      <c r="M46" s="22"/>
      <c r="N46" s="9"/>
      <c r="O46" s="22"/>
      <c r="P46" s="9"/>
      <c r="Q46" s="22"/>
      <c r="R46" s="9"/>
      <c r="S46" s="22"/>
      <c r="T46" s="9"/>
      <c r="U46" s="22"/>
      <c r="V46" s="9"/>
      <c r="W46" s="22"/>
      <c r="X46" s="9"/>
      <c r="Y46" s="22"/>
      <c r="Z46" s="9"/>
      <c r="AA46" s="22"/>
      <c r="AB46" s="9"/>
    </row>
    <row r="47" spans="2:28">
      <c r="E47" s="9"/>
      <c r="F47" s="8"/>
      <c r="G47" s="22"/>
      <c r="H47" s="9"/>
      <c r="I47" s="22"/>
      <c r="J47" s="9"/>
      <c r="K47" s="22"/>
      <c r="L47" s="9"/>
      <c r="M47" s="22"/>
      <c r="N47" s="9"/>
      <c r="O47" s="22"/>
      <c r="P47" s="9"/>
      <c r="Q47" s="22"/>
      <c r="R47" s="9"/>
      <c r="S47" s="22"/>
      <c r="T47" s="9"/>
      <c r="U47" s="22"/>
      <c r="V47" s="9"/>
      <c r="W47" s="22"/>
      <c r="X47" s="9"/>
      <c r="Y47" s="22"/>
      <c r="Z47" s="9"/>
      <c r="AA47" s="22"/>
      <c r="AB47" s="9"/>
    </row>
    <row r="48" spans="2:28">
      <c r="E48" s="9"/>
      <c r="F48" s="8"/>
      <c r="G48" s="22"/>
      <c r="H48" s="9"/>
      <c r="I48" s="22"/>
      <c r="J48" s="9"/>
      <c r="K48" s="22"/>
      <c r="L48" s="9"/>
      <c r="M48" s="22"/>
      <c r="N48" s="9"/>
      <c r="O48" s="22"/>
      <c r="P48" s="9"/>
      <c r="Q48" s="22"/>
      <c r="R48" s="9"/>
      <c r="S48" s="22"/>
      <c r="T48" s="9"/>
      <c r="U48" s="22"/>
      <c r="V48" s="9"/>
      <c r="W48" s="22"/>
      <c r="X48" s="9"/>
      <c r="Y48" s="22"/>
      <c r="Z48" s="9"/>
      <c r="AA48" s="22"/>
      <c r="AB48" s="9"/>
    </row>
    <row r="49" spans="5:28">
      <c r="E49" s="9"/>
      <c r="F49" s="8"/>
      <c r="G49" s="22"/>
      <c r="H49" s="9"/>
      <c r="I49" s="22"/>
      <c r="J49" s="9"/>
      <c r="K49" s="22"/>
      <c r="L49" s="9"/>
      <c r="M49" s="22"/>
      <c r="N49" s="9"/>
      <c r="O49" s="22"/>
      <c r="P49" s="9"/>
      <c r="Q49" s="22"/>
      <c r="R49" s="9"/>
      <c r="S49" s="22"/>
      <c r="T49" s="9"/>
      <c r="U49" s="22"/>
      <c r="V49" s="9"/>
      <c r="W49" s="22"/>
      <c r="X49" s="9"/>
      <c r="Y49" s="22"/>
      <c r="Z49" s="9"/>
      <c r="AA49" s="22"/>
      <c r="AB49" s="9"/>
    </row>
    <row r="50" spans="5:28">
      <c r="E50" s="9"/>
      <c r="F50" s="8"/>
      <c r="G50" s="22"/>
      <c r="H50" s="9"/>
      <c r="I50" s="22"/>
      <c r="J50" s="9"/>
      <c r="K50" s="22"/>
      <c r="L50" s="9"/>
      <c r="M50" s="22"/>
      <c r="N50" s="9"/>
      <c r="O50" s="22"/>
      <c r="P50" s="9"/>
      <c r="Q50" s="22"/>
      <c r="R50" s="9"/>
      <c r="S50" s="22"/>
      <c r="T50" s="9"/>
      <c r="U50" s="22"/>
      <c r="V50" s="9"/>
      <c r="W50" s="22"/>
      <c r="X50" s="9"/>
      <c r="Y50" s="22"/>
      <c r="Z50" s="9"/>
      <c r="AA50" s="22"/>
      <c r="AB50" s="9"/>
    </row>
    <row r="51" spans="5:28">
      <c r="E51" s="9"/>
      <c r="F51" s="8"/>
      <c r="G51" s="22"/>
      <c r="H51" s="9"/>
      <c r="I51" s="22"/>
      <c r="J51" s="9"/>
      <c r="K51" s="22"/>
      <c r="L51" s="9"/>
      <c r="M51" s="22"/>
      <c r="N51" s="9"/>
      <c r="O51" s="22"/>
      <c r="P51" s="9"/>
      <c r="Q51" s="22"/>
      <c r="R51" s="9"/>
      <c r="S51" s="22"/>
      <c r="T51" s="9"/>
      <c r="U51" s="22"/>
      <c r="V51" s="9"/>
      <c r="W51" s="22"/>
      <c r="X51" s="9"/>
      <c r="Y51" s="22"/>
      <c r="Z51" s="9"/>
      <c r="AA51" s="22"/>
      <c r="AB51" s="9"/>
    </row>
    <row r="52" spans="5:28">
      <c r="E52" s="9"/>
      <c r="F52" s="8"/>
      <c r="G52" s="22"/>
      <c r="H52" s="9"/>
      <c r="I52" s="22"/>
      <c r="J52" s="9"/>
      <c r="K52" s="22"/>
      <c r="L52" s="9"/>
      <c r="M52" s="22"/>
      <c r="N52" s="9"/>
      <c r="O52" s="22"/>
      <c r="P52" s="9"/>
      <c r="Q52" s="22"/>
      <c r="R52" s="9"/>
      <c r="S52" s="22"/>
      <c r="T52" s="9"/>
      <c r="U52" s="22"/>
      <c r="V52" s="9"/>
      <c r="W52" s="22"/>
      <c r="X52" s="9"/>
      <c r="Y52" s="22"/>
      <c r="Z52" s="9"/>
      <c r="AA52" s="22"/>
      <c r="AB52" s="9"/>
    </row>
    <row r="53" spans="5:28">
      <c r="E53" s="9"/>
      <c r="F53" s="8"/>
      <c r="G53" s="22"/>
      <c r="H53" s="9"/>
      <c r="I53" s="22"/>
      <c r="J53" s="9"/>
      <c r="K53" s="22"/>
      <c r="L53" s="9"/>
      <c r="M53" s="22"/>
      <c r="N53" s="9"/>
      <c r="O53" s="22"/>
      <c r="P53" s="9"/>
      <c r="Q53" s="22"/>
      <c r="R53" s="9"/>
      <c r="S53" s="22"/>
      <c r="T53" s="9"/>
      <c r="U53" s="22"/>
      <c r="V53" s="9"/>
      <c r="W53" s="22"/>
      <c r="X53" s="9"/>
      <c r="Y53" s="22"/>
      <c r="Z53" s="9"/>
      <c r="AA53" s="22"/>
      <c r="AB53" s="9"/>
    </row>
    <row r="54" spans="5:28">
      <c r="E54" s="9"/>
      <c r="F54" s="8"/>
      <c r="G54" s="22"/>
      <c r="H54" s="9"/>
      <c r="I54" s="22"/>
      <c r="J54" s="9"/>
      <c r="K54" s="22"/>
      <c r="L54" s="9"/>
      <c r="M54" s="22"/>
      <c r="N54" s="9"/>
      <c r="O54" s="22"/>
      <c r="P54" s="9"/>
      <c r="Q54" s="22"/>
      <c r="R54" s="9"/>
      <c r="S54" s="22"/>
      <c r="T54" s="9"/>
      <c r="U54" s="22"/>
      <c r="V54" s="9"/>
      <c r="W54" s="22"/>
      <c r="X54" s="9"/>
      <c r="Y54" s="22"/>
      <c r="Z54" s="9"/>
      <c r="AA54" s="22"/>
      <c r="AB54" s="9"/>
    </row>
    <row r="55" spans="5:28">
      <c r="E55" s="9"/>
      <c r="F55" s="8"/>
      <c r="G55" s="22"/>
      <c r="H55" s="9"/>
      <c r="I55" s="22"/>
      <c r="J55" s="9"/>
      <c r="K55" s="22"/>
      <c r="L55" s="9"/>
      <c r="M55" s="22"/>
      <c r="N55" s="9"/>
      <c r="O55" s="22"/>
      <c r="P55" s="9"/>
      <c r="Q55" s="22"/>
      <c r="R55" s="9"/>
      <c r="S55" s="22"/>
      <c r="T55" s="9"/>
      <c r="U55" s="22"/>
      <c r="V55" s="9"/>
      <c r="W55" s="22"/>
      <c r="X55" s="9"/>
      <c r="Y55" s="22"/>
      <c r="Z55" s="9"/>
      <c r="AA55" s="22"/>
      <c r="AB55" s="9"/>
    </row>
    <row r="56" spans="5:28">
      <c r="E56" s="9"/>
      <c r="F56" s="8"/>
      <c r="G56" s="22"/>
      <c r="H56" s="9"/>
      <c r="I56" s="22"/>
      <c r="J56" s="9"/>
      <c r="K56" s="22"/>
      <c r="L56" s="9"/>
      <c r="M56" s="22"/>
      <c r="N56" s="9"/>
      <c r="O56" s="22"/>
      <c r="P56" s="9"/>
      <c r="Q56" s="22"/>
      <c r="R56" s="9"/>
      <c r="S56" s="22"/>
      <c r="T56" s="9"/>
      <c r="U56" s="22"/>
      <c r="V56" s="9"/>
      <c r="W56" s="22"/>
      <c r="X56" s="9"/>
      <c r="Y56" s="22"/>
      <c r="Z56" s="9"/>
      <c r="AA56" s="22"/>
      <c r="AB56" s="9"/>
    </row>
    <row r="57" spans="5:28">
      <c r="E57" s="9"/>
      <c r="F57" s="8"/>
      <c r="G57" s="22"/>
      <c r="H57" s="9"/>
      <c r="I57" s="22"/>
      <c r="J57" s="9"/>
      <c r="K57" s="22"/>
      <c r="L57" s="9"/>
      <c r="M57" s="22"/>
      <c r="N57" s="9"/>
      <c r="O57" s="22"/>
      <c r="P57" s="9"/>
      <c r="Q57" s="22"/>
      <c r="R57" s="9"/>
      <c r="S57" s="22"/>
      <c r="T57" s="9"/>
      <c r="U57" s="22"/>
      <c r="V57" s="9"/>
      <c r="W57" s="22"/>
      <c r="X57" s="9"/>
      <c r="Y57" s="22"/>
      <c r="Z57" s="9"/>
      <c r="AA57" s="22"/>
      <c r="AB57" s="9"/>
    </row>
    <row r="58" spans="5:28">
      <c r="E58" s="9"/>
      <c r="F58" s="8"/>
      <c r="G58" s="22"/>
      <c r="H58" s="9"/>
      <c r="I58" s="22"/>
      <c r="J58" s="9"/>
      <c r="K58" s="22"/>
      <c r="L58" s="9"/>
      <c r="M58" s="22"/>
      <c r="N58" s="9"/>
      <c r="O58" s="22"/>
      <c r="P58" s="9"/>
      <c r="Q58" s="22"/>
      <c r="R58" s="9"/>
      <c r="S58" s="22"/>
      <c r="T58" s="9"/>
      <c r="U58" s="22"/>
      <c r="V58" s="9"/>
      <c r="W58" s="22"/>
      <c r="X58" s="9"/>
      <c r="Y58" s="22"/>
      <c r="Z58" s="9"/>
      <c r="AA58" s="22"/>
      <c r="AB58" s="9"/>
    </row>
    <row r="59" spans="5:28">
      <c r="E59" s="9"/>
      <c r="F59" s="8"/>
      <c r="G59" s="22"/>
      <c r="H59" s="9"/>
      <c r="I59" s="22"/>
      <c r="J59" s="9"/>
      <c r="K59" s="22"/>
      <c r="L59" s="9"/>
      <c r="M59" s="22"/>
      <c r="N59" s="9"/>
      <c r="O59" s="22"/>
      <c r="P59" s="9"/>
      <c r="Q59" s="22"/>
      <c r="R59" s="9"/>
      <c r="S59" s="22"/>
      <c r="T59" s="9"/>
      <c r="U59" s="22"/>
      <c r="V59" s="9"/>
      <c r="W59" s="22"/>
      <c r="X59" s="9"/>
      <c r="Y59" s="22"/>
      <c r="Z59" s="9"/>
      <c r="AA59" s="22"/>
      <c r="AB59" s="9"/>
    </row>
    <row r="60" spans="5:28">
      <c r="E60" s="9"/>
      <c r="F60" s="8"/>
      <c r="G60" s="22"/>
      <c r="H60" s="9"/>
      <c r="I60" s="22"/>
      <c r="J60" s="9"/>
      <c r="K60" s="22"/>
      <c r="L60" s="9"/>
      <c r="M60" s="22"/>
      <c r="N60" s="9"/>
      <c r="O60" s="22"/>
      <c r="P60" s="9"/>
      <c r="Q60" s="22"/>
      <c r="R60" s="9"/>
      <c r="S60" s="22"/>
      <c r="T60" s="9"/>
      <c r="U60" s="22"/>
      <c r="V60" s="9"/>
      <c r="W60" s="22"/>
      <c r="X60" s="9"/>
      <c r="Y60" s="22"/>
      <c r="Z60" s="9"/>
      <c r="AA60" s="22"/>
      <c r="AB60" s="9"/>
    </row>
    <row r="61" spans="5:28">
      <c r="E61" s="9"/>
      <c r="F61" s="8"/>
      <c r="G61" s="22"/>
      <c r="H61" s="9"/>
      <c r="I61" s="22"/>
      <c r="J61" s="9"/>
      <c r="K61" s="22"/>
      <c r="L61" s="9"/>
      <c r="M61" s="22"/>
      <c r="N61" s="9"/>
      <c r="O61" s="22"/>
      <c r="P61" s="9"/>
      <c r="Q61" s="22"/>
      <c r="R61" s="9"/>
      <c r="S61" s="22"/>
      <c r="T61" s="9"/>
      <c r="U61" s="22"/>
      <c r="V61" s="9"/>
      <c r="W61" s="22"/>
      <c r="X61" s="9"/>
      <c r="Y61" s="22"/>
      <c r="Z61" s="9"/>
      <c r="AA61" s="22"/>
      <c r="AB61" s="9"/>
    </row>
    <row r="62" spans="5:28">
      <c r="E62" s="9"/>
      <c r="F62" s="8"/>
      <c r="G62" s="22"/>
      <c r="H62" s="9"/>
      <c r="I62" s="22"/>
      <c r="J62" s="9"/>
      <c r="K62" s="22"/>
      <c r="L62" s="9"/>
      <c r="M62" s="22"/>
      <c r="N62" s="9"/>
      <c r="O62" s="22"/>
      <c r="P62" s="9"/>
      <c r="Q62" s="22"/>
      <c r="R62" s="9"/>
      <c r="S62" s="22"/>
      <c r="T62" s="9"/>
      <c r="U62" s="22"/>
      <c r="V62" s="9"/>
      <c r="W62" s="22"/>
      <c r="X62" s="9"/>
      <c r="Y62" s="22"/>
      <c r="Z62" s="9"/>
      <c r="AA62" s="22"/>
      <c r="AB62" s="9"/>
    </row>
    <row r="63" spans="5:28">
      <c r="E63" s="9"/>
      <c r="F63" s="8"/>
      <c r="G63" s="22"/>
      <c r="H63" s="9"/>
      <c r="I63" s="22"/>
      <c r="J63" s="9"/>
      <c r="K63" s="22"/>
      <c r="L63" s="9"/>
      <c r="M63" s="22"/>
      <c r="N63" s="9"/>
      <c r="O63" s="22"/>
      <c r="P63" s="9"/>
      <c r="Q63" s="22"/>
      <c r="R63" s="9"/>
      <c r="S63" s="22"/>
      <c r="T63" s="9"/>
      <c r="U63" s="22"/>
      <c r="V63" s="9"/>
      <c r="W63" s="22"/>
      <c r="X63" s="9"/>
      <c r="Y63" s="22"/>
      <c r="Z63" s="9"/>
      <c r="AA63" s="22"/>
      <c r="AB63" s="9"/>
    </row>
    <row r="64" spans="5:28">
      <c r="E64" s="9"/>
      <c r="F64" s="8"/>
      <c r="G64" s="22"/>
      <c r="H64" s="9"/>
      <c r="I64" s="22"/>
      <c r="J64" s="9"/>
      <c r="K64" s="22"/>
      <c r="L64" s="9"/>
      <c r="M64" s="22"/>
      <c r="N64" s="9"/>
      <c r="O64" s="22"/>
      <c r="P64" s="9"/>
      <c r="Q64" s="22"/>
      <c r="R64" s="9"/>
      <c r="S64" s="22"/>
      <c r="T64" s="9"/>
      <c r="U64" s="22"/>
      <c r="V64" s="9"/>
      <c r="W64" s="22"/>
      <c r="X64" s="9"/>
      <c r="Y64" s="22"/>
      <c r="Z64" s="9"/>
      <c r="AA64" s="22"/>
      <c r="AB64" s="9"/>
    </row>
    <row r="65" spans="5:28">
      <c r="E65" s="9"/>
      <c r="F65" s="8"/>
      <c r="G65" s="22"/>
      <c r="H65" s="9"/>
      <c r="I65" s="22"/>
      <c r="J65" s="9"/>
      <c r="K65" s="22"/>
      <c r="L65" s="9"/>
      <c r="M65" s="22"/>
      <c r="N65" s="9"/>
      <c r="O65" s="22"/>
      <c r="P65" s="9"/>
      <c r="Q65" s="22"/>
      <c r="R65" s="9"/>
      <c r="S65" s="22"/>
      <c r="T65" s="9"/>
      <c r="U65" s="22"/>
      <c r="V65" s="9"/>
      <c r="W65" s="22"/>
      <c r="X65" s="9"/>
      <c r="Y65" s="22"/>
      <c r="Z65" s="9"/>
      <c r="AA65" s="22"/>
      <c r="AB65" s="9"/>
    </row>
    <row r="66" spans="5:28">
      <c r="E66" s="9"/>
      <c r="F66" s="8"/>
      <c r="G66" s="22"/>
      <c r="H66" s="9"/>
      <c r="I66" s="22"/>
      <c r="J66" s="9"/>
      <c r="K66" s="22"/>
      <c r="L66" s="9"/>
      <c r="M66" s="22"/>
      <c r="N66" s="9"/>
      <c r="O66" s="22"/>
      <c r="P66" s="9"/>
      <c r="Q66" s="22"/>
      <c r="R66" s="9"/>
      <c r="S66" s="22"/>
      <c r="T66" s="9"/>
      <c r="U66" s="22"/>
      <c r="V66" s="9"/>
      <c r="W66" s="22"/>
      <c r="X66" s="9"/>
      <c r="Y66" s="22"/>
      <c r="Z66" s="9"/>
      <c r="AA66" s="22"/>
      <c r="AB66" s="9"/>
    </row>
    <row r="67" spans="5:28">
      <c r="E67" s="9"/>
      <c r="F67" s="8"/>
      <c r="G67" s="22"/>
      <c r="H67" s="9"/>
      <c r="I67" s="22"/>
      <c r="J67" s="9"/>
      <c r="K67" s="22"/>
      <c r="L67" s="9"/>
      <c r="M67" s="22"/>
      <c r="N67" s="9"/>
      <c r="O67" s="22"/>
      <c r="P67" s="9"/>
      <c r="Q67" s="22"/>
      <c r="R67" s="9"/>
      <c r="S67" s="22"/>
      <c r="T67" s="9"/>
      <c r="U67" s="22"/>
      <c r="V67" s="9"/>
      <c r="W67" s="22"/>
      <c r="X67" s="9"/>
      <c r="Y67" s="22"/>
      <c r="Z67" s="9"/>
      <c r="AA67" s="22"/>
      <c r="AB67" s="9"/>
    </row>
    <row r="68" spans="5:28">
      <c r="E68" s="9"/>
      <c r="F68" s="8"/>
      <c r="G68" s="22"/>
      <c r="H68" s="9"/>
      <c r="I68" s="22"/>
      <c r="J68" s="9"/>
      <c r="K68" s="22"/>
      <c r="L68" s="9"/>
      <c r="M68" s="22"/>
      <c r="N68" s="9"/>
      <c r="O68" s="22"/>
      <c r="P68" s="9"/>
      <c r="Q68" s="22"/>
      <c r="R68" s="9"/>
      <c r="S68" s="22"/>
      <c r="T68" s="9"/>
      <c r="U68" s="22"/>
      <c r="V68" s="9"/>
      <c r="W68" s="22"/>
      <c r="X68" s="9"/>
      <c r="Y68" s="22"/>
      <c r="Z68" s="9"/>
      <c r="AA68" s="22"/>
      <c r="AB68" s="9"/>
    </row>
    <row r="69" spans="5:28">
      <c r="E69" s="9"/>
      <c r="F69" s="8"/>
      <c r="G69" s="22"/>
      <c r="H69" s="9"/>
      <c r="I69" s="22"/>
      <c r="J69" s="9"/>
      <c r="K69" s="22"/>
      <c r="L69" s="9"/>
      <c r="M69" s="22"/>
      <c r="N69" s="9"/>
      <c r="O69" s="22"/>
      <c r="P69" s="9"/>
      <c r="Q69" s="22"/>
      <c r="R69" s="9"/>
      <c r="S69" s="22"/>
      <c r="T69" s="9"/>
      <c r="U69" s="22"/>
      <c r="V69" s="9"/>
      <c r="W69" s="22"/>
      <c r="X69" s="9"/>
      <c r="Y69" s="22"/>
      <c r="Z69" s="9"/>
      <c r="AA69" s="22"/>
      <c r="AB69" s="9"/>
    </row>
    <row r="70" spans="5:28">
      <c r="E70" s="9"/>
      <c r="F70" s="8"/>
      <c r="G70" s="22"/>
      <c r="H70" s="9"/>
      <c r="I70" s="22"/>
      <c r="J70" s="9"/>
      <c r="K70" s="22"/>
      <c r="L70" s="9"/>
      <c r="M70" s="22"/>
      <c r="N70" s="9"/>
      <c r="O70" s="22"/>
      <c r="P70" s="9"/>
      <c r="Q70" s="22"/>
      <c r="R70" s="9"/>
      <c r="S70" s="22"/>
      <c r="T70" s="9"/>
      <c r="U70" s="22"/>
      <c r="V70" s="9"/>
      <c r="W70" s="22"/>
      <c r="X70" s="9"/>
      <c r="Y70" s="22"/>
      <c r="Z70" s="9"/>
      <c r="AA70" s="22"/>
      <c r="AB70" s="9"/>
    </row>
    <row r="71" spans="5:28">
      <c r="E71" s="9"/>
      <c r="F71" s="8"/>
      <c r="G71" s="22"/>
      <c r="H71" s="9"/>
      <c r="I71" s="22"/>
      <c r="J71" s="9"/>
      <c r="K71" s="22"/>
      <c r="L71" s="9"/>
      <c r="M71" s="22"/>
      <c r="N71" s="9"/>
      <c r="O71" s="22"/>
      <c r="P71" s="9"/>
      <c r="Q71" s="22"/>
      <c r="R71" s="9"/>
      <c r="S71" s="22"/>
      <c r="T71" s="9"/>
      <c r="U71" s="22"/>
      <c r="V71" s="9"/>
      <c r="W71" s="22"/>
      <c r="X71" s="9"/>
      <c r="Y71" s="22"/>
      <c r="Z71" s="9"/>
      <c r="AA71" s="22"/>
      <c r="AB71" s="9"/>
    </row>
    <row r="72" spans="5:28">
      <c r="E72" s="9"/>
      <c r="F72" s="8"/>
      <c r="G72" s="22"/>
      <c r="H72" s="9"/>
      <c r="I72" s="22"/>
      <c r="J72" s="9"/>
      <c r="K72" s="22"/>
      <c r="L72" s="9"/>
      <c r="M72" s="22"/>
      <c r="N72" s="9"/>
      <c r="O72" s="22"/>
      <c r="P72" s="9"/>
      <c r="Q72" s="22"/>
      <c r="R72" s="9"/>
      <c r="S72" s="22"/>
      <c r="T72" s="9"/>
      <c r="U72" s="22"/>
      <c r="V72" s="9"/>
      <c r="W72" s="22"/>
      <c r="X72" s="9"/>
      <c r="Y72" s="22"/>
      <c r="Z72" s="9"/>
      <c r="AA72" s="22"/>
      <c r="AB72" s="9"/>
    </row>
    <row r="73" spans="5:28">
      <c r="E73" s="9"/>
      <c r="F73" s="8"/>
      <c r="G73" s="22"/>
      <c r="H73" s="9"/>
      <c r="I73" s="22"/>
      <c r="J73" s="9"/>
      <c r="K73" s="22"/>
      <c r="L73" s="9"/>
      <c r="M73" s="22"/>
      <c r="N73" s="9"/>
      <c r="O73" s="22"/>
      <c r="P73" s="9"/>
      <c r="Q73" s="22"/>
      <c r="R73" s="9"/>
      <c r="S73" s="22"/>
      <c r="T73" s="9"/>
      <c r="U73" s="22"/>
      <c r="V73" s="9"/>
      <c r="W73" s="22"/>
      <c r="X73" s="9"/>
      <c r="Y73" s="22"/>
      <c r="Z73" s="9"/>
      <c r="AA73" s="22"/>
      <c r="AB73" s="9"/>
    </row>
    <row r="74" spans="5:28">
      <c r="E74" s="9"/>
      <c r="F74" s="8"/>
      <c r="G74" s="22"/>
      <c r="H74" s="9"/>
      <c r="I74" s="22"/>
      <c r="J74" s="9"/>
      <c r="K74" s="22"/>
      <c r="L74" s="9"/>
      <c r="M74" s="22"/>
      <c r="N74" s="9"/>
      <c r="O74" s="22"/>
      <c r="P74" s="9"/>
      <c r="Q74" s="22"/>
      <c r="R74" s="9"/>
      <c r="S74" s="22"/>
      <c r="T74" s="9"/>
      <c r="U74" s="22"/>
      <c r="V74" s="9"/>
      <c r="W74" s="22"/>
      <c r="X74" s="9"/>
      <c r="Y74" s="22"/>
      <c r="Z74" s="9"/>
      <c r="AA74" s="22"/>
      <c r="AB74" s="9"/>
    </row>
    <row r="75" spans="5:28">
      <c r="E75" s="9"/>
      <c r="F75" s="8"/>
      <c r="G75" s="22"/>
      <c r="H75" s="9"/>
      <c r="I75" s="22"/>
      <c r="J75" s="9"/>
      <c r="K75" s="22"/>
      <c r="L75" s="9"/>
      <c r="M75" s="22"/>
      <c r="N75" s="9"/>
      <c r="O75" s="22"/>
      <c r="P75" s="9"/>
      <c r="Q75" s="22"/>
      <c r="R75" s="9"/>
      <c r="S75" s="22"/>
      <c r="T75" s="9"/>
      <c r="U75" s="22"/>
      <c r="V75" s="9"/>
      <c r="W75" s="22"/>
      <c r="X75" s="9"/>
      <c r="Y75" s="22"/>
      <c r="Z75" s="9"/>
      <c r="AA75" s="22"/>
      <c r="AB75" s="9"/>
    </row>
    <row r="76" spans="5:28">
      <c r="E76" s="9"/>
      <c r="F76" s="8"/>
      <c r="G76" s="22"/>
      <c r="H76" s="9"/>
      <c r="I76" s="22"/>
      <c r="J76" s="9"/>
      <c r="K76" s="22"/>
      <c r="L76" s="9"/>
      <c r="M76" s="22"/>
      <c r="N76" s="9"/>
      <c r="O76" s="22"/>
      <c r="P76" s="9"/>
      <c r="Q76" s="22"/>
      <c r="R76" s="9"/>
      <c r="S76" s="22"/>
      <c r="T76" s="9"/>
      <c r="U76" s="22"/>
      <c r="V76" s="9"/>
      <c r="W76" s="22"/>
      <c r="X76" s="9"/>
      <c r="Y76" s="22"/>
      <c r="Z76" s="9"/>
      <c r="AA76" s="22"/>
      <c r="AB76" s="9"/>
    </row>
    <row r="77" spans="5:28">
      <c r="E77" s="9"/>
      <c r="F77" s="8"/>
      <c r="G77" s="22"/>
      <c r="H77" s="9"/>
      <c r="I77" s="22"/>
      <c r="J77" s="9"/>
      <c r="K77" s="22"/>
      <c r="L77" s="9"/>
      <c r="M77" s="22"/>
      <c r="N77" s="9"/>
      <c r="O77" s="22"/>
      <c r="P77" s="9"/>
      <c r="Q77" s="22"/>
      <c r="R77" s="9"/>
      <c r="S77" s="22"/>
      <c r="T77" s="9"/>
      <c r="U77" s="22"/>
      <c r="V77" s="9"/>
      <c r="W77" s="22"/>
      <c r="X77" s="9"/>
      <c r="Y77" s="22"/>
      <c r="Z77" s="9"/>
      <c r="AA77" s="22"/>
      <c r="AB77" s="9"/>
    </row>
    <row r="78" spans="5:28">
      <c r="E78" s="9"/>
      <c r="F78" s="8"/>
      <c r="G78" s="22"/>
      <c r="H78" s="9"/>
      <c r="I78" s="22"/>
      <c r="J78" s="9"/>
      <c r="K78" s="22"/>
      <c r="L78" s="9"/>
      <c r="M78" s="22"/>
      <c r="N78" s="9"/>
      <c r="O78" s="22"/>
      <c r="P78" s="9"/>
      <c r="Q78" s="22"/>
      <c r="R78" s="9"/>
      <c r="S78" s="22"/>
      <c r="T78" s="9"/>
      <c r="U78" s="22"/>
      <c r="V78" s="9"/>
      <c r="W78" s="22"/>
      <c r="X78" s="9"/>
      <c r="Y78" s="22"/>
      <c r="Z78" s="9"/>
      <c r="AA78" s="22"/>
      <c r="AB78" s="9"/>
    </row>
    <row r="79" spans="5:28">
      <c r="E79" s="9"/>
      <c r="F79" s="8"/>
      <c r="G79" s="22"/>
      <c r="H79" s="9"/>
      <c r="I79" s="22"/>
      <c r="J79" s="9"/>
      <c r="K79" s="22"/>
      <c r="L79" s="9"/>
      <c r="M79" s="22"/>
      <c r="N79" s="9"/>
      <c r="O79" s="22"/>
      <c r="P79" s="9"/>
      <c r="Q79" s="22"/>
      <c r="R79" s="9"/>
      <c r="S79" s="22"/>
      <c r="T79" s="9"/>
      <c r="U79" s="22"/>
      <c r="V79" s="9"/>
      <c r="W79" s="22"/>
      <c r="X79" s="9"/>
      <c r="Y79" s="22"/>
      <c r="Z79" s="9"/>
      <c r="AA79" s="22"/>
      <c r="AB79" s="9"/>
    </row>
    <row r="80" spans="5:28">
      <c r="E80" s="9"/>
      <c r="F80" s="8"/>
      <c r="G80" s="22"/>
      <c r="H80" s="9"/>
      <c r="I80" s="22"/>
      <c r="J80" s="9"/>
      <c r="K80" s="22"/>
      <c r="L80" s="9"/>
      <c r="M80" s="22"/>
      <c r="N80" s="9"/>
      <c r="O80" s="22"/>
      <c r="P80" s="9"/>
      <c r="Q80" s="22"/>
      <c r="R80" s="9"/>
      <c r="S80" s="22"/>
      <c r="T80" s="9"/>
      <c r="U80" s="22"/>
      <c r="V80" s="9"/>
      <c r="W80" s="22"/>
      <c r="X80" s="9"/>
      <c r="Y80" s="22"/>
      <c r="Z80" s="9"/>
      <c r="AA80" s="22"/>
      <c r="AB80" s="9"/>
    </row>
    <row r="81" spans="5:28">
      <c r="E81" s="9"/>
      <c r="F81" s="8"/>
      <c r="G81" s="22"/>
      <c r="H81" s="9"/>
      <c r="I81" s="22"/>
      <c r="J81" s="9"/>
      <c r="K81" s="22"/>
      <c r="L81" s="9"/>
      <c r="M81" s="22"/>
      <c r="N81" s="9"/>
      <c r="O81" s="22"/>
      <c r="P81" s="9"/>
      <c r="Q81" s="22"/>
      <c r="R81" s="9"/>
      <c r="S81" s="22"/>
      <c r="T81" s="9"/>
      <c r="U81" s="22"/>
      <c r="V81" s="9"/>
      <c r="W81" s="22"/>
      <c r="X81" s="9"/>
      <c r="Y81" s="22"/>
      <c r="Z81" s="9"/>
      <c r="AA81" s="22"/>
      <c r="AB81" s="9"/>
    </row>
    <row r="82" spans="5:28">
      <c r="E82" s="9"/>
      <c r="F82" s="8"/>
      <c r="G82" s="22"/>
      <c r="H82" s="9"/>
      <c r="I82" s="22"/>
      <c r="J82" s="9"/>
      <c r="K82" s="22"/>
      <c r="L82" s="9"/>
      <c r="M82" s="22"/>
      <c r="N82" s="9"/>
      <c r="O82" s="22"/>
      <c r="P82" s="9"/>
      <c r="Q82" s="22"/>
      <c r="R82" s="9"/>
      <c r="S82" s="22"/>
      <c r="T82" s="9"/>
      <c r="U82" s="22"/>
      <c r="V82" s="9"/>
      <c r="W82" s="22"/>
      <c r="X82" s="9"/>
      <c r="Y82" s="22"/>
      <c r="Z82" s="9"/>
      <c r="AA82" s="22"/>
      <c r="AB82" s="9"/>
    </row>
    <row r="83" spans="5:28">
      <c r="E83" s="9"/>
      <c r="F83" s="8"/>
      <c r="G83" s="22"/>
      <c r="H83" s="9"/>
      <c r="I83" s="22"/>
      <c r="J83" s="9"/>
      <c r="K83" s="22"/>
      <c r="L83" s="9"/>
      <c r="M83" s="22"/>
      <c r="N83" s="9"/>
      <c r="O83" s="22"/>
      <c r="P83" s="9"/>
      <c r="Q83" s="22"/>
      <c r="R83" s="9"/>
      <c r="S83" s="22"/>
      <c r="T83" s="9"/>
      <c r="U83" s="22"/>
      <c r="V83" s="9"/>
      <c r="W83" s="22"/>
      <c r="X83" s="9"/>
      <c r="Y83" s="22"/>
      <c r="Z83" s="9"/>
      <c r="AA83" s="22"/>
      <c r="AB83" s="9"/>
    </row>
    <row r="84" spans="5:28">
      <c r="E84" s="9"/>
      <c r="F84" s="8"/>
      <c r="G84" s="22"/>
      <c r="H84" s="9"/>
      <c r="I84" s="22"/>
      <c r="J84" s="9"/>
      <c r="K84" s="22"/>
      <c r="L84" s="9"/>
      <c r="M84" s="22"/>
      <c r="N84" s="9"/>
      <c r="O84" s="22"/>
      <c r="P84" s="9"/>
      <c r="Q84" s="22"/>
      <c r="R84" s="9"/>
      <c r="S84" s="22"/>
      <c r="T84" s="9"/>
      <c r="U84" s="22"/>
      <c r="V84" s="9"/>
      <c r="W84" s="22"/>
      <c r="X84" s="9"/>
      <c r="Y84" s="22"/>
      <c r="Z84" s="9"/>
      <c r="AA84" s="22"/>
      <c r="AB84" s="9"/>
    </row>
    <row r="85" spans="5:28">
      <c r="E85" s="9"/>
      <c r="F85" s="8"/>
      <c r="G85" s="22"/>
      <c r="H85" s="9"/>
      <c r="I85" s="22"/>
      <c r="J85" s="9"/>
      <c r="K85" s="22"/>
      <c r="L85" s="9"/>
      <c r="M85" s="22"/>
      <c r="N85" s="9"/>
      <c r="O85" s="22"/>
      <c r="P85" s="9"/>
      <c r="Q85" s="22"/>
      <c r="R85" s="9"/>
      <c r="S85" s="22"/>
      <c r="T85" s="9"/>
      <c r="U85" s="22"/>
      <c r="V85" s="9"/>
      <c r="W85" s="22"/>
      <c r="X85" s="9"/>
      <c r="Y85" s="22"/>
      <c r="Z85" s="9"/>
      <c r="AA85" s="22"/>
      <c r="AB85" s="9"/>
    </row>
    <row r="86" spans="5:28">
      <c r="E86" s="9"/>
      <c r="F86" s="8"/>
      <c r="G86" s="22"/>
      <c r="H86" s="9"/>
      <c r="I86" s="22"/>
      <c r="J86" s="9"/>
      <c r="K86" s="22"/>
      <c r="L86" s="9"/>
      <c r="M86" s="22"/>
      <c r="N86" s="9"/>
      <c r="O86" s="22"/>
      <c r="P86" s="9"/>
      <c r="Q86" s="22"/>
      <c r="R86" s="9"/>
      <c r="S86" s="22"/>
      <c r="T86" s="9"/>
      <c r="U86" s="22"/>
      <c r="V86" s="9"/>
      <c r="W86" s="22"/>
      <c r="X86" s="9"/>
      <c r="Y86" s="22"/>
      <c r="Z86" s="9"/>
      <c r="AA86" s="22"/>
      <c r="AB86" s="9"/>
    </row>
    <row r="87" spans="5:28">
      <c r="E87" s="9"/>
      <c r="F87" s="8"/>
      <c r="G87" s="22"/>
      <c r="H87" s="9"/>
      <c r="I87" s="22"/>
      <c r="J87" s="9"/>
      <c r="K87" s="22"/>
      <c r="L87" s="9"/>
      <c r="M87" s="22"/>
      <c r="N87" s="9"/>
      <c r="O87" s="22"/>
      <c r="P87" s="9"/>
      <c r="Q87" s="22"/>
      <c r="R87" s="9"/>
      <c r="S87" s="22"/>
      <c r="T87" s="9"/>
      <c r="U87" s="22"/>
      <c r="V87" s="9"/>
      <c r="W87" s="22"/>
      <c r="X87" s="9"/>
      <c r="Y87" s="22"/>
      <c r="Z87" s="9"/>
      <c r="AA87" s="22"/>
      <c r="AB87" s="9"/>
    </row>
    <row r="88" spans="5:28">
      <c r="E88" s="9"/>
      <c r="F88" s="8"/>
      <c r="G88" s="22"/>
      <c r="H88" s="9"/>
      <c r="I88" s="22"/>
      <c r="J88" s="9"/>
      <c r="K88" s="22"/>
      <c r="L88" s="9"/>
      <c r="M88" s="22"/>
      <c r="N88" s="9"/>
      <c r="O88" s="22"/>
      <c r="P88" s="9"/>
      <c r="Q88" s="22"/>
      <c r="R88" s="9"/>
      <c r="S88" s="22"/>
      <c r="T88" s="9"/>
      <c r="U88" s="22"/>
      <c r="V88" s="9"/>
      <c r="W88" s="22"/>
      <c r="X88" s="9"/>
      <c r="Y88" s="22"/>
      <c r="Z88" s="9"/>
      <c r="AA88" s="22"/>
      <c r="AB88" s="9"/>
    </row>
    <row r="89" spans="5:28">
      <c r="E89" s="9"/>
      <c r="F89" s="8"/>
      <c r="G89" s="22"/>
      <c r="H89" s="9"/>
      <c r="I89" s="22"/>
      <c r="J89" s="9"/>
      <c r="K89" s="22"/>
      <c r="L89" s="9"/>
      <c r="M89" s="22"/>
      <c r="N89" s="9"/>
      <c r="O89" s="22"/>
      <c r="P89" s="9"/>
      <c r="Q89" s="22"/>
      <c r="R89" s="9"/>
      <c r="S89" s="22"/>
      <c r="T89" s="9"/>
      <c r="U89" s="22"/>
      <c r="V89" s="9"/>
      <c r="W89" s="22"/>
      <c r="X89" s="9"/>
      <c r="Y89" s="22"/>
      <c r="Z89" s="9"/>
      <c r="AA89" s="22"/>
      <c r="AB89" s="9"/>
    </row>
    <row r="90" spans="5:28">
      <c r="E90" s="9"/>
      <c r="F90" s="8"/>
      <c r="G90" s="22"/>
      <c r="H90" s="9"/>
      <c r="I90" s="22"/>
      <c r="J90" s="9"/>
      <c r="K90" s="22"/>
      <c r="L90" s="9"/>
      <c r="M90" s="22"/>
      <c r="N90" s="9"/>
      <c r="O90" s="22"/>
      <c r="P90" s="9"/>
      <c r="Q90" s="22"/>
      <c r="R90" s="9"/>
      <c r="S90" s="22"/>
      <c r="T90" s="9"/>
      <c r="U90" s="22"/>
      <c r="V90" s="9"/>
      <c r="W90" s="22"/>
      <c r="X90" s="9"/>
      <c r="Y90" s="22"/>
      <c r="Z90" s="9"/>
      <c r="AA90" s="22"/>
      <c r="AB90" s="9"/>
    </row>
    <row r="91" spans="5:28">
      <c r="E91" s="9"/>
      <c r="F91" s="8"/>
      <c r="G91" s="22"/>
      <c r="H91" s="9"/>
      <c r="I91" s="22"/>
      <c r="J91" s="9"/>
      <c r="K91" s="22"/>
      <c r="L91" s="9"/>
      <c r="M91" s="22"/>
      <c r="N91" s="9"/>
      <c r="O91" s="22"/>
      <c r="P91" s="9"/>
      <c r="Q91" s="22"/>
      <c r="R91" s="9"/>
      <c r="S91" s="22"/>
      <c r="T91" s="9"/>
      <c r="U91" s="22"/>
      <c r="V91" s="9"/>
      <c r="W91" s="22"/>
      <c r="X91" s="9"/>
      <c r="Y91" s="22"/>
      <c r="Z91" s="9"/>
      <c r="AA91" s="22"/>
      <c r="AB91" s="9"/>
    </row>
    <row r="92" spans="5:28">
      <c r="E92" s="9"/>
      <c r="F92" s="8"/>
      <c r="G92" s="22"/>
      <c r="H92" s="9"/>
      <c r="I92" s="22"/>
      <c r="J92" s="9"/>
      <c r="K92" s="22"/>
      <c r="L92" s="9"/>
      <c r="M92" s="22"/>
      <c r="N92" s="9"/>
      <c r="O92" s="22"/>
      <c r="P92" s="9"/>
      <c r="Q92" s="22"/>
      <c r="R92" s="9"/>
      <c r="S92" s="22"/>
      <c r="T92" s="9"/>
      <c r="U92" s="22"/>
      <c r="V92" s="9"/>
      <c r="W92" s="22"/>
      <c r="X92" s="9"/>
      <c r="Y92" s="22"/>
      <c r="Z92" s="9"/>
      <c r="AA92" s="22"/>
      <c r="AB92" s="9"/>
    </row>
    <row r="93" spans="5:28">
      <c r="E93" s="9"/>
      <c r="F93" s="8"/>
      <c r="G93" s="22"/>
      <c r="H93" s="9"/>
      <c r="I93" s="22"/>
      <c r="J93" s="9"/>
      <c r="K93" s="22"/>
      <c r="L93" s="9"/>
      <c r="M93" s="22"/>
      <c r="N93" s="9"/>
      <c r="O93" s="22"/>
      <c r="P93" s="9"/>
      <c r="Q93" s="22"/>
      <c r="R93" s="9"/>
      <c r="S93" s="22"/>
      <c r="T93" s="9"/>
      <c r="U93" s="22"/>
      <c r="V93" s="9"/>
      <c r="W93" s="22"/>
      <c r="X93" s="9"/>
      <c r="Y93" s="22"/>
      <c r="Z93" s="9"/>
      <c r="AA93" s="22"/>
      <c r="AB93" s="9"/>
    </row>
    <row r="94" spans="5:28">
      <c r="E94" s="9"/>
      <c r="F94" s="8"/>
      <c r="G94" s="22"/>
      <c r="H94" s="9"/>
      <c r="I94" s="22"/>
      <c r="J94" s="9"/>
      <c r="K94" s="22"/>
      <c r="L94" s="9"/>
      <c r="M94" s="22"/>
      <c r="N94" s="9"/>
      <c r="O94" s="22"/>
      <c r="P94" s="9"/>
      <c r="Q94" s="22"/>
      <c r="R94" s="9"/>
      <c r="S94" s="22"/>
      <c r="T94" s="9"/>
      <c r="U94" s="22"/>
      <c r="V94" s="9"/>
      <c r="W94" s="22"/>
      <c r="X94" s="9"/>
      <c r="Y94" s="22"/>
      <c r="Z94" s="9"/>
      <c r="AA94" s="22"/>
      <c r="AB94" s="9"/>
    </row>
    <row r="95" spans="5:28">
      <c r="E95" s="9"/>
      <c r="F95" s="8"/>
      <c r="G95" s="22"/>
      <c r="H95" s="9"/>
      <c r="I95" s="22"/>
      <c r="J95" s="9"/>
      <c r="K95" s="22"/>
      <c r="L95" s="9"/>
      <c r="M95" s="22"/>
      <c r="N95" s="9"/>
      <c r="O95" s="22"/>
      <c r="P95" s="9"/>
      <c r="Q95" s="22"/>
      <c r="R95" s="9"/>
      <c r="S95" s="22"/>
      <c r="T95" s="9"/>
      <c r="U95" s="22"/>
      <c r="V95" s="9"/>
      <c r="W95" s="22"/>
      <c r="X95" s="9"/>
      <c r="Y95" s="22"/>
      <c r="Z95" s="9"/>
      <c r="AA95" s="22"/>
      <c r="AB95" s="9"/>
    </row>
    <row r="96" spans="5:28">
      <c r="E96" s="9"/>
      <c r="F96" s="8"/>
      <c r="G96" s="22"/>
      <c r="H96" s="9"/>
      <c r="I96" s="22"/>
      <c r="J96" s="9"/>
      <c r="K96" s="22"/>
      <c r="L96" s="9"/>
      <c r="M96" s="22"/>
      <c r="N96" s="9"/>
      <c r="O96" s="22"/>
      <c r="P96" s="9"/>
      <c r="Q96" s="22"/>
      <c r="R96" s="9"/>
      <c r="S96" s="22"/>
      <c r="T96" s="9"/>
      <c r="U96" s="22"/>
      <c r="V96" s="9"/>
      <c r="W96" s="22"/>
      <c r="X96" s="9"/>
      <c r="Y96" s="22"/>
      <c r="Z96" s="9"/>
      <c r="AA96" s="22"/>
      <c r="AB96" s="9"/>
    </row>
    <row r="97" spans="5:28">
      <c r="E97" s="9"/>
      <c r="F97" s="8"/>
      <c r="G97" s="22"/>
      <c r="H97" s="9"/>
      <c r="I97" s="22"/>
      <c r="J97" s="9"/>
      <c r="K97" s="22"/>
      <c r="L97" s="9"/>
      <c r="M97" s="22"/>
      <c r="N97" s="9"/>
      <c r="O97" s="22"/>
      <c r="P97" s="9"/>
      <c r="Q97" s="22"/>
      <c r="R97" s="9"/>
      <c r="S97" s="22"/>
      <c r="T97" s="9"/>
      <c r="U97" s="22"/>
      <c r="V97" s="9"/>
      <c r="W97" s="22"/>
      <c r="X97" s="9"/>
      <c r="Y97" s="22"/>
      <c r="Z97" s="9"/>
      <c r="AA97" s="22"/>
      <c r="AB97" s="9"/>
    </row>
    <row r="98" spans="5:28">
      <c r="E98" s="9"/>
      <c r="F98" s="8"/>
      <c r="G98" s="22"/>
      <c r="H98" s="9"/>
      <c r="I98" s="22"/>
      <c r="J98" s="9"/>
      <c r="K98" s="22"/>
      <c r="L98" s="9"/>
      <c r="M98" s="22"/>
      <c r="N98" s="9"/>
      <c r="O98" s="22"/>
      <c r="P98" s="9"/>
      <c r="Q98" s="22"/>
      <c r="R98" s="9"/>
      <c r="S98" s="22"/>
      <c r="T98" s="9"/>
      <c r="U98" s="22"/>
      <c r="V98" s="9"/>
      <c r="W98" s="22"/>
      <c r="X98" s="9"/>
      <c r="Y98" s="22"/>
      <c r="Z98" s="9"/>
      <c r="AA98" s="22"/>
      <c r="AB98" s="9"/>
    </row>
    <row r="99" spans="5:28">
      <c r="E99" s="9"/>
      <c r="F99" s="8"/>
      <c r="G99" s="22"/>
      <c r="H99" s="9"/>
      <c r="I99" s="22"/>
      <c r="J99" s="9"/>
      <c r="K99" s="22"/>
      <c r="L99" s="9"/>
      <c r="M99" s="22"/>
      <c r="N99" s="9"/>
      <c r="O99" s="22"/>
      <c r="P99" s="9"/>
      <c r="Q99" s="22"/>
      <c r="R99" s="9"/>
      <c r="S99" s="22"/>
      <c r="T99" s="9"/>
      <c r="U99" s="22"/>
      <c r="V99" s="9"/>
      <c r="W99" s="22"/>
      <c r="X99" s="9"/>
      <c r="Y99" s="22"/>
      <c r="Z99" s="9"/>
      <c r="AA99" s="22"/>
      <c r="AB99" s="9"/>
    </row>
    <row r="100" spans="5:28">
      <c r="E100" s="9"/>
      <c r="F100" s="8"/>
      <c r="G100" s="22"/>
      <c r="H100" s="9"/>
      <c r="I100" s="22"/>
      <c r="J100" s="9"/>
      <c r="K100" s="22"/>
      <c r="L100" s="9"/>
      <c r="M100" s="22"/>
      <c r="N100" s="9"/>
      <c r="O100" s="22"/>
      <c r="P100" s="9"/>
      <c r="Q100" s="22"/>
      <c r="R100" s="9"/>
      <c r="S100" s="22"/>
      <c r="T100" s="9"/>
      <c r="U100" s="22"/>
      <c r="V100" s="9"/>
      <c r="W100" s="22"/>
      <c r="X100" s="9"/>
      <c r="Y100" s="22"/>
      <c r="Z100" s="9"/>
      <c r="AA100" s="22"/>
      <c r="AB100" s="9"/>
    </row>
    <row r="101" spans="5:28">
      <c r="E101" s="9"/>
      <c r="F101" s="8"/>
      <c r="G101" s="22"/>
      <c r="H101" s="9"/>
      <c r="I101" s="22"/>
      <c r="J101" s="9"/>
      <c r="K101" s="22"/>
      <c r="L101" s="9"/>
      <c r="M101" s="22"/>
      <c r="N101" s="9"/>
      <c r="O101" s="22"/>
      <c r="P101" s="9"/>
      <c r="Q101" s="22"/>
      <c r="R101" s="9"/>
      <c r="S101" s="22"/>
      <c r="T101" s="9"/>
      <c r="U101" s="22"/>
      <c r="V101" s="9"/>
      <c r="W101" s="22"/>
      <c r="X101" s="9"/>
      <c r="Y101" s="22"/>
      <c r="Z101" s="9"/>
      <c r="AA101" s="22"/>
      <c r="AB101" s="9"/>
    </row>
    <row r="102" spans="5:28">
      <c r="E102" s="9"/>
      <c r="F102" s="8"/>
      <c r="G102" s="22"/>
      <c r="H102" s="9"/>
      <c r="I102" s="22"/>
      <c r="J102" s="9"/>
      <c r="K102" s="22"/>
      <c r="L102" s="9"/>
      <c r="M102" s="22"/>
      <c r="N102" s="9"/>
      <c r="O102" s="22"/>
      <c r="P102" s="9"/>
      <c r="Q102" s="22"/>
      <c r="R102" s="9"/>
      <c r="S102" s="22"/>
      <c r="T102" s="9"/>
      <c r="U102" s="22"/>
      <c r="V102" s="9"/>
      <c r="W102" s="22"/>
      <c r="X102" s="9"/>
      <c r="Y102" s="22"/>
      <c r="Z102" s="9"/>
      <c r="AA102" s="22"/>
      <c r="AB102" s="9"/>
    </row>
    <row r="103" spans="5:28">
      <c r="E103" s="9"/>
      <c r="F103" s="8"/>
      <c r="G103" s="22"/>
      <c r="H103" s="9"/>
      <c r="I103" s="22"/>
      <c r="J103" s="9"/>
      <c r="K103" s="22"/>
      <c r="L103" s="9"/>
      <c r="M103" s="22"/>
      <c r="N103" s="9"/>
      <c r="O103" s="22"/>
      <c r="P103" s="9"/>
      <c r="Q103" s="22"/>
      <c r="R103" s="9"/>
      <c r="S103" s="22"/>
      <c r="T103" s="9"/>
      <c r="U103" s="22"/>
      <c r="V103" s="9"/>
      <c r="W103" s="22"/>
      <c r="X103" s="9"/>
      <c r="Y103" s="22"/>
      <c r="Z103" s="9"/>
      <c r="AA103" s="22"/>
      <c r="AB103" s="9"/>
    </row>
    <row r="104" spans="5:28">
      <c r="E104" s="12"/>
      <c r="F104" s="8"/>
    </row>
    <row r="105" spans="5:28">
      <c r="E105" s="12"/>
      <c r="F105" s="8"/>
    </row>
    <row r="106" spans="5:28">
      <c r="E106" s="12"/>
      <c r="F106" s="8"/>
    </row>
    <row r="107" spans="5:28">
      <c r="E107" s="12"/>
      <c r="F107" s="8"/>
    </row>
    <row r="108" spans="5:28">
      <c r="E108" s="12"/>
      <c r="F108" s="8"/>
    </row>
    <row r="109" spans="5:28">
      <c r="E109" s="9"/>
      <c r="F109" s="8"/>
    </row>
    <row r="110" spans="5:28">
      <c r="E110" s="21"/>
      <c r="F110" s="9"/>
    </row>
    <row r="111" spans="5:28">
      <c r="E111" s="9"/>
      <c r="F111" s="8"/>
    </row>
    <row r="112" spans="5:28">
      <c r="E112" s="9"/>
      <c r="F112" s="8"/>
    </row>
    <row r="113" spans="5:6">
      <c r="E113" s="9"/>
      <c r="F113" s="8"/>
    </row>
    <row r="114" spans="5:6">
      <c r="E114" s="9"/>
      <c r="F114" s="8"/>
    </row>
    <row r="115" spans="5:6">
      <c r="E115" s="9"/>
      <c r="F115" s="8"/>
    </row>
    <row r="116" spans="5:6">
      <c r="E116" s="9"/>
      <c r="F116" s="8"/>
    </row>
    <row r="117" spans="5:6">
      <c r="E117" s="9"/>
      <c r="F117" s="8"/>
    </row>
    <row r="118" spans="5:6">
      <c r="E118" s="9"/>
      <c r="F118" s="8"/>
    </row>
    <row r="119" spans="5:6">
      <c r="E119" s="9"/>
      <c r="F119" s="8"/>
    </row>
    <row r="120" spans="5:6">
      <c r="E120" s="9"/>
      <c r="F120" s="8"/>
    </row>
    <row r="121" spans="5:6">
      <c r="E121" s="9"/>
      <c r="F121" s="8"/>
    </row>
    <row r="122" spans="5:6">
      <c r="E122" s="9"/>
      <c r="F122" s="8"/>
    </row>
    <row r="123" spans="5:6">
      <c r="E123" s="9"/>
      <c r="F123" s="8"/>
    </row>
    <row r="124" spans="5:6">
      <c r="E124" s="9"/>
      <c r="F124" s="8"/>
    </row>
    <row r="125" spans="5:6">
      <c r="E125" s="9"/>
      <c r="F125" s="8"/>
    </row>
    <row r="126" spans="5:6">
      <c r="E126" s="9"/>
      <c r="F126" s="8"/>
    </row>
    <row r="127" spans="5:6">
      <c r="E127" s="9"/>
      <c r="F127" s="8"/>
    </row>
    <row r="128" spans="5:6">
      <c r="E128" s="9"/>
      <c r="F128" s="8"/>
    </row>
    <row r="129" spans="5:6">
      <c r="E129" s="9"/>
      <c r="F129" s="8"/>
    </row>
    <row r="130" spans="5:6">
      <c r="E130" s="9"/>
      <c r="F130" s="8"/>
    </row>
    <row r="131" spans="5:6">
      <c r="E131" s="9"/>
      <c r="F131" s="8"/>
    </row>
    <row r="132" spans="5:6">
      <c r="E132" s="9"/>
      <c r="F132" s="8"/>
    </row>
    <row r="133" spans="5:6">
      <c r="E133" s="9"/>
      <c r="F133" s="8"/>
    </row>
    <row r="134" spans="5:6">
      <c r="E134" s="9"/>
      <c r="F134" s="8"/>
    </row>
    <row r="135" spans="5:6">
      <c r="E135" s="9"/>
      <c r="F135" s="8"/>
    </row>
    <row r="136" spans="5:6">
      <c r="E136" s="9"/>
      <c r="F136" s="8"/>
    </row>
    <row r="137" spans="5:6">
      <c r="E137" s="9"/>
      <c r="F137" s="8"/>
    </row>
    <row r="138" spans="5:6">
      <c r="E138" s="9"/>
      <c r="F138" s="8"/>
    </row>
    <row r="139" spans="5:6">
      <c r="E139" s="9"/>
      <c r="F139" s="8"/>
    </row>
    <row r="140" spans="5:6">
      <c r="E140" s="9"/>
      <c r="F140" s="8"/>
    </row>
    <row r="141" spans="5:6">
      <c r="E141" s="9"/>
      <c r="F141" s="8"/>
    </row>
    <row r="142" spans="5:6">
      <c r="E142" s="9"/>
      <c r="F142" s="8"/>
    </row>
    <row r="143" spans="5:6">
      <c r="E143" s="9"/>
      <c r="F143" s="8"/>
    </row>
    <row r="144" spans="5:6">
      <c r="E144" s="9"/>
      <c r="F144" s="8"/>
    </row>
    <row r="145" spans="5:7">
      <c r="E145" s="9"/>
      <c r="F145" s="8"/>
    </row>
    <row r="146" spans="5:7">
      <c r="E146" s="9"/>
      <c r="F146" s="8"/>
    </row>
    <row r="147" spans="5:7">
      <c r="E147" s="9"/>
      <c r="F147" s="8"/>
    </row>
    <row r="148" spans="5:7">
      <c r="E148" s="9"/>
      <c r="F148" s="8"/>
    </row>
    <row r="149" spans="5:7">
      <c r="E149" s="9"/>
      <c r="F149" s="8"/>
    </row>
    <row r="150" spans="5:7">
      <c r="E150" s="9"/>
      <c r="F150" s="8"/>
    </row>
    <row r="151" spans="5:7">
      <c r="E151" s="9"/>
      <c r="F151" s="8"/>
    </row>
    <row r="152" spans="5:7">
      <c r="E152" s="9"/>
      <c r="F152" s="8"/>
    </row>
    <row r="153" spans="5:7">
      <c r="E153" s="9"/>
      <c r="F153" s="8"/>
    </row>
    <row r="154" spans="5:7">
      <c r="E154" s="9"/>
      <c r="F154" s="8"/>
    </row>
    <row r="155" spans="5:7">
      <c r="E155" s="9"/>
      <c r="F155" s="8"/>
    </row>
    <row r="156" spans="5:7">
      <c r="E156" s="9"/>
      <c r="F156" s="8"/>
    </row>
    <row r="157" spans="5:7">
      <c r="E157" s="9" t="e">
        <f>AVERAGE(E73:E82)</f>
        <v>#DIV/0!</v>
      </c>
      <c r="F157" s="9" t="e">
        <f>STDEV(E73:E82)</f>
        <v>#DIV/0!</v>
      </c>
    </row>
    <row r="158" spans="5:7">
      <c r="E158" s="12" t="e">
        <f>F157/E157</f>
        <v>#DIV/0!</v>
      </c>
      <c r="F158" s="8"/>
    </row>
    <row r="159" spans="5:7">
      <c r="E159" s="12"/>
      <c r="F159" s="8"/>
    </row>
    <row r="160" spans="5:7">
      <c r="E160" s="20" t="e">
        <f>AVERAGE(E86:E92)</f>
        <v>#DIV/0!</v>
      </c>
      <c r="F160" s="8" t="e">
        <f>STDEV(E86:E92)</f>
        <v>#DIV/0!</v>
      </c>
      <c r="G160" s="20"/>
    </row>
    <row r="161" spans="3:7">
      <c r="E161" s="12" t="e">
        <f>F160/E160</f>
        <v>#DIV/0!</v>
      </c>
      <c r="F161" s="8"/>
      <c r="G161" s="12"/>
    </row>
    <row r="162" spans="3:7">
      <c r="E162" s="9"/>
      <c r="F162" s="8"/>
    </row>
    <row r="163" spans="3:7">
      <c r="E163" s="9" t="s">
        <v>17</v>
      </c>
      <c r="F163" s="8"/>
    </row>
    <row r="164" spans="3:7">
      <c r="E164" s="9"/>
      <c r="F164" s="8"/>
    </row>
    <row r="165" spans="3:7" s="16" customFormat="1" ht="15">
      <c r="C165" s="19"/>
      <c r="D165" s="11" t="s">
        <v>16</v>
      </c>
      <c r="E165" s="18">
        <v>2.2295184594140769E-3</v>
      </c>
      <c r="F165" s="17">
        <v>7.3082091698245354E-5</v>
      </c>
    </row>
    <row r="166" spans="3:7">
      <c r="D166" s="15" t="s">
        <v>15</v>
      </c>
      <c r="E166" s="14" t="e">
        <f>AVERAGE(E93:E99)</f>
        <v>#DIV/0!</v>
      </c>
      <c r="F166" s="13" t="e">
        <f>STDEV(E93:E99)</f>
        <v>#DIV/0!</v>
      </c>
    </row>
    <row r="167" spans="3:7" ht="15">
      <c r="D167" s="11" t="s">
        <v>14</v>
      </c>
      <c r="E167" s="12" t="e">
        <f>(E166-E165)/(E165)</f>
        <v>#DIV/0!</v>
      </c>
      <c r="F167" s="8"/>
    </row>
    <row r="168" spans="3:7" ht="15">
      <c r="D168" s="11" t="s">
        <v>13</v>
      </c>
      <c r="E168" s="10" t="e">
        <f>(E166-E165)/SQRT(F166^2+(F165)^2)</f>
        <v>#DIV/0!</v>
      </c>
      <c r="F168" s="8"/>
    </row>
    <row r="169" spans="3:7">
      <c r="E169" s="9"/>
      <c r="F169" s="8"/>
    </row>
    <row r="170" spans="3:7">
      <c r="E170" s="9"/>
      <c r="F170" s="8"/>
    </row>
    <row r="171" spans="3:7">
      <c r="E171" s="9"/>
      <c r="F171" s="8"/>
    </row>
    <row r="172" spans="3:7">
      <c r="E172" s="9"/>
      <c r="F172" s="8"/>
    </row>
    <row r="173" spans="3:7">
      <c r="E173" s="9"/>
      <c r="F173" s="8"/>
    </row>
    <row r="174" spans="3:7">
      <c r="E174" s="9"/>
      <c r="F174" s="8"/>
    </row>
    <row r="175" spans="3:7">
      <c r="E175" s="9"/>
      <c r="F175" s="8"/>
    </row>
    <row r="176" spans="3:7">
      <c r="E176" s="9"/>
      <c r="F176" s="8"/>
    </row>
    <row r="177" spans="5:6">
      <c r="E177" s="9"/>
      <c r="F177" s="8"/>
    </row>
    <row r="178" spans="5:6">
      <c r="E178" s="9"/>
      <c r="F178" s="8"/>
    </row>
    <row r="179" spans="5:6">
      <c r="E179" s="9"/>
      <c r="F179" s="8"/>
    </row>
    <row r="180" spans="5:6">
      <c r="E180" s="9"/>
      <c r="F180" s="8"/>
    </row>
    <row r="181" spans="5:6">
      <c r="E181" s="9"/>
      <c r="F181" s="8"/>
    </row>
    <row r="182" spans="5:6">
      <c r="E182" s="9"/>
      <c r="F182" s="8"/>
    </row>
    <row r="183" spans="5:6">
      <c r="E183" s="9"/>
      <c r="F183" s="8"/>
    </row>
    <row r="184" spans="5:6">
      <c r="E184" s="9"/>
      <c r="F184" s="8"/>
    </row>
    <row r="185" spans="5:6">
      <c r="E185" s="9"/>
      <c r="F185" s="8"/>
    </row>
    <row r="186" spans="5:6">
      <c r="E186" s="9"/>
      <c r="F186" s="8"/>
    </row>
    <row r="187" spans="5:6">
      <c r="E187" s="9"/>
      <c r="F187" s="8"/>
    </row>
    <row r="188" spans="5:6">
      <c r="E188" s="9"/>
      <c r="F188" s="8"/>
    </row>
    <row r="189" spans="5:6">
      <c r="E189" s="9"/>
      <c r="F189" s="8"/>
    </row>
    <row r="190" spans="5:6">
      <c r="E190" s="9"/>
      <c r="F190" s="8"/>
    </row>
    <row r="191" spans="5:6">
      <c r="E191" s="9"/>
      <c r="F191" s="8"/>
    </row>
    <row r="192" spans="5:6">
      <c r="E192" s="9"/>
      <c r="F192" s="8"/>
    </row>
    <row r="193" spans="5:6">
      <c r="E193" s="9"/>
      <c r="F193" s="8"/>
    </row>
    <row r="194" spans="5:6">
      <c r="E194" s="9"/>
      <c r="F194" s="8"/>
    </row>
    <row r="195" spans="5:6">
      <c r="E195" s="9"/>
      <c r="F195" s="8"/>
    </row>
    <row r="196" spans="5:6">
      <c r="E196" s="9"/>
      <c r="F196" s="8"/>
    </row>
    <row r="197" spans="5:6">
      <c r="E197" s="9"/>
      <c r="F197" s="8"/>
    </row>
    <row r="198" spans="5:6">
      <c r="E198" s="9"/>
      <c r="F198" s="8"/>
    </row>
    <row r="199" spans="5:6">
      <c r="E199" s="9"/>
      <c r="F199" s="8"/>
    </row>
    <row r="200" spans="5:6">
      <c r="E200" s="9"/>
      <c r="F200" s="8"/>
    </row>
    <row r="201" spans="5:6">
      <c r="E201" s="9"/>
      <c r="F201" s="8"/>
    </row>
    <row r="202" spans="5:6">
      <c r="E202" s="9"/>
      <c r="F202" s="8"/>
    </row>
    <row r="203" spans="5:6">
      <c r="E203" s="9"/>
      <c r="F203" s="8"/>
    </row>
    <row r="204" spans="5:6">
      <c r="E204" s="9"/>
      <c r="F204" s="8"/>
    </row>
    <row r="205" spans="5:6">
      <c r="E205" s="9"/>
      <c r="F205" s="8"/>
    </row>
    <row r="206" spans="5:6">
      <c r="E206" s="9"/>
      <c r="F206" s="8"/>
    </row>
    <row r="207" spans="5:6">
      <c r="E207" s="9"/>
      <c r="F207" s="8"/>
    </row>
    <row r="208" spans="5:6">
      <c r="E208" s="9"/>
      <c r="F208" s="8"/>
    </row>
    <row r="209" spans="5:6">
      <c r="E209" s="9"/>
      <c r="F209" s="8"/>
    </row>
    <row r="210" spans="5:6">
      <c r="E210" s="9"/>
      <c r="F210" s="8"/>
    </row>
    <row r="211" spans="5:6">
      <c r="E211" s="9"/>
      <c r="F211" s="8"/>
    </row>
    <row r="212" spans="5:6">
      <c r="E212" s="9"/>
      <c r="F212" s="8"/>
    </row>
    <row r="213" spans="5:6">
      <c r="E213" s="9"/>
      <c r="F213" s="8"/>
    </row>
    <row r="214" spans="5:6">
      <c r="E214" s="9"/>
      <c r="F214" s="8"/>
    </row>
    <row r="215" spans="5:6">
      <c r="E215" s="9"/>
      <c r="F215" s="8"/>
    </row>
    <row r="216" spans="5:6">
      <c r="E216" s="9"/>
      <c r="F216" s="8"/>
    </row>
    <row r="217" spans="5:6">
      <c r="E217" s="9"/>
      <c r="F217" s="8"/>
    </row>
    <row r="218" spans="5:6">
      <c r="E218" s="9"/>
      <c r="F218" s="8"/>
    </row>
    <row r="219" spans="5:6">
      <c r="E219" s="9"/>
      <c r="F219" s="8"/>
    </row>
    <row r="220" spans="5:6">
      <c r="E220" s="9"/>
      <c r="F220" s="8"/>
    </row>
    <row r="221" spans="5:6">
      <c r="E221" s="9"/>
      <c r="F221" s="8"/>
    </row>
    <row r="222" spans="5:6">
      <c r="E222" s="9"/>
      <c r="F222" s="8"/>
    </row>
    <row r="223" spans="5:6">
      <c r="E223" s="9"/>
      <c r="F223" s="8"/>
    </row>
    <row r="224" spans="5:6">
      <c r="E224" s="9"/>
      <c r="F224" s="8"/>
    </row>
    <row r="225" spans="5:6">
      <c r="E225" s="9"/>
      <c r="F225" s="8"/>
    </row>
    <row r="226" spans="5:6">
      <c r="E226" s="9"/>
      <c r="F226" s="8"/>
    </row>
    <row r="227" spans="5:6">
      <c r="E227" s="9"/>
      <c r="F227" s="8"/>
    </row>
    <row r="228" spans="5:6">
      <c r="E228" s="9"/>
      <c r="F228" s="8"/>
    </row>
    <row r="229" spans="5:6">
      <c r="E229" s="9"/>
      <c r="F229" s="8"/>
    </row>
    <row r="230" spans="5:6">
      <c r="E230" s="9"/>
      <c r="F230" s="8"/>
    </row>
    <row r="231" spans="5:6">
      <c r="E231" s="9"/>
      <c r="F231" s="8"/>
    </row>
    <row r="232" spans="5:6">
      <c r="E232" s="9"/>
      <c r="F232" s="8"/>
    </row>
    <row r="233" spans="5:6">
      <c r="E233" s="9"/>
      <c r="F233" s="8"/>
    </row>
    <row r="234" spans="5:6">
      <c r="E234" s="9"/>
      <c r="F234" s="8"/>
    </row>
    <row r="235" spans="5:6">
      <c r="E235" s="9"/>
      <c r="F235" s="8"/>
    </row>
    <row r="236" spans="5:6">
      <c r="E236" s="9"/>
      <c r="F236" s="8"/>
    </row>
    <row r="237" spans="5:6">
      <c r="E237" s="9"/>
      <c r="F237" s="8"/>
    </row>
    <row r="238" spans="5:6">
      <c r="E238" s="9"/>
      <c r="F238" s="8"/>
    </row>
    <row r="239" spans="5:6">
      <c r="E239" s="9"/>
      <c r="F239" s="8"/>
    </row>
    <row r="240" spans="5:6">
      <c r="E240" s="9"/>
      <c r="F240" s="8"/>
    </row>
    <row r="241" spans="5:6">
      <c r="E241" s="9"/>
      <c r="F241" s="8"/>
    </row>
    <row r="242" spans="5:6">
      <c r="E242" s="9"/>
      <c r="F242" s="8"/>
    </row>
    <row r="243" spans="5:6">
      <c r="E243" s="9"/>
      <c r="F243" s="8"/>
    </row>
    <row r="244" spans="5:6">
      <c r="E244" s="9"/>
      <c r="F244" s="8"/>
    </row>
    <row r="245" spans="5:6">
      <c r="E245" s="9"/>
      <c r="F245" s="8"/>
    </row>
    <row r="246" spans="5:6">
      <c r="E246" s="9"/>
      <c r="F246" s="8"/>
    </row>
    <row r="247" spans="5:6">
      <c r="E247" s="9"/>
      <c r="F247" s="8"/>
    </row>
    <row r="248" spans="5:6">
      <c r="E248" s="9"/>
      <c r="F248" s="8"/>
    </row>
    <row r="249" spans="5:6">
      <c r="E249" s="9"/>
      <c r="F249" s="8"/>
    </row>
    <row r="250" spans="5:6">
      <c r="E250" s="9"/>
      <c r="F250" s="8"/>
    </row>
    <row r="251" spans="5:6">
      <c r="E251" s="9"/>
      <c r="F251" s="8"/>
    </row>
    <row r="252" spans="5:6">
      <c r="E252" s="9"/>
      <c r="F252" s="8"/>
    </row>
    <row r="253" spans="5:6">
      <c r="E253" s="9"/>
      <c r="F253" s="8"/>
    </row>
    <row r="254" spans="5:6">
      <c r="E254" s="9"/>
      <c r="F254" s="8"/>
    </row>
    <row r="255" spans="5:6">
      <c r="E255" s="9"/>
      <c r="F255" s="8"/>
    </row>
    <row r="256" spans="5:6">
      <c r="E256" s="9"/>
      <c r="F256" s="8"/>
    </row>
    <row r="257" spans="5:6">
      <c r="E257" s="9"/>
      <c r="F257" s="8"/>
    </row>
    <row r="258" spans="5:6">
      <c r="E258" s="9"/>
      <c r="F258" s="8"/>
    </row>
    <row r="259" spans="5:6">
      <c r="E259" s="9"/>
      <c r="F259" s="8"/>
    </row>
    <row r="260" spans="5:6">
      <c r="E260" s="9"/>
      <c r="F260" s="8"/>
    </row>
    <row r="261" spans="5:6">
      <c r="E261" s="9"/>
      <c r="F261" s="8"/>
    </row>
    <row r="262" spans="5:6">
      <c r="E262" s="9"/>
      <c r="F262" s="8"/>
    </row>
    <row r="263" spans="5:6">
      <c r="E263" s="9"/>
      <c r="F263" s="8"/>
    </row>
    <row r="264" spans="5:6">
      <c r="E264" s="9"/>
      <c r="F264" s="8"/>
    </row>
    <row r="265" spans="5:6">
      <c r="E265" s="9"/>
      <c r="F265" s="8"/>
    </row>
    <row r="266" spans="5:6">
      <c r="E266" s="9"/>
      <c r="F266" s="8"/>
    </row>
    <row r="267" spans="5:6">
      <c r="E267" s="9"/>
      <c r="F267" s="8"/>
    </row>
    <row r="268" spans="5:6">
      <c r="E268" s="9"/>
      <c r="F268" s="8"/>
    </row>
    <row r="269" spans="5:6">
      <c r="E269" s="9"/>
      <c r="F269" s="8"/>
    </row>
    <row r="270" spans="5:6">
      <c r="E270" s="9"/>
      <c r="F270" s="8"/>
    </row>
    <row r="271" spans="5:6">
      <c r="E271" s="9"/>
      <c r="F271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5562-E7C0-D945-B1D1-1578583485BC}">
  <dimension ref="B1:AO278"/>
  <sheetViews>
    <sheetView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E24" sqref="E24"/>
    </sheetView>
  </sheetViews>
  <sheetFormatPr baseColWidth="10" defaultColWidth="9.1640625" defaultRowHeight="14"/>
  <cols>
    <col min="1" max="1" width="9.1640625" style="4"/>
    <col min="2" max="2" width="9.5" style="4" bestFit="1" customWidth="1"/>
    <col min="3" max="3" width="11.6640625" style="66" bestFit="1" customWidth="1"/>
    <col min="4" max="4" width="29" style="4" bestFit="1" customWidth="1"/>
    <col min="5" max="5" width="11.83203125" style="9" bestFit="1" customWidth="1"/>
    <col min="6" max="6" width="6" style="9" bestFit="1" customWidth="1"/>
    <col min="7" max="7" width="10.5" style="6" bestFit="1" customWidth="1"/>
    <col min="8" max="8" width="6.6640625" style="5" bestFit="1" customWidth="1"/>
    <col min="9" max="9" width="10.5" style="6" bestFit="1" customWidth="1"/>
    <col min="10" max="10" width="6.6640625" style="5" bestFit="1" customWidth="1"/>
    <col min="11" max="11" width="6.6640625" style="5" customWidth="1"/>
    <col min="12" max="12" width="11.83203125" style="9" bestFit="1" customWidth="1"/>
    <col min="13" max="13" width="6" style="9" bestFit="1" customWidth="1"/>
    <col min="14" max="14" width="10.5" style="6" bestFit="1" customWidth="1"/>
    <col min="15" max="15" width="7" style="5" bestFit="1" customWidth="1"/>
    <col min="16" max="16" width="10.5" style="6" bestFit="1" customWidth="1"/>
    <col min="17" max="17" width="7" style="5" bestFit="1" customWidth="1"/>
    <col min="18" max="18" width="10.5" style="80" bestFit="1" customWidth="1"/>
    <col min="19" max="19" width="7" style="81" bestFit="1" customWidth="1"/>
    <col min="20" max="16384" width="9.1640625" style="4"/>
  </cols>
  <sheetData>
    <row r="1" spans="2:41" s="16" customFormat="1" ht="15">
      <c r="C1" s="43"/>
      <c r="E1" s="44" t="s">
        <v>32</v>
      </c>
      <c r="F1" s="44"/>
      <c r="G1" s="39" t="str">
        <f>[2]sample!BA1</f>
        <v>Cu 324.754</v>
      </c>
      <c r="H1" s="41"/>
      <c r="I1" s="39" t="str">
        <f>[2]sample!BC1</f>
        <v>Cu 327.396</v>
      </c>
      <c r="J1" s="41"/>
      <c r="K1" s="41"/>
      <c r="L1" s="44" t="s">
        <v>33</v>
      </c>
      <c r="M1" s="44"/>
      <c r="N1" s="39" t="str">
        <f>[2]sample!BE1</f>
        <v>Fe 238.204</v>
      </c>
      <c r="O1" s="41"/>
      <c r="P1" s="39" t="str">
        <f>[2]sample!BG1</f>
        <v>Fe 259.941</v>
      </c>
      <c r="Q1" s="41"/>
      <c r="R1" s="45" t="s">
        <v>34</v>
      </c>
      <c r="S1" s="46"/>
      <c r="U1" s="39"/>
      <c r="W1" s="39"/>
      <c r="Y1" s="39"/>
      <c r="AA1" s="39"/>
      <c r="AC1" s="39"/>
      <c r="AE1" s="39"/>
      <c r="AG1" s="39"/>
      <c r="AI1" s="39"/>
      <c r="AK1" s="39"/>
      <c r="AM1" s="39"/>
      <c r="AO1" s="39"/>
    </row>
    <row r="2" spans="2:41" s="16" customFormat="1" ht="16">
      <c r="C2" s="43"/>
      <c r="E2" s="38" t="s">
        <v>24</v>
      </c>
      <c r="F2" s="40" t="str">
        <f>[2]sample!AZ2</f>
        <v>σ</v>
      </c>
      <c r="G2" s="38" t="s">
        <v>24</v>
      </c>
      <c r="H2" s="40" t="str">
        <f>[2]sample!BB2</f>
        <v>σ</v>
      </c>
      <c r="I2" s="38" t="s">
        <v>24</v>
      </c>
      <c r="J2" s="40" t="str">
        <f>[2]sample!BD2</f>
        <v>σ</v>
      </c>
      <c r="K2" s="40"/>
      <c r="L2" s="38" t="s">
        <v>24</v>
      </c>
      <c r="M2" s="40" t="str">
        <f>[2]sample!BG2</f>
        <v>cps</v>
      </c>
      <c r="N2" s="38" t="s">
        <v>24</v>
      </c>
      <c r="O2" s="40" t="str">
        <f>[2]sample!BF2</f>
        <v>σ</v>
      </c>
      <c r="P2" s="38" t="s">
        <v>24</v>
      </c>
      <c r="Q2" s="40" t="str">
        <f>[2]sample!BH2</f>
        <v>σ</v>
      </c>
      <c r="R2" s="47"/>
      <c r="S2" s="48"/>
      <c r="T2" s="39"/>
      <c r="U2" s="38"/>
      <c r="V2" s="39"/>
      <c r="W2" s="38"/>
      <c r="X2" s="39"/>
      <c r="Y2" s="38"/>
      <c r="Z2" s="39"/>
      <c r="AA2" s="38"/>
      <c r="AB2" s="39"/>
      <c r="AC2" s="38"/>
      <c r="AD2" s="39"/>
      <c r="AE2" s="38"/>
      <c r="AF2" s="39"/>
      <c r="AG2" s="38"/>
      <c r="AH2" s="39"/>
      <c r="AI2" s="38"/>
      <c r="AJ2" s="39"/>
      <c r="AK2" s="38"/>
      <c r="AL2" s="39"/>
      <c r="AM2" s="38"/>
      <c r="AN2" s="39"/>
      <c r="AO2" s="38"/>
    </row>
    <row r="3" spans="2:41" s="49" customFormat="1">
      <c r="B3" s="49">
        <f>[2]sample!A3</f>
        <v>12</v>
      </c>
      <c r="C3" s="50">
        <f>[2]sample!B3</f>
        <v>44732.643495370372</v>
      </c>
      <c r="D3" s="49" t="str">
        <f>[2]sample!D3</f>
        <v>0uM_Cu_filtered_tube1</v>
      </c>
      <c r="E3" s="51">
        <f>(G3/H3^2+I3/J3^2)/(1/H3^2+1/J3^2)</f>
        <v>1.3402175866406577E-2</v>
      </c>
      <c r="F3" s="51">
        <f>1/SQRT(1/H3^2+1/J3^2)</f>
        <v>1.0685722754285793E-2</v>
      </c>
      <c r="G3" s="51">
        <f>[2]ug.mL!BA3-[2]ug.mL!BA$57</f>
        <v>1.1008388189759407E-2</v>
      </c>
      <c r="H3" s="52">
        <f>SQRT([2]ug.mL!BB3^2+[2]ug.mL!BB$57^2)</f>
        <v>1.2056453014840641E-2</v>
      </c>
      <c r="I3" s="51">
        <f>[2]ug.mL!BC3-[2]ug.mL!BC$57</f>
        <v>2.217035509800877E-2</v>
      </c>
      <c r="J3" s="52">
        <f>SQRT([2]ug.mL!BD3^2+[2]ug.mL!BD$57^2)</f>
        <v>2.3074455094538478E-2</v>
      </c>
      <c r="K3" s="52"/>
      <c r="L3" s="53">
        <f>(N3/O3^2+P3/Q3^2)/(1/O3^2+1/Q3^2)</f>
        <v>1.4810323529768568</v>
      </c>
      <c r="M3" s="53">
        <f>1/SQRT(1/O3^2+1/Q3^2)</f>
        <v>2.2782451069860897E-2</v>
      </c>
      <c r="N3" s="53">
        <f>[2]IS!BE4*[2]CAL!BE$55</f>
        <v>1.4750510962294821</v>
      </c>
      <c r="O3" s="54">
        <f>[2]IS!BF4*[2]CAL!BE$55</f>
        <v>3.0440582593773542E-2</v>
      </c>
      <c r="P3" s="53">
        <f>[2]IS!BG4*[2]CAL!BG$55</f>
        <v>1.4886491238488275</v>
      </c>
      <c r="Q3" s="54">
        <f>[2]IS!BH4*[2]CAL!BG$55</f>
        <v>3.4351221369445149E-2</v>
      </c>
      <c r="R3" s="55" t="s">
        <v>35</v>
      </c>
      <c r="S3" s="56"/>
      <c r="T3" s="57"/>
      <c r="U3" s="53"/>
      <c r="V3" s="57"/>
      <c r="W3" s="53"/>
      <c r="X3" s="57"/>
      <c r="Y3" s="53"/>
      <c r="Z3" s="57"/>
      <c r="AA3" s="53"/>
      <c r="AB3" s="57"/>
      <c r="AC3" s="53"/>
      <c r="AD3" s="57"/>
      <c r="AE3" s="53"/>
      <c r="AF3" s="57"/>
      <c r="AG3" s="53"/>
      <c r="AH3" s="57"/>
      <c r="AI3" s="53"/>
      <c r="AJ3" s="57"/>
      <c r="AK3" s="53"/>
      <c r="AL3" s="57"/>
      <c r="AM3" s="53"/>
      <c r="AN3" s="57"/>
      <c r="AO3" s="53"/>
    </row>
    <row r="4" spans="2:41" s="58" customFormat="1">
      <c r="B4" s="58">
        <f>[2]sample!A4</f>
        <v>13</v>
      </c>
      <c r="C4" s="59">
        <f>[2]sample!B4</f>
        <v>44732.646238425928</v>
      </c>
      <c r="D4" s="58" t="str">
        <f>[2]sample!D4</f>
        <v>0uM_Cu_filtered_tube2</v>
      </c>
      <c r="E4" s="60">
        <f t="shared" ref="E4:E44" si="0">(G4/H4^2+I4/J4^2)/(1/H4^2+1/J4^2)</f>
        <v>-9.2711247629676872E-7</v>
      </c>
      <c r="F4" s="60">
        <f t="shared" ref="F4:F44" si="1">1/SQRT(1/H4^2+1/J4^2)</f>
        <v>1.3548772957558742E-3</v>
      </c>
      <c r="G4" s="60">
        <f>[2]ug.mL!BA4-[2]ug.mL!BA$57</f>
        <v>9.0224391260880282E-4</v>
      </c>
      <c r="H4" s="61">
        <f>SQRT([2]ug.mL!BB4^2+[2]ug.mL!BB$57^2)</f>
        <v>1.7488651578213309E-3</v>
      </c>
      <c r="I4" s="60">
        <f>[2]ug.mL!BC4-[2]ug.mL!BC$57</f>
        <v>-1.3567451513456725E-3</v>
      </c>
      <c r="J4" s="61">
        <f>SQRT([2]ug.mL!BD4^2+[2]ug.mL!BD$57^2)</f>
        <v>2.142752602280328E-3</v>
      </c>
      <c r="K4" s="61"/>
      <c r="L4" s="60">
        <f t="shared" ref="L4:L44" si="2">(N4/O4^2+P4/Q4^2)/(1/O4^2+1/Q4^2)</f>
        <v>1.5040014438813831</v>
      </c>
      <c r="M4" s="60">
        <f t="shared" ref="M4:M44" si="3">1/SQRT(1/O4^2+1/Q4^2)</f>
        <v>8.7508875704778999E-3</v>
      </c>
      <c r="N4" s="60">
        <f>[2]IS!BE5*[2]CAL!BE$55</f>
        <v>1.4906733284039291</v>
      </c>
      <c r="O4" s="61">
        <f>[2]IS!BF5*[2]CAL!BE$55</f>
        <v>1.3940708441987099E-2</v>
      </c>
      <c r="P4" s="60">
        <f>[2]IS!BG5*[2]CAL!BG$55</f>
        <v>1.5126681794081516</v>
      </c>
      <c r="Q4" s="61">
        <f>[2]IS!BH5*[2]CAL!BG$55</f>
        <v>1.1241602970957498E-2</v>
      </c>
      <c r="R4" s="62"/>
      <c r="S4" s="63"/>
      <c r="T4" s="64"/>
      <c r="U4" s="60"/>
      <c r="V4" s="64"/>
      <c r="W4" s="60"/>
      <c r="X4" s="64"/>
      <c r="Y4" s="60"/>
      <c r="Z4" s="64"/>
      <c r="AA4" s="60"/>
      <c r="AB4" s="64"/>
      <c r="AC4" s="60"/>
      <c r="AD4" s="64"/>
      <c r="AE4" s="60"/>
      <c r="AF4" s="64"/>
      <c r="AG4" s="60"/>
      <c r="AH4" s="64"/>
      <c r="AI4" s="60"/>
      <c r="AJ4" s="64"/>
      <c r="AK4" s="60"/>
      <c r="AL4" s="64"/>
      <c r="AM4" s="60"/>
      <c r="AN4" s="64"/>
      <c r="AO4" s="60"/>
    </row>
    <row r="5" spans="2:41" s="49" customFormat="1">
      <c r="B5" s="49">
        <f>[2]sample!A5</f>
        <v>26</v>
      </c>
      <c r="C5" s="50">
        <f>[2]sample!B5</f>
        <v>44732.681979166664</v>
      </c>
      <c r="D5" s="49" t="str">
        <f>[2]sample!D5</f>
        <v>0uM_Cu_T1_1_tube1</v>
      </c>
      <c r="E5" s="53">
        <f t="shared" si="0"/>
        <v>1.2873534041353456E-3</v>
      </c>
      <c r="F5" s="53">
        <f t="shared" si="1"/>
        <v>1.5490590781439308E-3</v>
      </c>
      <c r="G5" s="53">
        <f>[2]ug.mL!BA5-[2]ug.mL!BA$57</f>
        <v>7.632543485291503E-4</v>
      </c>
      <c r="H5" s="54">
        <f>SQRT([2]ug.mL!BB5^2+[2]ug.mL!BB$57^2)</f>
        <v>1.8155262740141391E-3</v>
      </c>
      <c r="I5" s="53">
        <f>[2]ug.mL!BC5-[2]ug.mL!BC$57</f>
        <v>2.6900832514291659E-3</v>
      </c>
      <c r="J5" s="54">
        <f>SQRT([2]ug.mL!BD5^2+[2]ug.mL!BD$57^2)</f>
        <v>2.9701806796535598E-3</v>
      </c>
      <c r="K5" s="54"/>
      <c r="L5" s="53">
        <f t="shared" si="2"/>
        <v>7.2274323885634399E-3</v>
      </c>
      <c r="M5" s="53">
        <f t="shared" si="3"/>
        <v>1.2138029837468311E-3</v>
      </c>
      <c r="N5" s="53">
        <f>[2]IS!BE6*[2]CAL!BE$55</f>
        <v>6.829830766141169E-3</v>
      </c>
      <c r="O5" s="54">
        <f>[2]IS!BF6*[2]CAL!BE$55</f>
        <v>1.6928130628335949E-3</v>
      </c>
      <c r="P5" s="53">
        <f>[2]IS!BG6*[2]CAL!BG$55</f>
        <v>7.648170865797636E-3</v>
      </c>
      <c r="Q5" s="54">
        <f>[2]IS!BH6*[2]CAL!BG$55</f>
        <v>1.7413699393542946E-3</v>
      </c>
      <c r="R5" s="65"/>
      <c r="S5" s="56"/>
      <c r="T5" s="57"/>
      <c r="U5" s="53"/>
      <c r="V5" s="57"/>
      <c r="W5" s="53"/>
      <c r="X5" s="57"/>
      <c r="Y5" s="53"/>
      <c r="Z5" s="57"/>
      <c r="AA5" s="53"/>
      <c r="AB5" s="57"/>
      <c r="AC5" s="53"/>
      <c r="AD5" s="57"/>
      <c r="AE5" s="53"/>
      <c r="AF5" s="57"/>
      <c r="AG5" s="53"/>
      <c r="AH5" s="57"/>
      <c r="AI5" s="53"/>
      <c r="AJ5" s="57"/>
      <c r="AK5" s="53"/>
      <c r="AL5" s="57"/>
      <c r="AM5" s="53"/>
      <c r="AN5" s="57"/>
      <c r="AO5" s="53"/>
    </row>
    <row r="6" spans="2:41" s="58" customFormat="1">
      <c r="B6" s="58">
        <f>[2]sample!A6</f>
        <v>27</v>
      </c>
      <c r="C6" s="59">
        <f>[2]sample!B6</f>
        <v>44732.68472222222</v>
      </c>
      <c r="D6" s="58" t="str">
        <f>[2]sample!D6</f>
        <v>0uM_Cu_T1_1_tube2</v>
      </c>
      <c r="E6" s="60">
        <f t="shared" si="0"/>
        <v>2.2567529351675221E-4</v>
      </c>
      <c r="F6" s="60">
        <f t="shared" si="1"/>
        <v>1.1161820666333994E-3</v>
      </c>
      <c r="G6" s="60">
        <f>[2]ug.mL!BA6-[2]ug.mL!BA$57</f>
        <v>-6.0556078918957024E-4</v>
      </c>
      <c r="H6" s="61">
        <f>SQRT([2]ug.mL!BB6^2+[2]ug.mL!BB$57^2)</f>
        <v>1.3668601532275469E-3</v>
      </c>
      <c r="I6" s="60">
        <f>[2]ug.mL!BC6-[2]ug.mL!BC$57</f>
        <v>1.8894479900056281E-3</v>
      </c>
      <c r="J6" s="61">
        <f>SQRT([2]ug.mL!BD6^2+[2]ug.mL!BD$57^2)</f>
        <v>1.9337881121309606E-3</v>
      </c>
      <c r="K6" s="61"/>
      <c r="L6" s="60">
        <f t="shared" si="2"/>
        <v>6.5048792134233518E-3</v>
      </c>
      <c r="M6" s="60">
        <f t="shared" si="3"/>
        <v>1.2424844525713802E-3</v>
      </c>
      <c r="N6" s="60">
        <f>[2]IS!BE7*[2]CAL!BE$55</f>
        <v>6.3100613720701755E-3</v>
      </c>
      <c r="O6" s="61">
        <f>[2]IS!BF7*[2]CAL!BE$55</f>
        <v>1.7356741510829046E-3</v>
      </c>
      <c r="P6" s="60">
        <f>[2]IS!BG7*[2]CAL!BG$55</f>
        <v>6.7096409639076041E-3</v>
      </c>
      <c r="Q6" s="61">
        <f>[2]IS!BH7*[2]CAL!BG$55</f>
        <v>1.7794191046698832E-3</v>
      </c>
      <c r="R6" s="62"/>
      <c r="S6" s="63"/>
      <c r="T6" s="64"/>
      <c r="U6" s="60"/>
      <c r="V6" s="64"/>
      <c r="W6" s="60"/>
      <c r="X6" s="64"/>
      <c r="Y6" s="60"/>
      <c r="Z6" s="64"/>
      <c r="AA6" s="60"/>
      <c r="AB6" s="64"/>
      <c r="AC6" s="60"/>
      <c r="AD6" s="64"/>
      <c r="AE6" s="60"/>
      <c r="AF6" s="64"/>
      <c r="AG6" s="60"/>
      <c r="AH6" s="64"/>
      <c r="AI6" s="60"/>
      <c r="AJ6" s="64"/>
      <c r="AK6" s="60"/>
      <c r="AL6" s="64"/>
      <c r="AM6" s="60"/>
      <c r="AN6" s="64"/>
      <c r="AO6" s="60"/>
    </row>
    <row r="7" spans="2:41" s="49" customFormat="1">
      <c r="B7" s="49">
        <f>[2]sample!A7</f>
        <v>31</v>
      </c>
      <c r="C7" s="50">
        <f>[2]sample!B7</f>
        <v>44732.695694444446</v>
      </c>
      <c r="D7" s="49" t="str">
        <f>[2]sample!D7</f>
        <v>0uM_Cu_T2_1_tube1</v>
      </c>
      <c r="E7" s="53">
        <f t="shared" si="0"/>
        <v>-1.874487072300809E-3</v>
      </c>
      <c r="F7" s="53">
        <f t="shared" si="1"/>
        <v>1.4127358530844193E-3</v>
      </c>
      <c r="G7" s="53">
        <f>[2]ug.mL!BA7-[2]ug.mL!BA$57</f>
        <v>-2.1307196079948599E-3</v>
      </c>
      <c r="H7" s="54">
        <f>SQRT([2]ug.mL!BB7^2+[2]ug.mL!BB$57^2)</f>
        <v>1.9099175768900981E-3</v>
      </c>
      <c r="I7" s="53">
        <f>[2]ug.mL!BC7-[2]ug.mL!BC$57</f>
        <v>-1.5649191101757822E-3</v>
      </c>
      <c r="J7" s="54">
        <f>SQRT([2]ug.mL!BD7^2+[2]ug.mL!BD$57^2)</f>
        <v>2.0993047693933752E-3</v>
      </c>
      <c r="K7" s="54"/>
      <c r="L7" s="53">
        <f t="shared" si="2"/>
        <v>2.4633977715772724E-2</v>
      </c>
      <c r="M7" s="53">
        <f t="shared" si="3"/>
        <v>1.2166681606263522E-3</v>
      </c>
      <c r="N7" s="53">
        <f>[2]IS!BE8*[2]CAL!BE$55</f>
        <v>2.4777935935991983E-2</v>
      </c>
      <c r="O7" s="54">
        <f>[2]IS!BF8*[2]CAL!BE$55</f>
        <v>1.6618014414873134E-3</v>
      </c>
      <c r="P7" s="53">
        <f>[2]IS!BG8*[2]CAL!BG$55</f>
        <v>2.4467663626749066E-2</v>
      </c>
      <c r="Q7" s="54">
        <f>[2]IS!BH8*[2]CAL!BG$55</f>
        <v>1.786180803666753E-3</v>
      </c>
      <c r="R7" s="65"/>
      <c r="S7" s="56"/>
      <c r="T7" s="57"/>
      <c r="U7" s="53"/>
      <c r="V7" s="57"/>
      <c r="W7" s="53"/>
      <c r="X7" s="57"/>
      <c r="Y7" s="53"/>
      <c r="Z7" s="57"/>
      <c r="AA7" s="53"/>
      <c r="AB7" s="57"/>
      <c r="AC7" s="53"/>
      <c r="AD7" s="57"/>
      <c r="AE7" s="53"/>
      <c r="AF7" s="57"/>
      <c r="AG7" s="53"/>
      <c r="AH7" s="57"/>
      <c r="AI7" s="53"/>
      <c r="AJ7" s="57"/>
      <c r="AK7" s="53"/>
      <c r="AL7" s="57"/>
      <c r="AM7" s="53"/>
      <c r="AN7" s="57"/>
      <c r="AO7" s="53"/>
    </row>
    <row r="8" spans="2:41" s="58" customFormat="1">
      <c r="B8" s="58">
        <f>[2]sample!A8</f>
        <v>32</v>
      </c>
      <c r="C8" s="59">
        <f>[2]sample!B8</f>
        <v>44732.698437500003</v>
      </c>
      <c r="D8" s="58" t="str">
        <f>[2]sample!D8</f>
        <v>0uM_Cu_T2_1_tube2</v>
      </c>
      <c r="E8" s="60">
        <f t="shared" si="0"/>
        <v>-2.3060832868450083E-3</v>
      </c>
      <c r="F8" s="60">
        <f t="shared" si="1"/>
        <v>1.1445286138895045E-3</v>
      </c>
      <c r="G8" s="60">
        <f>[2]ug.mL!BA8-[2]ug.mL!BA$57</f>
        <v>-2.3179718897471096E-3</v>
      </c>
      <c r="H8" s="61">
        <f>SQRT([2]ug.mL!BB8^2+[2]ug.mL!BB$57^2)</f>
        <v>1.3622623483165166E-3</v>
      </c>
      <c r="I8" s="60">
        <f>[2]ug.mL!BC8-[2]ug.mL!BC$57</f>
        <v>-2.2775507564172584E-3</v>
      </c>
      <c r="J8" s="61">
        <f>SQRT([2]ug.mL!BD8^2+[2]ug.mL!BD$57^2)</f>
        <v>2.1104034454525562E-3</v>
      </c>
      <c r="K8" s="61"/>
      <c r="L8" s="60">
        <f t="shared" si="2"/>
        <v>2.4487982009759136E-2</v>
      </c>
      <c r="M8" s="60">
        <f t="shared" si="3"/>
        <v>1.2108581462869346E-3</v>
      </c>
      <c r="N8" s="60">
        <f>[2]IS!BE9*[2]CAL!BE$55</f>
        <v>2.4836700166686709E-2</v>
      </c>
      <c r="O8" s="61">
        <f>[2]IS!BF9*[2]CAL!BE$55</f>
        <v>1.702249204589573E-3</v>
      </c>
      <c r="P8" s="60">
        <f>[2]IS!BG9*[2]CAL!BG$55</f>
        <v>2.413081004902172E-2</v>
      </c>
      <c r="Q8" s="61">
        <f>[2]IS!BH9*[2]CAL!BG$55</f>
        <v>1.7227590441087619E-3</v>
      </c>
      <c r="R8" s="62"/>
      <c r="S8" s="63"/>
      <c r="T8" s="64"/>
      <c r="U8" s="60"/>
      <c r="V8" s="64"/>
      <c r="W8" s="60"/>
      <c r="X8" s="64"/>
      <c r="Y8" s="60"/>
      <c r="Z8" s="64"/>
      <c r="AA8" s="60"/>
      <c r="AB8" s="64"/>
      <c r="AC8" s="60"/>
      <c r="AD8" s="64"/>
      <c r="AE8" s="60"/>
      <c r="AF8" s="64"/>
      <c r="AG8" s="60"/>
      <c r="AH8" s="64"/>
      <c r="AI8" s="60"/>
      <c r="AJ8" s="64"/>
      <c r="AK8" s="60"/>
      <c r="AL8" s="64"/>
      <c r="AM8" s="60"/>
      <c r="AN8" s="64"/>
      <c r="AO8" s="60"/>
    </row>
    <row r="9" spans="2:41" s="49" customFormat="1">
      <c r="B9" s="49">
        <f>[2]sample!A9</f>
        <v>33</v>
      </c>
      <c r="C9" s="50">
        <f>[2]sample!B9</f>
        <v>44732.701180555552</v>
      </c>
      <c r="D9" s="49" t="str">
        <f>[2]sample!D9</f>
        <v>0uM_Cu_T3_1_tube1</v>
      </c>
      <c r="E9" s="53">
        <f t="shared" si="0"/>
        <v>-1.2475172830604265E-3</v>
      </c>
      <c r="F9" s="53">
        <f t="shared" si="1"/>
        <v>1.1228080194098597E-3</v>
      </c>
      <c r="G9" s="53">
        <f>[2]ug.mL!BA9-[2]ug.mL!BA$57</f>
        <v>-1.4485526925574407E-3</v>
      </c>
      <c r="H9" s="54">
        <f>SQRT([2]ug.mL!BB9^2+[2]ug.mL!BB$57^2)</f>
        <v>1.3638531389705845E-3</v>
      </c>
      <c r="I9" s="53">
        <f>[2]ug.mL!BC9-[2]ug.mL!BC$57</f>
        <v>-8.246845336801964E-4</v>
      </c>
      <c r="J9" s="54">
        <f>SQRT([2]ug.mL!BD9^2+[2]ug.mL!BD$57^2)</f>
        <v>1.9779514923424914E-3</v>
      </c>
      <c r="K9" s="54"/>
      <c r="L9" s="53">
        <f t="shared" si="2"/>
        <v>0.4975801176122196</v>
      </c>
      <c r="M9" s="53">
        <f t="shared" si="3"/>
        <v>2.8446750950468524E-3</v>
      </c>
      <c r="N9" s="53">
        <f>[2]IS!BE10*[2]CAL!BE$55</f>
        <v>0.50721414457887559</v>
      </c>
      <c r="O9" s="54">
        <f>[2]IS!BF10*[2]CAL!BE$55</f>
        <v>4.2319987206091069E-3</v>
      </c>
      <c r="P9" s="53">
        <f>[2]IS!BG10*[2]CAL!BG$55</f>
        <v>0.48963928139985191</v>
      </c>
      <c r="Q9" s="54">
        <f>[2]IS!BH10*[2]CAL!BG$55</f>
        <v>3.8421535574498576E-3</v>
      </c>
      <c r="R9" s="65"/>
      <c r="S9" s="56"/>
      <c r="T9" s="57"/>
      <c r="U9" s="53"/>
      <c r="V9" s="57"/>
      <c r="W9" s="53"/>
      <c r="X9" s="57"/>
      <c r="Y9" s="53"/>
      <c r="Z9" s="57"/>
      <c r="AA9" s="53"/>
      <c r="AB9" s="57"/>
      <c r="AC9" s="53"/>
      <c r="AD9" s="57"/>
      <c r="AE9" s="53"/>
      <c r="AF9" s="57"/>
      <c r="AG9" s="53"/>
      <c r="AH9" s="57"/>
      <c r="AI9" s="53"/>
      <c r="AJ9" s="57"/>
      <c r="AK9" s="53"/>
      <c r="AL9" s="57"/>
      <c r="AM9" s="53"/>
      <c r="AN9" s="57"/>
      <c r="AO9" s="53"/>
    </row>
    <row r="10" spans="2:41" s="58" customFormat="1">
      <c r="B10" s="58">
        <f>[2]sample!A10</f>
        <v>34</v>
      </c>
      <c r="C10" s="59">
        <f>[2]sample!B10</f>
        <v>44732.703946759262</v>
      </c>
      <c r="D10" s="58" t="str">
        <f>[2]sample!D10</f>
        <v>0uM_Cu_T3_1_tube2</v>
      </c>
      <c r="E10" s="60">
        <f t="shared" si="0"/>
        <v>-1.7793483063922729E-3</v>
      </c>
      <c r="F10" s="60">
        <f t="shared" si="1"/>
        <v>2.0220134019269483E-3</v>
      </c>
      <c r="G10" s="60">
        <f>[2]ug.mL!BA10-[2]ug.mL!BA$57</f>
        <v>-1.5982062613874729E-3</v>
      </c>
      <c r="H10" s="61">
        <f>SQRT([2]ug.mL!BB10^2+[2]ug.mL!BB$57^2)</f>
        <v>2.2778362983756685E-3</v>
      </c>
      <c r="I10" s="60">
        <f>[2]ug.mL!BC10-[2]ug.mL!BC$57</f>
        <v>-2.4526266400960589E-3</v>
      </c>
      <c r="J10" s="61">
        <f>SQRT([2]ug.mL!BD10^2+[2]ug.mL!BD$57^2)</f>
        <v>4.3914727846386054E-3</v>
      </c>
      <c r="K10" s="61"/>
      <c r="L10" s="60">
        <f t="shared" si="2"/>
        <v>0.49718062420167503</v>
      </c>
      <c r="M10" s="60">
        <f t="shared" si="3"/>
        <v>2.1642924402794157E-3</v>
      </c>
      <c r="N10" s="60">
        <f>[2]IS!BE11*[2]CAL!BE$55</f>
        <v>0.50630192729146262</v>
      </c>
      <c r="O10" s="61">
        <f>[2]IS!BF11*[2]CAL!BE$55</f>
        <v>3.0495673914891644E-3</v>
      </c>
      <c r="P10" s="60">
        <f>[2]IS!BG11*[2]CAL!BG$55</f>
        <v>0.48792402958950126</v>
      </c>
      <c r="Q10" s="61">
        <f>[2]IS!BH11*[2]CAL!BG$55</f>
        <v>3.0721004635068903E-3</v>
      </c>
      <c r="R10" s="62"/>
      <c r="S10" s="63"/>
      <c r="T10" s="64"/>
      <c r="U10" s="60"/>
      <c r="V10" s="64"/>
      <c r="W10" s="60"/>
      <c r="X10" s="64"/>
      <c r="Y10" s="60"/>
      <c r="Z10" s="64"/>
      <c r="AA10" s="60"/>
      <c r="AB10" s="64"/>
      <c r="AC10" s="60"/>
      <c r="AD10" s="64"/>
      <c r="AE10" s="60"/>
      <c r="AF10" s="64"/>
      <c r="AG10" s="60"/>
      <c r="AH10" s="64"/>
      <c r="AI10" s="60"/>
      <c r="AJ10" s="64"/>
      <c r="AK10" s="60"/>
      <c r="AL10" s="64"/>
      <c r="AM10" s="60"/>
      <c r="AN10" s="64"/>
      <c r="AO10" s="60"/>
    </row>
    <row r="11" spans="2:41" s="49" customFormat="1">
      <c r="B11" s="49">
        <f>[2]sample!A11</f>
        <v>16</v>
      </c>
      <c r="C11" s="50">
        <f>[2]sample!B11</f>
        <v>44732.654502314814</v>
      </c>
      <c r="D11" s="49" t="str">
        <f>[2]sample!D11</f>
        <v>50uM_Cu_filtered_tube1</v>
      </c>
      <c r="E11" s="53">
        <f t="shared" si="0"/>
        <v>0.64540904600252169</v>
      </c>
      <c r="F11" s="53">
        <f t="shared" si="1"/>
        <v>3.3175848741275877E-3</v>
      </c>
      <c r="G11" s="53">
        <f>[2]ug.mL!BA11-[2]ug.mL!BA$57</f>
        <v>0.65720265613510254</v>
      </c>
      <c r="H11" s="54">
        <f>SQRT([2]ug.mL!BB11^2+[2]ug.mL!BB$57^2)</f>
        <v>4.0625277419706401E-3</v>
      </c>
      <c r="I11" s="53">
        <f>[2]ug.mL!BC11-[2]ug.mL!BC$57</f>
        <v>0.62179856166902814</v>
      </c>
      <c r="J11" s="54">
        <f>SQRT([2]ug.mL!BD11^2+[2]ug.mL!BD$57^2)</f>
        <v>5.7481144168193164E-3</v>
      </c>
      <c r="K11" s="54"/>
      <c r="L11" s="53">
        <f t="shared" si="2"/>
        <v>2.6656242638335081</v>
      </c>
      <c r="M11" s="53">
        <f t="shared" si="3"/>
        <v>1.2207425188785519E-2</v>
      </c>
      <c r="N11" s="53">
        <f>[2]IS!BE12*[2]CAL!BE$55</f>
        <v>2.7073683104535955</v>
      </c>
      <c r="O11" s="54">
        <f>[2]IS!BF12*[2]CAL!BE$55</f>
        <v>1.6259725834002123E-2</v>
      </c>
      <c r="P11" s="53">
        <f>[2]IS!BG12*[2]CAL!BG$55</f>
        <v>2.6116984105723033</v>
      </c>
      <c r="Q11" s="54">
        <f>[2]IS!BH12*[2]CAL!BG$55</f>
        <v>1.8480531518592042E-2</v>
      </c>
      <c r="R11" s="65"/>
      <c r="S11" s="56"/>
      <c r="T11" s="57"/>
      <c r="U11" s="53"/>
      <c r="V11" s="57"/>
      <c r="W11" s="53"/>
      <c r="X11" s="57"/>
      <c r="Y11" s="53"/>
      <c r="Z11" s="57"/>
      <c r="AA11" s="53"/>
      <c r="AB11" s="57"/>
      <c r="AC11" s="53"/>
      <c r="AD11" s="57"/>
      <c r="AE11" s="53"/>
      <c r="AF11" s="57"/>
      <c r="AG11" s="53"/>
      <c r="AH11" s="57"/>
      <c r="AI11" s="53"/>
      <c r="AJ11" s="57"/>
      <c r="AK11" s="53"/>
      <c r="AL11" s="57"/>
      <c r="AM11" s="53"/>
      <c r="AN11" s="57"/>
      <c r="AO11" s="53"/>
    </row>
    <row r="12" spans="2:41" s="58" customFormat="1">
      <c r="B12" s="58">
        <f>[2]sample!A12</f>
        <v>18</v>
      </c>
      <c r="C12" s="59">
        <f>[2]sample!B12</f>
        <v>44732.659988425927</v>
      </c>
      <c r="D12" s="58" t="str">
        <f>[2]sample!D12</f>
        <v>50uM_Cu_filtered_tube2</v>
      </c>
      <c r="E12" s="60">
        <f t="shared" si="0"/>
        <v>0.65909282340214081</v>
      </c>
      <c r="F12" s="60">
        <f t="shared" si="1"/>
        <v>4.5220920483961917E-3</v>
      </c>
      <c r="G12" s="60">
        <f>[2]ug.mL!BA12-[2]ug.mL!BA$57</f>
        <v>0.66232970073443131</v>
      </c>
      <c r="H12" s="61">
        <f>SQRT([2]ug.mL!BB12^2+[2]ug.mL!BB$57^2)</f>
        <v>5.7854162221415272E-3</v>
      </c>
      <c r="I12" s="60">
        <f>[2]ug.mL!BC12-[2]ug.mL!BC$57</f>
        <v>0.65400963110411336</v>
      </c>
      <c r="J12" s="61">
        <f>SQRT([2]ug.mL!BD12^2+[2]ug.mL!BD$57^2)</f>
        <v>7.2500292393894846E-3</v>
      </c>
      <c r="K12" s="61"/>
      <c r="L12" s="60">
        <f t="shared" si="2"/>
        <v>2.6596314729662507</v>
      </c>
      <c r="M12" s="60">
        <f t="shared" si="3"/>
        <v>2.719718784503301E-2</v>
      </c>
      <c r="N12" s="60">
        <f>[2]IS!BE13*[2]CAL!BE$55</f>
        <v>2.7059818303472909</v>
      </c>
      <c r="O12" s="61">
        <f>[2]IS!BF13*[2]CAL!BE$55</f>
        <v>3.5623726939039327E-2</v>
      </c>
      <c r="P12" s="60">
        <f>[2]IS!BG13*[2]CAL!BG$55</f>
        <v>2.5948653958523775</v>
      </c>
      <c r="Q12" s="61">
        <f>[2]IS!BH13*[2]CAL!BG$55</f>
        <v>4.21101323087733E-2</v>
      </c>
      <c r="R12" s="62"/>
      <c r="S12" s="63"/>
      <c r="T12" s="64"/>
      <c r="U12" s="60"/>
      <c r="V12" s="64"/>
      <c r="W12" s="60"/>
      <c r="X12" s="64"/>
      <c r="Y12" s="60"/>
      <c r="Z12" s="64"/>
      <c r="AA12" s="60"/>
      <c r="AB12" s="64"/>
      <c r="AC12" s="60"/>
      <c r="AD12" s="64"/>
      <c r="AE12" s="60"/>
      <c r="AF12" s="64"/>
      <c r="AG12" s="60"/>
      <c r="AH12" s="64"/>
      <c r="AI12" s="60"/>
      <c r="AJ12" s="64"/>
      <c r="AK12" s="60"/>
      <c r="AL12" s="64"/>
      <c r="AM12" s="60"/>
      <c r="AN12" s="64"/>
      <c r="AO12" s="60"/>
    </row>
    <row r="13" spans="2:41" s="49" customFormat="1">
      <c r="B13" s="49">
        <f>[2]sample!A13</f>
        <v>45</v>
      </c>
      <c r="C13" s="50">
        <f>[2]sample!B13</f>
        <v>44732.734166666669</v>
      </c>
      <c r="D13" s="49" t="str">
        <f>[2]sample!D13</f>
        <v>50uM_Cu_T1_1_tube1</v>
      </c>
      <c r="E13" s="53">
        <f t="shared" si="0"/>
        <v>0.48511840644923476</v>
      </c>
      <c r="F13" s="53">
        <f t="shared" si="1"/>
        <v>1.7711773641355523E-3</v>
      </c>
      <c r="G13" s="53">
        <f>[2]ug.mL!BA13-[2]ug.mL!BA$57</f>
        <v>0.49967105866423589</v>
      </c>
      <c r="H13" s="54">
        <f>SQRT([2]ug.mL!BB13^2+[2]ug.mL!BB$57^2)</f>
        <v>2.2406342805440871E-3</v>
      </c>
      <c r="I13" s="53">
        <f>[2]ug.mL!BC13-[2]ug.mL!BC$57</f>
        <v>0.46087855351636292</v>
      </c>
      <c r="J13" s="54">
        <f>SQRT([2]ug.mL!BD13^2+[2]ug.mL!BD$57^2)</f>
        <v>2.8917776124831357E-3</v>
      </c>
      <c r="K13" s="54"/>
      <c r="L13" s="53">
        <f t="shared" si="2"/>
        <v>5.8651146868035721E-2</v>
      </c>
      <c r="M13" s="53">
        <f t="shared" si="3"/>
        <v>1.3677005785398164E-3</v>
      </c>
      <c r="N13" s="53">
        <f>[2]IS!BE14*[2]CAL!BE$55</f>
        <v>5.8767183706672145E-2</v>
      </c>
      <c r="O13" s="54">
        <f>[2]IS!BF14*[2]CAL!BE$55</f>
        <v>2.046756002129003E-3</v>
      </c>
      <c r="P13" s="53">
        <f>[2]IS!BG14*[2]CAL!BG$55</f>
        <v>5.855753064128133E-2</v>
      </c>
      <c r="Q13" s="54">
        <f>[2]IS!BH14*[2]CAL!BG$55</f>
        <v>1.8384155928470708E-3</v>
      </c>
      <c r="R13" s="65"/>
      <c r="S13" s="56"/>
      <c r="T13" s="57"/>
      <c r="U13" s="53"/>
      <c r="V13" s="57"/>
      <c r="W13" s="53"/>
      <c r="X13" s="57"/>
      <c r="Y13" s="53"/>
      <c r="Z13" s="57"/>
      <c r="AA13" s="53"/>
      <c r="AB13" s="57"/>
      <c r="AC13" s="53"/>
      <c r="AD13" s="57"/>
      <c r="AE13" s="53"/>
      <c r="AF13" s="57"/>
      <c r="AG13" s="53"/>
      <c r="AH13" s="57"/>
      <c r="AI13" s="53"/>
      <c r="AJ13" s="57"/>
      <c r="AK13" s="53"/>
      <c r="AL13" s="57"/>
      <c r="AM13" s="53"/>
      <c r="AN13" s="57"/>
      <c r="AO13" s="53"/>
    </row>
    <row r="14" spans="2:41" s="58" customFormat="1">
      <c r="B14" s="58">
        <f>[2]sample!A14</f>
        <v>46</v>
      </c>
      <c r="C14" s="59">
        <f>[2]sample!B14</f>
        <v>44732.736898148149</v>
      </c>
      <c r="D14" s="58" t="str">
        <f>[2]sample!D14</f>
        <v>50uM_Cu_T1_1_tube2</v>
      </c>
      <c r="E14" s="60">
        <f t="shared" si="0"/>
        <v>0.48543278143592622</v>
      </c>
      <c r="F14" s="60">
        <f t="shared" si="1"/>
        <v>1.4603272021691839E-3</v>
      </c>
      <c r="G14" s="60">
        <f>[2]ug.mL!BA14-[2]ug.mL!BA$57</f>
        <v>0.49774776031233614</v>
      </c>
      <c r="H14" s="61">
        <f>SQRT([2]ug.mL!BB14^2+[2]ug.mL!BB$57^2)</f>
        <v>1.7738267650187418E-3</v>
      </c>
      <c r="I14" s="60">
        <f>[2]ug.mL!BC14-[2]ug.mL!BC$57</f>
        <v>0.45953059705772964</v>
      </c>
      <c r="J14" s="61">
        <f>SQRT([2]ug.mL!BD14^2+[2]ug.mL!BD$57^2)</f>
        <v>2.5725425291636896E-3</v>
      </c>
      <c r="K14" s="61"/>
      <c r="L14" s="60">
        <f t="shared" si="2"/>
        <v>5.8965474899546268E-2</v>
      </c>
      <c r="M14" s="60">
        <f t="shared" si="3"/>
        <v>1.2111730637962513E-3</v>
      </c>
      <c r="N14" s="60">
        <f>[2]IS!BE15*[2]CAL!BE$55</f>
        <v>5.9357956016790343E-2</v>
      </c>
      <c r="O14" s="61">
        <f>[2]IS!BF15*[2]CAL!BE$55</f>
        <v>1.6951178604241431E-3</v>
      </c>
      <c r="P14" s="60">
        <f>[2]IS!BG15*[2]CAL!BG$55</f>
        <v>5.855612351459176E-2</v>
      </c>
      <c r="Q14" s="61">
        <f>[2]IS!BH15*[2]CAL!BG$55</f>
        <v>1.7311657380062184E-3</v>
      </c>
      <c r="R14" s="62"/>
      <c r="S14" s="63"/>
      <c r="T14" s="64"/>
      <c r="U14" s="60"/>
      <c r="V14" s="64"/>
      <c r="W14" s="60"/>
      <c r="X14" s="64"/>
      <c r="Y14" s="60"/>
      <c r="Z14" s="64"/>
      <c r="AA14" s="60"/>
      <c r="AB14" s="64"/>
      <c r="AC14" s="60"/>
      <c r="AD14" s="64"/>
      <c r="AE14" s="60"/>
      <c r="AF14" s="64"/>
      <c r="AG14" s="60"/>
      <c r="AH14" s="64"/>
      <c r="AI14" s="60"/>
      <c r="AJ14" s="64"/>
      <c r="AK14" s="60"/>
      <c r="AL14" s="64"/>
      <c r="AM14" s="60"/>
      <c r="AN14" s="64"/>
      <c r="AO14" s="60"/>
    </row>
    <row r="15" spans="2:41" s="49" customFormat="1">
      <c r="B15" s="49">
        <f>[2]sample!A15</f>
        <v>50</v>
      </c>
      <c r="C15" s="50">
        <f>[2]sample!B15</f>
        <v>44732.747870370367</v>
      </c>
      <c r="D15" s="49" t="str">
        <f>[2]sample!D15</f>
        <v>50uM_Cu_T2_1_tube1</v>
      </c>
      <c r="E15" s="53">
        <f t="shared" si="0"/>
        <v>0.5109900467434092</v>
      </c>
      <c r="F15" s="53">
        <f t="shared" si="1"/>
        <v>2.569492443990593E-3</v>
      </c>
      <c r="G15" s="53">
        <f>[2]ug.mL!BA15-[2]ug.mL!BA$57</f>
        <v>0.52839538524869867</v>
      </c>
      <c r="H15" s="54">
        <f>SQRT([2]ug.mL!BB15^2+[2]ug.mL!BB$57^2)</f>
        <v>3.7923111927306622E-3</v>
      </c>
      <c r="I15" s="53">
        <f>[2]ug.mL!BC15-[2]ug.mL!BC$57</f>
        <v>0.49621819926304395</v>
      </c>
      <c r="J15" s="54">
        <f>SQRT([2]ug.mL!BD15^2+[2]ug.mL!BD$57^2)</f>
        <v>3.4936559837639033E-3</v>
      </c>
      <c r="K15" s="54"/>
      <c r="L15" s="53">
        <f t="shared" si="2"/>
        <v>9.2290307059928967E-2</v>
      </c>
      <c r="M15" s="53">
        <f t="shared" si="3"/>
        <v>1.2835997203988214E-3</v>
      </c>
      <c r="N15" s="53">
        <f>[2]IS!BE16*[2]CAL!BE$55</f>
        <v>9.5812307184767409E-2</v>
      </c>
      <c r="O15" s="54">
        <f>[2]IS!BF16*[2]CAL!BE$55</f>
        <v>1.8649165339817719E-3</v>
      </c>
      <c r="P15" s="53">
        <f>[2]IS!BG16*[2]CAL!BG$55</f>
        <v>8.9119792363703931E-2</v>
      </c>
      <c r="Q15" s="54">
        <f>[2]IS!BH16*[2]CAL!BG$55</f>
        <v>1.7694145783145921E-3</v>
      </c>
      <c r="R15" s="65"/>
      <c r="S15" s="56"/>
      <c r="T15" s="57"/>
      <c r="U15" s="53"/>
      <c r="V15" s="57"/>
      <c r="W15" s="53"/>
      <c r="X15" s="57"/>
      <c r="Y15" s="53"/>
      <c r="Z15" s="57"/>
      <c r="AA15" s="53"/>
      <c r="AB15" s="57"/>
      <c r="AC15" s="53"/>
      <c r="AD15" s="57"/>
      <c r="AE15" s="53"/>
      <c r="AF15" s="57"/>
      <c r="AG15" s="53"/>
      <c r="AH15" s="57"/>
      <c r="AI15" s="53"/>
      <c r="AJ15" s="57"/>
      <c r="AK15" s="53"/>
      <c r="AL15" s="57"/>
      <c r="AM15" s="53"/>
      <c r="AN15" s="57"/>
      <c r="AO15" s="53"/>
    </row>
    <row r="16" spans="2:41" s="58" customFormat="1">
      <c r="B16" s="58">
        <f>[2]sample!A16</f>
        <v>51</v>
      </c>
      <c r="C16" s="59">
        <f>[2]sample!B16</f>
        <v>44732.750625000001</v>
      </c>
      <c r="D16" s="58" t="str">
        <f>[2]sample!D16</f>
        <v>50uM_Cu_T2_1_tube2</v>
      </c>
      <c r="E16" s="60">
        <f t="shared" si="0"/>
        <v>0.53467414652673795</v>
      </c>
      <c r="F16" s="60">
        <f t="shared" si="1"/>
        <v>5.4076228938960118E-3</v>
      </c>
      <c r="G16" s="60">
        <f>[2]ug.mL!BA16-[2]ug.mL!BA$57</f>
        <v>0.53437550229811137</v>
      </c>
      <c r="H16" s="61">
        <f>SQRT([2]ug.mL!BB16^2+[2]ug.mL!BB$57^2)</f>
        <v>7.4039471328282555E-3</v>
      </c>
      <c r="I16" s="60">
        <f>[2]ug.mL!BC16-[2]ug.mL!BC$57</f>
        <v>0.5350156015354971</v>
      </c>
      <c r="J16" s="61">
        <f>SQRT([2]ug.mL!BD16^2+[2]ug.mL!BD$57^2)</f>
        <v>7.9168604504631437E-3</v>
      </c>
      <c r="K16" s="61"/>
      <c r="L16" s="60">
        <f t="shared" si="2"/>
        <v>0.10459888977582366</v>
      </c>
      <c r="M16" s="60">
        <f t="shared" si="3"/>
        <v>1.7228549524992206E-3</v>
      </c>
      <c r="N16" s="60">
        <f>[2]IS!BE17*[2]CAL!BE$55</f>
        <v>0.10576593116872655</v>
      </c>
      <c r="O16" s="61">
        <f>[2]IS!BF17*[2]CAL!BE$55</f>
        <v>2.1110021827098432E-3</v>
      </c>
      <c r="P16" s="60">
        <f>[2]IS!BG17*[2]CAL!BG$55</f>
        <v>0.10227105970249206</v>
      </c>
      <c r="Q16" s="61">
        <f>[2]IS!BH17*[2]CAL!BG$55</f>
        <v>2.9814064703005999E-3</v>
      </c>
      <c r="R16" s="62"/>
      <c r="S16" s="63"/>
      <c r="T16" s="64"/>
      <c r="U16" s="60"/>
      <c r="V16" s="64"/>
      <c r="W16" s="60"/>
      <c r="X16" s="64"/>
      <c r="Y16" s="60"/>
      <c r="Z16" s="64"/>
      <c r="AA16" s="60"/>
      <c r="AB16" s="64"/>
      <c r="AC16" s="60"/>
      <c r="AD16" s="64"/>
      <c r="AE16" s="60"/>
      <c r="AF16" s="64"/>
      <c r="AG16" s="60"/>
      <c r="AH16" s="64"/>
      <c r="AI16" s="60"/>
      <c r="AJ16" s="64"/>
      <c r="AK16" s="60"/>
      <c r="AL16" s="64"/>
      <c r="AM16" s="60"/>
      <c r="AN16" s="64"/>
      <c r="AO16" s="60"/>
    </row>
    <row r="17" spans="2:41" s="49" customFormat="1">
      <c r="B17" s="49">
        <f>[2]sample!A17</f>
        <v>52</v>
      </c>
      <c r="C17" s="50">
        <f>[2]sample!B17</f>
        <v>44732.753368055557</v>
      </c>
      <c r="D17" s="49" t="str">
        <f>[2]sample!D17</f>
        <v>50uM_Cu_T3_1_tube1</v>
      </c>
      <c r="E17" s="53">
        <f t="shared" si="0"/>
        <v>0.34715841418452498</v>
      </c>
      <c r="F17" s="53">
        <f t="shared" si="1"/>
        <v>1.7459844976317179E-3</v>
      </c>
      <c r="G17" s="53">
        <f>[2]ug.mL!BA17-[2]ug.mL!BA$57</f>
        <v>0.35690498937259091</v>
      </c>
      <c r="H17" s="54">
        <f>SQRT([2]ug.mL!BB17^2+[2]ug.mL!BB$57^2)</f>
        <v>2.1548271328569739E-3</v>
      </c>
      <c r="I17" s="53">
        <f>[2]ug.mL!BC17-[2]ug.mL!BC$57</f>
        <v>0.32852803705057892</v>
      </c>
      <c r="J17" s="54">
        <f>SQRT([2]ug.mL!BD17^2+[2]ug.mL!BD$57^2)</f>
        <v>2.9791834031736605E-3</v>
      </c>
      <c r="K17" s="54"/>
      <c r="L17" s="53">
        <f t="shared" si="2"/>
        <v>5.3342837763694473E-2</v>
      </c>
      <c r="M17" s="53">
        <f t="shared" si="3"/>
        <v>1.3672327997258313E-3</v>
      </c>
      <c r="N17" s="53">
        <f>[2]IS!BE18*[2]CAL!BE$55</f>
        <v>5.320546911533984E-2</v>
      </c>
      <c r="O17" s="54">
        <f>[2]IS!BF18*[2]CAL!BE$55</f>
        <v>2.0973287934861235E-3</v>
      </c>
      <c r="P17" s="53">
        <f>[2]IS!BG18*[2]CAL!BG$55</f>
        <v>5.3444356057486618E-2</v>
      </c>
      <c r="Q17" s="54">
        <f>[2]IS!BH18*[2]CAL!BG$55</f>
        <v>1.8029964086588742E-3</v>
      </c>
      <c r="R17" s="65"/>
      <c r="S17" s="56"/>
      <c r="T17" s="57"/>
      <c r="U17" s="53"/>
      <c r="V17" s="57"/>
      <c r="W17" s="53"/>
      <c r="X17" s="57"/>
      <c r="Y17" s="53"/>
      <c r="Z17" s="57"/>
      <c r="AA17" s="53"/>
      <c r="AB17" s="57"/>
      <c r="AC17" s="53"/>
      <c r="AD17" s="57"/>
      <c r="AE17" s="53"/>
      <c r="AF17" s="57"/>
      <c r="AG17" s="53"/>
      <c r="AH17" s="57"/>
      <c r="AI17" s="53"/>
      <c r="AJ17" s="57"/>
      <c r="AK17" s="53"/>
      <c r="AL17" s="57"/>
      <c r="AM17" s="53"/>
      <c r="AN17" s="57"/>
      <c r="AO17" s="53"/>
    </row>
    <row r="18" spans="2:41" s="58" customFormat="1">
      <c r="B18" s="58">
        <f>[2]sample!A18</f>
        <v>54</v>
      </c>
      <c r="C18" s="59">
        <f>[2]sample!B18</f>
        <v>44732.75886574074</v>
      </c>
      <c r="D18" s="58" t="str">
        <f>[2]sample!D18</f>
        <v>50uM_Cu_T3_1_tube2</v>
      </c>
      <c r="E18" s="60">
        <f t="shared" si="0"/>
        <v>0.34207589711942216</v>
      </c>
      <c r="F18" s="60">
        <f t="shared" si="1"/>
        <v>2.16224759050479E-3</v>
      </c>
      <c r="G18" s="60">
        <f>[2]ug.mL!BA18-[2]ug.mL!BA$57</f>
        <v>0.35661523632171743</v>
      </c>
      <c r="H18" s="61">
        <f>SQRT([2]ug.mL!BB18^2+[2]ug.mL!BB$57^2)</f>
        <v>3.1501328694588343E-3</v>
      </c>
      <c r="I18" s="60">
        <f>[2]ug.mL!BC18-[2]ug.mL!BC$57</f>
        <v>0.32912321140193579</v>
      </c>
      <c r="J18" s="61">
        <f>SQRT([2]ug.mL!BD18^2+[2]ug.mL!BD$57^2)</f>
        <v>2.973284397688728E-3</v>
      </c>
      <c r="K18" s="61"/>
      <c r="L18" s="60">
        <f t="shared" si="2"/>
        <v>5.4173426420678662E-2</v>
      </c>
      <c r="M18" s="60">
        <f t="shared" si="3"/>
        <v>1.4946929161894491E-3</v>
      </c>
      <c r="N18" s="60">
        <f>[2]IS!BE19*[2]CAL!BE$55</f>
        <v>5.3853365919410499E-2</v>
      </c>
      <c r="O18" s="61">
        <f>[2]IS!BF19*[2]CAL!BE$55</f>
        <v>2.428283795050059E-3</v>
      </c>
      <c r="P18" s="60">
        <f>[2]IS!BG19*[2]CAL!BG$55</f>
        <v>5.4368664130051488E-2</v>
      </c>
      <c r="Q18" s="61">
        <f>[2]IS!BH19*[2]CAL!BG$55</f>
        <v>1.8965541754464208E-3</v>
      </c>
      <c r="R18" s="62"/>
      <c r="S18" s="63"/>
      <c r="T18" s="64"/>
      <c r="U18" s="60"/>
      <c r="V18" s="64"/>
      <c r="W18" s="60"/>
      <c r="X18" s="64"/>
      <c r="Y18" s="60"/>
      <c r="Z18" s="64"/>
      <c r="AA18" s="60"/>
      <c r="AB18" s="64"/>
      <c r="AC18" s="60"/>
      <c r="AD18" s="64"/>
      <c r="AE18" s="60"/>
      <c r="AF18" s="64"/>
      <c r="AG18" s="60"/>
      <c r="AH18" s="64"/>
      <c r="AI18" s="60"/>
      <c r="AJ18" s="64"/>
      <c r="AK18" s="60"/>
      <c r="AL18" s="64"/>
      <c r="AM18" s="60"/>
      <c r="AN18" s="64"/>
      <c r="AO18" s="60"/>
    </row>
    <row r="19" spans="2:41" s="49" customFormat="1">
      <c r="B19" s="49">
        <f>[2]sample!A19</f>
        <v>24</v>
      </c>
      <c r="C19" s="50">
        <f>[2]sample!B19</f>
        <v>44732.676516203705</v>
      </c>
      <c r="D19" s="49" t="str">
        <f>[2]sample!D19</f>
        <v>50uM_Cu_unfiltered_tube1</v>
      </c>
      <c r="E19" s="53">
        <f t="shared" si="0"/>
        <v>3.6291818717978623</v>
      </c>
      <c r="F19" s="53">
        <f t="shared" si="1"/>
        <v>5.9535959201660556E-2</v>
      </c>
      <c r="G19" s="53">
        <f>[2]ug.mL!BA19-[2]ug.mL!BA$57</f>
        <v>3.7841722718692483</v>
      </c>
      <c r="H19" s="54">
        <f>SQRT([2]ug.mL!BB19^2+[2]ug.mL!BB$57^2)</f>
        <v>8.8249468625394664E-2</v>
      </c>
      <c r="I19" s="53">
        <f>[2]ug.mL!BC19-[2]ug.mL!BC$57</f>
        <v>3.4997188856273307</v>
      </c>
      <c r="J19" s="54">
        <f>SQRT([2]ug.mL!BD19^2+[2]ug.mL!BD$57^2)</f>
        <v>8.0655225450284349E-2</v>
      </c>
      <c r="K19" s="54"/>
      <c r="L19" s="53">
        <f t="shared" si="2"/>
        <v>4.3810962841978007</v>
      </c>
      <c r="M19" s="53">
        <f t="shared" si="3"/>
        <v>6.4448652986963742E-2</v>
      </c>
      <c r="N19" s="53">
        <f>[2]IS!BE20*[2]CAL!BE$55</f>
        <v>4.483300727034786</v>
      </c>
      <c r="O19" s="54">
        <f>[2]IS!BF20*[2]CAL!BE$55</f>
        <v>9.1227391822333831E-2</v>
      </c>
      <c r="P19" s="53">
        <f>[2]IS!BG20*[2]CAL!BG$55</f>
        <v>4.2792639835398782</v>
      </c>
      <c r="Q19" s="54">
        <f>[2]IS!BH20*[2]CAL!BG$55</f>
        <v>9.1061153840252138E-2</v>
      </c>
      <c r="R19" s="65"/>
      <c r="S19" s="56"/>
      <c r="T19" s="57"/>
      <c r="U19" s="53"/>
      <c r="V19" s="57"/>
      <c r="W19" s="53"/>
      <c r="X19" s="57"/>
      <c r="Y19" s="53"/>
      <c r="Z19" s="57"/>
      <c r="AA19" s="53"/>
      <c r="AB19" s="57"/>
      <c r="AC19" s="53"/>
      <c r="AD19" s="57"/>
      <c r="AE19" s="53"/>
      <c r="AF19" s="57"/>
      <c r="AG19" s="53"/>
      <c r="AH19" s="57"/>
      <c r="AI19" s="53"/>
      <c r="AJ19" s="57"/>
      <c r="AK19" s="53"/>
      <c r="AL19" s="57"/>
      <c r="AM19" s="53"/>
      <c r="AN19" s="57"/>
      <c r="AO19" s="53"/>
    </row>
    <row r="20" spans="2:41" s="58" customFormat="1">
      <c r="B20" s="58">
        <f>[2]sample!A20</f>
        <v>25</v>
      </c>
      <c r="C20" s="59">
        <f>[2]sample!B20</f>
        <v>44732.679247685184</v>
      </c>
      <c r="D20" s="58" t="str">
        <f>[2]sample!D20</f>
        <v>50uM_Cu_unfiltered_tube2</v>
      </c>
      <c r="E20" s="60">
        <f t="shared" si="0"/>
        <v>3.7249754256515972</v>
      </c>
      <c r="F20" s="60">
        <f t="shared" si="1"/>
        <v>2.7083624421091149E-2</v>
      </c>
      <c r="G20" s="60">
        <f>[2]ug.mL!BA20-[2]ug.mL!BA$57</f>
        <v>3.8985898859682715</v>
      </c>
      <c r="H20" s="61">
        <f>SQRT([2]ug.mL!BB20^2+[2]ug.mL!BB$57^2)</f>
        <v>3.9672074681581321E-2</v>
      </c>
      <c r="I20" s="60">
        <f>[2]ug.mL!BC20-[2]ug.mL!BC$57</f>
        <v>3.573431391807746</v>
      </c>
      <c r="J20" s="61">
        <f>SQRT([2]ug.mL!BD20^2+[2]ug.mL!BD$57^2)</f>
        <v>3.7064776623724122E-2</v>
      </c>
      <c r="K20" s="61"/>
      <c r="L20" s="60">
        <f t="shared" si="2"/>
        <v>4.4180194110823328</v>
      </c>
      <c r="M20" s="60">
        <f t="shared" si="3"/>
        <v>2.9694727089153501E-2</v>
      </c>
      <c r="N20" s="60">
        <f>[2]IS!BE21*[2]CAL!BE$55</f>
        <v>4.5140460870870447</v>
      </c>
      <c r="O20" s="61">
        <f>[2]IS!BF21*[2]CAL!BE$55</f>
        <v>4.495516448069594E-2</v>
      </c>
      <c r="P20" s="60">
        <f>[2]IS!BG21*[2]CAL!BG$55</f>
        <v>4.343691075195844</v>
      </c>
      <c r="Q20" s="61">
        <f>[2]IS!BH21*[2]CAL!BG$55</f>
        <v>3.9551307750122972E-2</v>
      </c>
      <c r="R20" s="62"/>
      <c r="S20" s="63"/>
      <c r="T20" s="64"/>
      <c r="U20" s="60"/>
      <c r="V20" s="64"/>
      <c r="W20" s="60"/>
      <c r="X20" s="64"/>
      <c r="Y20" s="60"/>
      <c r="Z20" s="64"/>
      <c r="AA20" s="60"/>
      <c r="AB20" s="64"/>
      <c r="AC20" s="60"/>
      <c r="AD20" s="64"/>
      <c r="AE20" s="60"/>
      <c r="AF20" s="64"/>
      <c r="AG20" s="60"/>
      <c r="AH20" s="64"/>
      <c r="AI20" s="60"/>
      <c r="AJ20" s="64"/>
      <c r="AK20" s="60"/>
      <c r="AL20" s="64"/>
      <c r="AM20" s="60"/>
      <c r="AN20" s="64"/>
      <c r="AO20" s="60"/>
    </row>
    <row r="21" spans="2:41" s="49" customFormat="1">
      <c r="B21" s="49">
        <f>[2]sample!A21</f>
        <v>14</v>
      </c>
      <c r="C21" s="50">
        <f>[2]sample!B21</f>
        <v>44732.648981481485</v>
      </c>
      <c r="D21" s="49" t="str">
        <f>[2]sample!D21</f>
        <v>5uM_Cu_filtered_tube1</v>
      </c>
      <c r="E21" s="53">
        <f t="shared" si="0"/>
        <v>0.1240161714505871</v>
      </c>
      <c r="F21" s="53">
        <f t="shared" si="1"/>
        <v>1.3072589757544011E-3</v>
      </c>
      <c r="G21" s="53">
        <f>[2]ug.mL!BA21-[2]ug.mL!BA$57</f>
        <v>0.12794587657992176</v>
      </c>
      <c r="H21" s="54">
        <f>SQRT([2]ug.mL!BB21^2+[2]ug.mL!BB$57^2)</f>
        <v>1.6706762046103483E-3</v>
      </c>
      <c r="I21" s="53">
        <f>[2]ug.mL!BC21-[2]ug.mL!BC$57</f>
        <v>0.11781087583602828</v>
      </c>
      <c r="J21" s="54">
        <f>SQRT([2]ug.mL!BD21^2+[2]ug.mL!BD$57^2)</f>
        <v>2.0993920244941769E-3</v>
      </c>
      <c r="K21" s="54"/>
      <c r="L21" s="53">
        <f t="shared" si="2"/>
        <v>1.5378842074693049</v>
      </c>
      <c r="M21" s="53">
        <f t="shared" si="3"/>
        <v>8.5618834538021653E-3</v>
      </c>
      <c r="N21" s="53">
        <f>[2]IS!BE22*[2]CAL!BE$55</f>
        <v>1.5293980883962353</v>
      </c>
      <c r="O21" s="54">
        <f>[2]IS!BF22*[2]CAL!BE$55</f>
        <v>1.2355476953871531E-2</v>
      </c>
      <c r="P21" s="53">
        <f>[2]IS!BG22*[2]CAL!BG$55</f>
        <v>1.5457237383110829</v>
      </c>
      <c r="Q21" s="54">
        <f>[2]IS!BH22*[2]CAL!BG$55</f>
        <v>1.1875447686184091E-2</v>
      </c>
      <c r="R21" s="65"/>
      <c r="S21" s="56"/>
      <c r="T21" s="57"/>
      <c r="U21" s="53"/>
      <c r="V21" s="57"/>
      <c r="W21" s="53"/>
      <c r="X21" s="57"/>
      <c r="Y21" s="53"/>
      <c r="Z21" s="57"/>
      <c r="AA21" s="53"/>
      <c r="AB21" s="57"/>
      <c r="AC21" s="53"/>
      <c r="AD21" s="57"/>
      <c r="AE21" s="53"/>
      <c r="AF21" s="57"/>
      <c r="AG21" s="53"/>
      <c r="AH21" s="57"/>
      <c r="AI21" s="53"/>
      <c r="AJ21" s="57"/>
      <c r="AK21" s="53"/>
      <c r="AL21" s="57"/>
      <c r="AM21" s="53"/>
      <c r="AN21" s="57"/>
      <c r="AO21" s="53"/>
    </row>
    <row r="22" spans="2:41" s="58" customFormat="1">
      <c r="B22" s="58">
        <f>[2]sample!A22</f>
        <v>15</v>
      </c>
      <c r="C22" s="59">
        <f>[2]sample!B22</f>
        <v>44732.651736111111</v>
      </c>
      <c r="D22" s="58" t="str">
        <f>[2]sample!D22</f>
        <v>5uM_Cu_filtered_tube2</v>
      </c>
      <c r="E22" s="60">
        <f t="shared" si="0"/>
        <v>0.1266297903188624</v>
      </c>
      <c r="F22" s="60">
        <f t="shared" si="1"/>
        <v>1.8033250343953821E-3</v>
      </c>
      <c r="G22" s="60">
        <f>[2]ug.mL!BA22-[2]ug.mL!BA$57</f>
        <v>0.13041794754688082</v>
      </c>
      <c r="H22" s="61">
        <f>SQRT([2]ug.mL!BB22^2+[2]ug.mL!BB$57^2)</f>
        <v>2.364578232269376E-3</v>
      </c>
      <c r="I22" s="60">
        <f>[2]ug.mL!BC22-[2]ug.mL!BC$57</f>
        <v>0.12136356350113618</v>
      </c>
      <c r="J22" s="61">
        <f>SQRT([2]ug.mL!BD22^2+[2]ug.mL!BD$57^2)</f>
        <v>2.7879788148966944E-3</v>
      </c>
      <c r="K22" s="61"/>
      <c r="L22" s="60">
        <f t="shared" si="2"/>
        <v>1.5513291005131262</v>
      </c>
      <c r="M22" s="60">
        <f t="shared" si="3"/>
        <v>1.4379212310706286E-2</v>
      </c>
      <c r="N22" s="60">
        <f>[2]IS!BE23*[2]CAL!BE$55</f>
        <v>1.5424789866880191</v>
      </c>
      <c r="O22" s="61">
        <f>[2]IS!BF23*[2]CAL!BE$55</f>
        <v>2.2975858027905346E-2</v>
      </c>
      <c r="P22" s="60">
        <f>[2]IS!BG23*[2]CAL!BG$55</f>
        <v>1.5570273368932694</v>
      </c>
      <c r="Q22" s="61">
        <f>[2]IS!BH23*[2]CAL!BG$55</f>
        <v>1.8436035739349346E-2</v>
      </c>
      <c r="R22" s="62"/>
      <c r="S22" s="63"/>
      <c r="T22" s="64"/>
      <c r="U22" s="60"/>
      <c r="V22" s="64"/>
      <c r="W22" s="60"/>
      <c r="X22" s="64"/>
      <c r="Y22" s="60"/>
      <c r="Z22" s="64"/>
      <c r="AA22" s="60"/>
      <c r="AB22" s="64"/>
      <c r="AC22" s="60"/>
      <c r="AD22" s="64"/>
      <c r="AE22" s="60"/>
      <c r="AF22" s="64"/>
      <c r="AG22" s="60"/>
      <c r="AH22" s="64"/>
      <c r="AI22" s="60"/>
      <c r="AJ22" s="64"/>
      <c r="AK22" s="60"/>
      <c r="AL22" s="64"/>
      <c r="AM22" s="60"/>
      <c r="AN22" s="64"/>
      <c r="AO22" s="60"/>
    </row>
    <row r="23" spans="2:41" s="49" customFormat="1">
      <c r="B23" s="49">
        <f>[2]sample!A23</f>
        <v>36</v>
      </c>
      <c r="C23" s="50">
        <f>[2]sample!B23</f>
        <v>44732.709432870368</v>
      </c>
      <c r="D23" s="49" t="str">
        <f>[2]sample!D23</f>
        <v>5uM_Cu_T1_1_tube1</v>
      </c>
      <c r="E23" s="53">
        <f t="shared" si="0"/>
        <v>4.8307540351045147E-2</v>
      </c>
      <c r="F23" s="53">
        <f t="shared" si="1"/>
        <v>2.7213788566578996E-3</v>
      </c>
      <c r="G23" s="53">
        <f>[2]ug.mL!BA23-[2]ug.mL!BA$57</f>
        <v>5.0829360661146655E-2</v>
      </c>
      <c r="H23" s="54">
        <f>SQRT([2]ug.mL!BB23^2+[2]ug.mL!BB$57^2)</f>
        <v>3.8944791546465826E-3</v>
      </c>
      <c r="I23" s="53">
        <f>[2]ug.mL!BC23-[2]ug.mL!BC$57</f>
        <v>4.5901123668507522E-2</v>
      </c>
      <c r="J23" s="54">
        <f>SQRT([2]ug.mL!BD23^2+[2]ug.mL!BD$57^2)</f>
        <v>3.8043260350742415E-3</v>
      </c>
      <c r="K23" s="54"/>
      <c r="L23" s="53">
        <f t="shared" si="2"/>
        <v>9.112834994524267E-3</v>
      </c>
      <c r="M23" s="53">
        <f t="shared" si="3"/>
        <v>1.2931132894467257E-3</v>
      </c>
      <c r="N23" s="53">
        <f>[2]IS!BE24*[2]CAL!BE$55</f>
        <v>8.8849189097941813E-3</v>
      </c>
      <c r="O23" s="54">
        <f>[2]IS!BF24*[2]CAL!BE$55</f>
        <v>1.9502350301869463E-3</v>
      </c>
      <c r="P23" s="53">
        <f>[2]IS!BG24*[2]CAL!BG$55</f>
        <v>9.2916519504919227E-3</v>
      </c>
      <c r="Q23" s="54">
        <f>[2]IS!BH24*[2]CAL!BG$55</f>
        <v>1.7274433496453183E-3</v>
      </c>
      <c r="R23" s="65"/>
      <c r="S23" s="56"/>
      <c r="T23" s="57"/>
      <c r="U23" s="53"/>
      <c r="V23" s="57"/>
      <c r="W23" s="53"/>
      <c r="X23" s="57"/>
      <c r="Y23" s="53"/>
      <c r="Z23" s="57"/>
      <c r="AA23" s="53"/>
      <c r="AB23" s="57"/>
      <c r="AC23" s="53"/>
      <c r="AD23" s="57"/>
      <c r="AE23" s="53"/>
      <c r="AF23" s="57"/>
      <c r="AG23" s="53"/>
      <c r="AH23" s="57"/>
      <c r="AI23" s="53"/>
      <c r="AJ23" s="57"/>
      <c r="AK23" s="53"/>
      <c r="AL23" s="57"/>
      <c r="AM23" s="53"/>
      <c r="AN23" s="57"/>
      <c r="AO23" s="53"/>
    </row>
    <row r="24" spans="2:41" s="58" customFormat="1">
      <c r="B24" s="58">
        <f>[2]sample!A24</f>
        <v>37</v>
      </c>
      <c r="C24" s="59">
        <f>[2]sample!B24</f>
        <v>44732.712187500001</v>
      </c>
      <c r="D24" s="58" t="str">
        <f>[2]sample!D24</f>
        <v>5uM_Cu_T1_1_tube2</v>
      </c>
      <c r="E24" s="60">
        <f t="shared" si="0"/>
        <v>6.3777934876385625E-2</v>
      </c>
      <c r="F24" s="60">
        <f t="shared" si="1"/>
        <v>1.0530764615415574E-2</v>
      </c>
      <c r="G24" s="60">
        <f>[2]ug.mL!BA24-[2]ug.mL!BA$57</f>
        <v>6.2194094702511943E-2</v>
      </c>
      <c r="H24" s="61">
        <f>SQRT([2]ug.mL!BB24^2+[2]ug.mL!BB$57^2)</f>
        <v>1.1505069854407716E-2</v>
      </c>
      <c r="I24" s="60">
        <f>[2]ug.mL!BC24-[2]ug.mL!BC$57</f>
        <v>7.1958939279081438E-2</v>
      </c>
      <c r="J24" s="61">
        <f>SQRT([2]ug.mL!BD24^2+[2]ug.mL!BD$57^2)</f>
        <v>2.6147904840712246E-2</v>
      </c>
      <c r="K24" s="61"/>
      <c r="L24" s="60">
        <f t="shared" si="2"/>
        <v>1.5428983573723683E-2</v>
      </c>
      <c r="M24" s="60">
        <f t="shared" si="3"/>
        <v>3.9301594219737345E-3</v>
      </c>
      <c r="N24" s="60">
        <f>[2]IS!BE25*[2]CAL!BE$55</f>
        <v>1.4469516005175563E-2</v>
      </c>
      <c r="O24" s="61">
        <f>[2]IS!BF25*[2]CAL!BE$55</f>
        <v>5.0681938547017099E-3</v>
      </c>
      <c r="P24" s="60">
        <f>[2]IS!BG25*[2]CAL!BG$55</f>
        <v>1.6876195697703083E-2</v>
      </c>
      <c r="Q24" s="61">
        <f>[2]IS!BH25*[2]CAL!BG$55</f>
        <v>6.2244956002596675E-3</v>
      </c>
      <c r="R24" s="62"/>
      <c r="S24" s="63"/>
      <c r="T24" s="64"/>
      <c r="U24" s="60"/>
      <c r="V24" s="64"/>
      <c r="W24" s="60"/>
      <c r="X24" s="64"/>
      <c r="Y24" s="60"/>
      <c r="Z24" s="64"/>
      <c r="AA24" s="60"/>
      <c r="AB24" s="64"/>
      <c r="AC24" s="60"/>
      <c r="AD24" s="64"/>
      <c r="AE24" s="60"/>
      <c r="AF24" s="64"/>
      <c r="AG24" s="60"/>
      <c r="AH24" s="64"/>
      <c r="AI24" s="60"/>
      <c r="AJ24" s="64"/>
      <c r="AK24" s="60"/>
      <c r="AL24" s="64"/>
      <c r="AM24" s="60"/>
      <c r="AN24" s="64"/>
      <c r="AO24" s="60"/>
    </row>
    <row r="25" spans="2:41" s="49" customFormat="1">
      <c r="B25" s="49">
        <f>[2]sample!A25</f>
        <v>40</v>
      </c>
      <c r="C25" s="50">
        <f>[2]sample!B25</f>
        <v>44732.72047453704</v>
      </c>
      <c r="D25" s="49" t="str">
        <f>[2]sample!D25</f>
        <v>5uM_Cu_T2_1_tube1</v>
      </c>
      <c r="E25" s="53">
        <f t="shared" si="0"/>
        <v>1.3658295003549616E-2</v>
      </c>
      <c r="F25" s="53">
        <f t="shared" si="1"/>
        <v>1.1855457198396029E-3</v>
      </c>
      <c r="G25" s="53">
        <f>[2]ug.mL!BA25-[2]ug.mL!BA$57</f>
        <v>1.4277574585259016E-2</v>
      </c>
      <c r="H25" s="54">
        <f>SQRT([2]ug.mL!BB25^2+[2]ug.mL!BB$57^2)</f>
        <v>1.450421347687196E-3</v>
      </c>
      <c r="I25" s="53">
        <f>[2]ug.mL!BC25-[2]ug.mL!BC$57</f>
        <v>1.241165403311012E-2</v>
      </c>
      <c r="J25" s="54">
        <f>SQRT([2]ug.mL!BD25^2+[2]ug.mL!BD$57^2)</f>
        <v>2.0578868902560912E-3</v>
      </c>
      <c r="K25" s="54"/>
      <c r="L25" s="53">
        <f t="shared" si="2"/>
        <v>7.2023357341217176E-2</v>
      </c>
      <c r="M25" s="53">
        <f t="shared" si="3"/>
        <v>1.2495248509014679E-3</v>
      </c>
      <c r="N25" s="53">
        <f>[2]IS!BE26*[2]CAL!BE$55</f>
        <v>7.3129572962034803E-2</v>
      </c>
      <c r="O25" s="54">
        <f>[2]IS!BF26*[2]CAL!BE$55</f>
        <v>1.7753990512417641E-3</v>
      </c>
      <c r="P25" s="53">
        <f>[2]IS!BG26*[2]CAL!BG$55</f>
        <v>7.0937598775060784E-2</v>
      </c>
      <c r="Q25" s="54">
        <f>[2]IS!BH26*[2]CAL!BG$55</f>
        <v>1.7589063721562535E-3</v>
      </c>
      <c r="R25" s="65"/>
      <c r="S25" s="56"/>
      <c r="T25" s="57"/>
      <c r="U25" s="53"/>
      <c r="V25" s="57"/>
      <c r="W25" s="53"/>
      <c r="X25" s="57"/>
      <c r="Y25" s="53"/>
      <c r="Z25" s="57"/>
      <c r="AA25" s="53"/>
      <c r="AB25" s="57"/>
      <c r="AC25" s="53"/>
      <c r="AD25" s="57"/>
      <c r="AE25" s="53"/>
      <c r="AF25" s="57"/>
      <c r="AG25" s="53"/>
      <c r="AH25" s="57"/>
      <c r="AI25" s="53"/>
      <c r="AJ25" s="57"/>
      <c r="AK25" s="53"/>
      <c r="AL25" s="57"/>
      <c r="AM25" s="53"/>
      <c r="AN25" s="57"/>
      <c r="AO25" s="53"/>
    </row>
    <row r="26" spans="2:41" s="58" customFormat="1">
      <c r="B26" s="58">
        <f>[2]sample!A26</f>
        <v>42</v>
      </c>
      <c r="C26" s="59">
        <f>[2]sample!B26</f>
        <v>44732.725960648146</v>
      </c>
      <c r="D26" s="58" t="str">
        <f>[2]sample!D26</f>
        <v>5uM_Cu_T2_1_tube2</v>
      </c>
      <c r="E26" s="60">
        <f t="shared" si="0"/>
        <v>1.4239133927605282E-2</v>
      </c>
      <c r="F26" s="60">
        <f t="shared" si="1"/>
        <v>1.4520491646661624E-3</v>
      </c>
      <c r="G26" s="60">
        <f>[2]ug.mL!BA26-[2]ug.mL!BA$57</f>
        <v>1.4971490525767989E-2</v>
      </c>
      <c r="H26" s="61">
        <f>SQRT([2]ug.mL!BB26^2+[2]ug.mL!BB$57^2)</f>
        <v>1.6815654613718269E-3</v>
      </c>
      <c r="I26" s="60">
        <f>[2]ug.mL!BC26-[2]ug.mL!BC$57</f>
        <v>1.2092163176950631E-2</v>
      </c>
      <c r="J26" s="61">
        <f>SQRT([2]ug.mL!BD26^2+[2]ug.mL!BD$57^2)</f>
        <v>2.8791582967199105E-3</v>
      </c>
      <c r="K26" s="61"/>
      <c r="L26" s="60">
        <f t="shared" si="2"/>
        <v>7.2421694838596298E-2</v>
      </c>
      <c r="M26" s="60">
        <f t="shared" si="3"/>
        <v>1.3474579904488506E-3</v>
      </c>
      <c r="N26" s="60">
        <f>[2]IS!BE27*[2]CAL!BE$55</f>
        <v>7.4242674818835175E-2</v>
      </c>
      <c r="O26" s="61">
        <f>[2]IS!BF27*[2]CAL!BE$55</f>
        <v>1.9884819984185747E-3</v>
      </c>
      <c r="P26" s="60">
        <f>[2]IS!BG27*[2]CAL!BG$55</f>
        <v>7.0875575135021962E-2</v>
      </c>
      <c r="Q26" s="61">
        <f>[2]IS!BH27*[2]CAL!BG$55</f>
        <v>1.8322749134099953E-3</v>
      </c>
      <c r="R26" s="62"/>
      <c r="S26" s="63"/>
      <c r="T26" s="64"/>
      <c r="U26" s="60"/>
      <c r="V26" s="64"/>
      <c r="W26" s="60"/>
      <c r="X26" s="64"/>
      <c r="Y26" s="60"/>
      <c r="Z26" s="64"/>
      <c r="AA26" s="60"/>
      <c r="AB26" s="64"/>
      <c r="AC26" s="60"/>
      <c r="AD26" s="64"/>
      <c r="AE26" s="60"/>
      <c r="AF26" s="64"/>
      <c r="AG26" s="60"/>
      <c r="AH26" s="64"/>
      <c r="AI26" s="60"/>
      <c r="AJ26" s="64"/>
      <c r="AK26" s="60"/>
      <c r="AL26" s="64"/>
      <c r="AM26" s="60"/>
      <c r="AN26" s="64"/>
      <c r="AO26" s="60"/>
    </row>
    <row r="27" spans="2:41" s="49" customFormat="1">
      <c r="B27" s="49">
        <f>[2]sample!A27</f>
        <v>43</v>
      </c>
      <c r="C27" s="50">
        <f>[2]sample!B27</f>
        <v>44732.728703703702</v>
      </c>
      <c r="D27" s="49" t="str">
        <f>[2]sample!D27</f>
        <v>5uM_Cu_T3_1_tube1</v>
      </c>
      <c r="E27" s="53">
        <f t="shared" si="0"/>
        <v>-3.3805809980547364E-4</v>
      </c>
      <c r="F27" s="53">
        <f t="shared" si="1"/>
        <v>1.4529513595442074E-3</v>
      </c>
      <c r="G27" s="53">
        <f>[2]ug.mL!BA27-[2]ug.mL!BA$57</f>
        <v>3.167583035262652E-4</v>
      </c>
      <c r="H27" s="54">
        <f>SQRT([2]ug.mL!BB27^2+[2]ug.mL!BB$57^2)</f>
        <v>1.7931162610438293E-3</v>
      </c>
      <c r="I27" s="53">
        <f>[2]ug.mL!BC27-[2]ug.mL!BC$57</f>
        <v>-1.5899725090099074E-3</v>
      </c>
      <c r="J27" s="54">
        <f>SQRT([2]ug.mL!BD27^2+[2]ug.mL!BD$57^2)</f>
        <v>2.4793394630148119E-3</v>
      </c>
      <c r="K27" s="54"/>
      <c r="L27" s="53">
        <f t="shared" si="2"/>
        <v>0.2887880008617279</v>
      </c>
      <c r="M27" s="53">
        <f t="shared" si="3"/>
        <v>2.1416704932895711E-3</v>
      </c>
      <c r="N27" s="53">
        <f>[2]IS!BE28*[2]CAL!BE$55</f>
        <v>0.29173813774485541</v>
      </c>
      <c r="O27" s="54">
        <f>[2]IS!BF28*[2]CAL!BE$55</f>
        <v>2.8319870413849231E-3</v>
      </c>
      <c r="P27" s="53">
        <f>[2]IS!BG28*[2]CAL!BG$55</f>
        <v>0.28484684771479696</v>
      </c>
      <c r="Q27" s="54">
        <f>[2]IS!BH28*[2]CAL!BG$55</f>
        <v>3.2732700272207565E-3</v>
      </c>
      <c r="R27" s="65"/>
      <c r="S27" s="56"/>
      <c r="T27" s="57"/>
      <c r="U27" s="53"/>
      <c r="V27" s="57"/>
      <c r="W27" s="53"/>
      <c r="X27" s="57"/>
      <c r="Y27" s="53"/>
      <c r="Z27" s="57"/>
      <c r="AA27" s="53"/>
      <c r="AB27" s="57"/>
      <c r="AC27" s="53"/>
      <c r="AD27" s="57"/>
      <c r="AE27" s="53"/>
      <c r="AF27" s="57"/>
      <c r="AG27" s="53"/>
      <c r="AH27" s="57"/>
      <c r="AI27" s="53"/>
      <c r="AJ27" s="57"/>
      <c r="AK27" s="53"/>
      <c r="AL27" s="57"/>
      <c r="AM27" s="53"/>
      <c r="AN27" s="57"/>
      <c r="AO27" s="53"/>
    </row>
    <row r="28" spans="2:41" s="58" customFormat="1">
      <c r="B28" s="58">
        <f>[2]sample!A28</f>
        <v>44</v>
      </c>
      <c r="C28" s="59">
        <f>[2]sample!B28</f>
        <v>44732.731435185182</v>
      </c>
      <c r="D28" s="58" t="str">
        <f>[2]sample!D28</f>
        <v>5uM_Cu_T3_1_tube2</v>
      </c>
      <c r="E28" s="60">
        <f t="shared" si="0"/>
        <v>4.433161607835019E-3</v>
      </c>
      <c r="F28" s="60">
        <f t="shared" si="1"/>
        <v>7.9270993629951183E-3</v>
      </c>
      <c r="G28" s="60">
        <f>[2]ug.mL!BA28-[2]ug.mL!BA$57</f>
        <v>3.5619995212068951E-3</v>
      </c>
      <c r="H28" s="61">
        <f>SQRT([2]ug.mL!BB28^2+[2]ug.mL!BB$57^2)</f>
        <v>9.1781487398927206E-3</v>
      </c>
      <c r="I28" s="60">
        <f>[2]ug.mL!BC28-[2]ug.mL!BC$57</f>
        <v>6.991298268438184E-3</v>
      </c>
      <c r="J28" s="61">
        <f>SQRT([2]ug.mL!BD28^2+[2]ug.mL!BD$57^2)</f>
        <v>1.5727781936950472E-2</v>
      </c>
      <c r="K28" s="61"/>
      <c r="L28" s="60">
        <f t="shared" si="2"/>
        <v>0.2867930569167067</v>
      </c>
      <c r="M28" s="60">
        <f t="shared" si="3"/>
        <v>2.516515721214121E-3</v>
      </c>
      <c r="N28" s="60">
        <f>[2]IS!BE29*[2]CAL!BE$55</f>
        <v>0.29221443563023564</v>
      </c>
      <c r="O28" s="61">
        <f>[2]IS!BF29*[2]CAL!BE$55</f>
        <v>3.6678804188687388E-3</v>
      </c>
      <c r="P28" s="60">
        <f>[2]IS!BG29*[2]CAL!BG$55</f>
        <v>0.28197137194243294</v>
      </c>
      <c r="Q28" s="61">
        <f>[2]IS!BH29*[2]CAL!BG$55</f>
        <v>3.4590728712766638E-3</v>
      </c>
      <c r="R28" s="62"/>
      <c r="S28" s="63"/>
      <c r="T28" s="64"/>
      <c r="U28" s="60"/>
      <c r="V28" s="64"/>
      <c r="W28" s="60"/>
      <c r="X28" s="64"/>
      <c r="Y28" s="60"/>
      <c r="Z28" s="64"/>
      <c r="AA28" s="60"/>
      <c r="AB28" s="64"/>
      <c r="AC28" s="60"/>
      <c r="AD28" s="64"/>
      <c r="AE28" s="60"/>
      <c r="AF28" s="64"/>
      <c r="AG28" s="60"/>
      <c r="AH28" s="64"/>
      <c r="AI28" s="60"/>
      <c r="AJ28" s="64"/>
      <c r="AK28" s="60"/>
      <c r="AL28" s="64"/>
      <c r="AM28" s="60"/>
      <c r="AN28" s="64"/>
      <c r="AO28" s="60"/>
    </row>
    <row r="29" spans="2:41" s="49" customFormat="1">
      <c r="B29" s="49">
        <f>[2]sample!A29</f>
        <v>21</v>
      </c>
      <c r="C29" s="50">
        <f>[2]sample!B29</f>
        <v>44732.668263888889</v>
      </c>
      <c r="D29" s="49" t="str">
        <f>[2]sample!D29</f>
        <v>5uM_Cu_unfiltered_tube1</v>
      </c>
      <c r="E29" s="53">
        <f t="shared" si="0"/>
        <v>0.30005222206263982</v>
      </c>
      <c r="F29" s="53">
        <f t="shared" si="1"/>
        <v>1.5350784844687627E-3</v>
      </c>
      <c r="G29" s="53">
        <f>[2]ug.mL!BA29-[2]ug.mL!BA$57</f>
        <v>0.31098190110354262</v>
      </c>
      <c r="H29" s="54">
        <f>SQRT([2]ug.mL!BB29^2+[2]ug.mL!BB$57^2)</f>
        <v>2.1493008316931621E-3</v>
      </c>
      <c r="I29" s="53">
        <f>[2]ug.mL!BC29-[2]ug.mL!BC$57</f>
        <v>0.28867126907761587</v>
      </c>
      <c r="J29" s="54">
        <f>SQRT([2]ug.mL!BD29^2+[2]ug.mL!BD$57^2)</f>
        <v>2.193223128274024E-3</v>
      </c>
      <c r="K29" s="54"/>
      <c r="L29" s="53">
        <f t="shared" si="2"/>
        <v>4.4804545379609486</v>
      </c>
      <c r="M29" s="53">
        <f t="shared" si="3"/>
        <v>1.3612792960184149E-2</v>
      </c>
      <c r="N29" s="53">
        <f>[2]IS!BE30*[2]CAL!BE$55</f>
        <v>4.5589365580777708</v>
      </c>
      <c r="O29" s="54">
        <f>[2]IS!BF30*[2]CAL!BE$55</f>
        <v>1.8256783696839324E-2</v>
      </c>
      <c r="P29" s="53">
        <f>[2]IS!BG30*[2]CAL!BG$55</f>
        <v>4.3821899556427084</v>
      </c>
      <c r="Q29" s="54">
        <f>[2]IS!BH30*[2]CAL!BG$55</f>
        <v>2.0428556956646689E-2</v>
      </c>
      <c r="R29" s="65"/>
      <c r="S29" s="56"/>
      <c r="T29" s="57"/>
      <c r="U29" s="53"/>
      <c r="V29" s="57"/>
      <c r="W29" s="53"/>
      <c r="X29" s="57"/>
      <c r="Y29" s="53"/>
      <c r="Z29" s="57"/>
      <c r="AA29" s="53"/>
      <c r="AB29" s="57"/>
      <c r="AC29" s="53"/>
      <c r="AD29" s="57"/>
      <c r="AE29" s="53"/>
      <c r="AF29" s="57"/>
      <c r="AG29" s="53"/>
      <c r="AH29" s="57"/>
      <c r="AI29" s="53"/>
      <c r="AJ29" s="57"/>
      <c r="AK29" s="53"/>
      <c r="AL29" s="57"/>
      <c r="AM29" s="53"/>
      <c r="AN29" s="57"/>
      <c r="AO29" s="53"/>
    </row>
    <row r="30" spans="2:41" s="58" customFormat="1">
      <c r="B30" s="58">
        <f>[2]sample!A30</f>
        <v>22</v>
      </c>
      <c r="C30" s="59">
        <f>[2]sample!B30</f>
        <v>44732.671041666668</v>
      </c>
      <c r="D30" s="58" t="str">
        <f>[2]sample!D30</f>
        <v>5uM_Cu_unfiltered_tube2</v>
      </c>
      <c r="E30" s="60">
        <f t="shared" si="0"/>
        <v>0.29615963833316206</v>
      </c>
      <c r="F30" s="60">
        <f t="shared" si="1"/>
        <v>3.2677747918394102E-3</v>
      </c>
      <c r="G30" s="60">
        <f>[2]ug.mL!BA30-[2]ug.mL!BA$57</f>
        <v>0.30827884389543547</v>
      </c>
      <c r="H30" s="61">
        <f>SQRT([2]ug.mL!BB30^2+[2]ug.mL!BB$57^2)</f>
        <v>4.7273291222380293E-3</v>
      </c>
      <c r="I30" s="60">
        <f>[2]ug.mL!BC30-[2]ug.mL!BC$57</f>
        <v>0.28506957542092121</v>
      </c>
      <c r="J30" s="61">
        <f>SQRT([2]ug.mL!BD30^2+[2]ug.mL!BD$57^2)</f>
        <v>4.5221583779582256E-3</v>
      </c>
      <c r="K30" s="61"/>
      <c r="L30" s="60">
        <f t="shared" si="2"/>
        <v>4.3813602928145325</v>
      </c>
      <c r="M30" s="60">
        <f t="shared" si="3"/>
        <v>4.0050008510429197E-2</v>
      </c>
      <c r="N30" s="60">
        <f>[2]IS!BE31*[2]CAL!BE$55</f>
        <v>4.4678861271353805</v>
      </c>
      <c r="O30" s="61">
        <f>[2]IS!BF31*[2]CAL!BE$55</f>
        <v>5.9246068819575691E-2</v>
      </c>
      <c r="P30" s="60">
        <f>[2]IS!BG31*[2]CAL!BG$55</f>
        <v>4.3085476451885425</v>
      </c>
      <c r="Q30" s="61">
        <f>[2]IS!BH31*[2]CAL!BG$55</f>
        <v>5.4348811640563578E-2</v>
      </c>
      <c r="R30" s="62"/>
      <c r="S30" s="63"/>
      <c r="T30" s="64"/>
      <c r="U30" s="60"/>
      <c r="V30" s="64"/>
      <c r="W30" s="60"/>
      <c r="X30" s="64"/>
      <c r="Y30" s="60"/>
      <c r="Z30" s="64"/>
      <c r="AA30" s="60"/>
      <c r="AB30" s="64"/>
      <c r="AC30" s="60"/>
      <c r="AD30" s="64"/>
      <c r="AE30" s="60"/>
      <c r="AF30" s="64"/>
      <c r="AG30" s="60"/>
      <c r="AH30" s="64"/>
      <c r="AI30" s="60"/>
      <c r="AJ30" s="64"/>
      <c r="AK30" s="60"/>
      <c r="AL30" s="64"/>
      <c r="AM30" s="60"/>
      <c r="AN30" s="64"/>
      <c r="AO30" s="60"/>
    </row>
    <row r="31" spans="2:41" s="49" customFormat="1">
      <c r="B31" s="49">
        <f>[2]sample!A31</f>
        <v>10</v>
      </c>
      <c r="C31" s="50">
        <f>[2]sample!B31</f>
        <v>44732.638020833336</v>
      </c>
      <c r="D31" s="49" t="str">
        <f>[2]sample!D31</f>
        <v>Cu media  cvs</v>
      </c>
      <c r="E31" s="53">
        <f t="shared" si="0"/>
        <v>0.16214957759005863</v>
      </c>
      <c r="F31" s="53">
        <f t="shared" si="1"/>
        <v>1.5257365435827643E-3</v>
      </c>
      <c r="G31" s="53">
        <f>[2]ug.mL!BA31-[2]ug.mL!BA$57</f>
        <v>0.1655625011345766</v>
      </c>
      <c r="H31" s="54">
        <f>SQRT([2]ug.mL!BB31^2+[2]ug.mL!BB$57^2)</f>
        <v>1.8658771757321159E-3</v>
      </c>
      <c r="I31" s="53">
        <f>[2]ug.mL!BC31-[2]ug.mL!BC$57</f>
        <v>0.15526272545942413</v>
      </c>
      <c r="J31" s="54">
        <f>SQRT([2]ug.mL!BD31^2+[2]ug.mL!BD$57^2)</f>
        <v>2.650514299881437E-3</v>
      </c>
      <c r="K31" s="54"/>
      <c r="L31" s="53">
        <f t="shared" si="2"/>
        <v>4.6541498841894633</v>
      </c>
      <c r="M31" s="53">
        <f t="shared" si="3"/>
        <v>2.7042646597672085E-2</v>
      </c>
      <c r="N31" s="53">
        <f>[2]IS!BE32*[2]CAL!BE$55</f>
        <v>4.7523094969701054</v>
      </c>
      <c r="O31" s="54">
        <f>[2]IS!BF32*[2]CAL!BE$55</f>
        <v>3.782578066594397E-2</v>
      </c>
      <c r="P31" s="53">
        <f>[2]IS!BG32*[2]CAL!BG$55</f>
        <v>4.5515249602078338</v>
      </c>
      <c r="Q31" s="54">
        <f>[2]IS!BH32*[2]CAL!BG$55</f>
        <v>3.8676565889562191E-2</v>
      </c>
      <c r="R31" s="65"/>
      <c r="S31" s="56"/>
      <c r="T31" s="57"/>
      <c r="U31" s="53"/>
      <c r="V31" s="57"/>
      <c r="W31" s="53"/>
      <c r="X31" s="57"/>
      <c r="Y31" s="53"/>
      <c r="Z31" s="57"/>
      <c r="AA31" s="53"/>
      <c r="AB31" s="57"/>
      <c r="AC31" s="53"/>
      <c r="AD31" s="57"/>
      <c r="AE31" s="53"/>
      <c r="AF31" s="57"/>
      <c r="AG31" s="53"/>
      <c r="AH31" s="57"/>
      <c r="AI31" s="53"/>
      <c r="AJ31" s="57"/>
      <c r="AK31" s="53"/>
      <c r="AL31" s="57"/>
      <c r="AM31" s="53"/>
      <c r="AN31" s="57"/>
      <c r="AO31" s="53"/>
    </row>
    <row r="32" spans="2:41">
      <c r="B32" s="4">
        <f>[2]sample!A32</f>
        <v>20</v>
      </c>
      <c r="C32" s="66">
        <f>[2]sample!B32</f>
        <v>44732.665509259263</v>
      </c>
      <c r="D32" s="4" t="str">
        <f>[2]sample!D32</f>
        <v>Cu media  cvs</v>
      </c>
      <c r="E32" s="9">
        <f t="shared" si="0"/>
        <v>0.16568433334633936</v>
      </c>
      <c r="F32" s="9">
        <f t="shared" si="1"/>
        <v>1.221962438999044E-3</v>
      </c>
      <c r="G32" s="9">
        <f>[2]ug.mL!BA32-[2]ug.mL!BA$57</f>
        <v>0.16844960199525805</v>
      </c>
      <c r="H32" s="8">
        <f>SQRT([2]ug.mL!BB32^2+[2]ug.mL!BB$57^2)</f>
        <v>1.4835508151207848E-3</v>
      </c>
      <c r="I32" s="9">
        <f>[2]ug.mL!BC32-[2]ug.mL!BC$57</f>
        <v>0.15985008468191153</v>
      </c>
      <c r="J32" s="8">
        <f>SQRT([2]ug.mL!BD32^2+[2]ug.mL!BD$57^2)</f>
        <v>2.154895574823366E-3</v>
      </c>
      <c r="K32" s="8"/>
      <c r="L32" s="9">
        <f t="shared" si="2"/>
        <v>4.7453628368082219</v>
      </c>
      <c r="M32" s="9">
        <f t="shared" si="3"/>
        <v>1.7007938673888567E-2</v>
      </c>
      <c r="N32" s="9">
        <f>[2]IS!BE33*[2]CAL!BE$55</f>
        <v>4.8517592790309925</v>
      </c>
      <c r="O32" s="8">
        <f>[2]IS!BF33*[2]CAL!BE$55</f>
        <v>2.5476066112233478E-2</v>
      </c>
      <c r="P32" s="9">
        <f>[2]IS!BG33*[2]CAL!BG$55</f>
        <v>4.6598133055936657</v>
      </c>
      <c r="Q32" s="8">
        <f>[2]IS!BH33*[2]CAL!BG$55</f>
        <v>2.2844288243170134E-2</v>
      </c>
      <c r="R32" s="67"/>
      <c r="S32" s="68"/>
      <c r="T32" s="22"/>
      <c r="U32" s="9"/>
      <c r="V32" s="22"/>
      <c r="W32" s="9"/>
      <c r="X32" s="22"/>
      <c r="Y32" s="9"/>
      <c r="Z32" s="22"/>
      <c r="AA32" s="9"/>
      <c r="AB32" s="22"/>
      <c r="AC32" s="9"/>
      <c r="AD32" s="22"/>
      <c r="AE32" s="9"/>
      <c r="AF32" s="22"/>
      <c r="AG32" s="9"/>
      <c r="AH32" s="22"/>
      <c r="AI32" s="9"/>
      <c r="AJ32" s="22"/>
      <c r="AK32" s="9"/>
      <c r="AL32" s="22"/>
      <c r="AM32" s="9"/>
      <c r="AN32" s="22"/>
      <c r="AO32" s="9"/>
    </row>
    <row r="33" spans="2:41">
      <c r="B33" s="4">
        <f>[2]sample!A33</f>
        <v>30</v>
      </c>
      <c r="C33" s="66">
        <f>[2]sample!B33</f>
        <v>44732.692939814813</v>
      </c>
      <c r="D33" s="4" t="str">
        <f>[2]sample!D33</f>
        <v>Cu media  cvs</v>
      </c>
      <c r="E33" s="9">
        <f t="shared" si="0"/>
        <v>0.19151831324197588</v>
      </c>
      <c r="F33" s="9">
        <f t="shared" si="1"/>
        <v>1.4199765351175765E-2</v>
      </c>
      <c r="G33" s="9">
        <f>[2]ug.mL!BA33-[2]ug.mL!BA$57</f>
        <v>0.18907139574430828</v>
      </c>
      <c r="H33" s="8">
        <f>SQRT([2]ug.mL!BB33^2+[2]ug.mL!BB$57^2)</f>
        <v>1.5381295915913666E-2</v>
      </c>
      <c r="I33" s="9">
        <f>[2]ug.mL!BC33-[2]ug.mL!BC$57</f>
        <v>0.20563468055834475</v>
      </c>
      <c r="J33" s="8">
        <f>SQRT([2]ug.mL!BD33^2+[2]ug.mL!BD$57^2)</f>
        <v>3.6944070083257834E-2</v>
      </c>
      <c r="K33" s="8"/>
      <c r="L33" s="9">
        <f t="shared" si="2"/>
        <v>4.6782581846749345</v>
      </c>
      <c r="M33" s="9">
        <f t="shared" si="3"/>
        <v>0.16982216875589753</v>
      </c>
      <c r="N33" s="9">
        <f>[2]IS!BE34*[2]CAL!BE$55</f>
        <v>4.7732495223203095</v>
      </c>
      <c r="O33" s="8">
        <f>[2]IS!BF34*[2]CAL!BE$55</f>
        <v>0.23264735630594013</v>
      </c>
      <c r="P33" s="9">
        <f>[2]IS!BG34*[2]CAL!BG$55</f>
        <v>4.5699139081106841</v>
      </c>
      <c r="Q33" s="8">
        <f>[2]IS!BH34*[2]CAL!BG$55</f>
        <v>0.24846150248261967</v>
      </c>
      <c r="R33" s="67"/>
      <c r="S33" s="68"/>
      <c r="T33" s="22"/>
      <c r="U33" s="9"/>
      <c r="V33" s="22"/>
      <c r="W33" s="9"/>
      <c r="X33" s="22"/>
      <c r="Y33" s="9"/>
      <c r="Z33" s="22"/>
      <c r="AA33" s="9"/>
      <c r="AB33" s="22"/>
      <c r="AC33" s="9"/>
      <c r="AD33" s="22"/>
      <c r="AE33" s="9"/>
      <c r="AF33" s="22"/>
      <c r="AG33" s="9"/>
      <c r="AH33" s="22"/>
      <c r="AI33" s="9"/>
      <c r="AJ33" s="22"/>
      <c r="AK33" s="9"/>
      <c r="AL33" s="22"/>
      <c r="AM33" s="9"/>
      <c r="AN33" s="22"/>
      <c r="AO33" s="9"/>
    </row>
    <row r="34" spans="2:41">
      <c r="B34" s="4">
        <f>[2]sample!A34</f>
        <v>39</v>
      </c>
      <c r="C34" s="66">
        <f>[2]sample!B34</f>
        <v>44732.71770833333</v>
      </c>
      <c r="D34" s="4" t="str">
        <f>[2]sample!D34</f>
        <v>Cu media  cvs</v>
      </c>
      <c r="E34" s="9">
        <f t="shared" si="0"/>
        <v>0.16139416505694784</v>
      </c>
      <c r="F34" s="9">
        <f t="shared" si="1"/>
        <v>1.3261433746666895E-3</v>
      </c>
      <c r="G34" s="9">
        <f>[2]ug.mL!BA34-[2]ug.mL!BA$57</f>
        <v>0.16525857355346851</v>
      </c>
      <c r="H34" s="8">
        <f>SQRT([2]ug.mL!BB34^2+[2]ug.mL!BB$57^2)</f>
        <v>1.6937774973172484E-3</v>
      </c>
      <c r="I34" s="9">
        <f>[2]ug.mL!BC34-[2]ug.mL!BC$57</f>
        <v>0.15527273896984775</v>
      </c>
      <c r="J34" s="8">
        <f>SQRT([2]ug.mL!BD34^2+[2]ug.mL!BD$57^2)</f>
        <v>2.1317739436610243E-3</v>
      </c>
      <c r="K34" s="8"/>
      <c r="L34" s="9">
        <f t="shared" si="2"/>
        <v>4.6616276158312022</v>
      </c>
      <c r="M34" s="9">
        <f t="shared" si="3"/>
        <v>2.4231832586450112E-2</v>
      </c>
      <c r="N34" s="9">
        <f>[2]IS!BE35*[2]CAL!BE$55</f>
        <v>4.7480260122371556</v>
      </c>
      <c r="O34" s="8">
        <f>[2]IS!BF35*[2]CAL!BE$55</f>
        <v>3.4049710271877809E-2</v>
      </c>
      <c r="P34" s="9">
        <f>[2]IS!BG35*[2]CAL!BG$55</f>
        <v>4.5729672448322232</v>
      </c>
      <c r="Q34" s="8">
        <f>[2]IS!BH35*[2]CAL!BG$55</f>
        <v>3.4492553936211076E-2</v>
      </c>
      <c r="R34" s="67"/>
      <c r="S34" s="68"/>
      <c r="T34" s="22"/>
      <c r="U34" s="9"/>
      <c r="V34" s="22"/>
      <c r="W34" s="9"/>
      <c r="X34" s="22"/>
      <c r="Y34" s="9"/>
      <c r="Z34" s="22"/>
      <c r="AA34" s="9"/>
      <c r="AB34" s="22"/>
      <c r="AC34" s="9"/>
      <c r="AD34" s="22"/>
      <c r="AE34" s="9"/>
      <c r="AF34" s="22"/>
      <c r="AG34" s="9"/>
      <c r="AH34" s="22"/>
      <c r="AI34" s="9"/>
      <c r="AJ34" s="22"/>
      <c r="AK34" s="9"/>
      <c r="AL34" s="22"/>
      <c r="AM34" s="9"/>
      <c r="AN34" s="22"/>
      <c r="AO34" s="9"/>
    </row>
    <row r="35" spans="2:41">
      <c r="B35" s="4">
        <f>[2]sample!A35</f>
        <v>49</v>
      </c>
      <c r="C35" s="66">
        <f>[2]sample!B35</f>
        <v>44732.745127314818</v>
      </c>
      <c r="D35" s="4" t="str">
        <f>[2]sample!D35</f>
        <v>Cu media  cvs</v>
      </c>
      <c r="E35" s="9">
        <f t="shared" si="0"/>
        <v>0.16231637952873645</v>
      </c>
      <c r="F35" s="9">
        <f t="shared" si="1"/>
        <v>1.3623288349495421E-3</v>
      </c>
      <c r="G35" s="9">
        <f>[2]ug.mL!BA35-[2]ug.mL!BA$57</f>
        <v>0.16650064959528532</v>
      </c>
      <c r="H35" s="8">
        <f>SQRT([2]ug.mL!BB35^2+[2]ug.mL!BB$57^2)</f>
        <v>1.8020896127419475E-3</v>
      </c>
      <c r="I35" s="9">
        <f>[2]ug.mL!BC35-[2]ug.mL!BC$57</f>
        <v>0.15673587833034544</v>
      </c>
      <c r="J35" s="8">
        <f>SQRT([2]ug.mL!BD35^2+[2]ug.mL!BD$57^2)</f>
        <v>2.0811487978655507E-3</v>
      </c>
      <c r="K35" s="8"/>
      <c r="L35" s="9">
        <f t="shared" si="2"/>
        <v>4.6613739702151316</v>
      </c>
      <c r="M35" s="9">
        <f t="shared" si="3"/>
        <v>1.417625478891358E-2</v>
      </c>
      <c r="N35" s="9">
        <f>[2]IS!BE36*[2]CAL!BE$55</f>
        <v>4.7674937201314425</v>
      </c>
      <c r="O35" s="8">
        <f>[2]IS!BF36*[2]CAL!BE$55</f>
        <v>2.1209605881743188E-2</v>
      </c>
      <c r="P35" s="9">
        <f>[2]IS!BG36*[2]CAL!BG$55</f>
        <v>4.57568455523875</v>
      </c>
      <c r="Q35" s="8">
        <f>[2]IS!BH36*[2]CAL!BG$55</f>
        <v>1.9058910844669243E-2</v>
      </c>
      <c r="R35" s="67"/>
      <c r="S35" s="68"/>
      <c r="T35" s="22"/>
      <c r="U35" s="9"/>
      <c r="V35" s="22"/>
      <c r="W35" s="9"/>
      <c r="X35" s="22"/>
      <c r="Y35" s="9"/>
      <c r="Z35" s="22"/>
      <c r="AA35" s="9"/>
      <c r="AB35" s="22"/>
      <c r="AC35" s="9"/>
      <c r="AD35" s="22"/>
      <c r="AE35" s="9"/>
      <c r="AF35" s="22"/>
      <c r="AG35" s="9"/>
      <c r="AH35" s="22"/>
      <c r="AI35" s="9"/>
      <c r="AJ35" s="22"/>
      <c r="AK35" s="9"/>
      <c r="AL35" s="22"/>
      <c r="AM35" s="9"/>
      <c r="AN35" s="22"/>
      <c r="AO35" s="9"/>
    </row>
    <row r="36" spans="2:41" s="58" customFormat="1">
      <c r="B36" s="58">
        <f>[2]sample!A36</f>
        <v>56</v>
      </c>
      <c r="C36" s="59">
        <f>[2]sample!B36</f>
        <v>44732.764374999999</v>
      </c>
      <c r="D36" s="58" t="str">
        <f>[2]sample!D36</f>
        <v>Cu media  cvs</v>
      </c>
      <c r="E36" s="60">
        <f t="shared" si="0"/>
        <v>0.16479535973347961</v>
      </c>
      <c r="F36" s="60">
        <f t="shared" si="1"/>
        <v>1.2076184045912886E-3</v>
      </c>
      <c r="G36" s="60">
        <f>[2]ug.mL!BA36-[2]ug.mL!BA$57</f>
        <v>0.16839873578959474</v>
      </c>
      <c r="H36" s="61">
        <f>SQRT([2]ug.mL!BB36^2+[2]ug.mL!BB$57^2)</f>
        <v>1.4611510688889932E-3</v>
      </c>
      <c r="I36" s="60">
        <f>[2]ug.mL!BC36-[2]ug.mL!BC$57</f>
        <v>0.15702888286323596</v>
      </c>
      <c r="J36" s="61">
        <f>SQRT([2]ug.mL!BD36^2+[2]ug.mL!BD$57^2)</f>
        <v>2.1451237561787009E-3</v>
      </c>
      <c r="K36" s="61"/>
      <c r="L36" s="60">
        <f t="shared" si="2"/>
        <v>4.6636243889149567</v>
      </c>
      <c r="M36" s="60">
        <f t="shared" si="3"/>
        <v>1.4475619305129681E-2</v>
      </c>
      <c r="N36" s="60">
        <f>[2]IS!BE37*[2]CAL!BE$55</f>
        <v>4.783134335560276</v>
      </c>
      <c r="O36" s="61">
        <f>[2]IS!BF37*[2]CAL!BE$55</f>
        <v>2.6488427038651414E-2</v>
      </c>
      <c r="P36" s="60">
        <f>[2]IS!BG37*[2]CAL!BG$55</f>
        <v>4.6127345608432311</v>
      </c>
      <c r="Q36" s="61">
        <f>[2]IS!BH37*[2]CAL!BG$55</f>
        <v>1.7285009992013895E-2</v>
      </c>
      <c r="R36" s="62"/>
      <c r="S36" s="63"/>
      <c r="T36" s="64"/>
      <c r="U36" s="60"/>
      <c r="V36" s="64"/>
      <c r="W36" s="60"/>
      <c r="X36" s="64"/>
      <c r="Y36" s="60"/>
      <c r="Z36" s="64"/>
      <c r="AA36" s="60"/>
      <c r="AB36" s="64"/>
      <c r="AC36" s="60"/>
      <c r="AD36" s="64"/>
      <c r="AE36" s="60"/>
      <c r="AF36" s="64"/>
      <c r="AG36" s="60"/>
      <c r="AH36" s="64"/>
      <c r="AI36" s="60"/>
      <c r="AJ36" s="64"/>
      <c r="AK36" s="60"/>
      <c r="AL36" s="64"/>
      <c r="AM36" s="60"/>
      <c r="AN36" s="64"/>
      <c r="AO36" s="60"/>
    </row>
    <row r="37" spans="2:41" s="49" customFormat="1">
      <c r="B37" s="49">
        <f>[2]sample!A37</f>
        <v>6</v>
      </c>
      <c r="C37" s="50">
        <f>[2]sample!B37</f>
        <v>44732.627071759256</v>
      </c>
      <c r="D37" s="49" t="str">
        <f>[2]sample!D37</f>
        <v>Cu media blank</v>
      </c>
      <c r="E37" s="53">
        <f t="shared" si="0"/>
        <v>3.3766044676871109E-3</v>
      </c>
      <c r="F37" s="53">
        <f t="shared" si="1"/>
        <v>7.177047024841918E-4</v>
      </c>
      <c r="G37" s="53">
        <f>[2]ug.mL!BA37-[2]ug.mL!BA$57</f>
        <v>2.6402975600242004E-3</v>
      </c>
      <c r="H37" s="54">
        <f>SQRT([2]ug.mL!BB37^2+[2]ug.mL!BB$57^2)</f>
        <v>8.8578592072624724E-4</v>
      </c>
      <c r="I37" s="53">
        <f>[2]ug.mL!BC37-[2]ug.mL!BC$57</f>
        <v>4.7838336951501045E-3</v>
      </c>
      <c r="J37" s="54">
        <f>SQRT([2]ug.mL!BD37^2+[2]ug.mL!BD$57^2)</f>
        <v>1.2245647645018464E-3</v>
      </c>
      <c r="K37" s="54"/>
      <c r="L37" s="53">
        <f t="shared" si="2"/>
        <v>4.5707521412747569</v>
      </c>
      <c r="M37" s="53">
        <f t="shared" si="3"/>
        <v>7.0902972276067039E-2</v>
      </c>
      <c r="N37" s="53">
        <f>[2]IS!BE38*[2]CAL!BE$55</f>
        <v>4.6704380361242688</v>
      </c>
      <c r="O37" s="54">
        <f>[2]IS!BF38*[2]CAL!BE$55</f>
        <v>9.9984117394494337E-2</v>
      </c>
      <c r="P37" s="53">
        <f>[2]IS!BG38*[2]CAL!BG$55</f>
        <v>4.469910051443799</v>
      </c>
      <c r="Q37" s="54">
        <f>[2]IS!BH38*[2]CAL!BG$55</f>
        <v>0.10056227275098358</v>
      </c>
      <c r="R37" s="65"/>
      <c r="S37" s="56"/>
      <c r="T37" s="57"/>
      <c r="U37" s="53"/>
      <c r="V37" s="57"/>
      <c r="W37" s="53"/>
      <c r="X37" s="57"/>
      <c r="Y37" s="53"/>
      <c r="Z37" s="57"/>
      <c r="AA37" s="53"/>
      <c r="AB37" s="57"/>
      <c r="AC37" s="53"/>
      <c r="AD37" s="57"/>
      <c r="AE37" s="53"/>
      <c r="AF37" s="57"/>
      <c r="AG37" s="53"/>
      <c r="AH37" s="57"/>
      <c r="AI37" s="53"/>
      <c r="AJ37" s="57"/>
      <c r="AK37" s="53"/>
      <c r="AL37" s="57"/>
      <c r="AM37" s="53"/>
      <c r="AN37" s="57"/>
      <c r="AO37" s="53"/>
    </row>
    <row r="38" spans="2:41">
      <c r="B38" s="4">
        <f>[2]sample!A38</f>
        <v>9</v>
      </c>
      <c r="C38" s="66">
        <f>[2]sample!B38</f>
        <v>44732.635277777779</v>
      </c>
      <c r="D38" s="4" t="str">
        <f>[2]sample!D38</f>
        <v>Cu media  blank</v>
      </c>
      <c r="E38" s="9">
        <f t="shared" si="0"/>
        <v>-1.9818919955961572E-4</v>
      </c>
      <c r="F38" s="9">
        <f t="shared" si="1"/>
        <v>1.1426451163828399E-3</v>
      </c>
      <c r="G38" s="9">
        <f>[2]ug.mL!BA38-[2]ug.mL!BA$57</f>
        <v>-1.288612564770298E-4</v>
      </c>
      <c r="H38" s="8">
        <f>SQRT([2]ug.mL!BB38^2+[2]ug.mL!BB$57^2)</f>
        <v>1.4152890693563108E-3</v>
      </c>
      <c r="I38" s="9">
        <f>[2]ug.mL!BC38-[2]ug.mL!BC$57</f>
        <v>-3.2798056902620231E-4</v>
      </c>
      <c r="J38" s="8">
        <f>SQRT([2]ug.mL!BD38^2+[2]ug.mL!BD$57^2)</f>
        <v>1.9364839524354869E-3</v>
      </c>
      <c r="K38" s="8"/>
      <c r="L38" s="9">
        <f t="shared" si="2"/>
        <v>4.5992380563264792</v>
      </c>
      <c r="M38" s="9">
        <f t="shared" si="3"/>
        <v>2.008787942576231E-2</v>
      </c>
      <c r="N38" s="9">
        <f>[2]IS!BE39*[2]CAL!BE$55</f>
        <v>4.6664901719881566</v>
      </c>
      <c r="O38" s="8">
        <f>[2]IS!BF39*[2]CAL!BE$55</f>
        <v>2.5130983948710158E-2</v>
      </c>
      <c r="P38" s="9">
        <f>[2]IS!BG39*[2]CAL!BG$55</f>
        <v>4.4802354355244871</v>
      </c>
      <c r="Q38" s="8">
        <f>[2]IS!BH39*[2]CAL!BG$55</f>
        <v>3.3429877114562009E-2</v>
      </c>
      <c r="R38" s="67"/>
      <c r="S38" s="68"/>
      <c r="T38" s="22"/>
      <c r="U38" s="9"/>
      <c r="V38" s="22"/>
      <c r="W38" s="9"/>
      <c r="X38" s="22"/>
      <c r="Y38" s="9"/>
      <c r="Z38" s="22"/>
      <c r="AA38" s="9"/>
      <c r="AB38" s="22"/>
      <c r="AC38" s="9"/>
      <c r="AD38" s="22"/>
      <c r="AE38" s="9"/>
      <c r="AF38" s="22"/>
      <c r="AG38" s="9"/>
      <c r="AH38" s="22"/>
      <c r="AI38" s="9"/>
      <c r="AJ38" s="22"/>
      <c r="AK38" s="9"/>
      <c r="AL38" s="22"/>
      <c r="AM38" s="9"/>
      <c r="AN38" s="22"/>
      <c r="AO38" s="9"/>
    </row>
    <row r="39" spans="2:41">
      <c r="B39" s="4">
        <f>[2]sample!A39</f>
        <v>19</v>
      </c>
      <c r="C39" s="66">
        <f>[2]sample!B39</f>
        <v>44732.662743055553</v>
      </c>
      <c r="D39" s="4" t="str">
        <f>[2]sample!D39</f>
        <v>Cu media  blank</v>
      </c>
      <c r="E39" s="9">
        <f t="shared" si="0"/>
        <v>-1.0344374186407656E-4</v>
      </c>
      <c r="F39" s="9">
        <f t="shared" si="1"/>
        <v>1.2081521859168846E-3</v>
      </c>
      <c r="G39" s="9">
        <f>[2]ug.mL!BA39-[2]ug.mL!BA$57</f>
        <v>-6.5436629575759894E-5</v>
      </c>
      <c r="H39" s="8">
        <f>SQRT([2]ug.mL!BB39^2+[2]ug.mL!BB$57^2)</f>
        <v>1.4178745044884152E-3</v>
      </c>
      <c r="I39" s="9">
        <f>[2]ug.mL!BC39-[2]ug.mL!BC$57</f>
        <v>-2.0417502722587869E-4</v>
      </c>
      <c r="J39" s="8">
        <f>SQRT([2]ug.mL!BD39^2+[2]ug.mL!BD$57^2)</f>
        <v>2.3082749801873327E-3</v>
      </c>
      <c r="K39" s="8"/>
      <c r="L39" s="9">
        <f t="shared" si="2"/>
        <v>4.5636490352420349</v>
      </c>
      <c r="M39" s="9">
        <f t="shared" si="3"/>
        <v>4.2456490350765839E-2</v>
      </c>
      <c r="N39" s="9">
        <f>[2]IS!BE40*[2]CAL!BE$55</f>
        <v>4.6694079554523036</v>
      </c>
      <c r="O39" s="8">
        <f>[2]IS!BF40*[2]CAL!BE$55</f>
        <v>6.5289780021563409E-2</v>
      </c>
      <c r="P39" s="9">
        <f>[2]IS!BG40*[2]CAL!BG$55</f>
        <v>4.4861610343354696</v>
      </c>
      <c r="Q39" s="8">
        <f>[2]IS!BH40*[2]CAL!BG$55</f>
        <v>5.5886116239375755E-2</v>
      </c>
      <c r="R39" s="67"/>
      <c r="S39" s="68"/>
      <c r="T39" s="22"/>
      <c r="U39" s="9"/>
      <c r="V39" s="22"/>
      <c r="W39" s="9"/>
      <c r="X39" s="22"/>
      <c r="Y39" s="9"/>
      <c r="Z39" s="22"/>
      <c r="AA39" s="9"/>
      <c r="AB39" s="22"/>
      <c r="AC39" s="9"/>
      <c r="AD39" s="22"/>
      <c r="AE39" s="9"/>
      <c r="AF39" s="22"/>
      <c r="AG39" s="9"/>
      <c r="AH39" s="22"/>
      <c r="AI39" s="9"/>
      <c r="AJ39" s="22"/>
      <c r="AK39" s="9"/>
      <c r="AL39" s="22"/>
      <c r="AM39" s="9"/>
      <c r="AN39" s="22"/>
      <c r="AO39" s="9"/>
    </row>
    <row r="40" spans="2:41">
      <c r="B40" s="4">
        <f>[2]sample!A40</f>
        <v>28</v>
      </c>
      <c r="C40" s="66">
        <f>[2]sample!B40</f>
        <v>44732.687465277777</v>
      </c>
      <c r="D40" s="4" t="str">
        <f>[2]sample!D40</f>
        <v>Cu media  blank</v>
      </c>
      <c r="E40" s="9">
        <f t="shared" si="0"/>
        <v>1.2181071479471909E-3</v>
      </c>
      <c r="F40" s="9">
        <f t="shared" si="1"/>
        <v>1.4044014728923256E-3</v>
      </c>
      <c r="G40" s="9">
        <f>[2]ug.mL!BA40-[2]ug.mL!BA$57</f>
        <v>1.2217624376961709E-3</v>
      </c>
      <c r="H40" s="8">
        <f>SQRT([2]ug.mL!BB40^2+[2]ug.mL!BB$57^2)</f>
        <v>1.602062521830641E-3</v>
      </c>
      <c r="I40" s="9">
        <f>[2]ug.mL!BC40-[2]ug.mL!BC$57</f>
        <v>1.205975291628822E-3</v>
      </c>
      <c r="J40" s="8">
        <f>SQRT([2]ug.mL!BD40^2+[2]ug.mL!BD$57^2)</f>
        <v>2.9186511252748031E-3</v>
      </c>
      <c r="K40" s="8"/>
      <c r="L40" s="9">
        <f t="shared" si="2"/>
        <v>4.5393020002419249</v>
      </c>
      <c r="M40" s="9">
        <f t="shared" si="3"/>
        <v>1.6256446373316729E-2</v>
      </c>
      <c r="N40" s="9">
        <f>[2]IS!BE41*[2]CAL!BE$55</f>
        <v>4.6648472561116945</v>
      </c>
      <c r="O40" s="8">
        <f>[2]IS!BF41*[2]CAL!BE$55</f>
        <v>2.8399860549613881E-2</v>
      </c>
      <c r="P40" s="9">
        <f>[2]IS!BG41*[2]CAL!BG$55</f>
        <v>4.4781194006572784</v>
      </c>
      <c r="Q40" s="8">
        <f>[2]IS!BH41*[2]CAL!BG$55</f>
        <v>1.9825767889540793E-2</v>
      </c>
      <c r="R40" s="67"/>
      <c r="S40" s="68"/>
      <c r="T40" s="22"/>
      <c r="U40" s="9"/>
      <c r="V40" s="22"/>
      <c r="W40" s="9"/>
      <c r="X40" s="22"/>
      <c r="Y40" s="9"/>
      <c r="Z40" s="22"/>
      <c r="AA40" s="9"/>
      <c r="AB40" s="22"/>
      <c r="AC40" s="9"/>
      <c r="AD40" s="22"/>
      <c r="AE40" s="9"/>
      <c r="AF40" s="22"/>
      <c r="AG40" s="9"/>
      <c r="AH40" s="22"/>
      <c r="AI40" s="9"/>
      <c r="AJ40" s="22"/>
      <c r="AK40" s="9"/>
      <c r="AL40" s="22"/>
      <c r="AM40" s="9"/>
      <c r="AN40" s="22"/>
      <c r="AO40" s="9"/>
    </row>
    <row r="41" spans="2:41">
      <c r="B41" s="4">
        <f>[2]sample!A41</f>
        <v>38</v>
      </c>
      <c r="C41" s="66">
        <f>[2]sample!B41</f>
        <v>44732.714953703704</v>
      </c>
      <c r="D41" s="4" t="str">
        <f>[2]sample!D41</f>
        <v>Cu media  blank</v>
      </c>
      <c r="E41" s="9">
        <f t="shared" si="0"/>
        <v>-1.747664521528938E-3</v>
      </c>
      <c r="F41" s="9">
        <f t="shared" si="1"/>
        <v>1.3611128365037042E-3</v>
      </c>
      <c r="G41" s="9">
        <f>[2]ug.mL!BA41-[2]ug.mL!BA$57</f>
        <v>-1.6388083795243601E-3</v>
      </c>
      <c r="H41" s="8">
        <f>SQRT([2]ug.mL!BB41^2+[2]ug.mL!BB$57^2)</f>
        <v>1.5142210822770435E-3</v>
      </c>
      <c r="I41" s="9">
        <f>[2]ug.mL!BC41-[2]ug.mL!BC$57</f>
        <v>-2.2057582327525407E-3</v>
      </c>
      <c r="J41" s="8">
        <f>SQRT([2]ug.mL!BD41^2+[2]ug.mL!BD$57^2)</f>
        <v>3.1062755924763999E-3</v>
      </c>
      <c r="K41" s="8"/>
      <c r="L41" s="9">
        <f t="shared" si="2"/>
        <v>4.5822640865873412</v>
      </c>
      <c r="M41" s="9">
        <f t="shared" si="3"/>
        <v>2.9711748742059309E-2</v>
      </c>
      <c r="N41" s="9">
        <f>[2]IS!BE42*[2]CAL!BE$55</f>
        <v>4.6800136827728931</v>
      </c>
      <c r="O41" s="8">
        <f>[2]IS!BF42*[2]CAL!BE$55</f>
        <v>4.3938100988098167E-2</v>
      </c>
      <c r="P41" s="9">
        <f>[2]IS!BG42*[2]CAL!BG$55</f>
        <v>4.4999060514635572</v>
      </c>
      <c r="Q41" s="8">
        <f>[2]IS!BH42*[2]CAL!BG$55</f>
        <v>4.0330795207143381E-2</v>
      </c>
      <c r="R41" s="67"/>
      <c r="S41" s="68"/>
      <c r="T41" s="22"/>
      <c r="U41" s="9"/>
      <c r="V41" s="22"/>
      <c r="W41" s="9"/>
      <c r="X41" s="22"/>
      <c r="Y41" s="9"/>
      <c r="Z41" s="22"/>
      <c r="AA41" s="9"/>
      <c r="AB41" s="22"/>
      <c r="AC41" s="9"/>
      <c r="AD41" s="22"/>
      <c r="AE41" s="9"/>
      <c r="AF41" s="22"/>
      <c r="AG41" s="9"/>
      <c r="AH41" s="22"/>
      <c r="AI41" s="9"/>
      <c r="AJ41" s="22"/>
      <c r="AK41" s="9"/>
      <c r="AL41" s="22"/>
      <c r="AM41" s="9"/>
      <c r="AN41" s="22"/>
      <c r="AO41" s="9"/>
    </row>
    <row r="42" spans="2:41">
      <c r="B42" s="4">
        <f>[2]sample!A42</f>
        <v>48</v>
      </c>
      <c r="C42" s="66">
        <f>[2]sample!B42</f>
        <v>44732.742372685185</v>
      </c>
      <c r="D42" s="4" t="str">
        <f>[2]sample!D42</f>
        <v>Cu media  blank</v>
      </c>
      <c r="E42" s="9">
        <f t="shared" si="0"/>
        <v>-2.863792606727287E-4</v>
      </c>
      <c r="F42" s="9">
        <f t="shared" si="1"/>
        <v>1.1817551863858994E-3</v>
      </c>
      <c r="G42" s="9">
        <f>[2]ug.mL!BA42-[2]ug.mL!BA$57</f>
        <v>-2.0079903709342966E-4</v>
      </c>
      <c r="H42" s="8">
        <f>SQRT([2]ug.mL!BB42^2+[2]ug.mL!BB$57^2)</f>
        <v>1.3993856787129387E-3</v>
      </c>
      <c r="I42" s="9">
        <f>[2]ug.mL!BC42-[2]ug.mL!BC$57</f>
        <v>-4.9914269871685017E-4</v>
      </c>
      <c r="J42" s="8">
        <f>SQRT([2]ug.mL!BD42^2+[2]ug.mL!BD$57^2)</f>
        <v>2.2064760428867104E-3</v>
      </c>
      <c r="K42" s="8"/>
      <c r="L42" s="9">
        <f t="shared" si="2"/>
        <v>4.5370556162484164</v>
      </c>
      <c r="M42" s="9">
        <f t="shared" si="3"/>
        <v>3.6753193730326268E-2</v>
      </c>
      <c r="N42" s="9">
        <f>[2]IS!BE43*[2]CAL!BE$55</f>
        <v>4.6318435274319247</v>
      </c>
      <c r="O42" s="8">
        <f>[2]IS!BF43*[2]CAL!BE$55</f>
        <v>5.381849700656223E-2</v>
      </c>
      <c r="P42" s="9">
        <f>[2]IS!BG43*[2]CAL!BG$55</f>
        <v>4.4542162753471235</v>
      </c>
      <c r="Q42" s="8">
        <f>[2]IS!BH43*[2]CAL!BG$55</f>
        <v>5.0312211335444022E-2</v>
      </c>
      <c r="R42" s="67"/>
      <c r="S42" s="68"/>
      <c r="T42" s="22"/>
      <c r="U42" s="9"/>
      <c r="V42" s="22"/>
      <c r="W42" s="9"/>
      <c r="X42" s="22"/>
      <c r="Y42" s="9"/>
      <c r="Z42" s="22"/>
      <c r="AA42" s="9"/>
      <c r="AB42" s="22"/>
      <c r="AC42" s="9"/>
      <c r="AD42" s="22"/>
      <c r="AE42" s="9"/>
      <c r="AF42" s="22"/>
      <c r="AG42" s="9"/>
      <c r="AH42" s="22"/>
      <c r="AI42" s="9"/>
      <c r="AJ42" s="22"/>
      <c r="AK42" s="9"/>
      <c r="AL42" s="22"/>
      <c r="AM42" s="9"/>
      <c r="AN42" s="22"/>
      <c r="AO42" s="9"/>
    </row>
    <row r="43" spans="2:41">
      <c r="B43" s="4">
        <f>[2]sample!A43</f>
        <v>55</v>
      </c>
      <c r="C43" s="66">
        <f>[2]sample!B43</f>
        <v>44732.761620370373</v>
      </c>
      <c r="D43" s="4" t="str">
        <f>[2]sample!D43</f>
        <v>Cu media  blank</v>
      </c>
      <c r="E43" s="9">
        <f t="shared" si="0"/>
        <v>3.5666331870978373E-4</v>
      </c>
      <c r="F43" s="9">
        <f t="shared" si="1"/>
        <v>1.2580728356034185E-3</v>
      </c>
      <c r="G43" s="9">
        <f>[2]ug.mL!BA43-[2]ug.mL!BA$57</f>
        <v>1.4309959045522708E-4</v>
      </c>
      <c r="H43" s="8">
        <f>SQRT([2]ug.mL!BB43^2+[2]ug.mL!BB$57^2)</f>
        <v>1.6148086564659826E-3</v>
      </c>
      <c r="I43" s="9">
        <f>[2]ug.mL!BC43-[2]ug.mL!BC$57</f>
        <v>6.8648153027153682E-4</v>
      </c>
      <c r="J43" s="8">
        <f>SQRT([2]ug.mL!BD43^2+[2]ug.mL!BD$57^2)</f>
        <v>2.0067563140573515E-3</v>
      </c>
      <c r="K43" s="8"/>
      <c r="L43" s="9">
        <f t="shared" si="2"/>
        <v>4.5810403326716216</v>
      </c>
      <c r="M43" s="9">
        <f t="shared" si="3"/>
        <v>2.648545379919362E-2</v>
      </c>
      <c r="N43" s="9">
        <f>[2]IS!BE44*[2]CAL!BE$55</f>
        <v>4.674367390485318</v>
      </c>
      <c r="O43" s="8">
        <f>[2]IS!BF44*[2]CAL!BE$55</f>
        <v>3.8012687530149046E-2</v>
      </c>
      <c r="P43" s="9">
        <f>[2]IS!BG44*[2]CAL!BG$55</f>
        <v>4.4929861251321865</v>
      </c>
      <c r="Q43" s="8">
        <f>[2]IS!BH44*[2]CAL!BG$55</f>
        <v>3.6923243537571794E-2</v>
      </c>
      <c r="R43" s="67"/>
      <c r="S43" s="68"/>
      <c r="T43" s="22"/>
      <c r="U43" s="9"/>
      <c r="V43" s="22"/>
      <c r="W43" s="9"/>
      <c r="X43" s="22"/>
      <c r="Y43" s="9"/>
      <c r="Z43" s="22"/>
      <c r="AA43" s="9"/>
      <c r="AB43" s="22"/>
      <c r="AC43" s="9"/>
      <c r="AD43" s="22"/>
      <c r="AE43" s="9"/>
      <c r="AF43" s="22"/>
      <c r="AG43" s="9"/>
      <c r="AH43" s="22"/>
      <c r="AI43" s="9"/>
      <c r="AJ43" s="22"/>
      <c r="AK43" s="9"/>
      <c r="AL43" s="22"/>
      <c r="AM43" s="9"/>
      <c r="AN43" s="22"/>
      <c r="AO43" s="9"/>
    </row>
    <row r="44" spans="2:41" s="58" customFormat="1">
      <c r="B44" s="58">
        <f>[2]sample!A44</f>
        <v>57</v>
      </c>
      <c r="C44" s="59">
        <f>[2]sample!B44</f>
        <v>44732.767152777778</v>
      </c>
      <c r="D44" s="58" t="str">
        <f>[2]sample!D44</f>
        <v>Cu media blank</v>
      </c>
      <c r="E44" s="60">
        <f t="shared" si="0"/>
        <v>8.0979689186166048E-4</v>
      </c>
      <c r="F44" s="60">
        <f t="shared" si="1"/>
        <v>1.5687304854025193E-3</v>
      </c>
      <c r="G44" s="60">
        <f>[2]ug.mL!BA44-[2]ug.mL!BA$57</f>
        <v>6.690432745191815E-4</v>
      </c>
      <c r="H44" s="61">
        <f>SQRT([2]ug.mL!BB44^2+[2]ug.mL!BB$57^2)</f>
        <v>1.7631217822688136E-3</v>
      </c>
      <c r="I44" s="60">
        <f>[2]ug.mL!BC44-[2]ug.mL!BC$57</f>
        <v>1.3445997058211087E-3</v>
      </c>
      <c r="J44" s="61">
        <f>SQRT([2]ug.mL!BD44^2+[2]ug.mL!BD$57^2)</f>
        <v>3.4367613078257618E-3</v>
      </c>
      <c r="K44" s="61"/>
      <c r="L44" s="60">
        <f t="shared" si="2"/>
        <v>4.5826262969818883</v>
      </c>
      <c r="M44" s="60">
        <f t="shared" si="3"/>
        <v>2.0551926938388487E-2</v>
      </c>
      <c r="N44" s="60">
        <f>[2]IS!BE45*[2]CAL!BE$55</f>
        <v>4.6888248725301462</v>
      </c>
      <c r="O44" s="61">
        <f>[2]IS!BF45*[2]CAL!BE$55</f>
        <v>3.124939397470318E-2</v>
      </c>
      <c r="P44" s="60">
        <f>[2]IS!BG45*[2]CAL!BG$55</f>
        <v>4.5016790663721098</v>
      </c>
      <c r="Q44" s="61">
        <f>[2]IS!BH45*[2]CAL!BG$55</f>
        <v>2.7282442665558702E-2</v>
      </c>
      <c r="R44" s="62"/>
      <c r="S44" s="63"/>
      <c r="T44" s="64"/>
      <c r="U44" s="60"/>
      <c r="V44" s="64"/>
      <c r="W44" s="60"/>
      <c r="X44" s="64"/>
      <c r="Y44" s="60"/>
      <c r="Z44" s="64"/>
      <c r="AA44" s="60"/>
      <c r="AB44" s="64"/>
      <c r="AC44" s="60"/>
      <c r="AD44" s="64"/>
      <c r="AE44" s="60"/>
      <c r="AF44" s="64"/>
      <c r="AG44" s="60"/>
      <c r="AH44" s="64"/>
      <c r="AI44" s="60"/>
      <c r="AJ44" s="64"/>
      <c r="AK44" s="60"/>
      <c r="AL44" s="64"/>
      <c r="AM44" s="60"/>
      <c r="AN44" s="64"/>
      <c r="AO44" s="60"/>
    </row>
    <row r="45" spans="2:41">
      <c r="G45" s="9"/>
      <c r="H45" s="8"/>
      <c r="I45" s="9"/>
      <c r="J45" s="8"/>
      <c r="K45" s="8"/>
      <c r="N45" s="9"/>
      <c r="O45" s="8"/>
      <c r="P45" s="9"/>
      <c r="Q45" s="8"/>
      <c r="R45" s="67"/>
      <c r="S45" s="68"/>
      <c r="T45" s="22"/>
      <c r="U45" s="9"/>
      <c r="V45" s="22"/>
      <c r="W45" s="9"/>
      <c r="X45" s="22"/>
      <c r="Y45" s="9"/>
      <c r="Z45" s="22"/>
      <c r="AA45" s="9"/>
      <c r="AB45" s="22"/>
      <c r="AC45" s="9"/>
      <c r="AD45" s="22"/>
      <c r="AE45" s="9"/>
      <c r="AF45" s="22"/>
      <c r="AG45" s="9"/>
      <c r="AH45" s="22"/>
      <c r="AI45" s="9"/>
      <c r="AJ45" s="22"/>
      <c r="AK45" s="9"/>
      <c r="AL45" s="22"/>
      <c r="AM45" s="9"/>
      <c r="AN45" s="22"/>
      <c r="AO45" s="9"/>
    </row>
    <row r="46" spans="2:41" ht="15">
      <c r="D46" s="11" t="s">
        <v>22</v>
      </c>
      <c r="E46" s="9">
        <f>AVERAGE(E37:E44)</f>
        <v>4.2818688782254844E-4</v>
      </c>
      <c r="F46" s="8">
        <f>STDEV(E37:E44)</f>
        <v>1.4826517905500343E-3</v>
      </c>
      <c r="G46" s="9">
        <f>AVERAGE(G37:G44)</f>
        <v>3.3003719500302505E-4</v>
      </c>
      <c r="H46" s="8">
        <f>STDEV(G37:G44)</f>
        <v>1.2425477851648835E-3</v>
      </c>
      <c r="I46" s="9">
        <f>AVERAGE(I37:I44)</f>
        <v>5.9797921189376252E-4</v>
      </c>
      <c r="J46" s="8">
        <f>STDEV(I37:I44)</f>
        <v>2.0361653348093043E-3</v>
      </c>
      <c r="K46" s="8"/>
      <c r="L46" s="9">
        <f>AVERAGE(L37:L44)</f>
        <v>4.569490945696808</v>
      </c>
      <c r="M46" s="8">
        <f>STDEV(L37:L44)</f>
        <v>2.1886431113006973E-2</v>
      </c>
      <c r="N46" s="9">
        <f>AVERAGE(N37:N44)</f>
        <v>4.6682791116120885</v>
      </c>
      <c r="O46" s="8">
        <f>STDEV(N37:N44)</f>
        <v>1.6670592443138267E-2</v>
      </c>
      <c r="P46" s="9">
        <f>AVERAGE(P37:P44)</f>
        <v>4.4829016800345016</v>
      </c>
      <c r="Q46" s="8">
        <f>STDEV(P37:P44)</f>
        <v>1.5926941326403717E-2</v>
      </c>
      <c r="R46" s="69"/>
      <c r="S46" s="8"/>
      <c r="T46" s="22"/>
      <c r="U46" s="9"/>
      <c r="V46" s="22"/>
      <c r="W46" s="9"/>
      <c r="X46" s="22"/>
      <c r="Y46" s="9"/>
      <c r="Z46" s="22"/>
      <c r="AA46" s="9"/>
      <c r="AB46" s="22"/>
      <c r="AC46" s="9"/>
      <c r="AD46" s="22"/>
      <c r="AE46" s="9"/>
      <c r="AF46" s="22"/>
      <c r="AG46" s="9"/>
      <c r="AH46" s="22"/>
      <c r="AI46" s="9"/>
      <c r="AJ46" s="22"/>
      <c r="AK46" s="9"/>
      <c r="AL46" s="22"/>
      <c r="AM46" s="9"/>
      <c r="AN46" s="22"/>
      <c r="AO46" s="9"/>
    </row>
    <row r="47" spans="2:41" ht="15">
      <c r="D47" s="11" t="s">
        <v>21</v>
      </c>
      <c r="E47" s="9">
        <f>AVERAGE(E31:E36)</f>
        <v>0.16797635474958963</v>
      </c>
      <c r="F47" s="8">
        <f>STDEV(E31:E36)</f>
        <v>1.1652534263241924E-2</v>
      </c>
      <c r="G47" s="9">
        <f>AVERAGE(G31:G36)</f>
        <v>0.17054024296874859</v>
      </c>
      <c r="H47" s="8">
        <f>STDEV(G31:G36)</f>
        <v>9.1798988673344097E-3</v>
      </c>
      <c r="I47" s="9">
        <f>AVERAGE(I31:I36)</f>
        <v>0.16496416514385159</v>
      </c>
      <c r="J47" s="8">
        <f>STDEV(I31:I36)</f>
        <v>1.9994797948700811E-2</v>
      </c>
      <c r="K47" s="8"/>
      <c r="L47" s="9">
        <f>AVERAGE(L31:L36)</f>
        <v>4.6773994801056515</v>
      </c>
      <c r="M47" s="8">
        <f>STDEV(L31:L36)</f>
        <v>3.422169120700766E-2</v>
      </c>
      <c r="N47" s="9">
        <f>AVERAGE(N31:N36)</f>
        <v>4.7793287277083811</v>
      </c>
      <c r="O47" s="8">
        <f>STDEV(N31:N36)</f>
        <v>3.7808968206173202E-2</v>
      </c>
      <c r="P47" s="9">
        <f>AVERAGE(P31:P36)</f>
        <v>4.5904397558043977</v>
      </c>
      <c r="Q47" s="8">
        <f>STDEV(P31:P36)</f>
        <v>3.9416808763157785E-2</v>
      </c>
      <c r="R47" s="69"/>
      <c r="S47" s="8"/>
      <c r="T47" s="22"/>
      <c r="U47" s="9"/>
      <c r="V47" s="22"/>
      <c r="W47" s="9"/>
      <c r="X47" s="22"/>
      <c r="Y47" s="9"/>
      <c r="Z47" s="22"/>
      <c r="AA47" s="9"/>
      <c r="AB47" s="22"/>
      <c r="AC47" s="9"/>
      <c r="AD47" s="22"/>
      <c r="AE47" s="9"/>
      <c r="AF47" s="22"/>
      <c r="AG47" s="9"/>
      <c r="AH47" s="22"/>
      <c r="AI47" s="9"/>
      <c r="AJ47" s="22"/>
      <c r="AK47" s="9"/>
      <c r="AL47" s="22"/>
      <c r="AM47" s="9"/>
      <c r="AN47" s="22"/>
      <c r="AO47" s="9"/>
    </row>
    <row r="48" spans="2:41" ht="15">
      <c r="D48" s="11" t="s">
        <v>20</v>
      </c>
      <c r="E48" s="9">
        <f>E47-E46</f>
        <v>0.1675481678617671</v>
      </c>
      <c r="F48" s="8">
        <f t="shared" ref="F48" si="4">SQRT(F46^2+F47^2)</f>
        <v>1.1746480795883004E-2</v>
      </c>
      <c r="G48" s="9">
        <f>G47-G46</f>
        <v>0.17021020577374557</v>
      </c>
      <c r="H48" s="8">
        <f t="shared" ref="H48" si="5">SQRT(H46^2+H47^2)</f>
        <v>9.2636098910147194E-3</v>
      </c>
      <c r="I48" s="9">
        <f t="shared" ref="I48" si="6">I47-I46</f>
        <v>0.16436618593195784</v>
      </c>
      <c r="J48" s="8">
        <f t="shared" ref="J48" si="7">SQRT(J46^2+J47^2)</f>
        <v>2.0098206742892491E-2</v>
      </c>
      <c r="K48" s="8"/>
      <c r="L48" s="9">
        <f>L47-L46</f>
        <v>0.10790853440884351</v>
      </c>
      <c r="M48" s="8">
        <f t="shared" ref="M48" si="8">SQRT(M46^2+M47^2)</f>
        <v>4.0621915463603941E-2</v>
      </c>
      <c r="N48" s="9">
        <f t="shared" ref="N48" si="9">N47-N46</f>
        <v>0.1110496160962926</v>
      </c>
      <c r="O48" s="8">
        <f t="shared" ref="O48" si="10">SQRT(O46^2+O47^2)</f>
        <v>4.1321020428114245E-2</v>
      </c>
      <c r="P48" s="9">
        <f t="shared" ref="P48" si="11">P47-P46</f>
        <v>0.10753807576989605</v>
      </c>
      <c r="Q48" s="8">
        <f t="shared" ref="Q48" si="12">SQRT(Q46^2+Q47^2)</f>
        <v>4.2512965940828672E-2</v>
      </c>
      <c r="R48" s="69"/>
      <c r="S48" s="8"/>
      <c r="T48" s="22"/>
      <c r="U48" s="9"/>
      <c r="V48" s="22"/>
      <c r="W48" s="9"/>
      <c r="X48" s="22"/>
      <c r="Y48" s="9"/>
      <c r="Z48" s="22"/>
      <c r="AA48" s="9"/>
      <c r="AB48" s="22"/>
      <c r="AC48" s="9"/>
      <c r="AD48" s="22"/>
      <c r="AE48" s="9"/>
      <c r="AF48" s="22"/>
      <c r="AG48" s="9"/>
      <c r="AH48" s="22"/>
      <c r="AI48" s="9"/>
      <c r="AJ48" s="22"/>
      <c r="AK48" s="9"/>
      <c r="AL48" s="22"/>
      <c r="AM48" s="9"/>
      <c r="AN48" s="22"/>
      <c r="AO48" s="9"/>
    </row>
    <row r="49" spans="4:41" ht="15">
      <c r="D49" s="11" t="s">
        <v>19</v>
      </c>
      <c r="E49" s="9">
        <v>0.169042994</v>
      </c>
      <c r="F49" s="8"/>
      <c r="G49" s="9">
        <v>0.169042994</v>
      </c>
      <c r="H49" s="8"/>
      <c r="I49" s="9">
        <v>0.169042994</v>
      </c>
      <c r="J49" s="8"/>
      <c r="K49" s="8"/>
      <c r="L49" s="9">
        <v>0.169042994</v>
      </c>
      <c r="M49" s="8"/>
      <c r="N49" s="9">
        <v>0.169042994</v>
      </c>
      <c r="O49" s="8"/>
      <c r="P49" s="9">
        <v>0.169042994</v>
      </c>
      <c r="Q49" s="8"/>
      <c r="R49" s="69"/>
      <c r="S49" s="8"/>
      <c r="T49" s="22"/>
      <c r="U49" s="9"/>
      <c r="V49" s="22"/>
      <c r="W49" s="9"/>
      <c r="X49" s="22"/>
      <c r="Y49" s="9"/>
      <c r="Z49" s="22"/>
      <c r="AA49" s="9"/>
      <c r="AB49" s="22"/>
      <c r="AC49" s="9"/>
      <c r="AD49" s="22"/>
      <c r="AE49" s="9"/>
      <c r="AF49" s="22"/>
      <c r="AG49" s="9"/>
      <c r="AH49" s="22"/>
      <c r="AI49" s="9"/>
      <c r="AJ49" s="22"/>
      <c r="AK49" s="9"/>
      <c r="AL49" s="22"/>
      <c r="AM49" s="9"/>
      <c r="AN49" s="22"/>
      <c r="AO49" s="9"/>
    </row>
    <row r="50" spans="4:41" ht="15">
      <c r="D50" s="11"/>
      <c r="F50" s="8"/>
      <c r="G50" s="9"/>
      <c r="H50" s="8"/>
      <c r="I50" s="9"/>
      <c r="J50" s="8"/>
      <c r="K50" s="8"/>
      <c r="M50" s="8"/>
      <c r="N50" s="9"/>
      <c r="O50" s="8"/>
      <c r="P50" s="9"/>
      <c r="Q50" s="8"/>
      <c r="R50" s="69"/>
      <c r="S50" s="8"/>
      <c r="T50" s="22"/>
      <c r="U50" s="9"/>
      <c r="V50" s="22"/>
      <c r="W50" s="9"/>
      <c r="X50" s="22"/>
      <c r="Y50" s="9"/>
      <c r="Z50" s="22"/>
      <c r="AA50" s="9"/>
      <c r="AB50" s="22"/>
      <c r="AC50" s="9"/>
      <c r="AD50" s="22"/>
      <c r="AE50" s="9"/>
      <c r="AF50" s="22"/>
      <c r="AG50" s="9"/>
      <c r="AH50" s="22"/>
      <c r="AI50" s="9"/>
      <c r="AJ50" s="22"/>
      <c r="AK50" s="9"/>
      <c r="AL50" s="22"/>
      <c r="AM50" s="9"/>
      <c r="AN50" s="22"/>
      <c r="AO50" s="9"/>
    </row>
    <row r="51" spans="4:41" ht="15">
      <c r="D51" s="11" t="s">
        <v>18</v>
      </c>
      <c r="E51" s="21">
        <f t="shared" ref="E51:G51" si="13">(E48-E49)/E49</f>
        <v>-8.8428754298619551E-3</v>
      </c>
      <c r="F51" s="8"/>
      <c r="G51" s="21">
        <f t="shared" si="13"/>
        <v>6.9048219398289224E-3</v>
      </c>
      <c r="H51" s="8"/>
      <c r="I51" s="21">
        <f t="shared" ref="I51" si="14">(I48-I49)/I49</f>
        <v>-2.7666382127863636E-2</v>
      </c>
      <c r="J51" s="8"/>
      <c r="K51" s="8"/>
      <c r="L51" s="21">
        <f t="shared" ref="L51" si="15">(L48-L49)/L49</f>
        <v>-0.3616503597372186</v>
      </c>
      <c r="M51" s="8"/>
      <c r="N51" s="21">
        <f t="shared" ref="N51" si="16">(N48-N49)/N49</f>
        <v>-0.34306880475453128</v>
      </c>
      <c r="O51" s="8"/>
      <c r="P51" s="21">
        <f t="shared" ref="P51" si="17">(P48-P49)/P49</f>
        <v>-0.36384186516540257</v>
      </c>
      <c r="Q51" s="8"/>
      <c r="R51" s="70"/>
      <c r="S51" s="8"/>
      <c r="T51" s="22"/>
      <c r="U51" s="9"/>
      <c r="V51" s="22"/>
      <c r="W51" s="9"/>
      <c r="X51" s="22"/>
      <c r="Y51" s="9"/>
      <c r="Z51" s="22"/>
      <c r="AA51" s="9"/>
      <c r="AB51" s="22"/>
      <c r="AC51" s="9"/>
      <c r="AD51" s="22"/>
      <c r="AE51" s="9"/>
      <c r="AF51" s="22"/>
      <c r="AG51" s="9"/>
      <c r="AH51" s="22"/>
      <c r="AI51" s="9"/>
      <c r="AJ51" s="22"/>
      <c r="AK51" s="9"/>
      <c r="AL51" s="22"/>
      <c r="AM51" s="9"/>
      <c r="AN51" s="22"/>
      <c r="AO51" s="9"/>
    </row>
    <row r="52" spans="4:41">
      <c r="G52" s="9"/>
      <c r="H52" s="8"/>
      <c r="I52" s="9"/>
      <c r="J52" s="8"/>
      <c r="K52" s="8"/>
      <c r="N52" s="9"/>
      <c r="O52" s="8"/>
      <c r="P52" s="9"/>
      <c r="Q52" s="8"/>
      <c r="R52" s="67"/>
      <c r="S52" s="68"/>
      <c r="T52" s="22"/>
      <c r="U52" s="9"/>
      <c r="V52" s="22"/>
      <c r="W52" s="9"/>
      <c r="X52" s="22"/>
      <c r="Y52" s="9"/>
      <c r="Z52" s="22"/>
      <c r="AA52" s="9"/>
      <c r="AB52" s="22"/>
      <c r="AC52" s="9"/>
      <c r="AD52" s="22"/>
      <c r="AE52" s="9"/>
      <c r="AF52" s="22"/>
      <c r="AG52" s="9"/>
      <c r="AH52" s="22"/>
      <c r="AI52" s="9"/>
      <c r="AJ52" s="22"/>
      <c r="AK52" s="9"/>
      <c r="AL52" s="22"/>
      <c r="AM52" s="9"/>
      <c r="AN52" s="22"/>
      <c r="AO52" s="9"/>
    </row>
    <row r="53" spans="4:41">
      <c r="G53" s="9"/>
      <c r="H53" s="8"/>
      <c r="I53" s="9"/>
      <c r="J53" s="8"/>
      <c r="K53" s="8"/>
      <c r="N53" s="9"/>
      <c r="O53" s="8"/>
      <c r="P53" s="9"/>
      <c r="Q53" s="8"/>
      <c r="R53" s="67"/>
      <c r="S53" s="68"/>
      <c r="T53" s="22"/>
      <c r="U53" s="9"/>
      <c r="V53" s="22"/>
      <c r="W53" s="9"/>
      <c r="X53" s="22"/>
      <c r="Y53" s="9"/>
      <c r="Z53" s="22"/>
      <c r="AA53" s="9"/>
      <c r="AB53" s="22"/>
      <c r="AC53" s="9"/>
      <c r="AD53" s="22"/>
      <c r="AE53" s="9"/>
      <c r="AF53" s="22"/>
      <c r="AG53" s="9"/>
      <c r="AH53" s="22"/>
      <c r="AI53" s="9"/>
      <c r="AJ53" s="22"/>
      <c r="AK53" s="9"/>
      <c r="AL53" s="22"/>
      <c r="AM53" s="9"/>
      <c r="AN53" s="22"/>
      <c r="AO53" s="9"/>
    </row>
    <row r="54" spans="4:41">
      <c r="G54" s="9"/>
      <c r="H54" s="8"/>
      <c r="I54" s="9"/>
      <c r="J54" s="8"/>
      <c r="K54" s="8"/>
      <c r="N54" s="9"/>
      <c r="O54" s="8"/>
      <c r="P54" s="9"/>
      <c r="Q54" s="8"/>
      <c r="R54" s="67"/>
      <c r="S54" s="68"/>
      <c r="T54" s="22"/>
      <c r="U54" s="9"/>
      <c r="V54" s="22"/>
      <c r="W54" s="9"/>
      <c r="X54" s="22"/>
      <c r="Y54" s="9"/>
      <c r="Z54" s="22"/>
      <c r="AA54" s="9"/>
      <c r="AB54" s="22"/>
      <c r="AC54" s="9"/>
      <c r="AD54" s="22"/>
      <c r="AE54" s="9"/>
      <c r="AF54" s="22"/>
      <c r="AG54" s="9"/>
      <c r="AH54" s="22"/>
      <c r="AI54" s="9"/>
      <c r="AJ54" s="22"/>
      <c r="AK54" s="9"/>
      <c r="AL54" s="22"/>
      <c r="AM54" s="9"/>
      <c r="AN54" s="22"/>
      <c r="AO54" s="9"/>
    </row>
    <row r="55" spans="4:41">
      <c r="G55" s="9"/>
      <c r="H55" s="8"/>
      <c r="I55" s="9"/>
      <c r="J55" s="8"/>
      <c r="K55" s="8"/>
      <c r="N55" s="9"/>
      <c r="O55" s="8"/>
      <c r="P55" s="9"/>
      <c r="Q55" s="8"/>
      <c r="R55" s="67"/>
      <c r="S55" s="68"/>
      <c r="T55" s="22"/>
      <c r="U55" s="9"/>
      <c r="V55" s="22"/>
      <c r="W55" s="9"/>
      <c r="X55" s="22"/>
      <c r="Y55" s="9"/>
      <c r="Z55" s="22"/>
      <c r="AA55" s="9"/>
      <c r="AB55" s="22"/>
      <c r="AC55" s="9"/>
      <c r="AD55" s="22"/>
      <c r="AE55" s="9"/>
      <c r="AF55" s="22"/>
      <c r="AG55" s="9"/>
      <c r="AH55" s="22"/>
      <c r="AI55" s="9"/>
      <c r="AJ55" s="22"/>
      <c r="AK55" s="9"/>
      <c r="AL55" s="22"/>
      <c r="AM55" s="9"/>
      <c r="AN55" s="22"/>
      <c r="AO55" s="9"/>
    </row>
    <row r="56" spans="4:41">
      <c r="G56" s="9"/>
      <c r="H56" s="8"/>
      <c r="I56" s="9"/>
      <c r="J56" s="8"/>
      <c r="K56" s="8"/>
      <c r="N56" s="9"/>
      <c r="O56" s="8"/>
      <c r="P56" s="9"/>
      <c r="Q56" s="8"/>
      <c r="R56" s="67"/>
      <c r="S56" s="68"/>
      <c r="T56" s="22"/>
      <c r="U56" s="9"/>
      <c r="V56" s="22"/>
      <c r="W56" s="9"/>
      <c r="X56" s="22"/>
      <c r="Y56" s="9"/>
      <c r="Z56" s="22"/>
      <c r="AA56" s="9"/>
      <c r="AB56" s="22"/>
      <c r="AC56" s="9"/>
      <c r="AD56" s="22"/>
      <c r="AE56" s="9"/>
      <c r="AF56" s="22"/>
      <c r="AG56" s="9"/>
      <c r="AH56" s="22"/>
      <c r="AI56" s="9"/>
      <c r="AJ56" s="22"/>
      <c r="AK56" s="9"/>
      <c r="AL56" s="22"/>
      <c r="AM56" s="9"/>
      <c r="AN56" s="22"/>
      <c r="AO56" s="9"/>
    </row>
    <row r="57" spans="4:41">
      <c r="G57" s="9"/>
      <c r="H57" s="8"/>
      <c r="I57" s="9"/>
      <c r="J57" s="8"/>
      <c r="K57" s="8"/>
      <c r="N57" s="9"/>
      <c r="O57" s="8"/>
      <c r="P57" s="9"/>
      <c r="Q57" s="8"/>
      <c r="R57" s="67"/>
      <c r="S57" s="68"/>
      <c r="T57" s="22"/>
      <c r="U57" s="9"/>
      <c r="V57" s="22"/>
      <c r="W57" s="9"/>
      <c r="X57" s="22"/>
      <c r="Y57" s="9"/>
      <c r="Z57" s="22"/>
      <c r="AA57" s="9"/>
      <c r="AB57" s="22"/>
      <c r="AC57" s="9"/>
      <c r="AD57" s="22"/>
      <c r="AE57" s="9"/>
      <c r="AF57" s="22"/>
      <c r="AG57" s="9"/>
      <c r="AH57" s="22"/>
      <c r="AI57" s="9"/>
      <c r="AJ57" s="22"/>
      <c r="AK57" s="9"/>
      <c r="AL57" s="22"/>
      <c r="AM57" s="9"/>
      <c r="AN57" s="22"/>
      <c r="AO57" s="9"/>
    </row>
    <row r="58" spans="4:41">
      <c r="G58" s="9"/>
      <c r="H58" s="8"/>
      <c r="I58" s="9"/>
      <c r="J58" s="8"/>
      <c r="K58" s="8"/>
      <c r="N58" s="9"/>
      <c r="O58" s="8"/>
      <c r="P58" s="9"/>
      <c r="Q58" s="8"/>
      <c r="R58" s="67"/>
      <c r="S58" s="68"/>
      <c r="T58" s="22"/>
      <c r="U58" s="9"/>
      <c r="V58" s="22"/>
      <c r="W58" s="9"/>
      <c r="X58" s="22"/>
      <c r="Y58" s="9"/>
      <c r="Z58" s="22"/>
      <c r="AA58" s="9"/>
      <c r="AB58" s="22"/>
      <c r="AC58" s="9"/>
      <c r="AD58" s="22"/>
      <c r="AE58" s="9"/>
      <c r="AF58" s="22"/>
      <c r="AG58" s="9"/>
      <c r="AH58" s="22"/>
      <c r="AI58" s="9"/>
      <c r="AJ58" s="22"/>
      <c r="AK58" s="9"/>
      <c r="AL58" s="22"/>
      <c r="AM58" s="9"/>
      <c r="AN58" s="22"/>
      <c r="AO58" s="9"/>
    </row>
    <row r="59" spans="4:41">
      <c r="G59" s="9"/>
      <c r="H59" s="8"/>
      <c r="I59" s="9"/>
      <c r="J59" s="8"/>
      <c r="K59" s="8"/>
      <c r="N59" s="9"/>
      <c r="O59" s="8"/>
      <c r="P59" s="9"/>
      <c r="Q59" s="8"/>
      <c r="R59" s="67"/>
      <c r="S59" s="68"/>
      <c r="T59" s="22"/>
      <c r="U59" s="9"/>
      <c r="V59" s="22"/>
      <c r="W59" s="9"/>
      <c r="X59" s="22"/>
      <c r="Y59" s="9"/>
      <c r="Z59" s="22"/>
      <c r="AA59" s="9"/>
      <c r="AB59" s="22"/>
      <c r="AC59" s="9"/>
      <c r="AD59" s="22"/>
      <c r="AE59" s="9"/>
      <c r="AF59" s="22"/>
      <c r="AG59" s="9"/>
      <c r="AH59" s="22"/>
      <c r="AI59" s="9"/>
      <c r="AJ59" s="22"/>
      <c r="AK59" s="9"/>
      <c r="AL59" s="22"/>
      <c r="AM59" s="9"/>
      <c r="AN59" s="22"/>
      <c r="AO59" s="9"/>
    </row>
    <row r="60" spans="4:41">
      <c r="G60" s="9"/>
      <c r="H60" s="8"/>
      <c r="I60" s="9"/>
      <c r="J60" s="8"/>
      <c r="K60" s="8"/>
      <c r="N60" s="9"/>
      <c r="O60" s="8"/>
      <c r="P60" s="9"/>
      <c r="Q60" s="8"/>
      <c r="R60" s="67"/>
      <c r="S60" s="68"/>
      <c r="T60" s="22"/>
      <c r="U60" s="9"/>
      <c r="V60" s="22"/>
      <c r="W60" s="9"/>
      <c r="X60" s="22"/>
      <c r="Y60" s="9"/>
      <c r="Z60" s="22"/>
      <c r="AA60" s="9"/>
      <c r="AB60" s="22"/>
      <c r="AC60" s="9"/>
      <c r="AD60" s="22"/>
      <c r="AE60" s="9"/>
      <c r="AF60" s="22"/>
      <c r="AG60" s="9"/>
      <c r="AH60" s="22"/>
      <c r="AI60" s="9"/>
      <c r="AJ60" s="22"/>
      <c r="AK60" s="9"/>
      <c r="AL60" s="22"/>
      <c r="AM60" s="9"/>
      <c r="AN60" s="22"/>
      <c r="AO60" s="9"/>
    </row>
    <row r="61" spans="4:41">
      <c r="G61" s="9"/>
      <c r="H61" s="8"/>
      <c r="I61" s="9"/>
      <c r="J61" s="8"/>
      <c r="K61" s="8"/>
      <c r="N61" s="9"/>
      <c r="O61" s="8"/>
      <c r="P61" s="9"/>
      <c r="Q61" s="8"/>
      <c r="R61" s="67"/>
      <c r="S61" s="68"/>
      <c r="T61" s="22"/>
      <c r="U61" s="9"/>
      <c r="V61" s="22"/>
      <c r="W61" s="9"/>
      <c r="X61" s="22"/>
      <c r="Y61" s="9"/>
      <c r="Z61" s="22"/>
      <c r="AA61" s="9"/>
      <c r="AB61" s="22"/>
      <c r="AC61" s="9"/>
      <c r="AD61" s="22"/>
      <c r="AE61" s="9"/>
      <c r="AF61" s="22"/>
      <c r="AG61" s="9"/>
      <c r="AH61" s="22"/>
      <c r="AI61" s="9"/>
      <c r="AJ61" s="22"/>
      <c r="AK61" s="9"/>
      <c r="AL61" s="22"/>
      <c r="AM61" s="9"/>
      <c r="AN61" s="22"/>
      <c r="AO61" s="9"/>
    </row>
    <row r="62" spans="4:41">
      <c r="G62" s="9"/>
      <c r="H62" s="8"/>
      <c r="I62" s="9"/>
      <c r="J62" s="8"/>
      <c r="K62" s="8"/>
      <c r="N62" s="9"/>
      <c r="O62" s="8"/>
      <c r="P62" s="9"/>
      <c r="Q62" s="8"/>
      <c r="R62" s="67"/>
      <c r="S62" s="68"/>
      <c r="T62" s="22"/>
      <c r="U62" s="9"/>
      <c r="V62" s="22"/>
      <c r="W62" s="9"/>
      <c r="X62" s="22"/>
      <c r="Y62" s="9"/>
      <c r="Z62" s="22"/>
      <c r="AA62" s="9"/>
      <c r="AB62" s="22"/>
      <c r="AC62" s="9"/>
      <c r="AD62" s="22"/>
      <c r="AE62" s="9"/>
      <c r="AF62" s="22"/>
      <c r="AG62" s="9"/>
      <c r="AH62" s="22"/>
      <c r="AI62" s="9"/>
      <c r="AJ62" s="22"/>
      <c r="AK62" s="9"/>
      <c r="AL62" s="22"/>
      <c r="AM62" s="9"/>
      <c r="AN62" s="22"/>
      <c r="AO62" s="9"/>
    </row>
    <row r="63" spans="4:41">
      <c r="G63" s="9"/>
      <c r="H63" s="8"/>
      <c r="I63" s="9"/>
      <c r="J63" s="8"/>
      <c r="K63" s="8"/>
      <c r="N63" s="9"/>
      <c r="O63" s="8"/>
      <c r="P63" s="9"/>
      <c r="Q63" s="8"/>
      <c r="R63" s="67"/>
      <c r="S63" s="68"/>
      <c r="T63" s="22"/>
      <c r="U63" s="9"/>
      <c r="V63" s="22"/>
      <c r="W63" s="9"/>
      <c r="X63" s="22"/>
      <c r="Y63" s="9"/>
      <c r="Z63" s="22"/>
      <c r="AA63" s="9"/>
      <c r="AB63" s="22"/>
      <c r="AC63" s="9"/>
      <c r="AD63" s="22"/>
      <c r="AE63" s="9"/>
      <c r="AF63" s="22"/>
      <c r="AG63" s="9"/>
      <c r="AH63" s="22"/>
      <c r="AI63" s="9"/>
      <c r="AJ63" s="22"/>
      <c r="AK63" s="9"/>
      <c r="AL63" s="22"/>
      <c r="AM63" s="9"/>
      <c r="AN63" s="22"/>
      <c r="AO63" s="9"/>
    </row>
    <row r="64" spans="4:41">
      <c r="G64" s="9"/>
      <c r="H64" s="8"/>
      <c r="I64" s="9"/>
      <c r="J64" s="8"/>
      <c r="K64" s="8"/>
      <c r="N64" s="9"/>
      <c r="O64" s="8"/>
      <c r="P64" s="9"/>
      <c r="Q64" s="8"/>
      <c r="R64" s="67"/>
      <c r="S64" s="68"/>
      <c r="T64" s="22"/>
      <c r="U64" s="9"/>
      <c r="V64" s="22"/>
      <c r="W64" s="9"/>
      <c r="X64" s="22"/>
      <c r="Y64" s="9"/>
      <c r="Z64" s="22"/>
      <c r="AA64" s="9"/>
      <c r="AB64" s="22"/>
      <c r="AC64" s="9"/>
      <c r="AD64" s="22"/>
      <c r="AE64" s="9"/>
      <c r="AF64" s="22"/>
      <c r="AG64" s="9"/>
      <c r="AH64" s="22"/>
      <c r="AI64" s="9"/>
      <c r="AJ64" s="22"/>
      <c r="AK64" s="9"/>
      <c r="AL64" s="22"/>
      <c r="AM64" s="9"/>
      <c r="AN64" s="22"/>
      <c r="AO64" s="9"/>
    </row>
    <row r="65" spans="7:41">
      <c r="G65" s="9"/>
      <c r="H65" s="8"/>
      <c r="I65" s="9"/>
      <c r="J65" s="8"/>
      <c r="K65" s="8"/>
      <c r="N65" s="9"/>
      <c r="O65" s="8"/>
      <c r="P65" s="9"/>
      <c r="Q65" s="8"/>
      <c r="R65" s="67"/>
      <c r="S65" s="68"/>
      <c r="T65" s="22"/>
      <c r="U65" s="9"/>
      <c r="V65" s="22"/>
      <c r="W65" s="9"/>
      <c r="X65" s="22"/>
      <c r="Y65" s="9"/>
      <c r="Z65" s="22"/>
      <c r="AA65" s="9"/>
      <c r="AB65" s="22"/>
      <c r="AC65" s="9"/>
      <c r="AD65" s="22"/>
      <c r="AE65" s="9"/>
      <c r="AF65" s="22"/>
      <c r="AG65" s="9"/>
      <c r="AH65" s="22"/>
      <c r="AI65" s="9"/>
      <c r="AJ65" s="22"/>
      <c r="AK65" s="9"/>
      <c r="AL65" s="22"/>
      <c r="AM65" s="9"/>
      <c r="AN65" s="22"/>
      <c r="AO65" s="9"/>
    </row>
    <row r="66" spans="7:41">
      <c r="G66" s="9"/>
      <c r="H66" s="8"/>
      <c r="I66" s="9"/>
      <c r="J66" s="8"/>
      <c r="K66" s="8"/>
      <c r="N66" s="9"/>
      <c r="O66" s="8"/>
      <c r="P66" s="9"/>
      <c r="Q66" s="8"/>
      <c r="R66" s="67"/>
      <c r="S66" s="68"/>
      <c r="T66" s="22"/>
      <c r="U66" s="9"/>
      <c r="V66" s="22"/>
      <c r="W66" s="9"/>
      <c r="X66" s="22"/>
      <c r="Y66" s="9"/>
      <c r="Z66" s="22"/>
      <c r="AA66" s="9"/>
      <c r="AB66" s="22"/>
      <c r="AC66" s="9"/>
      <c r="AD66" s="22"/>
      <c r="AE66" s="9"/>
      <c r="AF66" s="22"/>
      <c r="AG66" s="9"/>
      <c r="AH66" s="22"/>
      <c r="AI66" s="9"/>
      <c r="AJ66" s="22"/>
      <c r="AK66" s="9"/>
      <c r="AL66" s="22"/>
      <c r="AM66" s="9"/>
      <c r="AN66" s="22"/>
      <c r="AO66" s="9"/>
    </row>
    <row r="67" spans="7:41">
      <c r="G67" s="9"/>
      <c r="H67" s="8"/>
      <c r="I67" s="9"/>
      <c r="J67" s="8"/>
      <c r="K67" s="8"/>
      <c r="N67" s="9"/>
      <c r="O67" s="8"/>
      <c r="P67" s="9"/>
      <c r="Q67" s="8"/>
      <c r="R67" s="67"/>
      <c r="S67" s="68"/>
      <c r="T67" s="22"/>
      <c r="U67" s="9"/>
      <c r="V67" s="22"/>
      <c r="W67" s="9"/>
      <c r="X67" s="22"/>
      <c r="Y67" s="9"/>
      <c r="Z67" s="22"/>
      <c r="AA67" s="9"/>
      <c r="AB67" s="22"/>
      <c r="AC67" s="9"/>
      <c r="AD67" s="22"/>
      <c r="AE67" s="9"/>
      <c r="AF67" s="22"/>
      <c r="AG67" s="9"/>
      <c r="AH67" s="22"/>
      <c r="AI67" s="9"/>
      <c r="AJ67" s="22"/>
      <c r="AK67" s="9"/>
      <c r="AL67" s="22"/>
      <c r="AM67" s="9"/>
      <c r="AN67" s="22"/>
      <c r="AO67" s="9"/>
    </row>
    <row r="68" spans="7:41">
      <c r="G68" s="9"/>
      <c r="H68" s="8"/>
      <c r="I68" s="9"/>
      <c r="J68" s="8"/>
      <c r="K68" s="8"/>
      <c r="N68" s="9"/>
      <c r="O68" s="8"/>
      <c r="P68" s="9"/>
      <c r="Q68" s="8"/>
      <c r="R68" s="67"/>
      <c r="S68" s="68"/>
      <c r="T68" s="22"/>
      <c r="U68" s="9"/>
      <c r="V68" s="22"/>
      <c r="W68" s="9"/>
      <c r="X68" s="22"/>
      <c r="Y68" s="9"/>
      <c r="Z68" s="22"/>
      <c r="AA68" s="9"/>
      <c r="AB68" s="22"/>
      <c r="AC68" s="9"/>
      <c r="AD68" s="22"/>
      <c r="AE68" s="9"/>
      <c r="AF68" s="22"/>
      <c r="AG68" s="9"/>
      <c r="AH68" s="22"/>
      <c r="AI68" s="9"/>
      <c r="AJ68" s="22"/>
      <c r="AK68" s="9"/>
      <c r="AL68" s="22"/>
      <c r="AM68" s="9"/>
      <c r="AN68" s="22"/>
      <c r="AO68" s="9"/>
    </row>
    <row r="69" spans="7:41">
      <c r="G69" s="9"/>
      <c r="H69" s="8"/>
      <c r="I69" s="9"/>
      <c r="J69" s="8"/>
      <c r="K69" s="8"/>
      <c r="N69" s="9"/>
      <c r="O69" s="8"/>
      <c r="P69" s="9"/>
      <c r="Q69" s="8"/>
      <c r="R69" s="67"/>
      <c r="S69" s="68"/>
      <c r="T69" s="22"/>
      <c r="U69" s="9"/>
      <c r="V69" s="22"/>
      <c r="W69" s="9"/>
      <c r="X69" s="22"/>
      <c r="Y69" s="9"/>
      <c r="Z69" s="22"/>
      <c r="AA69" s="9"/>
      <c r="AB69" s="22"/>
      <c r="AC69" s="9"/>
      <c r="AD69" s="22"/>
      <c r="AE69" s="9"/>
      <c r="AF69" s="22"/>
      <c r="AG69" s="9"/>
      <c r="AH69" s="22"/>
      <c r="AI69" s="9"/>
      <c r="AJ69" s="22"/>
      <c r="AK69" s="9"/>
      <c r="AL69" s="22"/>
      <c r="AM69" s="9"/>
      <c r="AN69" s="22"/>
      <c r="AO69" s="9"/>
    </row>
    <row r="70" spans="7:41">
      <c r="G70" s="9"/>
      <c r="H70" s="8"/>
      <c r="I70" s="9"/>
      <c r="J70" s="8"/>
      <c r="K70" s="8"/>
      <c r="N70" s="9"/>
      <c r="O70" s="8"/>
      <c r="P70" s="9"/>
      <c r="Q70" s="8"/>
      <c r="R70" s="67"/>
      <c r="S70" s="68"/>
      <c r="T70" s="22"/>
      <c r="U70" s="9"/>
      <c r="V70" s="22"/>
      <c r="W70" s="9"/>
      <c r="X70" s="22"/>
      <c r="Y70" s="9"/>
      <c r="Z70" s="22"/>
      <c r="AA70" s="9"/>
      <c r="AB70" s="22"/>
      <c r="AC70" s="9"/>
      <c r="AD70" s="22"/>
      <c r="AE70" s="9"/>
      <c r="AF70" s="22"/>
      <c r="AG70" s="9"/>
      <c r="AH70" s="22"/>
      <c r="AI70" s="9"/>
      <c r="AJ70" s="22"/>
      <c r="AK70" s="9"/>
      <c r="AL70" s="22"/>
      <c r="AM70" s="9"/>
      <c r="AN70" s="22"/>
      <c r="AO70" s="9"/>
    </row>
    <row r="71" spans="7:41">
      <c r="G71" s="9"/>
      <c r="H71" s="8"/>
      <c r="I71" s="9"/>
      <c r="J71" s="8"/>
      <c r="K71" s="8"/>
      <c r="N71" s="9"/>
      <c r="O71" s="8"/>
      <c r="P71" s="9"/>
      <c r="Q71" s="8"/>
      <c r="R71" s="67"/>
      <c r="S71" s="68"/>
      <c r="T71" s="22"/>
      <c r="U71" s="9"/>
      <c r="V71" s="22"/>
      <c r="W71" s="9"/>
      <c r="X71" s="22"/>
      <c r="Y71" s="9"/>
      <c r="Z71" s="22"/>
      <c r="AA71" s="9"/>
      <c r="AB71" s="22"/>
      <c r="AC71" s="9"/>
      <c r="AD71" s="22"/>
      <c r="AE71" s="9"/>
      <c r="AF71" s="22"/>
      <c r="AG71" s="9"/>
      <c r="AH71" s="22"/>
      <c r="AI71" s="9"/>
      <c r="AJ71" s="22"/>
      <c r="AK71" s="9"/>
      <c r="AL71" s="22"/>
      <c r="AM71" s="9"/>
      <c r="AN71" s="22"/>
      <c r="AO71" s="9"/>
    </row>
    <row r="72" spans="7:41">
      <c r="G72" s="9"/>
      <c r="H72" s="8"/>
      <c r="I72" s="9"/>
      <c r="J72" s="8"/>
      <c r="K72" s="8"/>
      <c r="N72" s="9"/>
      <c r="O72" s="8"/>
      <c r="P72" s="9"/>
      <c r="Q72" s="8"/>
      <c r="R72" s="67"/>
      <c r="S72" s="68"/>
      <c r="T72" s="22"/>
      <c r="U72" s="9"/>
      <c r="V72" s="22"/>
      <c r="W72" s="9"/>
      <c r="X72" s="22"/>
      <c r="Y72" s="9"/>
      <c r="Z72" s="22"/>
      <c r="AA72" s="9"/>
      <c r="AB72" s="22"/>
      <c r="AC72" s="9"/>
      <c r="AD72" s="22"/>
      <c r="AE72" s="9"/>
      <c r="AF72" s="22"/>
      <c r="AG72" s="9"/>
      <c r="AH72" s="22"/>
      <c r="AI72" s="9"/>
      <c r="AJ72" s="22"/>
      <c r="AK72" s="9"/>
      <c r="AL72" s="22"/>
      <c r="AM72" s="9"/>
      <c r="AN72" s="22"/>
      <c r="AO72" s="9"/>
    </row>
    <row r="73" spans="7:41">
      <c r="G73" s="9"/>
      <c r="H73" s="8"/>
      <c r="I73" s="9"/>
      <c r="J73" s="8"/>
      <c r="K73" s="8"/>
      <c r="N73" s="9"/>
      <c r="O73" s="8"/>
      <c r="P73" s="9"/>
      <c r="Q73" s="8"/>
      <c r="R73" s="67"/>
      <c r="S73" s="68"/>
      <c r="T73" s="22"/>
      <c r="U73" s="9"/>
      <c r="V73" s="22"/>
      <c r="W73" s="9"/>
      <c r="X73" s="22"/>
      <c r="Y73" s="9"/>
      <c r="Z73" s="22"/>
      <c r="AA73" s="9"/>
      <c r="AB73" s="22"/>
      <c r="AC73" s="9"/>
      <c r="AD73" s="22"/>
      <c r="AE73" s="9"/>
      <c r="AF73" s="22"/>
      <c r="AG73" s="9"/>
      <c r="AH73" s="22"/>
      <c r="AI73" s="9"/>
      <c r="AJ73" s="22"/>
      <c r="AK73" s="9"/>
      <c r="AL73" s="22"/>
      <c r="AM73" s="9"/>
      <c r="AN73" s="22"/>
      <c r="AO73" s="9"/>
    </row>
    <row r="74" spans="7:41">
      <c r="G74" s="9"/>
      <c r="H74" s="8"/>
      <c r="I74" s="9"/>
      <c r="J74" s="8"/>
      <c r="K74" s="8"/>
      <c r="N74" s="9"/>
      <c r="O74" s="8"/>
      <c r="P74" s="9"/>
      <c r="Q74" s="8"/>
      <c r="R74" s="67"/>
      <c r="S74" s="68"/>
      <c r="T74" s="22"/>
      <c r="U74" s="9"/>
      <c r="V74" s="22"/>
      <c r="W74" s="9"/>
      <c r="X74" s="22"/>
      <c r="Y74" s="9"/>
      <c r="Z74" s="22"/>
      <c r="AA74" s="9"/>
      <c r="AB74" s="22"/>
      <c r="AC74" s="9"/>
      <c r="AD74" s="22"/>
      <c r="AE74" s="9"/>
      <c r="AF74" s="22"/>
      <c r="AG74" s="9"/>
      <c r="AH74" s="22"/>
      <c r="AI74" s="9"/>
      <c r="AJ74" s="22"/>
      <c r="AK74" s="9"/>
      <c r="AL74" s="22"/>
      <c r="AM74" s="9"/>
      <c r="AN74" s="22"/>
      <c r="AO74" s="9"/>
    </row>
    <row r="75" spans="7:41">
      <c r="G75" s="9"/>
      <c r="H75" s="8"/>
      <c r="I75" s="9"/>
      <c r="J75" s="8"/>
      <c r="K75" s="8"/>
      <c r="N75" s="9"/>
      <c r="O75" s="8"/>
      <c r="P75" s="9"/>
      <c r="Q75" s="8"/>
      <c r="R75" s="67"/>
      <c r="S75" s="68"/>
      <c r="T75" s="22"/>
      <c r="U75" s="9"/>
      <c r="V75" s="22"/>
      <c r="W75" s="9"/>
      <c r="X75" s="22"/>
      <c r="Y75" s="9"/>
      <c r="Z75" s="22"/>
      <c r="AA75" s="9"/>
      <c r="AB75" s="22"/>
      <c r="AC75" s="9"/>
      <c r="AD75" s="22"/>
      <c r="AE75" s="9"/>
      <c r="AF75" s="22"/>
      <c r="AG75" s="9"/>
      <c r="AH75" s="22"/>
      <c r="AI75" s="9"/>
      <c r="AJ75" s="22"/>
      <c r="AK75" s="9"/>
      <c r="AL75" s="22"/>
      <c r="AM75" s="9"/>
      <c r="AN75" s="22"/>
      <c r="AO75" s="9"/>
    </row>
    <row r="76" spans="7:41">
      <c r="G76" s="9"/>
      <c r="H76" s="8"/>
      <c r="I76" s="9"/>
      <c r="J76" s="8"/>
      <c r="K76" s="8"/>
      <c r="N76" s="9"/>
      <c r="O76" s="8"/>
      <c r="P76" s="9"/>
      <c r="Q76" s="8"/>
      <c r="R76" s="67"/>
      <c r="S76" s="68"/>
      <c r="T76" s="22"/>
      <c r="U76" s="9"/>
      <c r="V76" s="22"/>
      <c r="W76" s="9"/>
      <c r="X76" s="22"/>
      <c r="Y76" s="9"/>
      <c r="Z76" s="22"/>
      <c r="AA76" s="9"/>
      <c r="AB76" s="22"/>
      <c r="AC76" s="9"/>
      <c r="AD76" s="22"/>
      <c r="AE76" s="9"/>
      <c r="AF76" s="22"/>
      <c r="AG76" s="9"/>
      <c r="AH76" s="22"/>
      <c r="AI76" s="9"/>
      <c r="AJ76" s="22"/>
      <c r="AK76" s="9"/>
      <c r="AL76" s="22"/>
      <c r="AM76" s="9"/>
      <c r="AN76" s="22"/>
      <c r="AO76" s="9"/>
    </row>
    <row r="77" spans="7:41">
      <c r="G77" s="9"/>
      <c r="H77" s="8"/>
      <c r="I77" s="9"/>
      <c r="J77" s="8"/>
      <c r="K77" s="8"/>
      <c r="N77" s="9"/>
      <c r="O77" s="8"/>
      <c r="P77" s="9"/>
      <c r="Q77" s="8"/>
      <c r="R77" s="67"/>
      <c r="S77" s="68"/>
      <c r="T77" s="22"/>
      <c r="U77" s="9"/>
      <c r="V77" s="22"/>
      <c r="W77" s="9"/>
      <c r="X77" s="22"/>
      <c r="Y77" s="9"/>
      <c r="Z77" s="22"/>
      <c r="AA77" s="9"/>
      <c r="AB77" s="22"/>
      <c r="AC77" s="9"/>
      <c r="AD77" s="22"/>
      <c r="AE77" s="9"/>
      <c r="AF77" s="22"/>
      <c r="AG77" s="9"/>
      <c r="AH77" s="22"/>
      <c r="AI77" s="9"/>
      <c r="AJ77" s="22"/>
      <c r="AK77" s="9"/>
      <c r="AL77" s="22"/>
      <c r="AM77" s="9"/>
      <c r="AN77" s="22"/>
      <c r="AO77" s="9"/>
    </row>
    <row r="78" spans="7:41">
      <c r="G78" s="9"/>
      <c r="H78" s="8"/>
      <c r="I78" s="9"/>
      <c r="J78" s="8"/>
      <c r="K78" s="8"/>
      <c r="N78" s="9"/>
      <c r="O78" s="8"/>
      <c r="P78" s="9"/>
      <c r="Q78" s="8"/>
      <c r="R78" s="67"/>
      <c r="S78" s="68"/>
      <c r="T78" s="22"/>
      <c r="U78" s="9"/>
      <c r="V78" s="22"/>
      <c r="W78" s="9"/>
      <c r="X78" s="22"/>
      <c r="Y78" s="9"/>
      <c r="Z78" s="22"/>
      <c r="AA78" s="9"/>
      <c r="AB78" s="22"/>
      <c r="AC78" s="9"/>
      <c r="AD78" s="22"/>
      <c r="AE78" s="9"/>
      <c r="AF78" s="22"/>
      <c r="AG78" s="9"/>
      <c r="AH78" s="22"/>
      <c r="AI78" s="9"/>
      <c r="AJ78" s="22"/>
      <c r="AK78" s="9"/>
      <c r="AL78" s="22"/>
      <c r="AM78" s="9"/>
      <c r="AN78" s="22"/>
      <c r="AO78" s="9"/>
    </row>
    <row r="79" spans="7:41">
      <c r="G79" s="9"/>
      <c r="H79" s="8"/>
      <c r="I79" s="9"/>
      <c r="J79" s="8"/>
      <c r="K79" s="8"/>
      <c r="N79" s="9"/>
      <c r="O79" s="8"/>
      <c r="P79" s="9"/>
      <c r="Q79" s="8"/>
      <c r="R79" s="67"/>
      <c r="S79" s="68"/>
      <c r="T79" s="22"/>
      <c r="U79" s="9"/>
      <c r="V79" s="22"/>
      <c r="W79" s="9"/>
      <c r="X79" s="22"/>
      <c r="Y79" s="9"/>
      <c r="Z79" s="22"/>
      <c r="AA79" s="9"/>
      <c r="AB79" s="22"/>
      <c r="AC79" s="9"/>
      <c r="AD79" s="22"/>
      <c r="AE79" s="9"/>
      <c r="AF79" s="22"/>
      <c r="AG79" s="9"/>
      <c r="AH79" s="22"/>
      <c r="AI79" s="9"/>
      <c r="AJ79" s="22"/>
      <c r="AK79" s="9"/>
      <c r="AL79" s="22"/>
      <c r="AM79" s="9"/>
      <c r="AN79" s="22"/>
      <c r="AO79" s="9"/>
    </row>
    <row r="80" spans="7:41">
      <c r="G80" s="9"/>
      <c r="H80" s="8"/>
      <c r="I80" s="9"/>
      <c r="J80" s="8"/>
      <c r="K80" s="8"/>
      <c r="N80" s="9"/>
      <c r="O80" s="8"/>
      <c r="P80" s="9"/>
      <c r="Q80" s="8"/>
      <c r="R80" s="67"/>
      <c r="S80" s="68"/>
      <c r="T80" s="22"/>
      <c r="U80" s="9"/>
      <c r="V80" s="22"/>
      <c r="W80" s="9"/>
      <c r="X80" s="22"/>
      <c r="Y80" s="9"/>
      <c r="Z80" s="22"/>
      <c r="AA80" s="9"/>
      <c r="AB80" s="22"/>
      <c r="AC80" s="9"/>
      <c r="AD80" s="22"/>
      <c r="AE80" s="9"/>
      <c r="AF80" s="22"/>
      <c r="AG80" s="9"/>
      <c r="AH80" s="22"/>
      <c r="AI80" s="9"/>
      <c r="AJ80" s="22"/>
      <c r="AK80" s="9"/>
      <c r="AL80" s="22"/>
      <c r="AM80" s="9"/>
      <c r="AN80" s="22"/>
      <c r="AO80" s="9"/>
    </row>
    <row r="81" spans="7:41">
      <c r="G81" s="9"/>
      <c r="H81" s="8"/>
      <c r="I81" s="9"/>
      <c r="J81" s="8"/>
      <c r="K81" s="8"/>
      <c r="N81" s="9"/>
      <c r="O81" s="8"/>
      <c r="P81" s="9"/>
      <c r="Q81" s="8"/>
      <c r="R81" s="67"/>
      <c r="S81" s="68"/>
      <c r="T81" s="22"/>
      <c r="U81" s="9"/>
      <c r="V81" s="22"/>
      <c r="W81" s="9"/>
      <c r="X81" s="22"/>
      <c r="Y81" s="9"/>
      <c r="Z81" s="22"/>
      <c r="AA81" s="9"/>
      <c r="AB81" s="22"/>
      <c r="AC81" s="9"/>
      <c r="AD81" s="22"/>
      <c r="AE81" s="9"/>
      <c r="AF81" s="22"/>
      <c r="AG81" s="9"/>
      <c r="AH81" s="22"/>
      <c r="AI81" s="9"/>
      <c r="AJ81" s="22"/>
      <c r="AK81" s="9"/>
      <c r="AL81" s="22"/>
      <c r="AM81" s="9"/>
      <c r="AN81" s="22"/>
      <c r="AO81" s="9"/>
    </row>
    <row r="82" spans="7:41">
      <c r="G82" s="9"/>
      <c r="H82" s="8"/>
      <c r="I82" s="9"/>
      <c r="J82" s="8"/>
      <c r="K82" s="8"/>
      <c r="N82" s="9"/>
      <c r="O82" s="8"/>
      <c r="P82" s="9"/>
      <c r="Q82" s="8"/>
      <c r="R82" s="67"/>
      <c r="S82" s="68"/>
      <c r="T82" s="22"/>
      <c r="U82" s="9"/>
      <c r="V82" s="22"/>
      <c r="W82" s="9"/>
      <c r="X82" s="22"/>
      <c r="Y82" s="9"/>
      <c r="Z82" s="22"/>
      <c r="AA82" s="9"/>
      <c r="AB82" s="22"/>
      <c r="AC82" s="9"/>
      <c r="AD82" s="22"/>
      <c r="AE82" s="9"/>
      <c r="AF82" s="22"/>
      <c r="AG82" s="9"/>
      <c r="AH82" s="22"/>
      <c r="AI82" s="9"/>
      <c r="AJ82" s="22"/>
      <c r="AK82" s="9"/>
      <c r="AL82" s="22"/>
      <c r="AM82" s="9"/>
      <c r="AN82" s="22"/>
      <c r="AO82" s="9"/>
    </row>
    <row r="83" spans="7:41">
      <c r="G83" s="9"/>
      <c r="H83" s="8"/>
      <c r="I83" s="9"/>
      <c r="J83" s="8"/>
      <c r="K83" s="8"/>
      <c r="N83" s="9"/>
      <c r="O83" s="8"/>
      <c r="P83" s="9"/>
      <c r="Q83" s="8"/>
      <c r="R83" s="67"/>
      <c r="S83" s="68"/>
      <c r="T83" s="22"/>
      <c r="U83" s="9"/>
      <c r="V83" s="22"/>
      <c r="W83" s="9"/>
      <c r="X83" s="22"/>
      <c r="Y83" s="9"/>
      <c r="Z83" s="22"/>
      <c r="AA83" s="9"/>
      <c r="AB83" s="22"/>
      <c r="AC83" s="9"/>
      <c r="AD83" s="22"/>
      <c r="AE83" s="9"/>
      <c r="AF83" s="22"/>
      <c r="AG83" s="9"/>
      <c r="AH83" s="22"/>
      <c r="AI83" s="9"/>
      <c r="AJ83" s="22"/>
      <c r="AK83" s="9"/>
      <c r="AL83" s="22"/>
      <c r="AM83" s="9"/>
      <c r="AN83" s="22"/>
      <c r="AO83" s="9"/>
    </row>
    <row r="84" spans="7:41">
      <c r="G84" s="9"/>
      <c r="H84" s="8"/>
      <c r="I84" s="9"/>
      <c r="J84" s="8"/>
      <c r="K84" s="8"/>
      <c r="N84" s="9"/>
      <c r="O84" s="8"/>
      <c r="P84" s="9"/>
      <c r="Q84" s="8"/>
      <c r="R84" s="67"/>
      <c r="S84" s="68"/>
      <c r="T84" s="22"/>
      <c r="U84" s="9"/>
      <c r="V84" s="22"/>
      <c r="W84" s="9"/>
      <c r="X84" s="22"/>
      <c r="Y84" s="9"/>
      <c r="Z84" s="22"/>
      <c r="AA84" s="9"/>
      <c r="AB84" s="22"/>
      <c r="AC84" s="9"/>
      <c r="AD84" s="22"/>
      <c r="AE84" s="9"/>
      <c r="AF84" s="22"/>
      <c r="AG84" s="9"/>
      <c r="AH84" s="22"/>
      <c r="AI84" s="9"/>
      <c r="AJ84" s="22"/>
      <c r="AK84" s="9"/>
      <c r="AL84" s="22"/>
      <c r="AM84" s="9"/>
      <c r="AN84" s="22"/>
      <c r="AO84" s="9"/>
    </row>
    <row r="85" spans="7:41">
      <c r="G85" s="9"/>
      <c r="H85" s="8"/>
      <c r="I85" s="9"/>
      <c r="J85" s="8"/>
      <c r="K85" s="8"/>
      <c r="N85" s="9"/>
      <c r="O85" s="8"/>
      <c r="P85" s="9"/>
      <c r="Q85" s="8"/>
      <c r="R85" s="67"/>
      <c r="S85" s="68"/>
      <c r="T85" s="22"/>
      <c r="U85" s="9"/>
      <c r="V85" s="22"/>
      <c r="W85" s="9"/>
      <c r="X85" s="22"/>
      <c r="Y85" s="9"/>
      <c r="Z85" s="22"/>
      <c r="AA85" s="9"/>
      <c r="AB85" s="22"/>
      <c r="AC85" s="9"/>
      <c r="AD85" s="22"/>
      <c r="AE85" s="9"/>
      <c r="AF85" s="22"/>
      <c r="AG85" s="9"/>
      <c r="AH85" s="22"/>
      <c r="AI85" s="9"/>
      <c r="AJ85" s="22"/>
      <c r="AK85" s="9"/>
      <c r="AL85" s="22"/>
      <c r="AM85" s="9"/>
      <c r="AN85" s="22"/>
      <c r="AO85" s="9"/>
    </row>
    <row r="86" spans="7:41">
      <c r="G86" s="9"/>
      <c r="H86" s="8"/>
      <c r="I86" s="9"/>
      <c r="J86" s="8"/>
      <c r="K86" s="8"/>
      <c r="N86" s="9"/>
      <c r="O86" s="8"/>
      <c r="P86" s="9"/>
      <c r="Q86" s="8"/>
      <c r="R86" s="67"/>
      <c r="S86" s="68"/>
      <c r="T86" s="22"/>
      <c r="U86" s="9"/>
      <c r="V86" s="22"/>
      <c r="W86" s="9"/>
      <c r="X86" s="22"/>
      <c r="Y86" s="9"/>
      <c r="Z86" s="22"/>
      <c r="AA86" s="9"/>
      <c r="AB86" s="22"/>
      <c r="AC86" s="9"/>
      <c r="AD86" s="22"/>
      <c r="AE86" s="9"/>
      <c r="AF86" s="22"/>
      <c r="AG86" s="9"/>
      <c r="AH86" s="22"/>
      <c r="AI86" s="9"/>
      <c r="AJ86" s="22"/>
      <c r="AK86" s="9"/>
      <c r="AL86" s="22"/>
      <c r="AM86" s="9"/>
      <c r="AN86" s="22"/>
      <c r="AO86" s="9"/>
    </row>
    <row r="87" spans="7:41">
      <c r="G87" s="9"/>
      <c r="H87" s="8"/>
      <c r="I87" s="9"/>
      <c r="J87" s="8"/>
      <c r="K87" s="8"/>
      <c r="N87" s="9"/>
      <c r="O87" s="8"/>
      <c r="P87" s="9"/>
      <c r="Q87" s="8"/>
      <c r="R87" s="67"/>
      <c r="S87" s="68"/>
      <c r="T87" s="22"/>
      <c r="U87" s="9"/>
      <c r="V87" s="22"/>
      <c r="W87" s="9"/>
      <c r="X87" s="22"/>
      <c r="Y87" s="9"/>
      <c r="Z87" s="22"/>
      <c r="AA87" s="9"/>
      <c r="AB87" s="22"/>
      <c r="AC87" s="9"/>
      <c r="AD87" s="22"/>
      <c r="AE87" s="9"/>
      <c r="AF87" s="22"/>
      <c r="AG87" s="9"/>
      <c r="AH87" s="22"/>
      <c r="AI87" s="9"/>
      <c r="AJ87" s="22"/>
      <c r="AK87" s="9"/>
      <c r="AL87" s="22"/>
      <c r="AM87" s="9"/>
      <c r="AN87" s="22"/>
      <c r="AO87" s="9"/>
    </row>
    <row r="88" spans="7:41">
      <c r="G88" s="9"/>
      <c r="H88" s="8"/>
      <c r="I88" s="9"/>
      <c r="J88" s="8"/>
      <c r="K88" s="8"/>
      <c r="N88" s="9"/>
      <c r="O88" s="8"/>
      <c r="P88" s="9"/>
      <c r="Q88" s="8"/>
      <c r="R88" s="67"/>
      <c r="S88" s="68"/>
      <c r="T88" s="22"/>
      <c r="U88" s="9"/>
      <c r="V88" s="22"/>
      <c r="W88" s="9"/>
      <c r="X88" s="22"/>
      <c r="Y88" s="9"/>
      <c r="Z88" s="22"/>
      <c r="AA88" s="9"/>
      <c r="AB88" s="22"/>
      <c r="AC88" s="9"/>
      <c r="AD88" s="22"/>
      <c r="AE88" s="9"/>
      <c r="AF88" s="22"/>
      <c r="AG88" s="9"/>
      <c r="AH88" s="22"/>
      <c r="AI88" s="9"/>
      <c r="AJ88" s="22"/>
      <c r="AK88" s="9"/>
      <c r="AL88" s="22"/>
      <c r="AM88" s="9"/>
      <c r="AN88" s="22"/>
      <c r="AO88" s="9"/>
    </row>
    <row r="89" spans="7:41">
      <c r="G89" s="9"/>
      <c r="H89" s="8"/>
      <c r="I89" s="9"/>
      <c r="J89" s="8"/>
      <c r="K89" s="8"/>
      <c r="N89" s="9"/>
      <c r="O89" s="8"/>
      <c r="P89" s="9"/>
      <c r="Q89" s="8"/>
      <c r="R89" s="67"/>
      <c r="S89" s="68"/>
      <c r="T89" s="22"/>
      <c r="U89" s="9"/>
      <c r="V89" s="22"/>
      <c r="W89" s="9"/>
      <c r="X89" s="22"/>
      <c r="Y89" s="9"/>
      <c r="Z89" s="22"/>
      <c r="AA89" s="9"/>
      <c r="AB89" s="22"/>
      <c r="AC89" s="9"/>
      <c r="AD89" s="22"/>
      <c r="AE89" s="9"/>
      <c r="AF89" s="22"/>
      <c r="AG89" s="9"/>
      <c r="AH89" s="22"/>
      <c r="AI89" s="9"/>
      <c r="AJ89" s="22"/>
      <c r="AK89" s="9"/>
      <c r="AL89" s="22"/>
      <c r="AM89" s="9"/>
      <c r="AN89" s="22"/>
      <c r="AO89" s="9"/>
    </row>
    <row r="90" spans="7:41">
      <c r="G90" s="9"/>
      <c r="H90" s="8"/>
      <c r="I90" s="9"/>
      <c r="J90" s="8"/>
      <c r="K90" s="8"/>
      <c r="N90" s="9"/>
      <c r="O90" s="8"/>
      <c r="P90" s="9"/>
      <c r="Q90" s="8"/>
      <c r="R90" s="67"/>
      <c r="S90" s="68"/>
      <c r="T90" s="22"/>
      <c r="U90" s="9"/>
      <c r="V90" s="22"/>
      <c r="W90" s="9"/>
      <c r="X90" s="22"/>
      <c r="Y90" s="9"/>
      <c r="Z90" s="22"/>
      <c r="AA90" s="9"/>
      <c r="AB90" s="22"/>
      <c r="AC90" s="9"/>
      <c r="AD90" s="22"/>
      <c r="AE90" s="9"/>
      <c r="AF90" s="22"/>
      <c r="AG90" s="9"/>
      <c r="AH90" s="22"/>
      <c r="AI90" s="9"/>
      <c r="AJ90" s="22"/>
      <c r="AK90" s="9"/>
      <c r="AL90" s="22"/>
      <c r="AM90" s="9"/>
      <c r="AN90" s="22"/>
      <c r="AO90" s="9"/>
    </row>
    <row r="91" spans="7:41">
      <c r="G91" s="9"/>
      <c r="H91" s="8"/>
      <c r="I91" s="9"/>
      <c r="J91" s="8"/>
      <c r="K91" s="8"/>
      <c r="N91" s="9"/>
      <c r="O91" s="8"/>
      <c r="P91" s="9"/>
      <c r="Q91" s="8"/>
      <c r="R91" s="67"/>
      <c r="S91" s="68"/>
      <c r="T91" s="22"/>
      <c r="U91" s="9"/>
      <c r="V91" s="22"/>
      <c r="W91" s="9"/>
      <c r="X91" s="22"/>
      <c r="Y91" s="9"/>
      <c r="Z91" s="22"/>
      <c r="AA91" s="9"/>
      <c r="AB91" s="22"/>
      <c r="AC91" s="9"/>
      <c r="AD91" s="22"/>
      <c r="AE91" s="9"/>
      <c r="AF91" s="22"/>
      <c r="AG91" s="9"/>
      <c r="AH91" s="22"/>
      <c r="AI91" s="9"/>
      <c r="AJ91" s="22"/>
      <c r="AK91" s="9"/>
      <c r="AL91" s="22"/>
      <c r="AM91" s="9"/>
      <c r="AN91" s="22"/>
      <c r="AO91" s="9"/>
    </row>
    <row r="92" spans="7:41">
      <c r="G92" s="9"/>
      <c r="H92" s="8"/>
      <c r="I92" s="9"/>
      <c r="J92" s="8"/>
      <c r="K92" s="8"/>
      <c r="N92" s="9"/>
      <c r="O92" s="8"/>
      <c r="P92" s="9"/>
      <c r="Q92" s="8"/>
      <c r="R92" s="67"/>
      <c r="S92" s="68"/>
      <c r="T92" s="22"/>
      <c r="U92" s="9"/>
      <c r="V92" s="22"/>
      <c r="W92" s="9"/>
      <c r="X92" s="22"/>
      <c r="Y92" s="9"/>
      <c r="Z92" s="22"/>
      <c r="AA92" s="9"/>
      <c r="AB92" s="22"/>
      <c r="AC92" s="9"/>
      <c r="AD92" s="22"/>
      <c r="AE92" s="9"/>
      <c r="AF92" s="22"/>
      <c r="AG92" s="9"/>
      <c r="AH92" s="22"/>
      <c r="AI92" s="9"/>
      <c r="AJ92" s="22"/>
      <c r="AK92" s="9"/>
      <c r="AL92" s="22"/>
      <c r="AM92" s="9"/>
      <c r="AN92" s="22"/>
      <c r="AO92" s="9"/>
    </row>
    <row r="93" spans="7:41">
      <c r="G93" s="9"/>
      <c r="H93" s="8"/>
      <c r="I93" s="9"/>
      <c r="J93" s="8"/>
      <c r="K93" s="8"/>
      <c r="N93" s="9"/>
      <c r="O93" s="8"/>
      <c r="P93" s="9"/>
      <c r="Q93" s="8"/>
      <c r="R93" s="67"/>
      <c r="S93" s="68"/>
      <c r="T93" s="22"/>
      <c r="U93" s="9"/>
      <c r="V93" s="22"/>
      <c r="W93" s="9"/>
      <c r="X93" s="22"/>
      <c r="Y93" s="9"/>
      <c r="Z93" s="22"/>
      <c r="AA93" s="9"/>
      <c r="AB93" s="22"/>
      <c r="AC93" s="9"/>
      <c r="AD93" s="22"/>
      <c r="AE93" s="9"/>
      <c r="AF93" s="22"/>
      <c r="AG93" s="9"/>
      <c r="AH93" s="22"/>
      <c r="AI93" s="9"/>
      <c r="AJ93" s="22"/>
      <c r="AK93" s="9"/>
      <c r="AL93" s="22"/>
      <c r="AM93" s="9"/>
      <c r="AN93" s="22"/>
      <c r="AO93" s="9"/>
    </row>
    <row r="94" spans="7:41">
      <c r="G94" s="9"/>
      <c r="H94" s="8"/>
      <c r="I94" s="9"/>
      <c r="J94" s="8"/>
      <c r="K94" s="8"/>
      <c r="N94" s="9"/>
      <c r="O94" s="8"/>
      <c r="P94" s="9"/>
      <c r="Q94" s="8"/>
      <c r="R94" s="67"/>
      <c r="S94" s="68"/>
      <c r="T94" s="22"/>
      <c r="U94" s="9"/>
      <c r="V94" s="22"/>
      <c r="W94" s="9"/>
      <c r="X94" s="22"/>
      <c r="Y94" s="9"/>
      <c r="Z94" s="22"/>
      <c r="AA94" s="9"/>
      <c r="AB94" s="22"/>
      <c r="AC94" s="9"/>
      <c r="AD94" s="22"/>
      <c r="AE94" s="9"/>
      <c r="AF94" s="22"/>
      <c r="AG94" s="9"/>
      <c r="AH94" s="22"/>
      <c r="AI94" s="9"/>
      <c r="AJ94" s="22"/>
      <c r="AK94" s="9"/>
      <c r="AL94" s="22"/>
      <c r="AM94" s="9"/>
      <c r="AN94" s="22"/>
      <c r="AO94" s="9"/>
    </row>
    <row r="95" spans="7:41">
      <c r="G95" s="9"/>
      <c r="H95" s="8"/>
      <c r="I95" s="9"/>
      <c r="J95" s="8"/>
      <c r="K95" s="8"/>
      <c r="N95" s="9"/>
      <c r="O95" s="8"/>
      <c r="P95" s="9"/>
      <c r="Q95" s="8"/>
      <c r="R95" s="67"/>
      <c r="S95" s="68"/>
      <c r="T95" s="22"/>
      <c r="U95" s="9"/>
      <c r="V95" s="22"/>
      <c r="W95" s="9"/>
      <c r="X95" s="22"/>
      <c r="Y95" s="9"/>
      <c r="Z95" s="22"/>
      <c r="AA95" s="9"/>
      <c r="AB95" s="22"/>
      <c r="AC95" s="9"/>
      <c r="AD95" s="22"/>
      <c r="AE95" s="9"/>
      <c r="AF95" s="22"/>
      <c r="AG95" s="9"/>
      <c r="AH95" s="22"/>
      <c r="AI95" s="9"/>
      <c r="AJ95" s="22"/>
      <c r="AK95" s="9"/>
      <c r="AL95" s="22"/>
      <c r="AM95" s="9"/>
      <c r="AN95" s="22"/>
      <c r="AO95" s="9"/>
    </row>
    <row r="96" spans="7:41">
      <c r="G96" s="9"/>
      <c r="H96" s="8"/>
      <c r="I96" s="9"/>
      <c r="J96" s="8"/>
      <c r="K96" s="8"/>
      <c r="N96" s="9"/>
      <c r="O96" s="8"/>
      <c r="P96" s="9"/>
      <c r="Q96" s="8"/>
      <c r="R96" s="67"/>
      <c r="S96" s="68"/>
      <c r="T96" s="22"/>
      <c r="U96" s="9"/>
      <c r="V96" s="22"/>
      <c r="W96" s="9"/>
      <c r="X96" s="22"/>
      <c r="Y96" s="9"/>
      <c r="Z96" s="22"/>
      <c r="AA96" s="9"/>
      <c r="AB96" s="22"/>
      <c r="AC96" s="9"/>
      <c r="AD96" s="22"/>
      <c r="AE96" s="9"/>
      <c r="AF96" s="22"/>
      <c r="AG96" s="9"/>
      <c r="AH96" s="22"/>
      <c r="AI96" s="9"/>
      <c r="AJ96" s="22"/>
      <c r="AK96" s="9"/>
      <c r="AL96" s="22"/>
      <c r="AM96" s="9"/>
      <c r="AN96" s="22"/>
      <c r="AO96" s="9"/>
    </row>
    <row r="97" spans="7:41">
      <c r="G97" s="9"/>
      <c r="H97" s="8"/>
      <c r="I97" s="9"/>
      <c r="J97" s="8"/>
      <c r="K97" s="8"/>
      <c r="N97" s="9"/>
      <c r="O97" s="8"/>
      <c r="P97" s="9"/>
      <c r="Q97" s="8"/>
      <c r="R97" s="67"/>
      <c r="S97" s="68"/>
      <c r="T97" s="22"/>
      <c r="U97" s="9"/>
      <c r="V97" s="22"/>
      <c r="W97" s="9"/>
      <c r="X97" s="22"/>
      <c r="Y97" s="9"/>
      <c r="Z97" s="22"/>
      <c r="AA97" s="9"/>
      <c r="AB97" s="22"/>
      <c r="AC97" s="9"/>
      <c r="AD97" s="22"/>
      <c r="AE97" s="9"/>
      <c r="AF97" s="22"/>
      <c r="AG97" s="9"/>
      <c r="AH97" s="22"/>
      <c r="AI97" s="9"/>
      <c r="AJ97" s="22"/>
      <c r="AK97" s="9"/>
      <c r="AL97" s="22"/>
      <c r="AM97" s="9"/>
      <c r="AN97" s="22"/>
      <c r="AO97" s="9"/>
    </row>
    <row r="98" spans="7:41">
      <c r="G98" s="9"/>
      <c r="H98" s="8"/>
      <c r="I98" s="9"/>
      <c r="J98" s="8"/>
      <c r="K98" s="8"/>
      <c r="N98" s="9"/>
      <c r="O98" s="8"/>
      <c r="P98" s="9"/>
      <c r="Q98" s="8"/>
      <c r="R98" s="67"/>
      <c r="S98" s="68"/>
      <c r="T98" s="22"/>
      <c r="U98" s="9"/>
      <c r="V98" s="22"/>
      <c r="W98" s="9"/>
      <c r="X98" s="22"/>
      <c r="Y98" s="9"/>
      <c r="Z98" s="22"/>
      <c r="AA98" s="9"/>
      <c r="AB98" s="22"/>
      <c r="AC98" s="9"/>
      <c r="AD98" s="22"/>
      <c r="AE98" s="9"/>
      <c r="AF98" s="22"/>
      <c r="AG98" s="9"/>
      <c r="AH98" s="22"/>
      <c r="AI98" s="9"/>
      <c r="AJ98" s="22"/>
      <c r="AK98" s="9"/>
      <c r="AL98" s="22"/>
      <c r="AM98" s="9"/>
      <c r="AN98" s="22"/>
      <c r="AO98" s="9"/>
    </row>
    <row r="99" spans="7:41">
      <c r="G99" s="9"/>
      <c r="H99" s="8"/>
      <c r="I99" s="9"/>
      <c r="J99" s="8"/>
      <c r="K99" s="8"/>
      <c r="N99" s="9"/>
      <c r="O99" s="8"/>
      <c r="P99" s="9"/>
      <c r="Q99" s="8"/>
      <c r="R99" s="67"/>
      <c r="S99" s="68"/>
      <c r="T99" s="22"/>
      <c r="U99" s="9"/>
      <c r="V99" s="22"/>
      <c r="W99" s="9"/>
      <c r="X99" s="22"/>
      <c r="Y99" s="9"/>
      <c r="Z99" s="22"/>
      <c r="AA99" s="9"/>
      <c r="AB99" s="22"/>
      <c r="AC99" s="9"/>
      <c r="AD99" s="22"/>
      <c r="AE99" s="9"/>
      <c r="AF99" s="22"/>
      <c r="AG99" s="9"/>
      <c r="AH99" s="22"/>
      <c r="AI99" s="9"/>
      <c r="AJ99" s="22"/>
      <c r="AK99" s="9"/>
      <c r="AL99" s="22"/>
      <c r="AM99" s="9"/>
      <c r="AN99" s="22"/>
      <c r="AO99" s="9"/>
    </row>
    <row r="100" spans="7:41">
      <c r="G100" s="9"/>
      <c r="H100" s="8"/>
      <c r="I100" s="9"/>
      <c r="J100" s="8"/>
      <c r="K100" s="8"/>
      <c r="N100" s="9"/>
      <c r="O100" s="8"/>
      <c r="P100" s="9"/>
      <c r="Q100" s="8"/>
      <c r="R100" s="67"/>
      <c r="S100" s="68"/>
      <c r="T100" s="22"/>
      <c r="U100" s="9"/>
      <c r="V100" s="22"/>
      <c r="W100" s="9"/>
      <c r="X100" s="22"/>
      <c r="Y100" s="9"/>
      <c r="Z100" s="22"/>
      <c r="AA100" s="9"/>
      <c r="AB100" s="22"/>
      <c r="AC100" s="9"/>
      <c r="AD100" s="22"/>
      <c r="AE100" s="9"/>
      <c r="AF100" s="22"/>
      <c r="AG100" s="9"/>
      <c r="AH100" s="22"/>
      <c r="AI100" s="9"/>
      <c r="AJ100" s="22"/>
      <c r="AK100" s="9"/>
      <c r="AL100" s="22"/>
      <c r="AM100" s="9"/>
      <c r="AN100" s="22"/>
      <c r="AO100" s="9"/>
    </row>
    <row r="101" spans="7:41">
      <c r="G101" s="9"/>
      <c r="H101" s="8"/>
      <c r="I101" s="9"/>
      <c r="J101" s="8"/>
      <c r="K101" s="8"/>
      <c r="N101" s="9"/>
      <c r="O101" s="8"/>
      <c r="P101" s="9"/>
      <c r="Q101" s="8"/>
      <c r="R101" s="67"/>
      <c r="S101" s="68"/>
      <c r="T101" s="22"/>
      <c r="U101" s="9"/>
      <c r="V101" s="22"/>
      <c r="W101" s="9"/>
      <c r="X101" s="22"/>
      <c r="Y101" s="9"/>
      <c r="Z101" s="22"/>
      <c r="AA101" s="9"/>
      <c r="AB101" s="22"/>
      <c r="AC101" s="9"/>
      <c r="AD101" s="22"/>
      <c r="AE101" s="9"/>
      <c r="AF101" s="22"/>
      <c r="AG101" s="9"/>
      <c r="AH101" s="22"/>
      <c r="AI101" s="9"/>
      <c r="AJ101" s="22"/>
      <c r="AK101" s="9"/>
      <c r="AL101" s="22"/>
      <c r="AM101" s="9"/>
      <c r="AN101" s="22"/>
      <c r="AO101" s="9"/>
    </row>
    <row r="102" spans="7:41">
      <c r="G102" s="9"/>
      <c r="H102" s="8"/>
      <c r="I102" s="9"/>
      <c r="J102" s="8"/>
      <c r="K102" s="8"/>
      <c r="N102" s="9"/>
      <c r="O102" s="8"/>
      <c r="P102" s="9"/>
      <c r="Q102" s="8"/>
      <c r="R102" s="67"/>
      <c r="S102" s="68"/>
      <c r="T102" s="22"/>
      <c r="U102" s="9"/>
      <c r="V102" s="22"/>
      <c r="W102" s="9"/>
      <c r="X102" s="22"/>
      <c r="Y102" s="9"/>
      <c r="Z102" s="22"/>
      <c r="AA102" s="9"/>
      <c r="AB102" s="22"/>
      <c r="AC102" s="9"/>
      <c r="AD102" s="22"/>
      <c r="AE102" s="9"/>
      <c r="AF102" s="22"/>
      <c r="AG102" s="9"/>
      <c r="AH102" s="22"/>
      <c r="AI102" s="9"/>
      <c r="AJ102" s="22"/>
      <c r="AK102" s="9"/>
      <c r="AL102" s="22"/>
      <c r="AM102" s="9"/>
      <c r="AN102" s="22"/>
      <c r="AO102" s="9"/>
    </row>
    <row r="103" spans="7:41">
      <c r="G103" s="9"/>
      <c r="H103" s="8"/>
      <c r="I103" s="9"/>
      <c r="J103" s="8"/>
      <c r="K103" s="8"/>
      <c r="N103" s="9"/>
      <c r="O103" s="8"/>
      <c r="P103" s="9"/>
      <c r="Q103" s="8"/>
      <c r="R103" s="67"/>
      <c r="S103" s="68"/>
      <c r="T103" s="22"/>
      <c r="U103" s="9"/>
      <c r="V103" s="22"/>
      <c r="W103" s="9"/>
      <c r="X103" s="22"/>
      <c r="Y103" s="9"/>
      <c r="Z103" s="22"/>
      <c r="AA103" s="9"/>
      <c r="AB103" s="22"/>
      <c r="AC103" s="9"/>
      <c r="AD103" s="22"/>
      <c r="AE103" s="9"/>
      <c r="AF103" s="22"/>
      <c r="AG103" s="9"/>
      <c r="AH103" s="22"/>
      <c r="AI103" s="9"/>
      <c r="AJ103" s="22"/>
      <c r="AK103" s="9"/>
      <c r="AL103" s="22"/>
      <c r="AM103" s="9"/>
      <c r="AN103" s="22"/>
      <c r="AO103" s="9"/>
    </row>
    <row r="104" spans="7:41">
      <c r="G104" s="9"/>
      <c r="H104" s="8"/>
      <c r="I104" s="9"/>
      <c r="J104" s="8"/>
      <c r="K104" s="8"/>
      <c r="N104" s="9"/>
      <c r="O104" s="8"/>
      <c r="P104" s="9"/>
      <c r="Q104" s="8"/>
      <c r="R104" s="67"/>
      <c r="S104" s="68"/>
      <c r="T104" s="22"/>
      <c r="U104" s="9"/>
      <c r="V104" s="22"/>
      <c r="W104" s="9"/>
      <c r="X104" s="22"/>
      <c r="Y104" s="9"/>
      <c r="Z104" s="22"/>
      <c r="AA104" s="9"/>
      <c r="AB104" s="22"/>
      <c r="AC104" s="9"/>
      <c r="AD104" s="22"/>
      <c r="AE104" s="9"/>
      <c r="AF104" s="22"/>
      <c r="AG104" s="9"/>
      <c r="AH104" s="22"/>
      <c r="AI104" s="9"/>
      <c r="AJ104" s="22"/>
      <c r="AK104" s="9"/>
      <c r="AL104" s="22"/>
      <c r="AM104" s="9"/>
      <c r="AN104" s="22"/>
      <c r="AO104" s="9"/>
    </row>
    <row r="105" spans="7:41">
      <c r="G105" s="9"/>
      <c r="H105" s="8"/>
      <c r="I105" s="9"/>
      <c r="J105" s="8"/>
      <c r="K105" s="8"/>
      <c r="N105" s="9"/>
      <c r="O105" s="8"/>
      <c r="P105" s="9"/>
      <c r="Q105" s="8"/>
      <c r="R105" s="67"/>
      <c r="S105" s="68"/>
      <c r="T105" s="22"/>
      <c r="U105" s="9"/>
      <c r="V105" s="22"/>
      <c r="W105" s="9"/>
      <c r="X105" s="22"/>
      <c r="Y105" s="9"/>
      <c r="Z105" s="22"/>
      <c r="AA105" s="9"/>
      <c r="AB105" s="22"/>
      <c r="AC105" s="9"/>
      <c r="AD105" s="22"/>
      <c r="AE105" s="9"/>
      <c r="AF105" s="22"/>
      <c r="AG105" s="9"/>
      <c r="AH105" s="22"/>
      <c r="AI105" s="9"/>
      <c r="AJ105" s="22"/>
      <c r="AK105" s="9"/>
      <c r="AL105" s="22"/>
      <c r="AM105" s="9"/>
      <c r="AN105" s="22"/>
      <c r="AO105" s="9"/>
    </row>
    <row r="106" spans="7:41">
      <c r="G106" s="9"/>
      <c r="H106" s="8"/>
      <c r="I106" s="9"/>
      <c r="J106" s="8"/>
      <c r="K106" s="8"/>
      <c r="N106" s="9"/>
      <c r="O106" s="8"/>
      <c r="P106" s="9"/>
      <c r="Q106" s="8"/>
      <c r="R106" s="67"/>
      <c r="S106" s="68"/>
      <c r="T106" s="22"/>
      <c r="U106" s="9"/>
      <c r="V106" s="22"/>
      <c r="W106" s="9"/>
      <c r="X106" s="22"/>
      <c r="Y106" s="9"/>
      <c r="Z106" s="22"/>
      <c r="AA106" s="9"/>
      <c r="AB106" s="22"/>
      <c r="AC106" s="9"/>
      <c r="AD106" s="22"/>
      <c r="AE106" s="9"/>
      <c r="AF106" s="22"/>
      <c r="AG106" s="9"/>
      <c r="AH106" s="22"/>
      <c r="AI106" s="9"/>
      <c r="AJ106" s="22"/>
      <c r="AK106" s="9"/>
      <c r="AL106" s="22"/>
      <c r="AM106" s="9"/>
      <c r="AN106" s="22"/>
      <c r="AO106" s="9"/>
    </row>
    <row r="107" spans="7:41">
      <c r="G107" s="9"/>
      <c r="H107" s="8"/>
      <c r="I107" s="9"/>
      <c r="J107" s="8"/>
      <c r="K107" s="8"/>
      <c r="N107" s="9"/>
      <c r="O107" s="8"/>
      <c r="P107" s="9"/>
      <c r="Q107" s="8"/>
      <c r="R107" s="67"/>
      <c r="S107" s="68"/>
      <c r="T107" s="22"/>
      <c r="U107" s="9"/>
      <c r="V107" s="22"/>
      <c r="W107" s="9"/>
      <c r="X107" s="22"/>
      <c r="Y107" s="9"/>
      <c r="Z107" s="22"/>
      <c r="AA107" s="9"/>
      <c r="AB107" s="22"/>
      <c r="AC107" s="9"/>
      <c r="AD107" s="22"/>
      <c r="AE107" s="9"/>
      <c r="AF107" s="22"/>
      <c r="AG107" s="9"/>
      <c r="AH107" s="22"/>
      <c r="AI107" s="9"/>
      <c r="AJ107" s="22"/>
      <c r="AK107" s="9"/>
      <c r="AL107" s="22"/>
      <c r="AM107" s="9"/>
      <c r="AN107" s="22"/>
      <c r="AO107" s="9"/>
    </row>
    <row r="108" spans="7:41">
      <c r="G108" s="9"/>
      <c r="H108" s="8"/>
      <c r="I108" s="9"/>
      <c r="J108" s="8"/>
      <c r="K108" s="8"/>
      <c r="N108" s="9"/>
      <c r="O108" s="8"/>
      <c r="P108" s="9"/>
      <c r="Q108" s="8"/>
      <c r="R108" s="67"/>
      <c r="S108" s="68"/>
      <c r="T108" s="22"/>
      <c r="U108" s="9"/>
      <c r="V108" s="22"/>
      <c r="W108" s="9"/>
      <c r="X108" s="22"/>
      <c r="Y108" s="9"/>
      <c r="Z108" s="22"/>
      <c r="AA108" s="9"/>
      <c r="AB108" s="22"/>
      <c r="AC108" s="9"/>
      <c r="AD108" s="22"/>
      <c r="AE108" s="9"/>
      <c r="AF108" s="22"/>
      <c r="AG108" s="9"/>
      <c r="AH108" s="22"/>
      <c r="AI108" s="9"/>
      <c r="AJ108" s="22"/>
      <c r="AK108" s="9"/>
      <c r="AL108" s="22"/>
      <c r="AM108" s="9"/>
      <c r="AN108" s="22"/>
      <c r="AO108" s="9"/>
    </row>
    <row r="109" spans="7:41">
      <c r="G109" s="9"/>
      <c r="H109" s="8"/>
      <c r="I109" s="9"/>
      <c r="J109" s="8"/>
      <c r="K109" s="8"/>
      <c r="N109" s="9"/>
      <c r="O109" s="8"/>
      <c r="P109" s="9"/>
      <c r="Q109" s="8"/>
      <c r="R109" s="67"/>
      <c r="S109" s="68"/>
      <c r="T109" s="22"/>
      <c r="U109" s="9"/>
      <c r="V109" s="22"/>
      <c r="W109" s="9"/>
      <c r="X109" s="22"/>
      <c r="Y109" s="9"/>
      <c r="Z109" s="22"/>
      <c r="AA109" s="9"/>
      <c r="AB109" s="22"/>
      <c r="AC109" s="9"/>
      <c r="AD109" s="22"/>
      <c r="AE109" s="9"/>
      <c r="AF109" s="22"/>
      <c r="AG109" s="9"/>
      <c r="AH109" s="22"/>
      <c r="AI109" s="9"/>
      <c r="AJ109" s="22"/>
      <c r="AK109" s="9"/>
      <c r="AL109" s="22"/>
      <c r="AM109" s="9"/>
      <c r="AN109" s="22"/>
      <c r="AO109" s="9"/>
    </row>
    <row r="110" spans="7:41">
      <c r="G110" s="9"/>
      <c r="H110" s="8"/>
      <c r="I110" s="9"/>
      <c r="J110" s="8"/>
      <c r="K110" s="8"/>
      <c r="N110" s="9"/>
      <c r="O110" s="8"/>
      <c r="P110" s="9"/>
      <c r="Q110" s="8"/>
      <c r="R110" s="67"/>
      <c r="S110" s="68"/>
      <c r="T110" s="22"/>
      <c r="U110" s="9"/>
      <c r="V110" s="22"/>
      <c r="W110" s="9"/>
      <c r="X110" s="22"/>
      <c r="Y110" s="9"/>
      <c r="Z110" s="22"/>
      <c r="AA110" s="9"/>
      <c r="AB110" s="22"/>
      <c r="AC110" s="9"/>
      <c r="AD110" s="22"/>
      <c r="AE110" s="9"/>
      <c r="AF110" s="22"/>
      <c r="AG110" s="9"/>
      <c r="AH110" s="22"/>
      <c r="AI110" s="9"/>
      <c r="AJ110" s="22"/>
      <c r="AK110" s="9"/>
      <c r="AL110" s="22"/>
      <c r="AM110" s="9"/>
      <c r="AN110" s="22"/>
      <c r="AO110" s="9"/>
    </row>
    <row r="111" spans="7:41">
      <c r="G111" s="12"/>
      <c r="H111" s="8"/>
      <c r="I111" s="12"/>
      <c r="J111" s="8"/>
      <c r="K111" s="8"/>
      <c r="N111" s="12"/>
      <c r="O111" s="8"/>
      <c r="P111" s="12"/>
      <c r="Q111" s="8"/>
      <c r="R111" s="71"/>
      <c r="S111" s="8"/>
    </row>
    <row r="112" spans="7:41">
      <c r="G112" s="12"/>
      <c r="H112" s="8"/>
      <c r="I112" s="12"/>
      <c r="J112" s="8"/>
      <c r="K112" s="8"/>
      <c r="N112" s="12"/>
      <c r="O112" s="8"/>
      <c r="P112" s="12"/>
      <c r="Q112" s="8"/>
      <c r="R112" s="71"/>
      <c r="S112" s="8"/>
    </row>
    <row r="113" spans="7:19">
      <c r="G113" s="12"/>
      <c r="H113" s="8"/>
      <c r="I113" s="12"/>
      <c r="J113" s="8"/>
      <c r="K113" s="8"/>
      <c r="N113" s="12"/>
      <c r="O113" s="8"/>
      <c r="P113" s="12"/>
      <c r="Q113" s="8"/>
      <c r="R113" s="71"/>
      <c r="S113" s="8"/>
    </row>
    <row r="114" spans="7:19">
      <c r="G114" s="12"/>
      <c r="H114" s="8"/>
      <c r="I114" s="12"/>
      <c r="J114" s="8"/>
      <c r="K114" s="8"/>
      <c r="N114" s="12"/>
      <c r="O114" s="8"/>
      <c r="P114" s="12"/>
      <c r="Q114" s="8"/>
      <c r="R114" s="71"/>
      <c r="S114" s="8"/>
    </row>
    <row r="115" spans="7:19">
      <c r="G115" s="12"/>
      <c r="H115" s="8"/>
      <c r="I115" s="12"/>
      <c r="J115" s="8"/>
      <c r="K115" s="8"/>
      <c r="N115" s="12"/>
      <c r="O115" s="8"/>
      <c r="P115" s="12"/>
      <c r="Q115" s="8"/>
      <c r="R115" s="71"/>
      <c r="S115" s="8"/>
    </row>
    <row r="116" spans="7:19">
      <c r="G116" s="9"/>
      <c r="H116" s="8"/>
      <c r="I116" s="9"/>
      <c r="J116" s="8"/>
      <c r="K116" s="8"/>
      <c r="N116" s="9"/>
      <c r="O116" s="8"/>
      <c r="P116" s="9"/>
      <c r="Q116" s="8"/>
      <c r="R116" s="69"/>
      <c r="S116" s="8"/>
    </row>
    <row r="117" spans="7:19">
      <c r="G117" s="21"/>
      <c r="H117" s="9"/>
      <c r="I117" s="21"/>
      <c r="J117" s="9"/>
      <c r="K117" s="9"/>
      <c r="N117" s="21"/>
      <c r="O117" s="9"/>
      <c r="P117" s="21"/>
      <c r="Q117" s="9"/>
      <c r="R117" s="70"/>
      <c r="S117" s="9"/>
    </row>
    <row r="118" spans="7:19">
      <c r="G118" s="9"/>
      <c r="H118" s="8"/>
      <c r="I118" s="9"/>
      <c r="J118" s="8"/>
      <c r="K118" s="8"/>
      <c r="N118" s="9"/>
      <c r="O118" s="8"/>
      <c r="P118" s="9"/>
      <c r="Q118" s="8"/>
      <c r="R118" s="67"/>
      <c r="S118" s="68"/>
    </row>
    <row r="119" spans="7:19">
      <c r="G119" s="9"/>
      <c r="H119" s="8"/>
      <c r="I119" s="9"/>
      <c r="J119" s="8"/>
      <c r="K119" s="8"/>
      <c r="N119" s="9"/>
      <c r="O119" s="8"/>
      <c r="P119" s="9"/>
      <c r="Q119" s="8"/>
      <c r="R119" s="67"/>
      <c r="S119" s="68"/>
    </row>
    <row r="120" spans="7:19">
      <c r="G120" s="9"/>
      <c r="H120" s="8"/>
      <c r="I120" s="9"/>
      <c r="J120" s="8"/>
      <c r="K120" s="8"/>
      <c r="N120" s="9"/>
      <c r="O120" s="8"/>
      <c r="P120" s="9"/>
      <c r="Q120" s="8"/>
      <c r="R120" s="67"/>
      <c r="S120" s="68"/>
    </row>
    <row r="121" spans="7:19">
      <c r="G121" s="9"/>
      <c r="H121" s="8"/>
      <c r="I121" s="9"/>
      <c r="J121" s="8"/>
      <c r="K121" s="8"/>
      <c r="N121" s="9"/>
      <c r="O121" s="8"/>
      <c r="P121" s="9"/>
      <c r="Q121" s="8"/>
      <c r="R121" s="67"/>
      <c r="S121" s="68"/>
    </row>
    <row r="122" spans="7:19">
      <c r="G122" s="9"/>
      <c r="H122" s="8"/>
      <c r="I122" s="9"/>
      <c r="J122" s="8"/>
      <c r="K122" s="8"/>
      <c r="N122" s="9"/>
      <c r="O122" s="8"/>
      <c r="P122" s="9"/>
      <c r="Q122" s="8"/>
      <c r="R122" s="67"/>
      <c r="S122" s="68"/>
    </row>
    <row r="123" spans="7:19">
      <c r="G123" s="9"/>
      <c r="H123" s="8"/>
      <c r="I123" s="9"/>
      <c r="J123" s="8"/>
      <c r="K123" s="8"/>
      <c r="N123" s="9"/>
      <c r="O123" s="8"/>
      <c r="P123" s="9"/>
      <c r="Q123" s="8"/>
      <c r="R123" s="67"/>
      <c r="S123" s="68"/>
    </row>
    <row r="124" spans="7:19">
      <c r="G124" s="9"/>
      <c r="H124" s="8"/>
      <c r="I124" s="9"/>
      <c r="J124" s="8"/>
      <c r="K124" s="8"/>
      <c r="N124" s="9"/>
      <c r="O124" s="8"/>
      <c r="P124" s="9"/>
      <c r="Q124" s="8"/>
      <c r="R124" s="67"/>
      <c r="S124" s="68"/>
    </row>
    <row r="125" spans="7:19">
      <c r="G125" s="9"/>
      <c r="H125" s="8"/>
      <c r="I125" s="9"/>
      <c r="J125" s="8"/>
      <c r="K125" s="8"/>
      <c r="N125" s="9"/>
      <c r="O125" s="8"/>
      <c r="P125" s="9"/>
      <c r="Q125" s="8"/>
      <c r="R125" s="67"/>
      <c r="S125" s="68"/>
    </row>
    <row r="126" spans="7:19">
      <c r="G126" s="9"/>
      <c r="H126" s="8"/>
      <c r="I126" s="9"/>
      <c r="J126" s="8"/>
      <c r="K126" s="8"/>
      <c r="N126" s="9"/>
      <c r="O126" s="8"/>
      <c r="P126" s="9"/>
      <c r="Q126" s="8"/>
      <c r="R126" s="67"/>
      <c r="S126" s="68"/>
    </row>
    <row r="127" spans="7:19">
      <c r="G127" s="9"/>
      <c r="H127" s="8"/>
      <c r="I127" s="9"/>
      <c r="J127" s="8"/>
      <c r="K127" s="8"/>
      <c r="N127" s="9"/>
      <c r="O127" s="8"/>
      <c r="P127" s="9"/>
      <c r="Q127" s="8"/>
      <c r="R127" s="67"/>
      <c r="S127" s="68"/>
    </row>
    <row r="128" spans="7:19">
      <c r="G128" s="9"/>
      <c r="H128" s="8"/>
      <c r="I128" s="9"/>
      <c r="J128" s="8"/>
      <c r="K128" s="8"/>
      <c r="N128" s="9"/>
      <c r="O128" s="8"/>
      <c r="P128" s="9"/>
      <c r="Q128" s="8"/>
      <c r="R128" s="67"/>
      <c r="S128" s="68"/>
    </row>
    <row r="129" spans="7:19">
      <c r="G129" s="9"/>
      <c r="H129" s="8"/>
      <c r="I129" s="9"/>
      <c r="J129" s="8"/>
      <c r="K129" s="8"/>
      <c r="N129" s="9"/>
      <c r="O129" s="8"/>
      <c r="P129" s="9"/>
      <c r="Q129" s="8"/>
      <c r="R129" s="67"/>
      <c r="S129" s="68"/>
    </row>
    <row r="130" spans="7:19">
      <c r="G130" s="9"/>
      <c r="H130" s="8"/>
      <c r="I130" s="9"/>
      <c r="J130" s="8"/>
      <c r="K130" s="8"/>
      <c r="N130" s="9"/>
      <c r="O130" s="8"/>
      <c r="P130" s="9"/>
      <c r="Q130" s="8"/>
      <c r="R130" s="67"/>
      <c r="S130" s="68"/>
    </row>
    <row r="131" spans="7:19">
      <c r="G131" s="9"/>
      <c r="H131" s="8"/>
      <c r="I131" s="9"/>
      <c r="J131" s="8"/>
      <c r="K131" s="8"/>
      <c r="N131" s="9"/>
      <c r="O131" s="8"/>
      <c r="P131" s="9"/>
      <c r="Q131" s="8"/>
      <c r="R131" s="67"/>
      <c r="S131" s="68"/>
    </row>
    <row r="132" spans="7:19">
      <c r="G132" s="9"/>
      <c r="H132" s="8"/>
      <c r="I132" s="9"/>
      <c r="J132" s="8"/>
      <c r="K132" s="8"/>
      <c r="N132" s="9"/>
      <c r="O132" s="8"/>
      <c r="P132" s="9"/>
      <c r="Q132" s="8"/>
      <c r="R132" s="67"/>
      <c r="S132" s="68"/>
    </row>
    <row r="133" spans="7:19">
      <c r="G133" s="9"/>
      <c r="H133" s="8"/>
      <c r="I133" s="9"/>
      <c r="J133" s="8"/>
      <c r="K133" s="8"/>
      <c r="N133" s="9"/>
      <c r="O133" s="8"/>
      <c r="P133" s="9"/>
      <c r="Q133" s="8"/>
      <c r="R133" s="67"/>
      <c r="S133" s="68"/>
    </row>
    <row r="134" spans="7:19">
      <c r="G134" s="9"/>
      <c r="H134" s="8"/>
      <c r="I134" s="9"/>
      <c r="J134" s="8"/>
      <c r="K134" s="8"/>
      <c r="N134" s="9"/>
      <c r="O134" s="8"/>
      <c r="P134" s="9"/>
      <c r="Q134" s="8"/>
      <c r="R134" s="67"/>
      <c r="S134" s="68"/>
    </row>
    <row r="135" spans="7:19">
      <c r="G135" s="9"/>
      <c r="H135" s="8"/>
      <c r="I135" s="9"/>
      <c r="J135" s="8"/>
      <c r="K135" s="8"/>
      <c r="N135" s="9"/>
      <c r="O135" s="8"/>
      <c r="P135" s="9"/>
      <c r="Q135" s="8"/>
      <c r="R135" s="67"/>
      <c r="S135" s="68"/>
    </row>
    <row r="136" spans="7:19">
      <c r="G136" s="9"/>
      <c r="H136" s="8"/>
      <c r="I136" s="9"/>
      <c r="J136" s="8"/>
      <c r="K136" s="8"/>
      <c r="N136" s="9"/>
      <c r="O136" s="8"/>
      <c r="P136" s="9"/>
      <c r="Q136" s="8"/>
      <c r="R136" s="67"/>
      <c r="S136" s="68"/>
    </row>
    <row r="137" spans="7:19">
      <c r="G137" s="9"/>
      <c r="H137" s="8"/>
      <c r="I137" s="9"/>
      <c r="J137" s="8"/>
      <c r="K137" s="8"/>
      <c r="N137" s="9"/>
      <c r="O137" s="8"/>
      <c r="P137" s="9"/>
      <c r="Q137" s="8"/>
      <c r="R137" s="67"/>
      <c r="S137" s="68"/>
    </row>
    <row r="138" spans="7:19">
      <c r="G138" s="9"/>
      <c r="H138" s="8"/>
      <c r="I138" s="9"/>
      <c r="J138" s="8"/>
      <c r="K138" s="8"/>
      <c r="N138" s="9"/>
      <c r="O138" s="8"/>
      <c r="P138" s="9"/>
      <c r="Q138" s="8"/>
      <c r="R138" s="67"/>
      <c r="S138" s="68"/>
    </row>
    <row r="139" spans="7:19">
      <c r="G139" s="9"/>
      <c r="H139" s="8"/>
      <c r="I139" s="9"/>
      <c r="J139" s="8"/>
      <c r="K139" s="8"/>
      <c r="N139" s="9"/>
      <c r="O139" s="8"/>
      <c r="P139" s="9"/>
      <c r="Q139" s="8"/>
      <c r="R139" s="67"/>
      <c r="S139" s="68"/>
    </row>
    <row r="140" spans="7:19">
      <c r="G140" s="9"/>
      <c r="H140" s="8"/>
      <c r="I140" s="9"/>
      <c r="J140" s="8"/>
      <c r="K140" s="8"/>
      <c r="N140" s="9"/>
      <c r="O140" s="8"/>
      <c r="P140" s="9"/>
      <c r="Q140" s="8"/>
      <c r="R140" s="67"/>
      <c r="S140" s="68"/>
    </row>
    <row r="141" spans="7:19">
      <c r="G141" s="9"/>
      <c r="H141" s="8"/>
      <c r="I141" s="9"/>
      <c r="J141" s="8"/>
      <c r="K141" s="8"/>
      <c r="N141" s="9"/>
      <c r="O141" s="8"/>
      <c r="P141" s="9"/>
      <c r="Q141" s="8"/>
      <c r="R141" s="67"/>
      <c r="S141" s="68"/>
    </row>
    <row r="142" spans="7:19">
      <c r="G142" s="9"/>
      <c r="H142" s="8"/>
      <c r="I142" s="9"/>
      <c r="J142" s="8"/>
      <c r="K142" s="8"/>
      <c r="N142" s="9"/>
      <c r="O142" s="8"/>
      <c r="P142" s="9"/>
      <c r="Q142" s="8"/>
      <c r="R142" s="67"/>
      <c r="S142" s="68"/>
    </row>
    <row r="143" spans="7:19">
      <c r="G143" s="9"/>
      <c r="H143" s="8"/>
      <c r="I143" s="9"/>
      <c r="J143" s="8"/>
      <c r="K143" s="8"/>
      <c r="N143" s="9"/>
      <c r="O143" s="8"/>
      <c r="P143" s="9"/>
      <c r="Q143" s="8"/>
      <c r="R143" s="67"/>
      <c r="S143" s="68"/>
    </row>
    <row r="144" spans="7:19">
      <c r="G144" s="9"/>
      <c r="H144" s="8"/>
      <c r="I144" s="9"/>
      <c r="J144" s="8"/>
      <c r="K144" s="8"/>
      <c r="N144" s="9"/>
      <c r="O144" s="8"/>
      <c r="P144" s="9"/>
      <c r="Q144" s="8"/>
      <c r="R144" s="67"/>
      <c r="S144" s="68"/>
    </row>
    <row r="145" spans="7:19">
      <c r="G145" s="9"/>
      <c r="H145" s="8"/>
      <c r="I145" s="9"/>
      <c r="J145" s="8"/>
      <c r="K145" s="8"/>
      <c r="N145" s="9"/>
      <c r="O145" s="8"/>
      <c r="P145" s="9"/>
      <c r="Q145" s="8"/>
      <c r="R145" s="67"/>
      <c r="S145" s="68"/>
    </row>
    <row r="146" spans="7:19">
      <c r="G146" s="9"/>
      <c r="H146" s="8"/>
      <c r="I146" s="9"/>
      <c r="J146" s="8"/>
      <c r="K146" s="8"/>
      <c r="N146" s="9"/>
      <c r="O146" s="8"/>
      <c r="P146" s="9"/>
      <c r="Q146" s="8"/>
      <c r="R146" s="67"/>
      <c r="S146" s="68"/>
    </row>
    <row r="147" spans="7:19">
      <c r="G147" s="9"/>
      <c r="H147" s="8"/>
      <c r="I147" s="9"/>
      <c r="J147" s="8"/>
      <c r="K147" s="8"/>
      <c r="N147" s="9"/>
      <c r="O147" s="8"/>
      <c r="P147" s="9"/>
      <c r="Q147" s="8"/>
      <c r="R147" s="67"/>
      <c r="S147" s="68"/>
    </row>
    <row r="148" spans="7:19">
      <c r="G148" s="9"/>
      <c r="H148" s="8"/>
      <c r="I148" s="9"/>
      <c r="J148" s="8"/>
      <c r="K148" s="8"/>
      <c r="N148" s="9"/>
      <c r="O148" s="8"/>
      <c r="P148" s="9"/>
      <c r="Q148" s="8"/>
      <c r="R148" s="67"/>
      <c r="S148" s="68"/>
    </row>
    <row r="149" spans="7:19">
      <c r="G149" s="9"/>
      <c r="H149" s="8"/>
      <c r="I149" s="9"/>
      <c r="J149" s="8"/>
      <c r="K149" s="8"/>
      <c r="N149" s="9"/>
      <c r="O149" s="8"/>
      <c r="P149" s="9"/>
      <c r="Q149" s="8"/>
      <c r="R149" s="67"/>
      <c r="S149" s="68"/>
    </row>
    <row r="150" spans="7:19">
      <c r="G150" s="9"/>
      <c r="H150" s="8"/>
      <c r="I150" s="9"/>
      <c r="J150" s="8"/>
      <c r="K150" s="8"/>
      <c r="N150" s="9"/>
      <c r="O150" s="8"/>
      <c r="P150" s="9"/>
      <c r="Q150" s="8"/>
      <c r="R150" s="67"/>
      <c r="S150" s="68"/>
    </row>
    <row r="151" spans="7:19">
      <c r="G151" s="9"/>
      <c r="H151" s="8"/>
      <c r="I151" s="9"/>
      <c r="J151" s="8"/>
      <c r="K151" s="8"/>
      <c r="N151" s="9"/>
      <c r="O151" s="8"/>
      <c r="P151" s="9"/>
      <c r="Q151" s="8"/>
      <c r="R151" s="67"/>
      <c r="S151" s="68"/>
    </row>
    <row r="152" spans="7:19">
      <c r="G152" s="9"/>
      <c r="H152" s="8"/>
      <c r="I152" s="9"/>
      <c r="J152" s="8"/>
      <c r="K152" s="8"/>
      <c r="N152" s="9"/>
      <c r="O152" s="8"/>
      <c r="P152" s="9"/>
      <c r="Q152" s="8"/>
      <c r="R152" s="67"/>
      <c r="S152" s="68"/>
    </row>
    <row r="153" spans="7:19">
      <c r="G153" s="9"/>
      <c r="H153" s="8"/>
      <c r="I153" s="9"/>
      <c r="J153" s="8"/>
      <c r="K153" s="8"/>
      <c r="N153" s="9"/>
      <c r="O153" s="8"/>
      <c r="P153" s="9"/>
      <c r="Q153" s="8"/>
      <c r="R153" s="67"/>
      <c r="S153" s="68"/>
    </row>
    <row r="154" spans="7:19">
      <c r="G154" s="9"/>
      <c r="H154" s="8"/>
      <c r="I154" s="9"/>
      <c r="J154" s="8"/>
      <c r="K154" s="8"/>
      <c r="N154" s="9"/>
      <c r="O154" s="8"/>
      <c r="P154" s="9"/>
      <c r="Q154" s="8"/>
      <c r="R154" s="67"/>
      <c r="S154" s="68"/>
    </row>
    <row r="155" spans="7:19">
      <c r="G155" s="9"/>
      <c r="H155" s="8"/>
      <c r="I155" s="9"/>
      <c r="J155" s="8"/>
      <c r="K155" s="8"/>
      <c r="N155" s="9"/>
      <c r="O155" s="8"/>
      <c r="P155" s="9"/>
      <c r="Q155" s="8"/>
      <c r="R155" s="67"/>
      <c r="S155" s="68"/>
    </row>
    <row r="156" spans="7:19">
      <c r="G156" s="9"/>
      <c r="H156" s="8"/>
      <c r="I156" s="9"/>
      <c r="J156" s="8"/>
      <c r="K156" s="8"/>
      <c r="N156" s="9"/>
      <c r="O156" s="8"/>
      <c r="P156" s="9"/>
      <c r="Q156" s="8"/>
      <c r="R156" s="67"/>
      <c r="S156" s="68"/>
    </row>
    <row r="157" spans="7:19">
      <c r="G157" s="9"/>
      <c r="H157" s="8"/>
      <c r="I157" s="9"/>
      <c r="J157" s="8"/>
      <c r="K157" s="8"/>
      <c r="N157" s="9"/>
      <c r="O157" s="8"/>
      <c r="P157" s="9"/>
      <c r="Q157" s="8"/>
      <c r="R157" s="67"/>
      <c r="S157" s="68"/>
    </row>
    <row r="158" spans="7:19">
      <c r="G158" s="9"/>
      <c r="H158" s="8"/>
      <c r="I158" s="9"/>
      <c r="J158" s="8"/>
      <c r="K158" s="8"/>
      <c r="N158" s="9"/>
      <c r="O158" s="8"/>
      <c r="P158" s="9"/>
      <c r="Q158" s="8"/>
      <c r="R158" s="67"/>
      <c r="S158" s="68"/>
    </row>
    <row r="159" spans="7:19">
      <c r="G159" s="9"/>
      <c r="H159" s="8"/>
      <c r="I159" s="9"/>
      <c r="J159" s="8"/>
      <c r="K159" s="8"/>
      <c r="N159" s="9"/>
      <c r="O159" s="8"/>
      <c r="P159" s="9"/>
      <c r="Q159" s="8"/>
      <c r="R159" s="67"/>
      <c r="S159" s="68"/>
    </row>
    <row r="160" spans="7:19">
      <c r="G160" s="9"/>
      <c r="H160" s="8"/>
      <c r="I160" s="9"/>
      <c r="J160" s="8"/>
      <c r="K160" s="8"/>
      <c r="N160" s="9"/>
      <c r="O160" s="8"/>
      <c r="P160" s="9"/>
      <c r="Q160" s="8"/>
      <c r="R160" s="67"/>
      <c r="S160" s="68"/>
    </row>
    <row r="161" spans="3:20">
      <c r="G161" s="9"/>
      <c r="H161" s="8"/>
      <c r="I161" s="9"/>
      <c r="J161" s="8"/>
      <c r="K161" s="8"/>
      <c r="N161" s="9"/>
      <c r="O161" s="8"/>
      <c r="P161" s="9"/>
      <c r="Q161" s="8"/>
      <c r="R161" s="67"/>
      <c r="S161" s="68"/>
    </row>
    <row r="162" spans="3:20">
      <c r="G162" s="9"/>
      <c r="H162" s="8"/>
      <c r="I162" s="9"/>
      <c r="J162" s="8"/>
      <c r="K162" s="8"/>
      <c r="N162" s="9"/>
      <c r="O162" s="8"/>
      <c r="P162" s="9"/>
      <c r="Q162" s="8"/>
      <c r="R162" s="67"/>
      <c r="S162" s="68"/>
    </row>
    <row r="163" spans="3:20">
      <c r="G163" s="9"/>
      <c r="H163" s="8"/>
      <c r="I163" s="9"/>
      <c r="J163" s="8"/>
      <c r="K163" s="8"/>
      <c r="N163" s="9"/>
      <c r="O163" s="8"/>
      <c r="P163" s="9"/>
      <c r="Q163" s="8"/>
      <c r="R163" s="67"/>
      <c r="S163" s="68"/>
    </row>
    <row r="164" spans="3:20">
      <c r="G164" s="9" t="e">
        <f>AVERAGE(G80:G89)</f>
        <v>#DIV/0!</v>
      </c>
      <c r="H164" s="9" t="e">
        <f>STDEV(G80:G89)</f>
        <v>#DIV/0!</v>
      </c>
      <c r="I164" s="9" t="e">
        <f>AVERAGE(I80:I89)</f>
        <v>#DIV/0!</v>
      </c>
      <c r="J164" s="9" t="e">
        <f>STDEV(I80:I89)</f>
        <v>#DIV/0!</v>
      </c>
      <c r="K164" s="9"/>
      <c r="N164" s="9" t="e">
        <f>AVERAGE(N80:N89)</f>
        <v>#DIV/0!</v>
      </c>
      <c r="O164" s="9" t="e">
        <f>STDEV(N80:N89)</f>
        <v>#DIV/0!</v>
      </c>
      <c r="P164" s="9" t="e">
        <f>AVERAGE(P80:P89)</f>
        <v>#DIV/0!</v>
      </c>
      <c r="Q164" s="9" t="e">
        <f>STDEV(P80:P89)</f>
        <v>#DIV/0!</v>
      </c>
      <c r="R164" s="69"/>
      <c r="S164" s="9"/>
    </row>
    <row r="165" spans="3:20">
      <c r="G165" s="12" t="e">
        <f t="shared" ref="G165" si="18">H164/G164</f>
        <v>#DIV/0!</v>
      </c>
      <c r="H165" s="8"/>
      <c r="I165" s="12" t="e">
        <f t="shared" ref="I165" si="19">J164/I164</f>
        <v>#DIV/0!</v>
      </c>
      <c r="J165" s="8"/>
      <c r="K165" s="8"/>
      <c r="N165" s="12" t="e">
        <f t="shared" ref="N165" si="20">O164/N164</f>
        <v>#DIV/0!</v>
      </c>
      <c r="O165" s="8"/>
      <c r="P165" s="12" t="e">
        <f t="shared" ref="P165" si="21">Q164/P164</f>
        <v>#DIV/0!</v>
      </c>
      <c r="Q165" s="8"/>
      <c r="R165" s="71"/>
      <c r="S165" s="8"/>
    </row>
    <row r="166" spans="3:20">
      <c r="G166" s="12"/>
      <c r="H166" s="8"/>
      <c r="I166" s="12"/>
      <c r="J166" s="8"/>
      <c r="K166" s="8"/>
      <c r="N166" s="12"/>
      <c r="O166" s="8"/>
      <c r="P166" s="12"/>
      <c r="Q166" s="8"/>
      <c r="R166" s="71"/>
      <c r="S166" s="8"/>
    </row>
    <row r="167" spans="3:20">
      <c r="G167" s="20" t="e">
        <f t="shared" ref="G167" si="22">AVERAGE(G93:G99)</f>
        <v>#DIV/0!</v>
      </c>
      <c r="H167" s="8" t="e">
        <f t="shared" ref="H167" si="23">STDEV(G93:G99)</f>
        <v>#DIV/0!</v>
      </c>
      <c r="I167" s="20" t="e">
        <f t="shared" ref="I167" si="24">AVERAGE(I93:I99)</f>
        <v>#DIV/0!</v>
      </c>
      <c r="J167" s="8" t="e">
        <f t="shared" ref="J167" si="25">STDEV(I93:I99)</f>
        <v>#DIV/0!</v>
      </c>
      <c r="K167" s="8"/>
      <c r="N167" s="20" t="e">
        <f t="shared" ref="N167" si="26">AVERAGE(N93:N99)</f>
        <v>#DIV/0!</v>
      </c>
      <c r="O167" s="8" t="e">
        <f t="shared" ref="O167" si="27">STDEV(N93:N99)</f>
        <v>#DIV/0!</v>
      </c>
      <c r="P167" s="20" t="e">
        <f t="shared" ref="P167" si="28">AVERAGE(P93:P99)</f>
        <v>#DIV/0!</v>
      </c>
      <c r="Q167" s="8" t="e">
        <f t="shared" ref="Q167" si="29">STDEV(P93:P99)</f>
        <v>#DIV/0!</v>
      </c>
      <c r="R167" s="72"/>
      <c r="S167" s="8"/>
      <c r="T167" s="20"/>
    </row>
    <row r="168" spans="3:20">
      <c r="G168" s="12" t="e">
        <f t="shared" ref="G168" si="30">H167/G167</f>
        <v>#DIV/0!</v>
      </c>
      <c r="H168" s="8"/>
      <c r="I168" s="12" t="e">
        <f t="shared" ref="I168" si="31">J167/I167</f>
        <v>#DIV/0!</v>
      </c>
      <c r="J168" s="8"/>
      <c r="K168" s="8"/>
      <c r="N168" s="12" t="e">
        <f t="shared" ref="N168" si="32">O167/N167</f>
        <v>#DIV/0!</v>
      </c>
      <c r="O168" s="8"/>
      <c r="P168" s="12" t="e">
        <f t="shared" ref="P168" si="33">Q167/P167</f>
        <v>#DIV/0!</v>
      </c>
      <c r="Q168" s="8"/>
      <c r="R168" s="71"/>
      <c r="S168" s="8"/>
      <c r="T168" s="12"/>
    </row>
    <row r="169" spans="3:20">
      <c r="G169" s="9"/>
      <c r="H169" s="8"/>
      <c r="I169" s="9"/>
      <c r="J169" s="8"/>
      <c r="K169" s="8"/>
      <c r="N169" s="9"/>
      <c r="O169" s="8"/>
      <c r="P169" s="9"/>
      <c r="Q169" s="8"/>
      <c r="R169" s="67"/>
      <c r="S169" s="68"/>
    </row>
    <row r="170" spans="3:20">
      <c r="G170" s="9" t="s">
        <v>17</v>
      </c>
      <c r="H170" s="8"/>
      <c r="I170" s="9" t="s">
        <v>36</v>
      </c>
      <c r="J170" s="8"/>
      <c r="K170" s="8"/>
      <c r="N170" s="9" t="s">
        <v>37</v>
      </c>
      <c r="O170" s="8"/>
      <c r="P170" s="9" t="s">
        <v>38</v>
      </c>
      <c r="Q170" s="8"/>
      <c r="R170" s="67"/>
      <c r="S170" s="68"/>
    </row>
    <row r="171" spans="3:20">
      <c r="G171" s="9"/>
      <c r="H171" s="8"/>
      <c r="I171" s="9"/>
      <c r="J171" s="8"/>
      <c r="K171" s="8"/>
      <c r="N171" s="9"/>
      <c r="O171" s="8"/>
      <c r="P171" s="9"/>
      <c r="Q171" s="8"/>
      <c r="R171" s="67"/>
      <c r="S171" s="68"/>
    </row>
    <row r="172" spans="3:20" s="16" customFormat="1" ht="15">
      <c r="C172" s="43"/>
      <c r="D172" s="11" t="s">
        <v>16</v>
      </c>
      <c r="E172" s="73"/>
      <c r="F172" s="73"/>
      <c r="G172" s="18">
        <v>2.2295184594140769E-3</v>
      </c>
      <c r="H172" s="17">
        <v>7.3082091698245354E-5</v>
      </c>
      <c r="I172" s="18">
        <v>2.2295184594140769E-3</v>
      </c>
      <c r="J172" s="17">
        <v>7.3082091698245354E-5</v>
      </c>
      <c r="K172" s="17"/>
      <c r="L172" s="73"/>
      <c r="M172" s="73"/>
      <c r="N172" s="44">
        <v>9.618014997583163E-3</v>
      </c>
      <c r="O172" s="74">
        <v>8.028736834455123E-5</v>
      </c>
      <c r="P172" s="44">
        <v>9.618014997583163E-3</v>
      </c>
      <c r="Q172" s="74">
        <v>8.028736834455123E-5</v>
      </c>
      <c r="R172" s="75"/>
      <c r="S172" s="76"/>
    </row>
    <row r="173" spans="3:20">
      <c r="D173" s="15" t="s">
        <v>15</v>
      </c>
      <c r="G173" s="14" t="e">
        <f t="shared" ref="G173" si="34">AVERAGE(G100:G106)</f>
        <v>#DIV/0!</v>
      </c>
      <c r="H173" s="13" t="e">
        <f t="shared" ref="H173" si="35">STDEV(G100:G106)</f>
        <v>#DIV/0!</v>
      </c>
      <c r="I173" s="14" t="e">
        <f t="shared" ref="I173" si="36">AVERAGE(I100:I106)</f>
        <v>#DIV/0!</v>
      </c>
      <c r="J173" s="13" t="e">
        <f t="shared" ref="J173" si="37">STDEV(I100:I106)</f>
        <v>#DIV/0!</v>
      </c>
      <c r="K173" s="13"/>
      <c r="N173" s="14" t="e">
        <f t="shared" ref="N173" si="38">AVERAGE(N100:N106)</f>
        <v>#DIV/0!</v>
      </c>
      <c r="O173" s="13" t="e">
        <f t="shared" ref="O173" si="39">STDEV(N100:N106)</f>
        <v>#DIV/0!</v>
      </c>
      <c r="P173" s="14" t="e">
        <f t="shared" ref="P173" si="40">AVERAGE(P100:P106)</f>
        <v>#DIV/0!</v>
      </c>
      <c r="Q173" s="13" t="e">
        <f t="shared" ref="Q173" si="41">STDEV(P100:P106)</f>
        <v>#DIV/0!</v>
      </c>
      <c r="R173" s="77"/>
      <c r="S173" s="13"/>
    </row>
    <row r="174" spans="3:20" ht="15">
      <c r="D174" s="11" t="s">
        <v>14</v>
      </c>
      <c r="E174" s="73"/>
      <c r="F174" s="73"/>
      <c r="G174" s="12" t="e">
        <f t="shared" ref="G174" si="42">(G173-G172)/(G172)</f>
        <v>#DIV/0!</v>
      </c>
      <c r="H174" s="8"/>
      <c r="I174" s="12" t="e">
        <f t="shared" ref="I174" si="43">(I173-I172)/(I172)</f>
        <v>#DIV/0!</v>
      </c>
      <c r="J174" s="8"/>
      <c r="K174" s="8"/>
      <c r="L174" s="73"/>
      <c r="M174" s="73"/>
      <c r="N174" s="12" t="e">
        <f t="shared" ref="N174" si="44">(N173-N172)/(N172)</f>
        <v>#DIV/0!</v>
      </c>
      <c r="O174" s="8"/>
      <c r="P174" s="12" t="e">
        <f t="shared" ref="P174" si="45">(P173-P172)/(P172)</f>
        <v>#DIV/0!</v>
      </c>
      <c r="Q174" s="8"/>
      <c r="R174" s="78"/>
      <c r="S174" s="68"/>
    </row>
    <row r="175" spans="3:20" ht="15">
      <c r="D175" s="11" t="s">
        <v>13</v>
      </c>
      <c r="E175" s="73"/>
      <c r="F175" s="73"/>
      <c r="G175" s="10" t="e">
        <f t="shared" ref="G175" si="46">(G173-G172)/SQRT(H173^2+(H172)^2)</f>
        <v>#DIV/0!</v>
      </c>
      <c r="H175" s="8"/>
      <c r="I175" s="10" t="e">
        <f t="shared" ref="I175" si="47">(I173-I172)/SQRT(J173^2+(J172)^2)</f>
        <v>#DIV/0!</v>
      </c>
      <c r="J175" s="8"/>
      <c r="K175" s="8"/>
      <c r="L175" s="73"/>
      <c r="M175" s="73"/>
      <c r="N175" s="10" t="e">
        <f t="shared" ref="N175" si="48">(N173-N172)/SQRT(O173^2+(O172)^2)</f>
        <v>#DIV/0!</v>
      </c>
      <c r="O175" s="8"/>
      <c r="P175" s="10" t="e">
        <f t="shared" ref="P175" si="49">(P173-P172)/SQRT(Q173^2+(Q172)^2)</f>
        <v>#DIV/0!</v>
      </c>
      <c r="Q175" s="8"/>
      <c r="R175" s="79"/>
      <c r="S175" s="68"/>
    </row>
    <row r="176" spans="3:20">
      <c r="G176" s="9"/>
      <c r="H176" s="8"/>
      <c r="I176" s="9"/>
      <c r="J176" s="8"/>
      <c r="K176" s="8"/>
      <c r="N176" s="9"/>
      <c r="O176" s="8"/>
      <c r="P176" s="9"/>
      <c r="Q176" s="8"/>
      <c r="R176" s="67"/>
      <c r="S176" s="68"/>
    </row>
    <row r="177" spans="7:19">
      <c r="G177" s="9"/>
      <c r="H177" s="8"/>
      <c r="I177" s="9"/>
      <c r="J177" s="8"/>
      <c r="K177" s="8"/>
      <c r="N177" s="9"/>
      <c r="O177" s="8"/>
      <c r="P177" s="9"/>
      <c r="Q177" s="8"/>
      <c r="R177" s="67"/>
      <c r="S177" s="68"/>
    </row>
    <row r="178" spans="7:19">
      <c r="G178" s="9"/>
      <c r="H178" s="8"/>
      <c r="I178" s="9"/>
      <c r="J178" s="8"/>
      <c r="K178" s="8"/>
      <c r="N178" s="9"/>
      <c r="O178" s="8"/>
      <c r="P178" s="9"/>
      <c r="Q178" s="8"/>
      <c r="R178" s="67"/>
      <c r="S178" s="68"/>
    </row>
    <row r="179" spans="7:19">
      <c r="G179" s="9"/>
      <c r="H179" s="8"/>
      <c r="I179" s="9"/>
      <c r="J179" s="8"/>
      <c r="K179" s="8"/>
      <c r="N179" s="9"/>
      <c r="O179" s="8"/>
      <c r="P179" s="9"/>
      <c r="Q179" s="8"/>
      <c r="R179" s="67"/>
      <c r="S179" s="68"/>
    </row>
    <row r="180" spans="7:19">
      <c r="G180" s="9"/>
      <c r="H180" s="8"/>
      <c r="I180" s="9"/>
      <c r="J180" s="8"/>
      <c r="K180" s="8"/>
      <c r="N180" s="9"/>
      <c r="O180" s="8"/>
      <c r="P180" s="9"/>
      <c r="Q180" s="8"/>
      <c r="R180" s="67"/>
      <c r="S180" s="68"/>
    </row>
    <row r="181" spans="7:19">
      <c r="G181" s="9"/>
      <c r="H181" s="8"/>
      <c r="I181" s="9"/>
      <c r="J181" s="8"/>
      <c r="K181" s="8"/>
      <c r="N181" s="9"/>
      <c r="O181" s="8"/>
      <c r="P181" s="9"/>
      <c r="Q181" s="8"/>
      <c r="R181" s="67"/>
      <c r="S181" s="68"/>
    </row>
    <row r="182" spans="7:19">
      <c r="G182" s="9"/>
      <c r="H182" s="8"/>
      <c r="I182" s="9"/>
      <c r="J182" s="8"/>
      <c r="K182" s="8"/>
      <c r="N182" s="9"/>
      <c r="O182" s="8"/>
      <c r="P182" s="9"/>
      <c r="Q182" s="8"/>
      <c r="R182" s="67"/>
      <c r="S182" s="68"/>
    </row>
    <row r="183" spans="7:19">
      <c r="G183" s="9"/>
      <c r="H183" s="8"/>
      <c r="I183" s="9"/>
      <c r="J183" s="8"/>
      <c r="K183" s="8"/>
      <c r="N183" s="9"/>
      <c r="O183" s="8"/>
      <c r="P183" s="9"/>
      <c r="Q183" s="8"/>
      <c r="R183" s="67"/>
      <c r="S183" s="68"/>
    </row>
    <row r="184" spans="7:19">
      <c r="G184" s="9"/>
      <c r="H184" s="8"/>
      <c r="I184" s="9"/>
      <c r="J184" s="8"/>
      <c r="K184" s="8"/>
      <c r="N184" s="9"/>
      <c r="O184" s="8"/>
      <c r="P184" s="9"/>
      <c r="Q184" s="8"/>
      <c r="R184" s="67"/>
      <c r="S184" s="68"/>
    </row>
    <row r="185" spans="7:19">
      <c r="G185" s="9"/>
      <c r="H185" s="8"/>
      <c r="I185" s="9"/>
      <c r="J185" s="8"/>
      <c r="K185" s="8"/>
      <c r="N185" s="9"/>
      <c r="O185" s="8"/>
      <c r="P185" s="9"/>
      <c r="Q185" s="8"/>
      <c r="R185" s="67"/>
      <c r="S185" s="68"/>
    </row>
    <row r="186" spans="7:19">
      <c r="G186" s="9"/>
      <c r="H186" s="8"/>
      <c r="I186" s="9"/>
      <c r="J186" s="8"/>
      <c r="K186" s="8"/>
      <c r="N186" s="9"/>
      <c r="O186" s="8"/>
      <c r="P186" s="9"/>
      <c r="Q186" s="8"/>
      <c r="R186" s="67"/>
      <c r="S186" s="68"/>
    </row>
    <row r="187" spans="7:19">
      <c r="G187" s="9"/>
      <c r="H187" s="8"/>
      <c r="I187" s="9"/>
      <c r="J187" s="8"/>
      <c r="K187" s="8"/>
      <c r="N187" s="9"/>
      <c r="O187" s="8"/>
      <c r="P187" s="9"/>
      <c r="Q187" s="8"/>
      <c r="R187" s="67"/>
      <c r="S187" s="68"/>
    </row>
    <row r="188" spans="7:19">
      <c r="G188" s="9"/>
      <c r="H188" s="8"/>
      <c r="I188" s="9"/>
      <c r="J188" s="8"/>
      <c r="K188" s="8"/>
      <c r="N188" s="9"/>
      <c r="O188" s="8"/>
      <c r="P188" s="9"/>
      <c r="Q188" s="8"/>
      <c r="R188" s="67"/>
      <c r="S188" s="68"/>
    </row>
    <row r="189" spans="7:19">
      <c r="G189" s="9"/>
      <c r="H189" s="8"/>
      <c r="I189" s="9"/>
      <c r="J189" s="8"/>
      <c r="K189" s="8"/>
      <c r="N189" s="9"/>
      <c r="O189" s="8"/>
      <c r="P189" s="9"/>
      <c r="Q189" s="8"/>
      <c r="R189" s="67"/>
      <c r="S189" s="68"/>
    </row>
    <row r="190" spans="7:19">
      <c r="G190" s="9"/>
      <c r="H190" s="8"/>
      <c r="I190" s="9"/>
      <c r="J190" s="8"/>
      <c r="K190" s="8"/>
      <c r="N190" s="9"/>
      <c r="O190" s="8"/>
      <c r="P190" s="9"/>
      <c r="Q190" s="8"/>
      <c r="R190" s="67"/>
      <c r="S190" s="68"/>
    </row>
    <row r="191" spans="7:19">
      <c r="G191" s="9"/>
      <c r="H191" s="8"/>
      <c r="I191" s="9"/>
      <c r="J191" s="8"/>
      <c r="K191" s="8"/>
      <c r="N191" s="9"/>
      <c r="O191" s="8"/>
      <c r="P191" s="9"/>
      <c r="Q191" s="8"/>
      <c r="R191" s="67"/>
      <c r="S191" s="68"/>
    </row>
    <row r="192" spans="7:19">
      <c r="G192" s="9"/>
      <c r="H192" s="8"/>
      <c r="I192" s="9"/>
      <c r="J192" s="8"/>
      <c r="K192" s="8"/>
      <c r="N192" s="9"/>
      <c r="O192" s="8"/>
      <c r="P192" s="9"/>
      <c r="Q192" s="8"/>
      <c r="R192" s="67"/>
      <c r="S192" s="68"/>
    </row>
    <row r="193" spans="7:19">
      <c r="G193" s="9"/>
      <c r="H193" s="8"/>
      <c r="I193" s="9"/>
      <c r="J193" s="8"/>
      <c r="K193" s="8"/>
      <c r="N193" s="9"/>
      <c r="O193" s="8"/>
      <c r="P193" s="9"/>
      <c r="Q193" s="8"/>
      <c r="R193" s="67"/>
      <c r="S193" s="68"/>
    </row>
    <row r="194" spans="7:19">
      <c r="G194" s="9"/>
      <c r="H194" s="8"/>
      <c r="I194" s="9"/>
      <c r="J194" s="8"/>
      <c r="K194" s="8"/>
      <c r="N194" s="9"/>
      <c r="O194" s="8"/>
      <c r="P194" s="9"/>
      <c r="Q194" s="8"/>
      <c r="R194" s="67"/>
      <c r="S194" s="68"/>
    </row>
    <row r="195" spans="7:19">
      <c r="G195" s="9"/>
      <c r="H195" s="8"/>
      <c r="I195" s="9"/>
      <c r="J195" s="8"/>
      <c r="K195" s="8"/>
      <c r="N195" s="9"/>
      <c r="O195" s="8"/>
      <c r="P195" s="9"/>
      <c r="Q195" s="8"/>
      <c r="R195" s="67"/>
      <c r="S195" s="68"/>
    </row>
    <row r="196" spans="7:19">
      <c r="G196" s="9"/>
      <c r="H196" s="8"/>
      <c r="I196" s="9"/>
      <c r="J196" s="8"/>
      <c r="K196" s="8"/>
      <c r="N196" s="9"/>
      <c r="O196" s="8"/>
      <c r="P196" s="9"/>
      <c r="Q196" s="8"/>
      <c r="R196" s="67"/>
      <c r="S196" s="68"/>
    </row>
    <row r="197" spans="7:19">
      <c r="G197" s="9"/>
      <c r="H197" s="8"/>
      <c r="I197" s="9"/>
      <c r="J197" s="8"/>
      <c r="K197" s="8"/>
      <c r="N197" s="9"/>
      <c r="O197" s="8"/>
      <c r="P197" s="9"/>
      <c r="Q197" s="8"/>
      <c r="R197" s="67"/>
      <c r="S197" s="68"/>
    </row>
    <row r="198" spans="7:19">
      <c r="G198" s="9"/>
      <c r="H198" s="8"/>
      <c r="I198" s="9"/>
      <c r="J198" s="8"/>
      <c r="K198" s="8"/>
      <c r="N198" s="9"/>
      <c r="O198" s="8"/>
      <c r="P198" s="9"/>
      <c r="Q198" s="8"/>
      <c r="R198" s="67"/>
      <c r="S198" s="68"/>
    </row>
    <row r="199" spans="7:19">
      <c r="G199" s="9"/>
      <c r="H199" s="8"/>
      <c r="I199" s="9"/>
      <c r="J199" s="8"/>
      <c r="K199" s="8"/>
      <c r="N199" s="9"/>
      <c r="O199" s="8"/>
      <c r="P199" s="9"/>
      <c r="Q199" s="8"/>
      <c r="R199" s="67"/>
      <c r="S199" s="68"/>
    </row>
    <row r="200" spans="7:19">
      <c r="G200" s="9"/>
      <c r="H200" s="8"/>
      <c r="I200" s="9"/>
      <c r="J200" s="8"/>
      <c r="K200" s="8"/>
      <c r="N200" s="9"/>
      <c r="O200" s="8"/>
      <c r="P200" s="9"/>
      <c r="Q200" s="8"/>
      <c r="R200" s="67"/>
      <c r="S200" s="68"/>
    </row>
    <row r="201" spans="7:19">
      <c r="G201" s="9"/>
      <c r="H201" s="8"/>
      <c r="I201" s="9"/>
      <c r="J201" s="8"/>
      <c r="K201" s="8"/>
      <c r="N201" s="9"/>
      <c r="O201" s="8"/>
      <c r="P201" s="9"/>
      <c r="Q201" s="8"/>
      <c r="R201" s="67"/>
      <c r="S201" s="68"/>
    </row>
    <row r="202" spans="7:19">
      <c r="G202" s="9"/>
      <c r="H202" s="8"/>
      <c r="I202" s="9"/>
      <c r="J202" s="8"/>
      <c r="K202" s="8"/>
      <c r="N202" s="9"/>
      <c r="O202" s="8"/>
      <c r="P202" s="9"/>
      <c r="Q202" s="8"/>
      <c r="R202" s="67"/>
      <c r="S202" s="68"/>
    </row>
    <row r="203" spans="7:19">
      <c r="G203" s="9"/>
      <c r="H203" s="8"/>
      <c r="I203" s="9"/>
      <c r="J203" s="8"/>
      <c r="K203" s="8"/>
      <c r="N203" s="9"/>
      <c r="O203" s="8"/>
      <c r="P203" s="9"/>
      <c r="Q203" s="8"/>
      <c r="R203" s="67"/>
      <c r="S203" s="68"/>
    </row>
    <row r="204" spans="7:19">
      <c r="G204" s="9"/>
      <c r="H204" s="8"/>
      <c r="I204" s="9"/>
      <c r="J204" s="8"/>
      <c r="K204" s="8"/>
      <c r="N204" s="9"/>
      <c r="O204" s="8"/>
      <c r="P204" s="9"/>
      <c r="Q204" s="8"/>
      <c r="R204" s="67"/>
      <c r="S204" s="68"/>
    </row>
    <row r="205" spans="7:19">
      <c r="G205" s="9"/>
      <c r="H205" s="8"/>
      <c r="I205" s="9"/>
      <c r="J205" s="8"/>
      <c r="K205" s="8"/>
      <c r="N205" s="9"/>
      <c r="O205" s="8"/>
      <c r="P205" s="9"/>
      <c r="Q205" s="8"/>
      <c r="R205" s="67"/>
      <c r="S205" s="68"/>
    </row>
    <row r="206" spans="7:19">
      <c r="G206" s="9"/>
      <c r="H206" s="8"/>
      <c r="I206" s="9"/>
      <c r="J206" s="8"/>
      <c r="K206" s="8"/>
      <c r="N206" s="9"/>
      <c r="O206" s="8"/>
      <c r="P206" s="9"/>
      <c r="Q206" s="8"/>
      <c r="R206" s="67"/>
      <c r="S206" s="68"/>
    </row>
    <row r="207" spans="7:19">
      <c r="G207" s="9"/>
      <c r="H207" s="8"/>
      <c r="I207" s="9"/>
      <c r="J207" s="8"/>
      <c r="K207" s="8"/>
      <c r="N207" s="9"/>
      <c r="O207" s="8"/>
      <c r="P207" s="9"/>
      <c r="Q207" s="8"/>
      <c r="R207" s="67"/>
      <c r="S207" s="68"/>
    </row>
    <row r="208" spans="7:19">
      <c r="G208" s="9"/>
      <c r="H208" s="8"/>
      <c r="I208" s="9"/>
      <c r="J208" s="8"/>
      <c r="K208" s="8"/>
      <c r="N208" s="9"/>
      <c r="O208" s="8"/>
      <c r="P208" s="9"/>
      <c r="Q208" s="8"/>
      <c r="R208" s="67"/>
      <c r="S208" s="68"/>
    </row>
    <row r="209" spans="7:19">
      <c r="G209" s="9"/>
      <c r="H209" s="8"/>
      <c r="I209" s="9"/>
      <c r="J209" s="8"/>
      <c r="K209" s="8"/>
      <c r="N209" s="9"/>
      <c r="O209" s="8"/>
      <c r="P209" s="9"/>
      <c r="Q209" s="8"/>
      <c r="R209" s="67"/>
      <c r="S209" s="68"/>
    </row>
    <row r="210" spans="7:19">
      <c r="G210" s="9"/>
      <c r="H210" s="8"/>
      <c r="I210" s="9"/>
      <c r="J210" s="8"/>
      <c r="K210" s="8"/>
      <c r="N210" s="9"/>
      <c r="O210" s="8"/>
      <c r="P210" s="9"/>
      <c r="Q210" s="8"/>
      <c r="R210" s="67"/>
      <c r="S210" s="68"/>
    </row>
    <row r="211" spans="7:19">
      <c r="G211" s="9"/>
      <c r="H211" s="8"/>
      <c r="I211" s="9"/>
      <c r="J211" s="8"/>
      <c r="K211" s="8"/>
      <c r="N211" s="9"/>
      <c r="O211" s="8"/>
      <c r="P211" s="9"/>
      <c r="Q211" s="8"/>
      <c r="R211" s="67"/>
      <c r="S211" s="68"/>
    </row>
    <row r="212" spans="7:19">
      <c r="G212" s="9"/>
      <c r="H212" s="8"/>
      <c r="I212" s="9"/>
      <c r="J212" s="8"/>
      <c r="K212" s="8"/>
      <c r="N212" s="9"/>
      <c r="O212" s="8"/>
      <c r="P212" s="9"/>
      <c r="Q212" s="8"/>
      <c r="R212" s="67"/>
      <c r="S212" s="68"/>
    </row>
    <row r="213" spans="7:19">
      <c r="G213" s="9"/>
      <c r="H213" s="8"/>
      <c r="I213" s="9"/>
      <c r="J213" s="8"/>
      <c r="K213" s="8"/>
      <c r="N213" s="9"/>
      <c r="O213" s="8"/>
      <c r="P213" s="9"/>
      <c r="Q213" s="8"/>
      <c r="R213" s="67"/>
      <c r="S213" s="68"/>
    </row>
    <row r="214" spans="7:19">
      <c r="G214" s="9"/>
      <c r="H214" s="8"/>
      <c r="I214" s="9"/>
      <c r="J214" s="8"/>
      <c r="K214" s="8"/>
      <c r="N214" s="9"/>
      <c r="O214" s="8"/>
      <c r="P214" s="9"/>
      <c r="Q214" s="8"/>
      <c r="R214" s="67"/>
      <c r="S214" s="68"/>
    </row>
    <row r="215" spans="7:19">
      <c r="G215" s="9"/>
      <c r="H215" s="8"/>
      <c r="I215" s="9"/>
      <c r="J215" s="8"/>
      <c r="K215" s="8"/>
      <c r="N215" s="9"/>
      <c r="O215" s="8"/>
      <c r="P215" s="9"/>
      <c r="Q215" s="8"/>
      <c r="R215" s="67"/>
      <c r="S215" s="68"/>
    </row>
    <row r="216" spans="7:19">
      <c r="G216" s="9"/>
      <c r="H216" s="8"/>
      <c r="I216" s="9"/>
      <c r="J216" s="8"/>
      <c r="K216" s="8"/>
      <c r="N216" s="9"/>
      <c r="O216" s="8"/>
      <c r="P216" s="9"/>
      <c r="Q216" s="8"/>
      <c r="R216" s="67"/>
      <c r="S216" s="68"/>
    </row>
    <row r="217" spans="7:19">
      <c r="G217" s="9"/>
      <c r="H217" s="8"/>
      <c r="I217" s="9"/>
      <c r="J217" s="8"/>
      <c r="K217" s="8"/>
      <c r="N217" s="9"/>
      <c r="O217" s="8"/>
      <c r="P217" s="9"/>
      <c r="Q217" s="8"/>
      <c r="R217" s="67"/>
      <c r="S217" s="68"/>
    </row>
    <row r="218" spans="7:19">
      <c r="G218" s="9"/>
      <c r="H218" s="8"/>
      <c r="I218" s="9"/>
      <c r="J218" s="8"/>
      <c r="K218" s="8"/>
      <c r="N218" s="9"/>
      <c r="O218" s="8"/>
      <c r="P218" s="9"/>
      <c r="Q218" s="8"/>
      <c r="R218" s="67"/>
      <c r="S218" s="68"/>
    </row>
    <row r="219" spans="7:19">
      <c r="G219" s="9"/>
      <c r="H219" s="8"/>
      <c r="I219" s="9"/>
      <c r="J219" s="8"/>
      <c r="K219" s="8"/>
      <c r="N219" s="9"/>
      <c r="O219" s="8"/>
      <c r="P219" s="9"/>
      <c r="Q219" s="8"/>
      <c r="R219" s="67"/>
      <c r="S219" s="68"/>
    </row>
    <row r="220" spans="7:19">
      <c r="G220" s="9"/>
      <c r="H220" s="8"/>
      <c r="I220" s="9"/>
      <c r="J220" s="8"/>
      <c r="K220" s="8"/>
      <c r="N220" s="9"/>
      <c r="O220" s="8"/>
      <c r="P220" s="9"/>
      <c r="Q220" s="8"/>
      <c r="R220" s="67"/>
      <c r="S220" s="68"/>
    </row>
    <row r="221" spans="7:19">
      <c r="G221" s="9"/>
      <c r="H221" s="8"/>
      <c r="I221" s="9"/>
      <c r="J221" s="8"/>
      <c r="K221" s="8"/>
      <c r="N221" s="9"/>
      <c r="O221" s="8"/>
      <c r="P221" s="9"/>
      <c r="Q221" s="8"/>
      <c r="R221" s="67"/>
      <c r="S221" s="68"/>
    </row>
    <row r="222" spans="7:19">
      <c r="G222" s="9"/>
      <c r="H222" s="8"/>
      <c r="I222" s="9"/>
      <c r="J222" s="8"/>
      <c r="K222" s="8"/>
      <c r="N222" s="9"/>
      <c r="O222" s="8"/>
      <c r="P222" s="9"/>
      <c r="Q222" s="8"/>
      <c r="R222" s="67"/>
      <c r="S222" s="68"/>
    </row>
    <row r="223" spans="7:19">
      <c r="G223" s="9"/>
      <c r="H223" s="8"/>
      <c r="I223" s="9"/>
      <c r="J223" s="8"/>
      <c r="K223" s="8"/>
      <c r="N223" s="9"/>
      <c r="O223" s="8"/>
      <c r="P223" s="9"/>
      <c r="Q223" s="8"/>
      <c r="R223" s="67"/>
      <c r="S223" s="68"/>
    </row>
    <row r="224" spans="7:19">
      <c r="G224" s="9"/>
      <c r="H224" s="8"/>
      <c r="I224" s="9"/>
      <c r="J224" s="8"/>
      <c r="K224" s="8"/>
      <c r="N224" s="9"/>
      <c r="O224" s="8"/>
      <c r="P224" s="9"/>
      <c r="Q224" s="8"/>
      <c r="R224" s="67"/>
      <c r="S224" s="68"/>
    </row>
    <row r="225" spans="7:19">
      <c r="G225" s="9"/>
      <c r="H225" s="8"/>
      <c r="I225" s="9"/>
      <c r="J225" s="8"/>
      <c r="K225" s="8"/>
      <c r="N225" s="9"/>
      <c r="O225" s="8"/>
      <c r="P225" s="9"/>
      <c r="Q225" s="8"/>
      <c r="R225" s="67"/>
      <c r="S225" s="68"/>
    </row>
    <row r="226" spans="7:19">
      <c r="G226" s="9"/>
      <c r="H226" s="8"/>
      <c r="I226" s="9"/>
      <c r="J226" s="8"/>
      <c r="K226" s="8"/>
      <c r="N226" s="9"/>
      <c r="O226" s="8"/>
      <c r="P226" s="9"/>
      <c r="Q226" s="8"/>
      <c r="R226" s="67"/>
      <c r="S226" s="68"/>
    </row>
    <row r="227" spans="7:19">
      <c r="G227" s="9"/>
      <c r="H227" s="8"/>
      <c r="I227" s="9"/>
      <c r="J227" s="8"/>
      <c r="K227" s="8"/>
      <c r="N227" s="9"/>
      <c r="O227" s="8"/>
      <c r="P227" s="9"/>
      <c r="Q227" s="8"/>
      <c r="R227" s="67"/>
      <c r="S227" s="68"/>
    </row>
    <row r="228" spans="7:19">
      <c r="G228" s="9"/>
      <c r="H228" s="8"/>
      <c r="I228" s="9"/>
      <c r="J228" s="8"/>
      <c r="K228" s="8"/>
      <c r="N228" s="9"/>
      <c r="O228" s="8"/>
      <c r="P228" s="9"/>
      <c r="Q228" s="8"/>
      <c r="R228" s="67"/>
      <c r="S228" s="68"/>
    </row>
    <row r="229" spans="7:19">
      <c r="G229" s="9"/>
      <c r="H229" s="8"/>
      <c r="I229" s="9"/>
      <c r="J229" s="8"/>
      <c r="K229" s="8"/>
      <c r="N229" s="9"/>
      <c r="O229" s="8"/>
      <c r="P229" s="9"/>
      <c r="Q229" s="8"/>
      <c r="R229" s="67"/>
      <c r="S229" s="68"/>
    </row>
    <row r="230" spans="7:19">
      <c r="G230" s="9"/>
      <c r="H230" s="8"/>
      <c r="I230" s="9"/>
      <c r="J230" s="8"/>
      <c r="K230" s="8"/>
      <c r="N230" s="9"/>
      <c r="O230" s="8"/>
      <c r="P230" s="9"/>
      <c r="Q230" s="8"/>
      <c r="R230" s="67"/>
      <c r="S230" s="68"/>
    </row>
    <row r="231" spans="7:19">
      <c r="G231" s="9"/>
      <c r="H231" s="8"/>
      <c r="I231" s="9"/>
      <c r="J231" s="8"/>
      <c r="K231" s="8"/>
      <c r="N231" s="9"/>
      <c r="O231" s="8"/>
      <c r="P231" s="9"/>
      <c r="Q231" s="8"/>
      <c r="R231" s="67"/>
      <c r="S231" s="68"/>
    </row>
    <row r="232" spans="7:19">
      <c r="G232" s="9"/>
      <c r="H232" s="8"/>
      <c r="I232" s="9"/>
      <c r="J232" s="8"/>
      <c r="K232" s="8"/>
      <c r="N232" s="9"/>
      <c r="O232" s="8"/>
      <c r="P232" s="9"/>
      <c r="Q232" s="8"/>
      <c r="R232" s="67"/>
      <c r="S232" s="68"/>
    </row>
    <row r="233" spans="7:19">
      <c r="G233" s="9"/>
      <c r="H233" s="8"/>
      <c r="I233" s="9"/>
      <c r="J233" s="8"/>
      <c r="K233" s="8"/>
      <c r="N233" s="9"/>
      <c r="O233" s="8"/>
      <c r="P233" s="9"/>
      <c r="Q233" s="8"/>
      <c r="R233" s="67"/>
      <c r="S233" s="68"/>
    </row>
    <row r="234" spans="7:19">
      <c r="G234" s="9"/>
      <c r="H234" s="8"/>
      <c r="I234" s="9"/>
      <c r="J234" s="8"/>
      <c r="K234" s="8"/>
      <c r="N234" s="9"/>
      <c r="O234" s="8"/>
      <c r="P234" s="9"/>
      <c r="Q234" s="8"/>
      <c r="R234" s="67"/>
      <c r="S234" s="68"/>
    </row>
    <row r="235" spans="7:19">
      <c r="G235" s="9"/>
      <c r="H235" s="8"/>
      <c r="I235" s="9"/>
      <c r="J235" s="8"/>
      <c r="K235" s="8"/>
      <c r="N235" s="9"/>
      <c r="O235" s="8"/>
      <c r="P235" s="9"/>
      <c r="Q235" s="8"/>
      <c r="R235" s="67"/>
      <c r="S235" s="68"/>
    </row>
    <row r="236" spans="7:19">
      <c r="G236" s="9"/>
      <c r="H236" s="8"/>
      <c r="I236" s="9"/>
      <c r="J236" s="8"/>
      <c r="K236" s="8"/>
      <c r="N236" s="9"/>
      <c r="O236" s="8"/>
      <c r="P236" s="9"/>
      <c r="Q236" s="8"/>
      <c r="R236" s="67"/>
      <c r="S236" s="68"/>
    </row>
    <row r="237" spans="7:19">
      <c r="G237" s="9"/>
      <c r="H237" s="8"/>
      <c r="I237" s="9"/>
      <c r="J237" s="8"/>
      <c r="K237" s="8"/>
      <c r="N237" s="9"/>
      <c r="O237" s="8"/>
      <c r="P237" s="9"/>
      <c r="Q237" s="8"/>
      <c r="R237" s="67"/>
      <c r="S237" s="68"/>
    </row>
    <row r="238" spans="7:19">
      <c r="G238" s="9"/>
      <c r="H238" s="8"/>
      <c r="I238" s="9"/>
      <c r="J238" s="8"/>
      <c r="K238" s="8"/>
      <c r="N238" s="9"/>
      <c r="O238" s="8"/>
      <c r="P238" s="9"/>
      <c r="Q238" s="8"/>
      <c r="R238" s="67"/>
      <c r="S238" s="68"/>
    </row>
    <row r="239" spans="7:19">
      <c r="G239" s="9"/>
      <c r="H239" s="8"/>
      <c r="I239" s="9"/>
      <c r="J239" s="8"/>
      <c r="K239" s="8"/>
      <c r="N239" s="9"/>
      <c r="O239" s="8"/>
      <c r="P239" s="9"/>
      <c r="Q239" s="8"/>
      <c r="R239" s="67"/>
      <c r="S239" s="68"/>
    </row>
    <row r="240" spans="7:19">
      <c r="G240" s="9"/>
      <c r="H240" s="8"/>
      <c r="I240" s="9"/>
      <c r="J240" s="8"/>
      <c r="K240" s="8"/>
      <c r="N240" s="9"/>
      <c r="O240" s="8"/>
      <c r="P240" s="9"/>
      <c r="Q240" s="8"/>
      <c r="R240" s="67"/>
      <c r="S240" s="68"/>
    </row>
    <row r="241" spans="7:19">
      <c r="G241" s="9"/>
      <c r="H241" s="8"/>
      <c r="I241" s="9"/>
      <c r="J241" s="8"/>
      <c r="K241" s="8"/>
      <c r="N241" s="9"/>
      <c r="O241" s="8"/>
      <c r="P241" s="9"/>
      <c r="Q241" s="8"/>
      <c r="R241" s="67"/>
      <c r="S241" s="68"/>
    </row>
    <row r="242" spans="7:19">
      <c r="G242" s="9"/>
      <c r="H242" s="8"/>
      <c r="I242" s="9"/>
      <c r="J242" s="8"/>
      <c r="K242" s="8"/>
      <c r="N242" s="9"/>
      <c r="O242" s="8"/>
      <c r="P242" s="9"/>
      <c r="Q242" s="8"/>
      <c r="R242" s="67"/>
      <c r="S242" s="68"/>
    </row>
    <row r="243" spans="7:19">
      <c r="G243" s="9"/>
      <c r="H243" s="8"/>
      <c r="I243" s="9"/>
      <c r="J243" s="8"/>
      <c r="K243" s="8"/>
      <c r="N243" s="9"/>
      <c r="O243" s="8"/>
      <c r="P243" s="9"/>
      <c r="Q243" s="8"/>
      <c r="R243" s="67"/>
      <c r="S243" s="68"/>
    </row>
    <row r="244" spans="7:19">
      <c r="G244" s="9"/>
      <c r="H244" s="8"/>
      <c r="I244" s="9"/>
      <c r="J244" s="8"/>
      <c r="K244" s="8"/>
      <c r="N244" s="9"/>
      <c r="O244" s="8"/>
      <c r="P244" s="9"/>
      <c r="Q244" s="8"/>
      <c r="R244" s="67"/>
      <c r="S244" s="68"/>
    </row>
    <row r="245" spans="7:19">
      <c r="G245" s="9"/>
      <c r="H245" s="8"/>
      <c r="I245" s="9"/>
      <c r="J245" s="8"/>
      <c r="K245" s="8"/>
      <c r="N245" s="9"/>
      <c r="O245" s="8"/>
      <c r="P245" s="9"/>
      <c r="Q245" s="8"/>
      <c r="R245" s="67"/>
      <c r="S245" s="68"/>
    </row>
    <row r="246" spans="7:19">
      <c r="G246" s="9"/>
      <c r="H246" s="8"/>
      <c r="I246" s="9"/>
      <c r="J246" s="8"/>
      <c r="K246" s="8"/>
      <c r="N246" s="9"/>
      <c r="O246" s="8"/>
      <c r="P246" s="9"/>
      <c r="Q246" s="8"/>
      <c r="R246" s="67"/>
      <c r="S246" s="68"/>
    </row>
    <row r="247" spans="7:19">
      <c r="G247" s="9"/>
      <c r="H247" s="8"/>
      <c r="I247" s="9"/>
      <c r="J247" s="8"/>
      <c r="K247" s="8"/>
      <c r="N247" s="9"/>
      <c r="O247" s="8"/>
      <c r="P247" s="9"/>
      <c r="Q247" s="8"/>
      <c r="R247" s="67"/>
      <c r="S247" s="68"/>
    </row>
    <row r="248" spans="7:19">
      <c r="G248" s="9"/>
      <c r="H248" s="8"/>
      <c r="I248" s="9"/>
      <c r="J248" s="8"/>
      <c r="K248" s="8"/>
      <c r="N248" s="9"/>
      <c r="O248" s="8"/>
      <c r="P248" s="9"/>
      <c r="Q248" s="8"/>
      <c r="R248" s="67"/>
      <c r="S248" s="68"/>
    </row>
    <row r="249" spans="7:19">
      <c r="G249" s="9"/>
      <c r="H249" s="8"/>
      <c r="I249" s="9"/>
      <c r="J249" s="8"/>
      <c r="K249" s="8"/>
      <c r="N249" s="9"/>
      <c r="O249" s="8"/>
      <c r="P249" s="9"/>
      <c r="Q249" s="8"/>
      <c r="R249" s="67"/>
      <c r="S249" s="68"/>
    </row>
    <row r="250" spans="7:19">
      <c r="G250" s="9"/>
      <c r="H250" s="8"/>
      <c r="I250" s="9"/>
      <c r="J250" s="8"/>
      <c r="K250" s="8"/>
      <c r="N250" s="9"/>
      <c r="O250" s="8"/>
      <c r="P250" s="9"/>
      <c r="Q250" s="8"/>
      <c r="R250" s="67"/>
      <c r="S250" s="68"/>
    </row>
    <row r="251" spans="7:19">
      <c r="G251" s="9"/>
      <c r="H251" s="8"/>
      <c r="I251" s="9"/>
      <c r="J251" s="8"/>
      <c r="K251" s="8"/>
      <c r="N251" s="9"/>
      <c r="O251" s="8"/>
      <c r="P251" s="9"/>
      <c r="Q251" s="8"/>
      <c r="R251" s="67"/>
      <c r="S251" s="68"/>
    </row>
    <row r="252" spans="7:19">
      <c r="G252" s="9"/>
      <c r="H252" s="8"/>
      <c r="I252" s="9"/>
      <c r="J252" s="8"/>
      <c r="K252" s="8"/>
      <c r="N252" s="9"/>
      <c r="O252" s="8"/>
      <c r="P252" s="9"/>
      <c r="Q252" s="8"/>
      <c r="R252" s="67"/>
      <c r="S252" s="68"/>
    </row>
    <row r="253" spans="7:19">
      <c r="G253" s="9"/>
      <c r="H253" s="8"/>
      <c r="I253" s="9"/>
      <c r="J253" s="8"/>
      <c r="K253" s="8"/>
      <c r="N253" s="9"/>
      <c r="O253" s="8"/>
      <c r="P253" s="9"/>
      <c r="Q253" s="8"/>
      <c r="R253" s="67"/>
      <c r="S253" s="68"/>
    </row>
    <row r="254" spans="7:19">
      <c r="G254" s="9"/>
      <c r="H254" s="8"/>
      <c r="I254" s="9"/>
      <c r="J254" s="8"/>
      <c r="K254" s="8"/>
      <c r="N254" s="9"/>
      <c r="O254" s="8"/>
      <c r="P254" s="9"/>
      <c r="Q254" s="8"/>
      <c r="R254" s="67"/>
      <c r="S254" s="68"/>
    </row>
    <row r="255" spans="7:19">
      <c r="G255" s="9"/>
      <c r="H255" s="8"/>
      <c r="I255" s="9"/>
      <c r="J255" s="8"/>
      <c r="K255" s="8"/>
      <c r="N255" s="9"/>
      <c r="O255" s="8"/>
      <c r="P255" s="9"/>
      <c r="Q255" s="8"/>
      <c r="R255" s="67"/>
      <c r="S255" s="68"/>
    </row>
    <row r="256" spans="7:19">
      <c r="G256" s="9"/>
      <c r="H256" s="8"/>
      <c r="I256" s="9"/>
      <c r="J256" s="8"/>
      <c r="K256" s="8"/>
      <c r="N256" s="9"/>
      <c r="O256" s="8"/>
      <c r="P256" s="9"/>
      <c r="Q256" s="8"/>
      <c r="R256" s="67"/>
      <c r="S256" s="68"/>
    </row>
    <row r="257" spans="7:19">
      <c r="G257" s="9"/>
      <c r="H257" s="8"/>
      <c r="I257" s="9"/>
      <c r="J257" s="8"/>
      <c r="K257" s="8"/>
      <c r="N257" s="9"/>
      <c r="O257" s="8"/>
      <c r="P257" s="9"/>
      <c r="Q257" s="8"/>
      <c r="R257" s="67"/>
      <c r="S257" s="68"/>
    </row>
    <row r="258" spans="7:19">
      <c r="G258" s="9"/>
      <c r="H258" s="8"/>
      <c r="I258" s="9"/>
      <c r="J258" s="8"/>
      <c r="K258" s="8"/>
      <c r="N258" s="9"/>
      <c r="O258" s="8"/>
      <c r="P258" s="9"/>
      <c r="Q258" s="8"/>
      <c r="R258" s="67"/>
      <c r="S258" s="68"/>
    </row>
    <row r="259" spans="7:19">
      <c r="G259" s="9"/>
      <c r="H259" s="8"/>
      <c r="I259" s="9"/>
      <c r="J259" s="8"/>
      <c r="K259" s="8"/>
      <c r="N259" s="9"/>
      <c r="O259" s="8"/>
      <c r="P259" s="9"/>
      <c r="Q259" s="8"/>
      <c r="R259" s="67"/>
      <c r="S259" s="68"/>
    </row>
    <row r="260" spans="7:19">
      <c r="G260" s="9"/>
      <c r="H260" s="8"/>
      <c r="I260" s="9"/>
      <c r="J260" s="8"/>
      <c r="K260" s="8"/>
      <c r="N260" s="9"/>
      <c r="O260" s="8"/>
      <c r="P260" s="9"/>
      <c r="Q260" s="8"/>
      <c r="R260" s="67"/>
      <c r="S260" s="68"/>
    </row>
    <row r="261" spans="7:19">
      <c r="G261" s="9"/>
      <c r="H261" s="8"/>
      <c r="I261" s="9"/>
      <c r="J261" s="8"/>
      <c r="K261" s="8"/>
      <c r="N261" s="9"/>
      <c r="O261" s="8"/>
      <c r="P261" s="9"/>
      <c r="Q261" s="8"/>
      <c r="R261" s="67"/>
      <c r="S261" s="68"/>
    </row>
    <row r="262" spans="7:19">
      <c r="G262" s="9"/>
      <c r="H262" s="8"/>
      <c r="I262" s="9"/>
      <c r="J262" s="8"/>
      <c r="K262" s="8"/>
      <c r="N262" s="9"/>
      <c r="O262" s="8"/>
      <c r="P262" s="9"/>
      <c r="Q262" s="8"/>
      <c r="R262" s="67"/>
      <c r="S262" s="68"/>
    </row>
    <row r="263" spans="7:19">
      <c r="G263" s="9"/>
      <c r="H263" s="8"/>
      <c r="I263" s="9"/>
      <c r="J263" s="8"/>
      <c r="K263" s="8"/>
      <c r="N263" s="9"/>
      <c r="O263" s="8"/>
      <c r="P263" s="9"/>
      <c r="Q263" s="8"/>
      <c r="R263" s="67"/>
      <c r="S263" s="68"/>
    </row>
    <row r="264" spans="7:19">
      <c r="G264" s="9"/>
      <c r="H264" s="8"/>
      <c r="I264" s="9"/>
      <c r="J264" s="8"/>
      <c r="K264" s="8"/>
      <c r="N264" s="9"/>
      <c r="O264" s="8"/>
      <c r="P264" s="9"/>
      <c r="Q264" s="8"/>
      <c r="R264" s="67"/>
      <c r="S264" s="68"/>
    </row>
    <row r="265" spans="7:19">
      <c r="G265" s="9"/>
      <c r="H265" s="8"/>
      <c r="I265" s="9"/>
      <c r="J265" s="8"/>
      <c r="K265" s="8"/>
      <c r="N265" s="9"/>
      <c r="O265" s="8"/>
      <c r="P265" s="9"/>
      <c r="Q265" s="8"/>
      <c r="R265" s="67"/>
      <c r="S265" s="68"/>
    </row>
    <row r="266" spans="7:19">
      <c r="G266" s="9"/>
      <c r="H266" s="8"/>
      <c r="I266" s="9"/>
      <c r="J266" s="8"/>
      <c r="K266" s="8"/>
      <c r="N266" s="9"/>
      <c r="O266" s="8"/>
      <c r="P266" s="9"/>
      <c r="Q266" s="8"/>
      <c r="R266" s="67"/>
      <c r="S266" s="68"/>
    </row>
    <row r="267" spans="7:19">
      <c r="G267" s="9"/>
      <c r="H267" s="8"/>
      <c r="I267" s="9"/>
      <c r="J267" s="8"/>
      <c r="K267" s="8"/>
      <c r="N267" s="9"/>
      <c r="O267" s="8"/>
      <c r="P267" s="9"/>
      <c r="Q267" s="8"/>
      <c r="R267" s="67"/>
      <c r="S267" s="68"/>
    </row>
    <row r="268" spans="7:19">
      <c r="G268" s="9"/>
      <c r="H268" s="8"/>
      <c r="I268" s="9"/>
      <c r="J268" s="8"/>
      <c r="K268" s="8"/>
      <c r="N268" s="9"/>
      <c r="O268" s="8"/>
      <c r="P268" s="9"/>
      <c r="Q268" s="8"/>
      <c r="R268" s="67"/>
      <c r="S268" s="68"/>
    </row>
    <row r="269" spans="7:19">
      <c r="G269" s="9"/>
      <c r="H269" s="8"/>
      <c r="I269" s="9"/>
      <c r="J269" s="8"/>
      <c r="K269" s="8"/>
      <c r="N269" s="9"/>
      <c r="O269" s="8"/>
      <c r="P269" s="9"/>
      <c r="Q269" s="8"/>
      <c r="R269" s="67"/>
      <c r="S269" s="68"/>
    </row>
    <row r="270" spans="7:19">
      <c r="G270" s="9"/>
      <c r="H270" s="8"/>
      <c r="I270" s="9"/>
      <c r="J270" s="8"/>
      <c r="K270" s="8"/>
      <c r="N270" s="9"/>
      <c r="O270" s="8"/>
      <c r="P270" s="9"/>
      <c r="Q270" s="8"/>
      <c r="R270" s="67"/>
      <c r="S270" s="68"/>
    </row>
    <row r="271" spans="7:19">
      <c r="G271" s="9"/>
      <c r="H271" s="8"/>
      <c r="I271" s="9"/>
      <c r="J271" s="8"/>
      <c r="K271" s="8"/>
      <c r="N271" s="9"/>
      <c r="O271" s="8"/>
      <c r="P271" s="9"/>
      <c r="Q271" s="8"/>
      <c r="R271" s="67"/>
      <c r="S271" s="68"/>
    </row>
    <row r="272" spans="7:19">
      <c r="G272" s="9"/>
      <c r="H272" s="8"/>
      <c r="I272" s="9"/>
      <c r="J272" s="8"/>
      <c r="K272" s="8"/>
      <c r="N272" s="9"/>
      <c r="O272" s="8"/>
      <c r="P272" s="9"/>
      <c r="Q272" s="8"/>
      <c r="R272" s="67"/>
      <c r="S272" s="68"/>
    </row>
    <row r="273" spans="7:19">
      <c r="G273" s="9"/>
      <c r="H273" s="8"/>
      <c r="I273" s="9"/>
      <c r="J273" s="8"/>
      <c r="K273" s="8"/>
      <c r="N273" s="9"/>
      <c r="O273" s="8"/>
      <c r="P273" s="9"/>
      <c r="Q273" s="8"/>
      <c r="R273" s="67"/>
      <c r="S273" s="68"/>
    </row>
    <row r="274" spans="7:19">
      <c r="G274" s="9"/>
      <c r="H274" s="8"/>
      <c r="I274" s="9"/>
      <c r="J274" s="8"/>
      <c r="K274" s="8"/>
      <c r="N274" s="9"/>
      <c r="O274" s="8"/>
      <c r="P274" s="9"/>
      <c r="Q274" s="8"/>
      <c r="R274" s="67"/>
      <c r="S274" s="68"/>
    </row>
    <row r="275" spans="7:19">
      <c r="G275" s="9"/>
      <c r="H275" s="8"/>
      <c r="I275" s="9"/>
      <c r="J275" s="8"/>
      <c r="K275" s="8"/>
      <c r="N275" s="9"/>
      <c r="O275" s="8"/>
      <c r="P275" s="9"/>
      <c r="Q275" s="8"/>
      <c r="R275" s="67"/>
      <c r="S275" s="68"/>
    </row>
    <row r="276" spans="7:19">
      <c r="G276" s="9"/>
      <c r="H276" s="8"/>
      <c r="I276" s="9"/>
      <c r="J276" s="8"/>
      <c r="K276" s="8"/>
      <c r="N276" s="9"/>
      <c r="O276" s="8"/>
      <c r="P276" s="9"/>
      <c r="Q276" s="8"/>
      <c r="R276" s="67"/>
      <c r="S276" s="68"/>
    </row>
    <row r="277" spans="7:19">
      <c r="G277" s="9"/>
      <c r="H277" s="8"/>
      <c r="I277" s="9"/>
      <c r="J277" s="8"/>
      <c r="K277" s="8"/>
      <c r="N277" s="9"/>
      <c r="O277" s="8"/>
      <c r="P277" s="9"/>
      <c r="Q277" s="8"/>
      <c r="R277" s="67"/>
      <c r="S277" s="68"/>
    </row>
    <row r="278" spans="7:19">
      <c r="G278" s="9"/>
      <c r="H278" s="8"/>
      <c r="I278" s="9"/>
      <c r="J278" s="8"/>
      <c r="K278" s="8"/>
      <c r="N278" s="9"/>
      <c r="O278" s="8"/>
      <c r="P278" s="9"/>
      <c r="Q278" s="8"/>
      <c r="R278" s="67"/>
      <c r="S278" s="6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Plot</vt:lpstr>
      <vt:lpstr>Sheet2</vt:lpstr>
      <vt:lpstr>OD600s</vt:lpstr>
      <vt:lpstr>Cu concentration</vt:lpstr>
      <vt:lpstr>SUMMARY</vt:lpstr>
      <vt:lpstr>ug.mL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Jiawen Li</dc:creator>
  <cp:lastModifiedBy>Jiawen Li</cp:lastModifiedBy>
  <dcterms:created xsi:type="dcterms:W3CDTF">2022-06-10T17:10:52Z</dcterms:created>
  <dcterms:modified xsi:type="dcterms:W3CDTF">2023-09-29T01:49:50Z</dcterms:modified>
</cp:coreProperties>
</file>