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0520" windowHeight="8085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/>
  <c r="F10"/>
  <c r="F9"/>
  <c r="F8"/>
  <c r="F7"/>
  <c r="F6"/>
  <c r="F5"/>
  <c r="F4"/>
  <c r="F3"/>
  <c r="C14"/>
  <c r="C13"/>
  <c r="C12"/>
  <c r="C11"/>
  <c r="C10"/>
  <c r="C9"/>
  <c r="C8"/>
  <c r="C7"/>
  <c r="C6"/>
  <c r="C5"/>
  <c r="C4"/>
  <c r="S21" i="1"/>
  <c r="R21"/>
  <c r="R4"/>
  <c r="R10"/>
  <c r="R23"/>
  <c r="R22"/>
  <c r="R20"/>
  <c r="R19"/>
  <c r="R18"/>
  <c r="R17"/>
  <c r="R16"/>
  <c r="R15"/>
  <c r="R14"/>
  <c r="R13"/>
  <c r="R12"/>
  <c r="R11"/>
  <c r="R9"/>
  <c r="R8"/>
  <c r="R32"/>
  <c r="R31"/>
  <c r="R30"/>
  <c r="R29"/>
  <c r="R28"/>
  <c r="R27"/>
  <c r="R26"/>
  <c r="R25"/>
  <c r="R24"/>
  <c r="S26" l="1"/>
  <c r="S30"/>
  <c r="S9"/>
  <c r="S14"/>
  <c r="S18"/>
  <c r="S23"/>
  <c r="S25"/>
  <c r="S29"/>
  <c r="S8"/>
  <c r="S13"/>
  <c r="S17"/>
  <c r="S24"/>
  <c r="S28"/>
  <c r="S32"/>
  <c r="S12"/>
  <c r="S16"/>
  <c r="S20"/>
  <c r="S4"/>
  <c r="S27"/>
  <c r="S31"/>
  <c r="S11"/>
  <c r="S15"/>
  <c r="S19"/>
  <c r="S10"/>
  <c r="S7"/>
  <c r="S2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4"/>
  <c r="O4"/>
  <c r="K37"/>
  <c r="J29"/>
  <c r="H37"/>
  <c r="I37"/>
  <c r="J37"/>
  <c r="G37"/>
  <c r="C37"/>
  <c r="D37"/>
  <c r="E37"/>
  <c r="F37"/>
  <c r="B37"/>
  <c r="G36"/>
  <c r="H36"/>
  <c r="I36"/>
  <c r="J36"/>
  <c r="K36"/>
  <c r="C36"/>
  <c r="D36"/>
  <c r="E36"/>
  <c r="F36"/>
  <c r="B36"/>
  <c r="H35"/>
  <c r="I35"/>
  <c r="J35"/>
  <c r="K35"/>
  <c r="G35"/>
  <c r="E35"/>
  <c r="F35"/>
  <c r="C35"/>
  <c r="D35"/>
  <c r="B35"/>
  <c r="H34"/>
  <c r="I34"/>
  <c r="J34"/>
  <c r="K34"/>
  <c r="G34"/>
  <c r="C34"/>
  <c r="D34"/>
  <c r="E34"/>
  <c r="F34"/>
  <c r="B34"/>
  <c r="H33"/>
  <c r="I33"/>
  <c r="J33"/>
  <c r="K33"/>
  <c r="G33"/>
  <c r="F33"/>
  <c r="C33"/>
  <c r="D33"/>
  <c r="E33"/>
  <c r="B33"/>
  <c r="H32"/>
  <c r="I32"/>
  <c r="J32"/>
  <c r="K32"/>
  <c r="G32"/>
  <c r="C32"/>
  <c r="D32"/>
  <c r="E32"/>
  <c r="F32"/>
  <c r="B32"/>
  <c r="H31"/>
  <c r="I31"/>
  <c r="J31"/>
  <c r="K31"/>
  <c r="G31"/>
  <c r="C31"/>
  <c r="D31"/>
  <c r="E31"/>
  <c r="F31"/>
  <c r="B31"/>
  <c r="H30"/>
  <c r="I30"/>
  <c r="J30"/>
  <c r="K30"/>
  <c r="G30"/>
  <c r="C30"/>
  <c r="D30"/>
  <c r="E30"/>
  <c r="F30"/>
  <c r="B30"/>
  <c r="H29"/>
  <c r="I29"/>
  <c r="K29"/>
  <c r="G29"/>
  <c r="C29"/>
  <c r="D29"/>
  <c r="E29"/>
  <c r="F29"/>
  <c r="B29"/>
  <c r="H28"/>
  <c r="I28"/>
  <c r="J28"/>
  <c r="K28"/>
  <c r="G28"/>
  <c r="C28"/>
  <c r="D28"/>
  <c r="E28"/>
  <c r="F28"/>
  <c r="B28"/>
  <c r="V34" l="1"/>
  <c r="V30"/>
  <c r="V26"/>
  <c r="V22"/>
  <c r="V17"/>
  <c r="V13"/>
  <c r="V9"/>
  <c r="V5"/>
  <c r="V21"/>
  <c r="V35"/>
  <c r="V31"/>
  <c r="V27"/>
  <c r="V23"/>
  <c r="V18"/>
  <c r="V14"/>
  <c r="V10"/>
  <c r="V6"/>
  <c r="U4"/>
  <c r="V36"/>
  <c r="V32"/>
  <c r="V28"/>
  <c r="V24"/>
  <c r="V19"/>
  <c r="V15"/>
  <c r="V11"/>
  <c r="V7"/>
  <c r="V37"/>
  <c r="V33"/>
  <c r="V29"/>
  <c r="V25"/>
  <c r="V20"/>
  <c r="V16"/>
  <c r="V12"/>
  <c r="V8"/>
  <c r="W8" s="1"/>
  <c r="V4"/>
  <c r="W12" l="1"/>
  <c r="W29"/>
  <c r="W11"/>
  <c r="W28"/>
  <c r="W6"/>
  <c r="W23"/>
  <c r="W21"/>
  <c r="W17"/>
  <c r="W34"/>
  <c r="W25"/>
  <c r="W7"/>
  <c r="W24"/>
  <c r="W18"/>
  <c r="W35"/>
  <c r="W13"/>
  <c r="W30"/>
  <c r="W4"/>
  <c r="W20"/>
  <c r="W37"/>
  <c r="W19"/>
  <c r="W36"/>
  <c r="W14"/>
  <c r="W31"/>
  <c r="W9"/>
  <c r="W26"/>
  <c r="W16"/>
  <c r="W33"/>
  <c r="W15"/>
  <c r="W32"/>
  <c r="W10"/>
  <c r="W27"/>
  <c r="W5"/>
  <c r="W22"/>
</calcChain>
</file>

<file path=xl/sharedStrings.xml><?xml version="1.0" encoding="utf-8"?>
<sst xmlns="http://schemas.openxmlformats.org/spreadsheetml/2006/main" count="24" uniqueCount="13">
  <si>
    <t xml:space="preserve"> №</t>
  </si>
  <si>
    <t>Число срабатывания счетчика за 20 с</t>
  </si>
  <si>
    <t>№</t>
  </si>
  <si>
    <t>Число срабатывания счетчика за 40 с</t>
  </si>
  <si>
    <t>доля для 10 с</t>
  </si>
  <si>
    <t>n</t>
  </si>
  <si>
    <t>число</t>
  </si>
  <si>
    <t>w</t>
  </si>
  <si>
    <t>Число импульсов n</t>
  </si>
  <si>
    <t xml:space="preserve">          Доля для 20 с</t>
  </si>
  <si>
    <t>случаи</t>
  </si>
  <si>
    <t>Доля для 40с</t>
  </si>
  <si>
    <t>Число имп.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</si>
</sst>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8" xfId="0" applyFill="1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/>
            </a:pPr>
            <a:r>
              <a:rPr lang="ru-RU"/>
              <a:t>Для</a:t>
            </a:r>
            <a:r>
              <a:rPr lang="en-US"/>
              <a:t> t=10c</a:t>
            </a:r>
            <a:r>
              <a:rPr lang="ru-RU" baseline="0"/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Лист1!$O$2</c:f>
              <c:strCache>
                <c:ptCount val="1"/>
                <c:pt idx="0">
                  <c:v>w</c:v>
                </c:pt>
              </c:strCache>
            </c:strRef>
          </c:tx>
          <c:cat>
            <c:numLit>
              <c:formatCode>General</c:formatCode>
              <c:ptCount val="2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</c:numLit>
          </c:cat>
          <c:val>
            <c:numRef>
              <c:f>Лист1!$O$3:$O$25</c:f>
              <c:numCache>
                <c:formatCode>General</c:formatCode>
                <c:ptCount val="23"/>
                <c:pt idx="0">
                  <c:v>0</c:v>
                </c:pt>
                <c:pt idx="1">
                  <c:v>2.5000000000000001E-3</c:v>
                </c:pt>
                <c:pt idx="2">
                  <c:v>2.5000000000000001E-3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3.2500000000000001E-2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8.2500000000000004E-2</c:v>
                </c:pt>
                <c:pt idx="9">
                  <c:v>0.1125</c:v>
                </c:pt>
                <c:pt idx="10">
                  <c:v>0.1125</c:v>
                </c:pt>
                <c:pt idx="11">
                  <c:v>9.2499999999999999E-2</c:v>
                </c:pt>
                <c:pt idx="12">
                  <c:v>8.7499999999999994E-2</c:v>
                </c:pt>
                <c:pt idx="13">
                  <c:v>0.11</c:v>
                </c:pt>
                <c:pt idx="14">
                  <c:v>6.5000000000000002E-2</c:v>
                </c:pt>
                <c:pt idx="15">
                  <c:v>4.4999999999999998E-2</c:v>
                </c:pt>
                <c:pt idx="16">
                  <c:v>0.02</c:v>
                </c:pt>
                <c:pt idx="17">
                  <c:v>1.7500000000000002E-2</c:v>
                </c:pt>
                <c:pt idx="18">
                  <c:v>1.4999999999999999E-2</c:v>
                </c:pt>
                <c:pt idx="19">
                  <c:v>5.0000000000000001E-3</c:v>
                </c:pt>
                <c:pt idx="20">
                  <c:v>0</c:v>
                </c:pt>
                <c:pt idx="21">
                  <c:v>2.5000000000000001E-3</c:v>
                </c:pt>
                <c:pt idx="22">
                  <c:v>0</c:v>
                </c:pt>
              </c:numCache>
            </c:numRef>
          </c:val>
        </c:ser>
        <c:gapWidth val="0"/>
        <c:axId val="156042752"/>
        <c:axId val="156365952"/>
      </c:barChart>
      <c:catAx>
        <c:axId val="156042752"/>
        <c:scaling>
          <c:orientation val="minMax"/>
        </c:scaling>
        <c:axPos val="b"/>
        <c:numFmt formatCode="General" sourceLinked="1"/>
        <c:tickLblPos val="nextTo"/>
        <c:crossAx val="156365952"/>
        <c:crosses val="autoZero"/>
        <c:auto val="1"/>
        <c:lblAlgn val="ctr"/>
        <c:lblOffset val="100"/>
      </c:catAx>
      <c:valAx>
        <c:axId val="156365952"/>
        <c:scaling>
          <c:orientation val="minMax"/>
          <c:max val="0.12000000000000001"/>
          <c:min val="0"/>
        </c:scaling>
        <c:axPos val="l"/>
        <c:majorGridlines/>
        <c:numFmt formatCode="General" sourceLinked="1"/>
        <c:tickLblPos val="nextTo"/>
        <c:crossAx val="156042752"/>
        <c:crosses val="autoZero"/>
        <c:crossBetween val="between"/>
        <c:majorUnit val="5.000000000000001E-3"/>
        <c:minorUnit val="4.000000000000001E-3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/>
            </a:pPr>
            <a:r>
              <a:rPr lang="ru-RU"/>
              <a:t>Для </a:t>
            </a:r>
            <a:r>
              <a:rPr lang="en-US"/>
              <a:t>t=20c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3002187226596672E-2"/>
          <c:y val="0.19495396527576875"/>
          <c:w val="0.82884645669291368"/>
          <c:h val="0.68897658334315304"/>
        </c:manualLayout>
      </c:layout>
      <c:barChart>
        <c:barDir val="col"/>
        <c:grouping val="clustered"/>
        <c:ser>
          <c:idx val="0"/>
          <c:order val="0"/>
          <c:tx>
            <c:strRef>
              <c:f>Лист1!$S$2</c:f>
              <c:strCache>
                <c:ptCount val="1"/>
                <c:pt idx="0">
                  <c:v>w</c:v>
                </c:pt>
              </c:strCache>
            </c:strRef>
          </c:tx>
          <c:cat>
            <c:numLit>
              <c:formatCode>General</c:formatCode>
              <c:ptCount val="30"/>
              <c:pt idx="0">
                <c:v>9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</c:numLit>
          </c:cat>
          <c:val>
            <c:numRef>
              <c:f>Лист1!$S$3:$S$32</c:f>
              <c:numCache>
                <c:formatCode>General</c:formatCode>
                <c:ptCount val="30"/>
                <c:pt idx="0">
                  <c:v>0</c:v>
                </c:pt>
                <c:pt idx="1">
                  <c:v>5.0000000000000001E-3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3.5000000000000003E-2</c:v>
                </c:pt>
                <c:pt idx="10">
                  <c:v>6.5000000000000002E-2</c:v>
                </c:pt>
                <c:pt idx="11">
                  <c:v>0.05</c:v>
                </c:pt>
                <c:pt idx="12">
                  <c:v>6.5000000000000002E-2</c:v>
                </c:pt>
                <c:pt idx="13">
                  <c:v>0.09</c:v>
                </c:pt>
                <c:pt idx="14">
                  <c:v>0.08</c:v>
                </c:pt>
                <c:pt idx="15">
                  <c:v>5.5E-2</c:v>
                </c:pt>
                <c:pt idx="16">
                  <c:v>8.5000000000000006E-2</c:v>
                </c:pt>
                <c:pt idx="17">
                  <c:v>0.08</c:v>
                </c:pt>
                <c:pt idx="18">
                  <c:v>7.4999999999999997E-2</c:v>
                </c:pt>
                <c:pt idx="19">
                  <c:v>7.0000000000000007E-2</c:v>
                </c:pt>
                <c:pt idx="20">
                  <c:v>5.5E-2</c:v>
                </c:pt>
                <c:pt idx="21">
                  <c:v>0.04</c:v>
                </c:pt>
                <c:pt idx="22">
                  <c:v>0.05</c:v>
                </c:pt>
                <c:pt idx="23">
                  <c:v>0.01</c:v>
                </c:pt>
                <c:pt idx="24">
                  <c:v>0.02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0</c:v>
                </c:pt>
              </c:numCache>
            </c:numRef>
          </c:val>
        </c:ser>
        <c:gapWidth val="0"/>
        <c:axId val="157065984"/>
        <c:axId val="157067904"/>
      </c:barChart>
      <c:catAx>
        <c:axId val="157065984"/>
        <c:scaling>
          <c:orientation val="minMax"/>
        </c:scaling>
        <c:axPos val="b"/>
        <c:numFmt formatCode="General" sourceLinked="1"/>
        <c:tickLblPos val="nextTo"/>
        <c:crossAx val="157067904"/>
        <c:crosses val="autoZero"/>
        <c:auto val="1"/>
        <c:lblAlgn val="ctr"/>
        <c:lblOffset val="100"/>
      </c:catAx>
      <c:valAx>
        <c:axId val="157067904"/>
        <c:scaling>
          <c:orientation val="minMax"/>
          <c:max val="0.1"/>
          <c:min val="0"/>
        </c:scaling>
        <c:axPos val="l"/>
        <c:majorGridlines/>
        <c:numFmt formatCode="General" sourceLinked="1"/>
        <c:tickLblPos val="nextTo"/>
        <c:crossAx val="157065984"/>
        <c:crosses val="autoZero"/>
        <c:crossBetween val="between"/>
        <c:majorUnit val="5.000000000000001E-3"/>
        <c:minorUnit val="2.0000000000000013E-3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/>
            </a:pPr>
            <a:r>
              <a:rPr lang="ru-RU"/>
              <a:t>Для </a:t>
            </a:r>
            <a:r>
              <a:rPr lang="en-US"/>
              <a:t>t=40c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Лист1!$W$2</c:f>
              <c:strCache>
                <c:ptCount val="1"/>
                <c:pt idx="0">
                  <c:v>w</c:v>
                </c:pt>
              </c:strCache>
            </c:strRef>
          </c:tx>
          <c:cat>
            <c:numLit>
              <c:formatCode>General</c:formatCode>
              <c:ptCount val="36"/>
              <c:pt idx="0">
                <c:v>33</c:v>
              </c:pt>
              <c:pt idx="1">
                <c:v>34</c:v>
              </c:pt>
              <c:pt idx="2">
                <c:v>35</c:v>
              </c:pt>
              <c:pt idx="3">
                <c:v>36</c:v>
              </c:pt>
              <c:pt idx="4">
                <c:v>37</c:v>
              </c:pt>
              <c:pt idx="5">
                <c:v>38</c:v>
              </c:pt>
              <c:pt idx="6">
                <c:v>39</c:v>
              </c:pt>
              <c:pt idx="7">
                <c:v>40</c:v>
              </c:pt>
              <c:pt idx="8">
                <c:v>41</c:v>
              </c:pt>
              <c:pt idx="9">
                <c:v>42</c:v>
              </c:pt>
              <c:pt idx="10">
                <c:v>43</c:v>
              </c:pt>
              <c:pt idx="11">
                <c:v>44</c:v>
              </c:pt>
              <c:pt idx="12">
                <c:v>45</c:v>
              </c:pt>
              <c:pt idx="13">
                <c:v>46</c:v>
              </c:pt>
              <c:pt idx="14">
                <c:v>47</c:v>
              </c:pt>
              <c:pt idx="15">
                <c:v>48</c:v>
              </c:pt>
              <c:pt idx="16">
                <c:v>49</c:v>
              </c:pt>
              <c:pt idx="17">
                <c:v>50</c:v>
              </c:pt>
              <c:pt idx="18">
                <c:v>51</c:v>
              </c:pt>
              <c:pt idx="19">
                <c:v>52</c:v>
              </c:pt>
              <c:pt idx="20">
                <c:v>53</c:v>
              </c:pt>
              <c:pt idx="21">
                <c:v>54</c:v>
              </c:pt>
              <c:pt idx="22">
                <c:v>55</c:v>
              </c:pt>
              <c:pt idx="23">
                <c:v>56</c:v>
              </c:pt>
              <c:pt idx="24">
                <c:v>57</c:v>
              </c:pt>
              <c:pt idx="25">
                <c:v>58</c:v>
              </c:pt>
              <c:pt idx="26">
                <c:v>59</c:v>
              </c:pt>
              <c:pt idx="27">
                <c:v>60</c:v>
              </c:pt>
              <c:pt idx="28">
                <c:v>61</c:v>
              </c:pt>
              <c:pt idx="29">
                <c:v>62</c:v>
              </c:pt>
              <c:pt idx="30">
                <c:v>63</c:v>
              </c:pt>
              <c:pt idx="31">
                <c:v>64</c:v>
              </c:pt>
              <c:pt idx="32">
                <c:v>65</c:v>
              </c:pt>
              <c:pt idx="33">
                <c:v>66</c:v>
              </c:pt>
              <c:pt idx="34">
                <c:v>67</c:v>
              </c:pt>
              <c:pt idx="35">
                <c:v>68</c:v>
              </c:pt>
            </c:numLit>
          </c:cat>
          <c:val>
            <c:numRef>
              <c:f>Лист1!$W$3:$W$38</c:f>
              <c:numCache>
                <c:formatCode>General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0.04</c:v>
                </c:pt>
                <c:pt idx="10">
                  <c:v>0.04</c:v>
                </c:pt>
                <c:pt idx="11">
                  <c:v>0.03</c:v>
                </c:pt>
                <c:pt idx="12">
                  <c:v>0.04</c:v>
                </c:pt>
                <c:pt idx="13">
                  <c:v>0.06</c:v>
                </c:pt>
                <c:pt idx="14">
                  <c:v>0.09</c:v>
                </c:pt>
                <c:pt idx="15">
                  <c:v>7.0000000000000007E-2</c:v>
                </c:pt>
                <c:pt idx="16">
                  <c:v>0.05</c:v>
                </c:pt>
                <c:pt idx="17">
                  <c:v>0.04</c:v>
                </c:pt>
                <c:pt idx="18">
                  <c:v>0.06</c:v>
                </c:pt>
                <c:pt idx="19">
                  <c:v>0.03</c:v>
                </c:pt>
                <c:pt idx="20">
                  <c:v>0.06</c:v>
                </c:pt>
                <c:pt idx="21">
                  <c:v>0.05</c:v>
                </c:pt>
                <c:pt idx="22">
                  <c:v>0.06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0.02</c:v>
                </c:pt>
                <c:pt idx="27">
                  <c:v>0.01</c:v>
                </c:pt>
                <c:pt idx="28">
                  <c:v>0.03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</c:numCache>
            </c:numRef>
          </c:val>
        </c:ser>
        <c:gapWidth val="0"/>
        <c:axId val="186788864"/>
        <c:axId val="189865344"/>
      </c:barChart>
      <c:catAx>
        <c:axId val="186788864"/>
        <c:scaling>
          <c:orientation val="minMax"/>
        </c:scaling>
        <c:axPos val="b"/>
        <c:numFmt formatCode="General" sourceLinked="1"/>
        <c:tickLblPos val="nextTo"/>
        <c:crossAx val="189865344"/>
        <c:crosses val="autoZero"/>
        <c:auto val="1"/>
        <c:lblAlgn val="ctr"/>
        <c:lblOffset val="100"/>
      </c:catAx>
      <c:valAx>
        <c:axId val="189865344"/>
        <c:scaling>
          <c:orientation val="minMax"/>
          <c:max val="0.1"/>
          <c:min val="0"/>
        </c:scaling>
        <c:axPos val="l"/>
        <c:majorGridlines/>
        <c:numFmt formatCode="General" sourceLinked="1"/>
        <c:tickLblPos val="nextTo"/>
        <c:crossAx val="186788864"/>
        <c:crosses val="autoZero"/>
        <c:crossBetween val="between"/>
        <c:majorUnit val="5.0000000000000027E-3"/>
        <c:minorUnit val="2.0000000000000013E-3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465365</xdr:colOff>
      <xdr:row>0</xdr:row>
      <xdr:rowOff>114300</xdr:rowOff>
    </xdr:from>
    <xdr:to>
      <xdr:col>17</xdr:col>
      <xdr:colOff>214993</xdr:colOff>
      <xdr:row>22</xdr:row>
      <xdr:rowOff>93133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76200</xdr:rowOff>
    </xdr:from>
    <xdr:to>
      <xdr:col>12</xdr:col>
      <xdr:colOff>571500</xdr:colOff>
      <xdr:row>24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21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8"/>
  <sheetViews>
    <sheetView tabSelected="1" topLeftCell="E1" zoomScale="90" zoomScaleNormal="90" workbookViewId="0">
      <selection activeCell="S15" sqref="S15"/>
    </sheetView>
  </sheetViews>
  <sheetFormatPr defaultRowHeight="15"/>
  <cols>
    <col min="16" max="16" width="13" bestFit="1" customWidth="1"/>
    <col min="17" max="17" width="19.85546875" customWidth="1"/>
    <col min="21" max="21" width="18.5703125" customWidth="1"/>
    <col min="22" max="22" width="10.5703125" customWidth="1"/>
    <col min="23" max="23" width="10" customWidth="1"/>
  </cols>
  <sheetData>
    <row r="1" spans="1:23">
      <c r="A1" s="16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M1" s="17" t="s">
        <v>4</v>
      </c>
      <c r="N1" s="17"/>
      <c r="O1" s="17"/>
      <c r="Q1" s="17" t="s">
        <v>9</v>
      </c>
      <c r="R1" s="17"/>
      <c r="S1" s="17"/>
      <c r="U1" s="17" t="s">
        <v>11</v>
      </c>
      <c r="V1" s="17"/>
      <c r="W1" s="17"/>
    </row>
    <row r="2" spans="1:23">
      <c r="A2" s="1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t="s">
        <v>5</v>
      </c>
      <c r="N2" t="s">
        <v>6</v>
      </c>
      <c r="O2" t="s">
        <v>7</v>
      </c>
      <c r="Q2" t="s">
        <v>8</v>
      </c>
      <c r="R2" t="s">
        <v>10</v>
      </c>
      <c r="S2" t="s">
        <v>7</v>
      </c>
      <c r="U2" t="s">
        <v>8</v>
      </c>
      <c r="V2" t="s">
        <v>10</v>
      </c>
      <c r="W2" t="s">
        <v>7</v>
      </c>
    </row>
    <row r="3" spans="1:23">
      <c r="A3" s="2">
        <v>0</v>
      </c>
      <c r="B3" s="5">
        <v>21</v>
      </c>
      <c r="C3" s="6">
        <v>30</v>
      </c>
      <c r="D3" s="6">
        <v>27</v>
      </c>
      <c r="E3" s="6">
        <v>15</v>
      </c>
      <c r="F3" s="6">
        <v>29</v>
      </c>
      <c r="G3" s="6">
        <v>26</v>
      </c>
      <c r="H3" s="6">
        <v>26</v>
      </c>
      <c r="I3" s="6">
        <v>20</v>
      </c>
      <c r="J3" s="6">
        <v>23</v>
      </c>
      <c r="K3" s="7">
        <v>28</v>
      </c>
      <c r="M3">
        <v>2</v>
      </c>
      <c r="N3">
        <v>0</v>
      </c>
      <c r="O3">
        <v>0</v>
      </c>
      <c r="Q3">
        <v>9</v>
      </c>
      <c r="R3">
        <v>0</v>
      </c>
      <c r="S3">
        <v>0</v>
      </c>
      <c r="U3">
        <v>33</v>
      </c>
      <c r="V3">
        <v>0</v>
      </c>
      <c r="W3">
        <v>0</v>
      </c>
    </row>
    <row r="4" spans="1:23">
      <c r="A4" s="2">
        <v>10</v>
      </c>
      <c r="B4" s="8">
        <v>19</v>
      </c>
      <c r="C4" s="4">
        <v>29</v>
      </c>
      <c r="D4" s="4">
        <v>30</v>
      </c>
      <c r="E4" s="4">
        <v>23</v>
      </c>
      <c r="F4" s="4">
        <v>25</v>
      </c>
      <c r="G4" s="13">
        <v>20</v>
      </c>
      <c r="H4" s="13">
        <v>33</v>
      </c>
      <c r="I4" s="13">
        <v>23</v>
      </c>
      <c r="J4" s="13">
        <v>19</v>
      </c>
      <c r="K4" s="9">
        <v>17</v>
      </c>
      <c r="M4">
        <v>3</v>
      </c>
      <c r="N4">
        <v>1</v>
      </c>
      <c r="O4">
        <f>N4/400</f>
        <v>2.5000000000000001E-3</v>
      </c>
      <c r="Q4">
        <v>10</v>
      </c>
      <c r="R4">
        <f>COUNTIF(B3:K22, 10)</f>
        <v>1</v>
      </c>
      <c r="S4">
        <f>R4/SUM(R4:R32)</f>
        <v>5.0000000000000001E-3</v>
      </c>
      <c r="U4">
        <f>MIN(B28:K37)</f>
        <v>34</v>
      </c>
      <c r="V4">
        <f>COUNTIF(B28:K37, 34)</f>
        <v>1</v>
      </c>
      <c r="W4">
        <f>V4/SUM(V4:V37)</f>
        <v>0.01</v>
      </c>
    </row>
    <row r="5" spans="1:23">
      <c r="A5" s="2">
        <v>20</v>
      </c>
      <c r="B5" s="8">
        <v>22</v>
      </c>
      <c r="C5" s="4">
        <v>23</v>
      </c>
      <c r="D5" s="4">
        <v>30</v>
      </c>
      <c r="E5" s="4">
        <v>25</v>
      </c>
      <c r="F5" s="13">
        <v>28</v>
      </c>
      <c r="G5" s="13">
        <v>27</v>
      </c>
      <c r="H5" s="13">
        <v>33</v>
      </c>
      <c r="I5" s="13">
        <v>19</v>
      </c>
      <c r="J5" s="13">
        <v>27</v>
      </c>
      <c r="K5" s="9">
        <v>22</v>
      </c>
      <c r="M5">
        <v>4</v>
      </c>
      <c r="N5">
        <v>1</v>
      </c>
      <c r="O5">
        <f>N5/400</f>
        <v>2.5000000000000001E-3</v>
      </c>
      <c r="Q5">
        <v>11</v>
      </c>
      <c r="R5">
        <v>0</v>
      </c>
      <c r="S5">
        <v>0</v>
      </c>
      <c r="U5">
        <v>35</v>
      </c>
      <c r="V5">
        <f>COUNTIF(B28:K37, 35)</f>
        <v>0</v>
      </c>
      <c r="W5">
        <f>V5/SUM(V4:V37)</f>
        <v>0</v>
      </c>
    </row>
    <row r="6" spans="1:23">
      <c r="A6" s="2">
        <v>30</v>
      </c>
      <c r="B6" s="8">
        <v>28</v>
      </c>
      <c r="C6" s="4">
        <v>23</v>
      </c>
      <c r="D6" s="4">
        <v>20</v>
      </c>
      <c r="E6" s="4">
        <v>22</v>
      </c>
      <c r="F6" s="13">
        <v>27</v>
      </c>
      <c r="G6" s="13">
        <v>22</v>
      </c>
      <c r="H6" s="13">
        <v>27</v>
      </c>
      <c r="I6" s="13">
        <v>21</v>
      </c>
      <c r="J6" s="13">
        <v>23</v>
      </c>
      <c r="K6" s="9">
        <v>30</v>
      </c>
      <c r="M6">
        <v>5</v>
      </c>
      <c r="N6">
        <v>8</v>
      </c>
      <c r="O6">
        <f>N6/400</f>
        <v>0.02</v>
      </c>
      <c r="Q6">
        <v>12</v>
      </c>
      <c r="R6">
        <v>0</v>
      </c>
      <c r="S6">
        <v>0</v>
      </c>
      <c r="U6">
        <v>36</v>
      </c>
      <c r="V6">
        <f>COUNTIF(B28:K37, 36)</f>
        <v>2</v>
      </c>
      <c r="W6">
        <f>V6/SUM(V4:V37)</f>
        <v>0.02</v>
      </c>
    </row>
    <row r="7" spans="1:23">
      <c r="A7" s="2">
        <v>40</v>
      </c>
      <c r="B7" s="8">
        <v>23</v>
      </c>
      <c r="C7" s="4">
        <v>25</v>
      </c>
      <c r="D7" s="4">
        <v>25</v>
      </c>
      <c r="E7" s="4">
        <v>23</v>
      </c>
      <c r="F7" s="13">
        <v>23</v>
      </c>
      <c r="G7" s="13">
        <v>27</v>
      </c>
      <c r="H7" s="13">
        <v>24</v>
      </c>
      <c r="I7" s="13">
        <v>37</v>
      </c>
      <c r="J7" s="13">
        <v>24</v>
      </c>
      <c r="K7" s="9">
        <v>22</v>
      </c>
      <c r="M7">
        <v>6</v>
      </c>
      <c r="N7">
        <v>10</v>
      </c>
      <c r="O7">
        <f>N7/400</f>
        <v>2.5000000000000001E-2</v>
      </c>
      <c r="Q7">
        <v>13</v>
      </c>
      <c r="R7">
        <v>0</v>
      </c>
      <c r="S7">
        <f>R7/SUM(R4:R32)</f>
        <v>0</v>
      </c>
      <c r="U7">
        <v>37</v>
      </c>
      <c r="V7">
        <f>COUNTIF(B28:K37, 37)</f>
        <v>5</v>
      </c>
      <c r="W7">
        <f>V7/SUM(V4:V37)</f>
        <v>0.05</v>
      </c>
    </row>
    <row r="8" spans="1:23">
      <c r="A8" s="2">
        <v>50</v>
      </c>
      <c r="B8" s="8">
        <v>22</v>
      </c>
      <c r="C8" s="4">
        <v>25</v>
      </c>
      <c r="D8" s="4">
        <v>25</v>
      </c>
      <c r="E8" s="4">
        <v>24</v>
      </c>
      <c r="F8" s="13">
        <v>29</v>
      </c>
      <c r="G8" s="13">
        <v>25</v>
      </c>
      <c r="H8" s="13">
        <v>31</v>
      </c>
      <c r="I8" s="13">
        <v>18</v>
      </c>
      <c r="J8" s="13">
        <v>20</v>
      </c>
      <c r="K8" s="9">
        <v>27</v>
      </c>
      <c r="M8">
        <v>7</v>
      </c>
      <c r="N8">
        <v>13</v>
      </c>
      <c r="O8">
        <f>N8/400</f>
        <v>3.2500000000000001E-2</v>
      </c>
      <c r="Q8">
        <v>14</v>
      </c>
      <c r="R8">
        <f>COUNTIF(B3:K22, 14)</f>
        <v>2</v>
      </c>
      <c r="S8">
        <f>R8/SUM(R4:R32)</f>
        <v>0.01</v>
      </c>
      <c r="U8">
        <v>38</v>
      </c>
      <c r="V8">
        <f>COUNTIF(B28:K37, 38)</f>
        <v>1</v>
      </c>
      <c r="W8">
        <f>V8/SUM(V4:V37)</f>
        <v>0.01</v>
      </c>
    </row>
    <row r="9" spans="1:23">
      <c r="A9" s="2">
        <v>60</v>
      </c>
      <c r="B9" s="8">
        <v>25</v>
      </c>
      <c r="C9" s="4">
        <v>18</v>
      </c>
      <c r="D9" s="4">
        <v>23</v>
      </c>
      <c r="E9" s="4">
        <v>35</v>
      </c>
      <c r="F9" s="13">
        <v>21</v>
      </c>
      <c r="G9" s="13">
        <v>22</v>
      </c>
      <c r="H9" s="13">
        <v>19</v>
      </c>
      <c r="I9" s="13">
        <v>19</v>
      </c>
      <c r="J9" s="13">
        <v>24</v>
      </c>
      <c r="K9" s="9">
        <v>26</v>
      </c>
      <c r="M9">
        <v>8</v>
      </c>
      <c r="N9">
        <v>30</v>
      </c>
      <c r="O9">
        <f>N9/400</f>
        <v>7.4999999999999997E-2</v>
      </c>
      <c r="Q9">
        <v>15</v>
      </c>
      <c r="R9">
        <f>COUNTIF(B3:K22, 15)</f>
        <v>2</v>
      </c>
      <c r="S9">
        <f>R9/SUM(R4:R32)</f>
        <v>0.01</v>
      </c>
      <c r="U9">
        <v>39</v>
      </c>
      <c r="V9">
        <f>COUNTIF(B28:K37, 39)</f>
        <v>1</v>
      </c>
      <c r="W9">
        <f>V9/SUM(V4:V37)</f>
        <v>0.01</v>
      </c>
    </row>
    <row r="10" spans="1:23">
      <c r="A10" s="2">
        <v>70</v>
      </c>
      <c r="B10" s="8">
        <v>29</v>
      </c>
      <c r="C10" s="4">
        <v>24</v>
      </c>
      <c r="D10" s="4">
        <v>22</v>
      </c>
      <c r="E10" s="4">
        <v>24</v>
      </c>
      <c r="F10" s="13">
        <v>25</v>
      </c>
      <c r="G10" s="13">
        <v>31</v>
      </c>
      <c r="H10" s="13">
        <v>26</v>
      </c>
      <c r="I10" s="13">
        <v>29</v>
      </c>
      <c r="J10" s="13">
        <v>30</v>
      </c>
      <c r="K10" s="9">
        <v>23</v>
      </c>
      <c r="M10">
        <v>9</v>
      </c>
      <c r="N10">
        <v>30</v>
      </c>
      <c r="O10">
        <f>N10/400</f>
        <v>7.4999999999999997E-2</v>
      </c>
      <c r="Q10">
        <v>16</v>
      </c>
      <c r="R10">
        <f>COUNTIF(B3:K22, 16)</f>
        <v>3</v>
      </c>
      <c r="S10">
        <f>R10/SUM(R4:R32)</f>
        <v>1.4999999999999999E-2</v>
      </c>
      <c r="U10">
        <v>40</v>
      </c>
      <c r="V10">
        <f>COUNTIF(B28:K37, 40)</f>
        <v>1</v>
      </c>
      <c r="W10">
        <f>V10/SUM(V4:V37)</f>
        <v>0.01</v>
      </c>
    </row>
    <row r="11" spans="1:23">
      <c r="A11" s="2">
        <v>80</v>
      </c>
      <c r="B11" s="8">
        <v>31</v>
      </c>
      <c r="C11" s="4">
        <v>30</v>
      </c>
      <c r="D11" s="4">
        <v>19</v>
      </c>
      <c r="E11" s="4">
        <v>20</v>
      </c>
      <c r="F11" s="13">
        <v>31</v>
      </c>
      <c r="G11" s="13">
        <v>22</v>
      </c>
      <c r="H11" s="13">
        <v>31</v>
      </c>
      <c r="I11" s="13">
        <v>17</v>
      </c>
      <c r="J11" s="13">
        <v>27</v>
      </c>
      <c r="K11" s="14">
        <v>23</v>
      </c>
      <c r="M11">
        <v>10</v>
      </c>
      <c r="N11">
        <v>33</v>
      </c>
      <c r="O11">
        <f>N11/400</f>
        <v>8.2500000000000004E-2</v>
      </c>
      <c r="Q11">
        <v>17</v>
      </c>
      <c r="R11">
        <f>COUNTIF(B3:K22, 17)</f>
        <v>3</v>
      </c>
      <c r="S11">
        <f>R11/SUM(R4:R32)</f>
        <v>1.4999999999999999E-2</v>
      </c>
      <c r="U11">
        <v>41</v>
      </c>
      <c r="V11">
        <f>COUNTIF(B28:K37, 41)</f>
        <v>2</v>
      </c>
      <c r="W11">
        <f>V11/SUM(V4:V37)</f>
        <v>0.02</v>
      </c>
    </row>
    <row r="12" spans="1:23">
      <c r="A12" s="2">
        <v>90</v>
      </c>
      <c r="B12" s="8">
        <v>30</v>
      </c>
      <c r="C12" s="4">
        <v>19</v>
      </c>
      <c r="D12" s="4">
        <v>26</v>
      </c>
      <c r="E12" s="4">
        <v>28</v>
      </c>
      <c r="F12" s="13">
        <v>18</v>
      </c>
      <c r="G12" s="13">
        <v>19</v>
      </c>
      <c r="H12" s="13">
        <v>32</v>
      </c>
      <c r="I12" s="13">
        <v>27</v>
      </c>
      <c r="J12" s="13">
        <v>28</v>
      </c>
      <c r="K12" s="9">
        <v>19</v>
      </c>
      <c r="M12">
        <v>11</v>
      </c>
      <c r="N12">
        <v>45</v>
      </c>
      <c r="O12">
        <f>N12/400</f>
        <v>0.1125</v>
      </c>
      <c r="Q12">
        <v>18</v>
      </c>
      <c r="R12">
        <f>COUNTIF(B3:K22, 18)</f>
        <v>7</v>
      </c>
      <c r="S12">
        <f>R12/SUM(R4:R32)</f>
        <v>3.5000000000000003E-2</v>
      </c>
      <c r="U12">
        <v>42</v>
      </c>
      <c r="V12">
        <f>COUNTIF(B28:K37, 42)</f>
        <v>4</v>
      </c>
      <c r="W12">
        <f>V12/SUM(V4:V37)</f>
        <v>0.04</v>
      </c>
    </row>
    <row r="13" spans="1:23">
      <c r="A13" s="2">
        <v>100</v>
      </c>
      <c r="B13" s="8">
        <v>26</v>
      </c>
      <c r="C13" s="4">
        <v>20</v>
      </c>
      <c r="D13" s="4">
        <v>19</v>
      </c>
      <c r="E13" s="4">
        <v>18</v>
      </c>
      <c r="F13" s="13">
        <v>28</v>
      </c>
      <c r="G13" s="13">
        <v>26</v>
      </c>
      <c r="H13" s="13">
        <v>22</v>
      </c>
      <c r="I13" s="13">
        <v>22</v>
      </c>
      <c r="J13" s="13">
        <v>16</v>
      </c>
      <c r="K13" s="9">
        <v>21</v>
      </c>
      <c r="M13">
        <v>12</v>
      </c>
      <c r="N13">
        <v>45</v>
      </c>
      <c r="O13">
        <f>N13/400</f>
        <v>0.1125</v>
      </c>
      <c r="Q13">
        <v>19</v>
      </c>
      <c r="R13">
        <f>COUNTIF(B3:K22, 19)</f>
        <v>13</v>
      </c>
      <c r="S13">
        <f>R13/SUM(R4:R32)</f>
        <v>6.5000000000000002E-2</v>
      </c>
      <c r="U13">
        <v>43</v>
      </c>
      <c r="V13">
        <f>COUNTIF(B28:K37, 43)</f>
        <v>4</v>
      </c>
      <c r="W13">
        <f>V13/SUM(V4:V37)</f>
        <v>0.04</v>
      </c>
    </row>
    <row r="14" spans="1:23">
      <c r="A14" s="2">
        <v>110</v>
      </c>
      <c r="B14" s="8">
        <v>18</v>
      </c>
      <c r="C14" s="4">
        <v>25</v>
      </c>
      <c r="D14" s="4">
        <v>29</v>
      </c>
      <c r="E14" s="4">
        <v>28</v>
      </c>
      <c r="F14" s="13">
        <v>26</v>
      </c>
      <c r="G14" s="13">
        <v>31</v>
      </c>
      <c r="H14" s="13">
        <v>25</v>
      </c>
      <c r="I14" s="13">
        <v>23</v>
      </c>
      <c r="J14" s="13">
        <v>28</v>
      </c>
      <c r="K14" s="9">
        <v>33</v>
      </c>
      <c r="M14">
        <v>13</v>
      </c>
      <c r="N14">
        <v>37</v>
      </c>
      <c r="O14">
        <f>N14/400</f>
        <v>9.2499999999999999E-2</v>
      </c>
      <c r="Q14">
        <v>20</v>
      </c>
      <c r="R14">
        <f>COUNTIF(B3:K22, 20)</f>
        <v>10</v>
      </c>
      <c r="S14">
        <f>R14/SUM(R4:R32)</f>
        <v>0.05</v>
      </c>
      <c r="U14">
        <v>44</v>
      </c>
      <c r="V14">
        <f>COUNTIF(B28:K37, 44)</f>
        <v>3</v>
      </c>
      <c r="W14">
        <f>V14/SUM(V4:V37)</f>
        <v>0.03</v>
      </c>
    </row>
    <row r="15" spans="1:23">
      <c r="A15" s="2">
        <v>120</v>
      </c>
      <c r="B15" s="8">
        <v>24</v>
      </c>
      <c r="C15" s="4">
        <v>27</v>
      </c>
      <c r="D15" s="4">
        <v>20</v>
      </c>
      <c r="E15" s="4">
        <v>31</v>
      </c>
      <c r="F15" s="13">
        <v>14</v>
      </c>
      <c r="G15" s="13">
        <v>20</v>
      </c>
      <c r="H15" s="13">
        <v>22</v>
      </c>
      <c r="I15" s="13">
        <v>23</v>
      </c>
      <c r="J15" s="13">
        <v>16</v>
      </c>
      <c r="K15" s="9">
        <v>21</v>
      </c>
      <c r="M15">
        <v>14</v>
      </c>
      <c r="N15">
        <v>35</v>
      </c>
      <c r="O15">
        <f>N15/400</f>
        <v>8.7499999999999994E-2</v>
      </c>
      <c r="Q15">
        <v>21</v>
      </c>
      <c r="R15">
        <f>COUNTIF(B3:K22, 21)</f>
        <v>13</v>
      </c>
      <c r="S15">
        <f>R15/SUM(R4:R32)</f>
        <v>6.5000000000000002E-2</v>
      </c>
      <c r="U15">
        <v>45</v>
      </c>
      <c r="V15">
        <f>COUNTIF(B28:K37, 45)</f>
        <v>4</v>
      </c>
      <c r="W15">
        <f>V15/SUM(V4:V37)</f>
        <v>0.04</v>
      </c>
    </row>
    <row r="16" spans="1:23">
      <c r="A16" s="2">
        <v>130</v>
      </c>
      <c r="B16" s="8">
        <v>21</v>
      </c>
      <c r="C16" s="4">
        <v>26</v>
      </c>
      <c r="D16" s="4">
        <v>24</v>
      </c>
      <c r="E16" s="4">
        <v>22</v>
      </c>
      <c r="F16" s="13">
        <v>28</v>
      </c>
      <c r="G16" s="13">
        <v>24</v>
      </c>
      <c r="H16" s="13">
        <v>19</v>
      </c>
      <c r="I16" s="13">
        <v>22</v>
      </c>
      <c r="J16" s="13">
        <v>25</v>
      </c>
      <c r="K16" s="9">
        <v>18</v>
      </c>
      <c r="M16">
        <v>15</v>
      </c>
      <c r="N16">
        <v>44</v>
      </c>
      <c r="O16">
        <f>N16/400</f>
        <v>0.11</v>
      </c>
      <c r="Q16">
        <v>22</v>
      </c>
      <c r="R16">
        <f>COUNTIF(B3:K22, 22)</f>
        <v>18</v>
      </c>
      <c r="S16">
        <f>R16/SUM(R4:R32)</f>
        <v>0.09</v>
      </c>
      <c r="U16">
        <v>46</v>
      </c>
      <c r="V16">
        <f>COUNTIF(B28:K37, 46)</f>
        <v>6</v>
      </c>
      <c r="W16">
        <f>V16/SUM(V4:V37)</f>
        <v>0.06</v>
      </c>
    </row>
    <row r="17" spans="1:23">
      <c r="A17" s="2">
        <v>140</v>
      </c>
      <c r="B17" s="8">
        <v>21</v>
      </c>
      <c r="C17" s="4">
        <v>29</v>
      </c>
      <c r="D17" s="4">
        <v>25</v>
      </c>
      <c r="E17" s="4">
        <v>22</v>
      </c>
      <c r="F17" s="13">
        <v>16</v>
      </c>
      <c r="G17" s="13">
        <v>29</v>
      </c>
      <c r="H17" s="13">
        <v>31</v>
      </c>
      <c r="I17" s="13">
        <v>10</v>
      </c>
      <c r="J17" s="13">
        <v>21</v>
      </c>
      <c r="K17" s="9">
        <v>26</v>
      </c>
      <c r="M17">
        <v>16</v>
      </c>
      <c r="N17">
        <v>26</v>
      </c>
      <c r="O17">
        <f>N17/400</f>
        <v>6.5000000000000002E-2</v>
      </c>
      <c r="Q17">
        <v>23</v>
      </c>
      <c r="R17">
        <f>COUNTIF(B3:K22, 23)</f>
        <v>16</v>
      </c>
      <c r="S17">
        <f>R17/SUM(R4:R32)</f>
        <v>0.08</v>
      </c>
      <c r="U17">
        <v>47</v>
      </c>
      <c r="V17">
        <f>COUNTIF(B28:K37, 47)</f>
        <v>9</v>
      </c>
      <c r="W17">
        <f>V17/SUM(V4:V37)</f>
        <v>0.09</v>
      </c>
    </row>
    <row r="18" spans="1:23">
      <c r="A18" s="2">
        <v>150</v>
      </c>
      <c r="B18" s="8">
        <v>26</v>
      </c>
      <c r="C18" s="4">
        <v>28</v>
      </c>
      <c r="D18" s="4">
        <v>33</v>
      </c>
      <c r="E18" s="4">
        <v>21</v>
      </c>
      <c r="F18" s="13">
        <v>25</v>
      </c>
      <c r="G18" s="13">
        <v>26</v>
      </c>
      <c r="H18" s="13">
        <v>19</v>
      </c>
      <c r="I18" s="13">
        <v>21</v>
      </c>
      <c r="J18" s="13">
        <v>22</v>
      </c>
      <c r="K18" s="9">
        <v>26</v>
      </c>
      <c r="M18">
        <v>17</v>
      </c>
      <c r="N18">
        <v>18</v>
      </c>
      <c r="O18">
        <f>N18/400</f>
        <v>4.4999999999999998E-2</v>
      </c>
      <c r="Q18">
        <v>24</v>
      </c>
      <c r="R18">
        <f>COUNTIF(B3:K22, 24)</f>
        <v>11</v>
      </c>
      <c r="S18">
        <f>R18/SUM(R4:R32)</f>
        <v>5.5E-2</v>
      </c>
      <c r="U18">
        <v>48</v>
      </c>
      <c r="V18">
        <f>COUNTIF(B28:K37, 48)</f>
        <v>7</v>
      </c>
      <c r="W18">
        <f>V18/SUM(V4:V37)</f>
        <v>7.0000000000000007E-2</v>
      </c>
    </row>
    <row r="19" spans="1:23">
      <c r="A19" s="2">
        <v>160</v>
      </c>
      <c r="B19" s="8">
        <v>27</v>
      </c>
      <c r="C19" s="4">
        <v>25</v>
      </c>
      <c r="D19" s="4">
        <v>36</v>
      </c>
      <c r="E19" s="4">
        <v>31</v>
      </c>
      <c r="F19" s="13">
        <v>25</v>
      </c>
      <c r="G19" s="13">
        <v>17</v>
      </c>
      <c r="H19" s="13">
        <v>29</v>
      </c>
      <c r="I19" s="13">
        <v>27</v>
      </c>
      <c r="J19" s="13">
        <v>30</v>
      </c>
      <c r="K19" s="9">
        <v>28</v>
      </c>
      <c r="M19">
        <v>18</v>
      </c>
      <c r="N19">
        <v>8</v>
      </c>
      <c r="O19">
        <f>N19/400</f>
        <v>0.02</v>
      </c>
      <c r="Q19">
        <v>25</v>
      </c>
      <c r="R19">
        <f>COUNTIF(B3:K22, 25)</f>
        <v>17</v>
      </c>
      <c r="S19">
        <f>R19/SUM(R4:R32)</f>
        <v>8.5000000000000006E-2</v>
      </c>
      <c r="U19">
        <v>49</v>
      </c>
      <c r="V19">
        <f>COUNTIF(B28:K37, 49)</f>
        <v>5</v>
      </c>
      <c r="W19">
        <f>V19/SUM(V4:V37)</f>
        <v>0.05</v>
      </c>
    </row>
    <row r="20" spans="1:23">
      <c r="A20" s="2">
        <v>170</v>
      </c>
      <c r="B20" s="8">
        <v>14</v>
      </c>
      <c r="C20" s="4">
        <v>22</v>
      </c>
      <c r="D20" s="4">
        <v>32</v>
      </c>
      <c r="E20" s="4">
        <v>27</v>
      </c>
      <c r="F20" s="13">
        <v>23</v>
      </c>
      <c r="G20" s="13">
        <v>19</v>
      </c>
      <c r="H20" s="13">
        <v>27</v>
      </c>
      <c r="I20" s="13">
        <v>28</v>
      </c>
      <c r="J20" s="13">
        <v>25</v>
      </c>
      <c r="K20" s="9">
        <v>28</v>
      </c>
      <c r="M20">
        <v>19</v>
      </c>
      <c r="N20">
        <v>7</v>
      </c>
      <c r="O20">
        <f>N20/400</f>
        <v>1.7500000000000002E-2</v>
      </c>
      <c r="Q20">
        <v>26</v>
      </c>
      <c r="R20">
        <f>COUNTIF(B3:K22, 26)</f>
        <v>16</v>
      </c>
      <c r="S20">
        <f>R20/SUM(R4:R32)</f>
        <v>0.08</v>
      </c>
      <c r="U20">
        <v>50</v>
      </c>
      <c r="V20">
        <f>COUNTIF(B28:K37, 50)</f>
        <v>4</v>
      </c>
      <c r="W20">
        <f>V20/SUM(V4:V37)</f>
        <v>0.04</v>
      </c>
    </row>
    <row r="21" spans="1:23">
      <c r="A21" s="2">
        <v>180</v>
      </c>
      <c r="B21" s="8">
        <v>22</v>
      </c>
      <c r="C21" s="4">
        <v>15</v>
      </c>
      <c r="D21" s="4">
        <v>18</v>
      </c>
      <c r="E21" s="4">
        <v>29</v>
      </c>
      <c r="F21" s="13">
        <v>21</v>
      </c>
      <c r="G21" s="13">
        <v>23</v>
      </c>
      <c r="H21" s="13">
        <v>26</v>
      </c>
      <c r="I21" s="13">
        <v>21</v>
      </c>
      <c r="J21" s="13">
        <v>29</v>
      </c>
      <c r="K21" s="9">
        <v>31</v>
      </c>
      <c r="M21">
        <v>20</v>
      </c>
      <c r="N21">
        <v>6</v>
      </c>
      <c r="O21">
        <f>N21/400</f>
        <v>1.4999999999999999E-2</v>
      </c>
      <c r="Q21">
        <v>27</v>
      </c>
      <c r="R21">
        <f>COUNTIF(B3:K22, 27)</f>
        <v>15</v>
      </c>
      <c r="S21">
        <f>R21/SUM(R4:R32)</f>
        <v>7.4999999999999997E-2</v>
      </c>
      <c r="U21">
        <v>51</v>
      </c>
      <c r="V21">
        <f>COUNTIF(B28:K37, 51)</f>
        <v>6</v>
      </c>
      <c r="W21">
        <f>V21/SUM(V4:V37)</f>
        <v>0.06</v>
      </c>
    </row>
    <row r="22" spans="1:23">
      <c r="A22" s="2">
        <v>190</v>
      </c>
      <c r="B22" s="10">
        <v>28</v>
      </c>
      <c r="C22" s="11">
        <v>27</v>
      </c>
      <c r="D22" s="11">
        <v>26</v>
      </c>
      <c r="E22" s="11">
        <v>21</v>
      </c>
      <c r="F22" s="11">
        <v>20</v>
      </c>
      <c r="G22" s="11">
        <v>26</v>
      </c>
      <c r="H22" s="11">
        <v>20</v>
      </c>
      <c r="I22" s="11">
        <v>24</v>
      </c>
      <c r="J22" s="11">
        <v>34</v>
      </c>
      <c r="K22" s="12">
        <v>24</v>
      </c>
      <c r="M22">
        <v>21</v>
      </c>
      <c r="N22">
        <v>2</v>
      </c>
      <c r="O22">
        <f>N22/400</f>
        <v>5.0000000000000001E-3</v>
      </c>
      <c r="Q22">
        <v>28</v>
      </c>
      <c r="R22">
        <f>COUNTIF(B3:K22,28 )</f>
        <v>14</v>
      </c>
      <c r="S22">
        <f>R22/SUM(R4:R32)</f>
        <v>7.0000000000000007E-2</v>
      </c>
      <c r="U22">
        <v>52</v>
      </c>
      <c r="V22">
        <f>COUNTIF(B28:K37, 52)</f>
        <v>3</v>
      </c>
      <c r="W22">
        <f>V22/SUM(V4:V37)</f>
        <v>0.03</v>
      </c>
    </row>
    <row r="23" spans="1:23">
      <c r="M23">
        <v>22</v>
      </c>
      <c r="N23">
        <v>0</v>
      </c>
      <c r="O23">
        <v>0</v>
      </c>
      <c r="Q23">
        <v>29</v>
      </c>
      <c r="R23">
        <f>COUNTIF($B$3:$K$22,29)</f>
        <v>11</v>
      </c>
      <c r="S23">
        <f>R23/SUM(R4:R32)</f>
        <v>5.5E-2</v>
      </c>
      <c r="U23">
        <v>53</v>
      </c>
      <c r="V23">
        <f>COUNTIF(B28:K37, 53)</f>
        <v>6</v>
      </c>
      <c r="W23">
        <f>V23/SUM(V4:V37)</f>
        <v>0.06</v>
      </c>
    </row>
    <row r="24" spans="1:23">
      <c r="M24">
        <v>23</v>
      </c>
      <c r="N24">
        <v>1</v>
      </c>
      <c r="O24">
        <f>N24/400</f>
        <v>2.5000000000000001E-3</v>
      </c>
      <c r="Q24">
        <v>30</v>
      </c>
      <c r="R24">
        <f>COUNTIF($B$3:$K$22,30)</f>
        <v>8</v>
      </c>
      <c r="S24">
        <f>R24/SUM(R4:R32)</f>
        <v>0.04</v>
      </c>
      <c r="U24">
        <v>54</v>
      </c>
      <c r="V24">
        <f>COUNTIF(B28:K37, 54)</f>
        <v>5</v>
      </c>
      <c r="W24">
        <f>V24/SUM(V4:V37)</f>
        <v>0.05</v>
      </c>
    </row>
    <row r="25" spans="1:23">
      <c r="M25">
        <v>24</v>
      </c>
      <c r="N25">
        <v>0</v>
      </c>
      <c r="O25">
        <v>0</v>
      </c>
      <c r="Q25">
        <v>31</v>
      </c>
      <c r="R25">
        <f>COUNTIF($B$3:$K$22,31)</f>
        <v>10</v>
      </c>
      <c r="S25">
        <f>R25/SUM(R4:R32)</f>
        <v>0.05</v>
      </c>
      <c r="U25">
        <v>55</v>
      </c>
      <c r="V25">
        <f>COUNTIF(B28:K37, 55)</f>
        <v>6</v>
      </c>
      <c r="W25">
        <f>V25/SUM(V4:V37)</f>
        <v>0.06</v>
      </c>
    </row>
    <row r="26" spans="1:23">
      <c r="A26" s="16" t="s">
        <v>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Q26">
        <v>32</v>
      </c>
      <c r="R26">
        <f>COUNTIF($B$3:$K$22,32)</f>
        <v>2</v>
      </c>
      <c r="S26">
        <f>R26/SUM(R4:R32)</f>
        <v>0.01</v>
      </c>
      <c r="U26">
        <v>56</v>
      </c>
      <c r="V26">
        <f>COUNTIF(B28:K37, 56)</f>
        <v>3</v>
      </c>
      <c r="W26">
        <f>V26/SUM(V4:V37)</f>
        <v>0.03</v>
      </c>
    </row>
    <row r="27" spans="1:23">
      <c r="A27" s="1" t="s">
        <v>2</v>
      </c>
      <c r="B27" s="15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Q27">
        <v>33</v>
      </c>
      <c r="R27">
        <f>COUNTIF($B$3:$K$22,33)</f>
        <v>4</v>
      </c>
      <c r="S27">
        <f>R27/SUM(R4:R32)</f>
        <v>0.02</v>
      </c>
      <c r="U27">
        <v>57</v>
      </c>
      <c r="V27">
        <f>COUNTIF(B28:K37, 57)</f>
        <v>2</v>
      </c>
      <c r="W27">
        <f>V27/SUM(V4:V37)</f>
        <v>0.02</v>
      </c>
    </row>
    <row r="28" spans="1:23">
      <c r="A28" s="1">
        <v>0</v>
      </c>
      <c r="B28" s="5">
        <f>B3+C3</f>
        <v>51</v>
      </c>
      <c r="C28" s="6">
        <f>D3+E3</f>
        <v>42</v>
      </c>
      <c r="D28" s="6">
        <f>F3+G3</f>
        <v>55</v>
      </c>
      <c r="E28" s="6">
        <f>H3+I3</f>
        <v>46</v>
      </c>
      <c r="F28" s="6">
        <f>J3+K3</f>
        <v>51</v>
      </c>
      <c r="G28" s="6">
        <f>B4+C4</f>
        <v>48</v>
      </c>
      <c r="H28" s="6">
        <f>D4+E4</f>
        <v>53</v>
      </c>
      <c r="I28" s="6">
        <f>F4+G4</f>
        <v>45</v>
      </c>
      <c r="J28" s="6">
        <f>H4+I4</f>
        <v>56</v>
      </c>
      <c r="K28" s="7">
        <f>J4+K4</f>
        <v>36</v>
      </c>
      <c r="Q28">
        <v>34</v>
      </c>
      <c r="R28">
        <f>COUNTIF($B$3:$K$22,34)</f>
        <v>1</v>
      </c>
      <c r="S28">
        <f>R28/SUM(R4:R32)</f>
        <v>5.0000000000000001E-3</v>
      </c>
      <c r="U28">
        <v>58</v>
      </c>
      <c r="V28">
        <f>COUNTIF(B28:K37, 58)</f>
        <v>3</v>
      </c>
      <c r="W28">
        <f>V28/SUM(V4:V37)</f>
        <v>0.03</v>
      </c>
    </row>
    <row r="29" spans="1:23">
      <c r="A29" s="1">
        <v>10</v>
      </c>
      <c r="B29" s="8">
        <f>B5+C5</f>
        <v>45</v>
      </c>
      <c r="C29" s="4">
        <f>D5+E5</f>
        <v>55</v>
      </c>
      <c r="D29" s="4">
        <f>F5+G5</f>
        <v>55</v>
      </c>
      <c r="E29" s="4">
        <f>H5+I5</f>
        <v>52</v>
      </c>
      <c r="F29" s="4">
        <f>J5+K5</f>
        <v>49</v>
      </c>
      <c r="G29" s="4">
        <f>B6+C6</f>
        <v>51</v>
      </c>
      <c r="H29" s="4">
        <f>D6+E6</f>
        <v>42</v>
      </c>
      <c r="I29" s="4">
        <f>F6+G6</f>
        <v>49</v>
      </c>
      <c r="J29" s="4">
        <f>H6+I6</f>
        <v>48</v>
      </c>
      <c r="K29" s="9">
        <f>J6+K6</f>
        <v>53</v>
      </c>
      <c r="Q29">
        <v>35</v>
      </c>
      <c r="R29">
        <f>COUNTIF($B$3:$K$22,35)</f>
        <v>1</v>
      </c>
      <c r="S29">
        <f>R29/SUM(R4:R32)</f>
        <v>5.0000000000000001E-3</v>
      </c>
      <c r="U29">
        <v>59</v>
      </c>
      <c r="V29">
        <f>COUNTIF(B28:K37, 59)</f>
        <v>2</v>
      </c>
      <c r="W29">
        <f>V29/SUM(V4:V37)</f>
        <v>0.02</v>
      </c>
    </row>
    <row r="30" spans="1:23">
      <c r="A30" s="1">
        <v>20</v>
      </c>
      <c r="B30" s="8">
        <f>B7+C7</f>
        <v>48</v>
      </c>
      <c r="C30" s="4">
        <f>D7+E7</f>
        <v>48</v>
      </c>
      <c r="D30" s="4">
        <f>F7+G7</f>
        <v>50</v>
      </c>
      <c r="E30" s="4">
        <f>H7+I7</f>
        <v>61</v>
      </c>
      <c r="F30" s="4">
        <f>J7+K7</f>
        <v>46</v>
      </c>
      <c r="G30" s="4">
        <f>B8+C8</f>
        <v>47</v>
      </c>
      <c r="H30" s="4">
        <f>D8+E8</f>
        <v>49</v>
      </c>
      <c r="I30" s="4">
        <f>F8+G8</f>
        <v>54</v>
      </c>
      <c r="J30" s="4">
        <f>H8+I8</f>
        <v>49</v>
      </c>
      <c r="K30" s="9">
        <f>J8+K8</f>
        <v>47</v>
      </c>
      <c r="Q30">
        <v>36</v>
      </c>
      <c r="R30">
        <f>COUNTIF($B$3:$K$22,36)</f>
        <v>1</v>
      </c>
      <c r="S30">
        <f>R30/SUM(R4:R32)</f>
        <v>5.0000000000000001E-3</v>
      </c>
      <c r="U30">
        <v>60</v>
      </c>
      <c r="V30">
        <f>COUNTIF(B28:K37, 60)</f>
        <v>1</v>
      </c>
      <c r="W30">
        <f>V30/SUM(V4:V37)</f>
        <v>0.01</v>
      </c>
    </row>
    <row r="31" spans="1:23">
      <c r="A31" s="1">
        <v>30</v>
      </c>
      <c r="B31" s="8">
        <f>B9+C9</f>
        <v>43</v>
      </c>
      <c r="C31" s="4">
        <f>D9+E9</f>
        <v>58</v>
      </c>
      <c r="D31" s="4">
        <f>F9+G9</f>
        <v>43</v>
      </c>
      <c r="E31" s="4">
        <f>H9+I9</f>
        <v>38</v>
      </c>
      <c r="F31" s="4">
        <f>J9+K9</f>
        <v>50</v>
      </c>
      <c r="G31" s="4">
        <f>B10+C10</f>
        <v>53</v>
      </c>
      <c r="H31" s="4">
        <f>D10+E10</f>
        <v>46</v>
      </c>
      <c r="I31" s="4">
        <f>F10+G10</f>
        <v>56</v>
      </c>
      <c r="J31" s="4">
        <f>H10+I10</f>
        <v>55</v>
      </c>
      <c r="K31" s="9">
        <f>J10+K10</f>
        <v>53</v>
      </c>
      <c r="Q31">
        <v>37</v>
      </c>
      <c r="R31">
        <f>COUNTIF($B$3:$K$22,37)</f>
        <v>1</v>
      </c>
      <c r="S31">
        <f>R31/SUM(R4:R32)</f>
        <v>5.0000000000000001E-3</v>
      </c>
      <c r="U31">
        <v>61</v>
      </c>
      <c r="V31">
        <f>COUNTIF(B28:K37, 61)</f>
        <v>3</v>
      </c>
      <c r="W31">
        <f>V31/SUM(V4:V37)</f>
        <v>0.03</v>
      </c>
    </row>
    <row r="32" spans="1:23">
      <c r="A32" s="1">
        <v>40</v>
      </c>
      <c r="B32" s="8">
        <f>B11+C11</f>
        <v>61</v>
      </c>
      <c r="C32" s="4">
        <f>D11+E11</f>
        <v>39</v>
      </c>
      <c r="D32" s="4">
        <f>F11+G11</f>
        <v>53</v>
      </c>
      <c r="E32" s="4">
        <f>H11+I11</f>
        <v>48</v>
      </c>
      <c r="F32" s="4">
        <f>J11+K11</f>
        <v>50</v>
      </c>
      <c r="G32" s="4">
        <f>B12+C12</f>
        <v>49</v>
      </c>
      <c r="H32" s="4">
        <f>D12+E12</f>
        <v>54</v>
      </c>
      <c r="I32" s="4">
        <f>F12+G12</f>
        <v>37</v>
      </c>
      <c r="J32" s="4">
        <f>H12+I12</f>
        <v>59</v>
      </c>
      <c r="K32" s="9">
        <f>J12+K12</f>
        <v>47</v>
      </c>
      <c r="Q32">
        <v>38</v>
      </c>
      <c r="R32">
        <f>COUNTIF($B$3:$K$22,38)</f>
        <v>0</v>
      </c>
      <c r="S32">
        <f>R32/SUM(R4:R32)</f>
        <v>0</v>
      </c>
      <c r="U32">
        <v>62</v>
      </c>
      <c r="V32">
        <f>COUNTIF(B28:K37, 62)</f>
        <v>0</v>
      </c>
      <c r="W32">
        <f>V32/SUM(V4:V37)</f>
        <v>0</v>
      </c>
    </row>
    <row r="33" spans="1:23">
      <c r="A33" s="1">
        <v>50</v>
      </c>
      <c r="B33" s="8">
        <f>B13+C13</f>
        <v>46</v>
      </c>
      <c r="C33" s="4">
        <f>D13+E13</f>
        <v>37</v>
      </c>
      <c r="D33" s="4">
        <f>F13+G13</f>
        <v>54</v>
      </c>
      <c r="E33" s="4">
        <f>H13+I13</f>
        <v>44</v>
      </c>
      <c r="F33" s="4">
        <f>J13+K13</f>
        <v>37</v>
      </c>
      <c r="G33" s="4">
        <f>B14+C14</f>
        <v>43</v>
      </c>
      <c r="H33" s="4">
        <f>D14+E14</f>
        <v>57</v>
      </c>
      <c r="I33" s="4">
        <f>F14+G14</f>
        <v>57</v>
      </c>
      <c r="J33" s="4">
        <f>H14+I14</f>
        <v>48</v>
      </c>
      <c r="K33" s="9">
        <f>J14+K14</f>
        <v>61</v>
      </c>
      <c r="U33">
        <v>63</v>
      </c>
      <c r="V33">
        <f>COUNTIF(B28:K37, 63)</f>
        <v>0</v>
      </c>
      <c r="W33">
        <f>V33/SUM(V4:V37)</f>
        <v>0</v>
      </c>
    </row>
    <row r="34" spans="1:23">
      <c r="A34" s="1">
        <v>60</v>
      </c>
      <c r="B34" s="8">
        <f>B15+C15</f>
        <v>51</v>
      </c>
      <c r="C34" s="4">
        <f>D15+E15</f>
        <v>51</v>
      </c>
      <c r="D34" s="4">
        <f>F15+G15</f>
        <v>34</v>
      </c>
      <c r="E34" s="4">
        <f>H15+I15</f>
        <v>45</v>
      </c>
      <c r="F34" s="4">
        <f>J15+K15</f>
        <v>37</v>
      </c>
      <c r="G34" s="4">
        <f>B16+C16</f>
        <v>47</v>
      </c>
      <c r="H34" s="4">
        <f>D16+E16</f>
        <v>46</v>
      </c>
      <c r="I34" s="4">
        <f>F16+G16</f>
        <v>52</v>
      </c>
      <c r="J34" s="4">
        <f>H16+I16</f>
        <v>41</v>
      </c>
      <c r="K34" s="9">
        <f>J16+K16</f>
        <v>43</v>
      </c>
      <c r="U34">
        <v>64</v>
      </c>
      <c r="V34">
        <f>COUNTIF(B28:K37, 64)</f>
        <v>0</v>
      </c>
      <c r="W34">
        <f>V34/SUM(V4:V37)</f>
        <v>0</v>
      </c>
    </row>
    <row r="35" spans="1:23">
      <c r="A35" s="1">
        <v>70</v>
      </c>
      <c r="B35" s="8">
        <f>B17+C17</f>
        <v>50</v>
      </c>
      <c r="C35" s="4">
        <f>D17+E17</f>
        <v>47</v>
      </c>
      <c r="D35" s="4">
        <f>F17+G17</f>
        <v>45</v>
      </c>
      <c r="E35" s="4">
        <f>H17+I17</f>
        <v>41</v>
      </c>
      <c r="F35" s="4">
        <f>J17+K17</f>
        <v>47</v>
      </c>
      <c r="G35" s="4">
        <f>B18+C18</f>
        <v>54</v>
      </c>
      <c r="H35" s="4">
        <f>D18+E18</f>
        <v>54</v>
      </c>
      <c r="I35" s="4">
        <f>F18+G18</f>
        <v>51</v>
      </c>
      <c r="J35" s="4">
        <f>H18+I18</f>
        <v>40</v>
      </c>
      <c r="K35" s="9">
        <f>J18+K18</f>
        <v>48</v>
      </c>
      <c r="U35">
        <v>65</v>
      </c>
      <c r="V35">
        <f>COUNTIF(B28:K37, 65)</f>
        <v>0</v>
      </c>
      <c r="W35">
        <f>V35/SUM(V4:V37)</f>
        <v>0</v>
      </c>
    </row>
    <row r="36" spans="1:23">
      <c r="A36" s="1">
        <v>80</v>
      </c>
      <c r="B36" s="8">
        <f>B19+C19</f>
        <v>52</v>
      </c>
      <c r="C36" s="4">
        <f>D19+E19</f>
        <v>67</v>
      </c>
      <c r="D36" s="4">
        <f>F19+G19</f>
        <v>42</v>
      </c>
      <c r="E36" s="4">
        <f>H19+I19</f>
        <v>56</v>
      </c>
      <c r="F36" s="4">
        <f>J19+K19</f>
        <v>58</v>
      </c>
      <c r="G36" s="4">
        <f>B20+C20</f>
        <v>36</v>
      </c>
      <c r="H36" s="4">
        <f>D20+E20</f>
        <v>59</v>
      </c>
      <c r="I36" s="4">
        <f>F20+G20</f>
        <v>42</v>
      </c>
      <c r="J36" s="4">
        <f>H20+I20</f>
        <v>55</v>
      </c>
      <c r="K36" s="9">
        <f>J20+K20</f>
        <v>53</v>
      </c>
      <c r="U36">
        <v>66</v>
      </c>
      <c r="V36">
        <f>COUNTIF(B28:K37, 66)</f>
        <v>0</v>
      </c>
      <c r="W36">
        <f>V36/SUM(V4:V37)</f>
        <v>0</v>
      </c>
    </row>
    <row r="37" spans="1:23">
      <c r="A37" s="1">
        <v>90</v>
      </c>
      <c r="B37" s="10">
        <f>B21+C21</f>
        <v>37</v>
      </c>
      <c r="C37" s="11">
        <f>D21+E21</f>
        <v>47</v>
      </c>
      <c r="D37" s="11">
        <f>F21+G21</f>
        <v>44</v>
      </c>
      <c r="E37" s="11">
        <f>H21+I21</f>
        <v>47</v>
      </c>
      <c r="F37" s="11">
        <f>J21+K21</f>
        <v>60</v>
      </c>
      <c r="G37" s="11">
        <f>B22+C22</f>
        <v>55</v>
      </c>
      <c r="H37" s="11">
        <f>D22+E22</f>
        <v>47</v>
      </c>
      <c r="I37" s="11">
        <f>F22+G22</f>
        <v>46</v>
      </c>
      <c r="J37" s="11">
        <f>H22+I22</f>
        <v>44</v>
      </c>
      <c r="K37" s="12">
        <f>J22+K22</f>
        <v>58</v>
      </c>
      <c r="U37">
        <v>67</v>
      </c>
      <c r="V37">
        <f>COUNTIF(B28:K37, 67)</f>
        <v>1</v>
      </c>
      <c r="W37">
        <f>V37/SUM(V4:V37)</f>
        <v>0.01</v>
      </c>
    </row>
    <row r="38" spans="1:23">
      <c r="U38">
        <v>68</v>
      </c>
      <c r="V38">
        <v>0</v>
      </c>
      <c r="W38">
        <v>0</v>
      </c>
    </row>
  </sheetData>
  <mergeCells count="5">
    <mergeCell ref="A1:K1"/>
    <mergeCell ref="A26:K26"/>
    <mergeCell ref="M1:O1"/>
    <mergeCell ref="U1:W1"/>
    <mergeCell ref="Q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zoomScale="98" zoomScaleNormal="98" workbookViewId="0">
      <selection activeCell="K1" sqref="K1"/>
    </sheetView>
  </sheetViews>
  <sheetFormatPr defaultRowHeight="15"/>
  <cols>
    <col min="1" max="1" width="11.140625" customWidth="1"/>
    <col min="4" max="4" width="11.28515625" customWidth="1"/>
  </cols>
  <sheetData>
    <row r="1" spans="1:6">
      <c r="A1" s="17" t="s">
        <v>4</v>
      </c>
      <c r="B1" s="17"/>
      <c r="C1" s="17"/>
      <c r="D1" s="17" t="s">
        <v>4</v>
      </c>
      <c r="E1" s="17"/>
      <c r="F1" s="17"/>
    </row>
    <row r="2" spans="1:6">
      <c r="A2" t="s">
        <v>12</v>
      </c>
      <c r="B2" t="s">
        <v>6</v>
      </c>
      <c r="C2" t="s">
        <v>7</v>
      </c>
      <c r="D2" t="s">
        <v>12</v>
      </c>
      <c r="E2" t="s">
        <v>6</v>
      </c>
      <c r="F2" t="s">
        <v>7</v>
      </c>
    </row>
    <row r="3" spans="1:6">
      <c r="A3">
        <v>2</v>
      </c>
      <c r="B3">
        <v>0</v>
      </c>
      <c r="C3">
        <v>0</v>
      </c>
      <c r="D3">
        <v>14</v>
      </c>
      <c r="E3">
        <v>35</v>
      </c>
      <c r="F3">
        <f>E3/400</f>
        <v>8.7499999999999994E-2</v>
      </c>
    </row>
    <row r="4" spans="1:6">
      <c r="A4">
        <v>3</v>
      </c>
      <c r="B4">
        <v>1</v>
      </c>
      <c r="C4">
        <f>B4/400</f>
        <v>2.5000000000000001E-3</v>
      </c>
      <c r="D4">
        <v>15</v>
      </c>
      <c r="E4">
        <v>44</v>
      </c>
      <c r="F4">
        <f>E4/400</f>
        <v>0.11</v>
      </c>
    </row>
    <row r="5" spans="1:6">
      <c r="A5">
        <v>4</v>
      </c>
      <c r="B5">
        <v>1</v>
      </c>
      <c r="C5">
        <f>B5/400</f>
        <v>2.5000000000000001E-3</v>
      </c>
      <c r="D5">
        <v>16</v>
      </c>
      <c r="E5">
        <v>26</v>
      </c>
      <c r="F5">
        <f>E5/400</f>
        <v>6.5000000000000002E-2</v>
      </c>
    </row>
    <row r="6" spans="1:6">
      <c r="A6">
        <v>5</v>
      </c>
      <c r="B6">
        <v>8</v>
      </c>
      <c r="C6">
        <f>B6/400</f>
        <v>0.02</v>
      </c>
      <c r="D6">
        <v>17</v>
      </c>
      <c r="E6">
        <v>18</v>
      </c>
      <c r="F6">
        <f>E6/400</f>
        <v>4.4999999999999998E-2</v>
      </c>
    </row>
    <row r="7" spans="1:6">
      <c r="A7">
        <v>6</v>
      </c>
      <c r="B7">
        <v>10</v>
      </c>
      <c r="C7">
        <f>B7/400</f>
        <v>2.5000000000000001E-2</v>
      </c>
      <c r="D7">
        <v>18</v>
      </c>
      <c r="E7">
        <v>8</v>
      </c>
      <c r="F7">
        <f>E7/400</f>
        <v>0.02</v>
      </c>
    </row>
    <row r="8" spans="1:6">
      <c r="A8">
        <v>7</v>
      </c>
      <c r="B8">
        <v>13</v>
      </c>
      <c r="C8">
        <f>B8/400</f>
        <v>3.2500000000000001E-2</v>
      </c>
      <c r="D8">
        <v>19</v>
      </c>
      <c r="E8">
        <v>7</v>
      </c>
      <c r="F8">
        <f>E8/400</f>
        <v>1.7500000000000002E-2</v>
      </c>
    </row>
    <row r="9" spans="1:6">
      <c r="A9">
        <v>8</v>
      </c>
      <c r="B9">
        <v>30</v>
      </c>
      <c r="C9">
        <f>B9/400</f>
        <v>7.4999999999999997E-2</v>
      </c>
      <c r="D9">
        <v>20</v>
      </c>
      <c r="E9">
        <v>6</v>
      </c>
      <c r="F9">
        <f>E9/400</f>
        <v>1.4999999999999999E-2</v>
      </c>
    </row>
    <row r="10" spans="1:6">
      <c r="A10">
        <v>9</v>
      </c>
      <c r="B10">
        <v>30</v>
      </c>
      <c r="C10">
        <f>B10/400</f>
        <v>7.4999999999999997E-2</v>
      </c>
      <c r="D10">
        <v>21</v>
      </c>
      <c r="E10">
        <v>2</v>
      </c>
      <c r="F10">
        <f>E10/400</f>
        <v>5.0000000000000001E-3</v>
      </c>
    </row>
    <row r="11" spans="1:6">
      <c r="A11">
        <v>10</v>
      </c>
      <c r="B11">
        <v>33</v>
      </c>
      <c r="C11">
        <f>B11/400</f>
        <v>8.2500000000000004E-2</v>
      </c>
      <c r="D11">
        <v>22</v>
      </c>
      <c r="E11">
        <v>0</v>
      </c>
      <c r="F11">
        <v>0</v>
      </c>
    </row>
    <row r="12" spans="1:6">
      <c r="A12">
        <v>11</v>
      </c>
      <c r="B12">
        <v>45</v>
      </c>
      <c r="C12">
        <f>B12/400</f>
        <v>0.1125</v>
      </c>
      <c r="D12">
        <v>23</v>
      </c>
      <c r="E12">
        <v>1</v>
      </c>
      <c r="F12">
        <f>E12/400</f>
        <v>2.5000000000000001E-3</v>
      </c>
    </row>
    <row r="13" spans="1:6">
      <c r="A13">
        <v>12</v>
      </c>
      <c r="B13">
        <v>45</v>
      </c>
      <c r="C13">
        <f>B13/400</f>
        <v>0.1125</v>
      </c>
      <c r="D13">
        <v>24</v>
      </c>
      <c r="E13">
        <v>0</v>
      </c>
      <c r="F13">
        <v>0</v>
      </c>
    </row>
    <row r="14" spans="1:6">
      <c r="A14">
        <v>13</v>
      </c>
      <c r="B14">
        <v>37</v>
      </c>
      <c r="C14">
        <f>B14/400</f>
        <v>9.2499999999999999E-2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topLeftCell="A16" workbookViewId="0">
      <selection activeCell="P20" sqref="P20"/>
    </sheetView>
  </sheetViews>
  <sheetFormatPr defaultRowHeight="15"/>
  <sheetData>
    <row r="1" spans="1:7">
      <c r="A1" s="17"/>
      <c r="B1" s="17"/>
      <c r="C1" s="17"/>
    </row>
    <row r="10" spans="1:7">
      <c r="E10" s="17"/>
      <c r="F10" s="17"/>
      <c r="G10" s="17"/>
    </row>
  </sheetData>
  <mergeCells count="2">
    <mergeCell ref="A1:C1"/>
    <mergeCell ref="E10:G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</dc:creator>
  <cp:lastModifiedBy>Дмитрий</cp:lastModifiedBy>
  <dcterms:created xsi:type="dcterms:W3CDTF">2017-09-13T10:58:19Z</dcterms:created>
  <dcterms:modified xsi:type="dcterms:W3CDTF">2017-09-17T12:43:28Z</dcterms:modified>
</cp:coreProperties>
</file>