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drawings/drawing4.xml" ContentType="application/vnd.openxmlformats-officedocument.drawing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updateLinks="always" codeName="ЭтаКнига" defaultThemeVersion="124226"/>
  <bookViews>
    <workbookView xWindow="360" yWindow="465" windowWidth="8580" windowHeight="5580" tabRatio="483" firstSheet="6" activeTab="8"/>
  </bookViews>
  <sheets>
    <sheet name="Мощности" sheetId="1" r:id="rId1"/>
    <sheet name="Обеспеченность" sheetId="9" r:id="rId2"/>
    <sheet name="Эксплозатраты" sheetId="2" r:id="rId3"/>
    <sheet name="Число занятых в отрасли" sheetId="3" r:id="rId4"/>
    <sheet name="Заработная плата" sheetId="4" r:id="rId5"/>
    <sheet name="Плата населения" sheetId="5" r:id="rId6"/>
    <sheet name="Кап вложения" sheetId="6" r:id="rId7"/>
    <sheet name="Стоимость ввода за единицу" sheetId="7" r:id="rId8"/>
    <sheet name="Демография" sheetId="8" r:id="rId9"/>
  </sheets>
  <externalReferences>
    <externalReference r:id="rId10"/>
  </externalReferences>
  <calcPr calcId="145621"/>
</workbook>
</file>

<file path=xl/calcChain.xml><?xml version="1.0" encoding="utf-8"?>
<calcChain xmlns="http://schemas.openxmlformats.org/spreadsheetml/2006/main">
  <c r="I47" i="5" l="1"/>
  <c r="H47" i="5"/>
  <c r="G47" i="5"/>
  <c r="F47" i="5"/>
  <c r="E47" i="5"/>
  <c r="D47" i="5"/>
  <c r="C47" i="5"/>
  <c r="C59" i="5" s="1"/>
  <c r="H46" i="5"/>
  <c r="G46" i="5"/>
  <c r="F46" i="5"/>
  <c r="E46" i="5"/>
  <c r="D46" i="5"/>
  <c r="C46" i="5"/>
  <c r="C58" i="5" s="1"/>
  <c r="J45" i="5"/>
  <c r="I45" i="5"/>
  <c r="H45" i="5"/>
  <c r="G45" i="5"/>
  <c r="F45" i="5"/>
  <c r="E45" i="5"/>
  <c r="D45" i="5"/>
  <c r="C45" i="5"/>
  <c r="C57" i="5" s="1"/>
  <c r="J44" i="5"/>
  <c r="I44" i="5"/>
  <c r="H44" i="5"/>
  <c r="G44" i="5"/>
  <c r="F44" i="5"/>
  <c r="E44" i="5"/>
  <c r="D44" i="5"/>
  <c r="C44" i="5"/>
  <c r="C56" i="5" s="1"/>
  <c r="J42" i="5"/>
  <c r="I42" i="5"/>
  <c r="H42" i="5"/>
  <c r="G42" i="5"/>
  <c r="F42" i="5"/>
  <c r="E42" i="5"/>
  <c r="D42" i="5"/>
  <c r="C42" i="5"/>
  <c r="C54" i="5" s="1"/>
  <c r="J41" i="5"/>
  <c r="I41" i="5"/>
  <c r="H41" i="5"/>
  <c r="G41" i="5"/>
  <c r="F41" i="5"/>
  <c r="E41" i="5"/>
  <c r="D41" i="5"/>
  <c r="C41" i="5"/>
  <c r="C53" i="5" s="1"/>
  <c r="K9" i="5"/>
  <c r="K8" i="5"/>
  <c r="K7" i="5"/>
  <c r="K6" i="5"/>
  <c r="K5" i="5"/>
  <c r="K4" i="5"/>
  <c r="K3" i="5"/>
  <c r="K35" i="5"/>
  <c r="K34" i="5"/>
  <c r="K33" i="5"/>
  <c r="K32" i="5"/>
  <c r="K31" i="5"/>
  <c r="K30" i="5"/>
  <c r="K29" i="5"/>
  <c r="C35" i="5"/>
  <c r="C34" i="5"/>
  <c r="C33" i="5"/>
  <c r="C32" i="5"/>
  <c r="C31" i="5"/>
  <c r="C30" i="5"/>
  <c r="C29" i="5"/>
  <c r="I22" i="5"/>
  <c r="I35" i="5" s="1"/>
  <c r="H22" i="5"/>
  <c r="H35" i="5" s="1"/>
  <c r="G22" i="5"/>
  <c r="F22" i="5"/>
  <c r="E22" i="5"/>
  <c r="E35" i="5" s="1"/>
  <c r="D22" i="5"/>
  <c r="D35" i="5" s="1"/>
  <c r="C22" i="5"/>
  <c r="H21" i="5"/>
  <c r="G21" i="5"/>
  <c r="G34" i="5" s="1"/>
  <c r="F21" i="5"/>
  <c r="F34" i="5" s="1"/>
  <c r="E21" i="5"/>
  <c r="D21" i="5"/>
  <c r="C21" i="5"/>
  <c r="K20" i="5"/>
  <c r="J20" i="5"/>
  <c r="I20" i="5"/>
  <c r="H20" i="5"/>
  <c r="H33" i="5" s="1"/>
  <c r="G20" i="5"/>
  <c r="G33" i="5" s="1"/>
  <c r="F20" i="5"/>
  <c r="E20" i="5"/>
  <c r="D20" i="5"/>
  <c r="D33" i="5" s="1"/>
  <c r="C20" i="5"/>
  <c r="J19" i="5"/>
  <c r="I19" i="5"/>
  <c r="H19" i="5"/>
  <c r="H32" i="5" s="1"/>
  <c r="G19" i="5"/>
  <c r="G32" i="5" s="1"/>
  <c r="F19" i="5"/>
  <c r="E19" i="5"/>
  <c r="D19" i="5"/>
  <c r="D32" i="5" s="1"/>
  <c r="C19" i="5"/>
  <c r="J17" i="5"/>
  <c r="I17" i="5"/>
  <c r="H17" i="5"/>
  <c r="H30" i="5" s="1"/>
  <c r="G17" i="5"/>
  <c r="F17" i="5"/>
  <c r="E17" i="5"/>
  <c r="D17" i="5"/>
  <c r="D30" i="5" s="1"/>
  <c r="C17" i="5"/>
  <c r="K16" i="5"/>
  <c r="J16" i="5"/>
  <c r="I16" i="5"/>
  <c r="I29" i="5" s="1"/>
  <c r="H16" i="5"/>
  <c r="G16" i="5"/>
  <c r="F16" i="5"/>
  <c r="E16" i="5"/>
  <c r="E29" i="5" s="1"/>
  <c r="D16" i="5"/>
  <c r="C16" i="5"/>
  <c r="J29" i="5" l="1"/>
  <c r="E30" i="5"/>
  <c r="I30" i="5"/>
  <c r="F29" i="5"/>
  <c r="J30" i="5"/>
  <c r="I32" i="5"/>
  <c r="E33" i="5"/>
  <c r="D34" i="5"/>
  <c r="H34" i="5"/>
  <c r="K41" i="5"/>
  <c r="K45" i="5"/>
  <c r="K42" i="5"/>
  <c r="G29" i="5"/>
  <c r="F30" i="5"/>
  <c r="E32" i="5"/>
  <c r="I33" i="5"/>
  <c r="F35" i="5"/>
  <c r="D29" i="5"/>
  <c r="H29" i="5"/>
  <c r="G30" i="5"/>
  <c r="K17" i="5"/>
  <c r="F32" i="5"/>
  <c r="J32" i="5"/>
  <c r="F33" i="5"/>
  <c r="J33" i="5"/>
  <c r="E34" i="5"/>
  <c r="G35" i="5"/>
  <c r="K19" i="5"/>
  <c r="K44" i="5"/>
  <c r="E36" i="4"/>
  <c r="F36" i="4"/>
  <c r="G36" i="4"/>
  <c r="H36" i="4"/>
  <c r="I36" i="4"/>
  <c r="J36" i="4"/>
  <c r="K36" i="4"/>
  <c r="E35" i="4"/>
  <c r="F35" i="4"/>
  <c r="G35" i="4"/>
  <c r="H35" i="4"/>
  <c r="I35" i="4"/>
  <c r="J35" i="4"/>
  <c r="K35" i="4"/>
  <c r="E34" i="4"/>
  <c r="F34" i="4"/>
  <c r="G34" i="4"/>
  <c r="H34" i="4"/>
  <c r="I34" i="4"/>
  <c r="J34" i="4"/>
  <c r="K34" i="4"/>
  <c r="E33" i="4"/>
  <c r="F33" i="4"/>
  <c r="G33" i="4"/>
  <c r="H33" i="4"/>
  <c r="I33" i="4"/>
  <c r="J33" i="4"/>
  <c r="K33" i="4"/>
  <c r="E32" i="4"/>
  <c r="F32" i="4"/>
  <c r="G32" i="4"/>
  <c r="H32" i="4"/>
  <c r="I32" i="4"/>
  <c r="J32" i="4"/>
  <c r="K32" i="4"/>
  <c r="E31" i="4"/>
  <c r="F31" i="4"/>
  <c r="G31" i="4"/>
  <c r="H31" i="4"/>
  <c r="I31" i="4"/>
  <c r="J31" i="4"/>
  <c r="K31" i="4"/>
  <c r="D31" i="4"/>
  <c r="D32" i="4"/>
  <c r="D33" i="4"/>
  <c r="D34" i="4"/>
  <c r="D35" i="4"/>
  <c r="D36" i="4"/>
  <c r="E30" i="4"/>
  <c r="F30" i="4"/>
  <c r="G30" i="4"/>
  <c r="H30" i="4"/>
  <c r="I30" i="4"/>
  <c r="J30" i="4"/>
  <c r="K30" i="4"/>
  <c r="D30" i="4"/>
  <c r="D19" i="4"/>
  <c r="D13" i="4"/>
  <c r="J96" i="1" l="1"/>
  <c r="C93" i="1"/>
  <c r="C96" i="1" s="1"/>
  <c r="D93" i="1"/>
  <c r="D96" i="1" s="1"/>
  <c r="E93" i="1"/>
  <c r="E96" i="1" s="1"/>
  <c r="F93" i="1"/>
  <c r="F96" i="1" s="1"/>
  <c r="G93" i="1"/>
  <c r="G96" i="1" s="1"/>
  <c r="H93" i="1"/>
  <c r="H96" i="1" s="1"/>
  <c r="I93" i="1"/>
  <c r="I96" i="1" s="1"/>
  <c r="B93" i="1"/>
  <c r="B96" i="1" s="1"/>
  <c r="D44" i="9" l="1"/>
  <c r="E44" i="9"/>
  <c r="F44" i="9"/>
  <c r="G44" i="9"/>
  <c r="H44" i="9"/>
  <c r="I44" i="9"/>
  <c r="L44" i="9"/>
  <c r="C44" i="9"/>
  <c r="D40" i="9"/>
  <c r="E40" i="9"/>
  <c r="F40" i="9"/>
  <c r="G40" i="9"/>
  <c r="H40" i="9"/>
  <c r="L40" i="9"/>
  <c r="C40" i="9"/>
  <c r="D35" i="9"/>
  <c r="E35" i="9"/>
  <c r="F35" i="9"/>
  <c r="G35" i="9"/>
  <c r="H35" i="9"/>
  <c r="I35" i="9"/>
  <c r="J35" i="9"/>
  <c r="K35" i="9"/>
  <c r="L35" i="9"/>
  <c r="C35" i="9"/>
  <c r="D13" i="9"/>
  <c r="E13" i="9"/>
  <c r="F13" i="9"/>
  <c r="G13" i="9"/>
  <c r="H13" i="9"/>
  <c r="I13" i="9"/>
  <c r="J13" i="9"/>
  <c r="K13" i="9"/>
  <c r="C13" i="9"/>
  <c r="D6" i="9"/>
  <c r="E6" i="9"/>
  <c r="F6" i="9"/>
  <c r="G6" i="9"/>
  <c r="H6" i="9"/>
  <c r="I6" i="9"/>
  <c r="J6" i="9"/>
  <c r="K6" i="9"/>
  <c r="L6" i="9"/>
  <c r="C6" i="9"/>
  <c r="C12" i="9"/>
  <c r="E12" i="9"/>
  <c r="F12" i="9"/>
  <c r="G12" i="9"/>
  <c r="H12" i="9"/>
  <c r="I12" i="9"/>
  <c r="J12" i="9"/>
  <c r="K12" i="9"/>
  <c r="D12" i="9"/>
  <c r="D30" i="9" l="1"/>
  <c r="E30" i="9"/>
  <c r="F30" i="9"/>
  <c r="G30" i="9"/>
  <c r="H30" i="9"/>
  <c r="I30" i="9"/>
  <c r="J30" i="9"/>
  <c r="K30" i="9"/>
  <c r="L30" i="9"/>
  <c r="C30" i="9"/>
  <c r="E39" i="1"/>
  <c r="F39" i="1"/>
  <c r="G39" i="1"/>
  <c r="H39" i="1"/>
  <c r="I39" i="1"/>
  <c r="J39" i="1"/>
  <c r="K39" i="1"/>
  <c r="L39" i="1"/>
  <c r="M39" i="1"/>
  <c r="D39" i="1"/>
  <c r="M37" i="1"/>
  <c r="K24" i="4"/>
  <c r="J24" i="4"/>
  <c r="I24" i="4"/>
  <c r="H24" i="4"/>
  <c r="G24" i="4"/>
  <c r="F24" i="4"/>
  <c r="E24" i="4"/>
  <c r="D24" i="4"/>
  <c r="K23" i="4"/>
  <c r="J23" i="4"/>
  <c r="I23" i="4"/>
  <c r="H23" i="4"/>
  <c r="G23" i="4"/>
  <c r="F23" i="4"/>
  <c r="E23" i="4"/>
  <c r="D23" i="4"/>
  <c r="K22" i="4"/>
  <c r="J22" i="4"/>
  <c r="I22" i="4"/>
  <c r="H22" i="4"/>
  <c r="G22" i="4"/>
  <c r="F22" i="4"/>
  <c r="E22" i="4"/>
  <c r="D22" i="4"/>
  <c r="K21" i="4"/>
  <c r="J21" i="4"/>
  <c r="I21" i="4"/>
  <c r="H21" i="4"/>
  <c r="G21" i="4"/>
  <c r="F21" i="4"/>
  <c r="E21" i="4"/>
  <c r="D21" i="4"/>
  <c r="K20" i="4"/>
  <c r="J20" i="4"/>
  <c r="I20" i="4"/>
  <c r="H20" i="4"/>
  <c r="G20" i="4"/>
  <c r="F20" i="4"/>
  <c r="E20" i="4"/>
  <c r="D20" i="4"/>
  <c r="K19" i="4"/>
  <c r="J19" i="4"/>
  <c r="I19" i="4"/>
  <c r="H19" i="4"/>
  <c r="G19" i="4"/>
  <c r="F19" i="4"/>
  <c r="E19" i="4"/>
  <c r="I28" i="2" l="1"/>
  <c r="I29" i="2"/>
  <c r="I25" i="2"/>
  <c r="I26" i="2"/>
  <c r="D26" i="2"/>
  <c r="E26" i="2"/>
  <c r="F26" i="2"/>
  <c r="G26" i="2"/>
  <c r="H26" i="2"/>
  <c r="E37" i="1"/>
  <c r="E24" i="1" s="1"/>
  <c r="F37" i="1"/>
  <c r="F24" i="1" s="1"/>
  <c r="G37" i="1"/>
  <c r="G24" i="1" s="1"/>
  <c r="H37" i="1"/>
  <c r="H24" i="1" s="1"/>
  <c r="I37" i="1"/>
  <c r="I24" i="1" s="1"/>
  <c r="J37" i="1"/>
  <c r="J24" i="1" s="1"/>
  <c r="K37" i="1"/>
  <c r="K24" i="1" s="1"/>
  <c r="L37" i="1"/>
  <c r="L24" i="1" s="1"/>
  <c r="D37" i="1"/>
  <c r="D24" i="1" s="1"/>
  <c r="B20" i="1" l="1"/>
  <c r="D31" i="2" l="1"/>
  <c r="E31" i="2"/>
  <c r="F31" i="2"/>
  <c r="G31" i="2"/>
  <c r="H31" i="2"/>
  <c r="C31" i="2"/>
  <c r="B31" i="2"/>
  <c r="C30" i="2"/>
  <c r="D30" i="2"/>
  <c r="E30" i="2"/>
  <c r="F30" i="2"/>
  <c r="G30" i="2"/>
  <c r="B30" i="2"/>
  <c r="D29" i="2"/>
  <c r="E29" i="2"/>
  <c r="F29" i="2"/>
  <c r="G29" i="2"/>
  <c r="H29" i="2"/>
  <c r="C29" i="2"/>
  <c r="B29" i="2"/>
  <c r="C28" i="2"/>
  <c r="D28" i="2"/>
  <c r="E28" i="2"/>
  <c r="F28" i="2"/>
  <c r="G28" i="2"/>
  <c r="H28" i="2"/>
  <c r="B28" i="2"/>
  <c r="C26" i="2"/>
  <c r="B26" i="2"/>
  <c r="D25" i="2"/>
  <c r="E25" i="2"/>
  <c r="F25" i="2"/>
  <c r="G25" i="2"/>
  <c r="H25" i="2"/>
  <c r="C25" i="2"/>
  <c r="B25" i="2"/>
  <c r="J8" i="1" l="1"/>
  <c r="K9" i="1"/>
  <c r="I40" i="9" l="1"/>
  <c r="I46" i="5"/>
  <c r="I21" i="5"/>
  <c r="I34" i="5" s="1"/>
  <c r="J44" i="9"/>
  <c r="J47" i="5"/>
  <c r="J22" i="5"/>
  <c r="J35" i="5" s="1"/>
  <c r="L9" i="1"/>
  <c r="I31" i="2"/>
  <c r="K8" i="1"/>
  <c r="H30" i="2"/>
  <c r="J20" i="1"/>
  <c r="L5" i="1" s="1"/>
  <c r="C20" i="1"/>
  <c r="E5" i="1" s="1"/>
  <c r="D20" i="1"/>
  <c r="F5" i="1" s="1"/>
  <c r="E20" i="1"/>
  <c r="G5" i="1" s="1"/>
  <c r="F20" i="1"/>
  <c r="H5" i="1" s="1"/>
  <c r="G20" i="1"/>
  <c r="I5" i="1" s="1"/>
  <c r="H20" i="1"/>
  <c r="J5" i="1" s="1"/>
  <c r="I20" i="1"/>
  <c r="K5" i="1" s="1"/>
  <c r="D5" i="1"/>
  <c r="H18" i="5" l="1"/>
  <c r="H43" i="5"/>
  <c r="D18" i="5"/>
  <c r="D43" i="5"/>
  <c r="C43" i="5"/>
  <c r="C55" i="5" s="1"/>
  <c r="C18" i="5"/>
  <c r="G43" i="5"/>
  <c r="G18" i="5"/>
  <c r="K18" i="9"/>
  <c r="K43" i="5"/>
  <c r="K18" i="5"/>
  <c r="K44" i="9"/>
  <c r="K47" i="5"/>
  <c r="K22" i="5"/>
  <c r="J18" i="9"/>
  <c r="J43" i="5"/>
  <c r="J18" i="5"/>
  <c r="F43" i="5"/>
  <c r="F18" i="5"/>
  <c r="I18" i="5"/>
  <c r="I31" i="5" s="1"/>
  <c r="I43" i="5"/>
  <c r="E18" i="5"/>
  <c r="E31" i="5" s="1"/>
  <c r="E43" i="5"/>
  <c r="J40" i="9"/>
  <c r="J46" i="5"/>
  <c r="J21" i="5"/>
  <c r="J34" i="5" s="1"/>
  <c r="G27" i="2"/>
  <c r="H18" i="9"/>
  <c r="C27" i="2"/>
  <c r="D18" i="9"/>
  <c r="E27" i="2"/>
  <c r="F18" i="9"/>
  <c r="B27" i="2"/>
  <c r="C18" i="9"/>
  <c r="H27" i="2"/>
  <c r="I18" i="9"/>
  <c r="F27" i="2"/>
  <c r="G18" i="9"/>
  <c r="D27" i="2"/>
  <c r="E18" i="9"/>
  <c r="L8" i="1"/>
  <c r="I30" i="2"/>
  <c r="K40" i="9" l="1"/>
  <c r="K21" i="5"/>
  <c r="K46" i="5"/>
  <c r="G31" i="5"/>
  <c r="F31" i="5"/>
  <c r="D31" i="5"/>
  <c r="J31" i="5"/>
  <c r="H31" i="5"/>
  <c r="D53" i="5" l="1"/>
  <c r="D58" i="5"/>
  <c r="D57" i="5"/>
  <c r="D54" i="5"/>
  <c r="D56" i="5"/>
  <c r="D59" i="5"/>
  <c r="D55" i="5"/>
  <c r="E54" i="5" l="1"/>
  <c r="E55" i="5"/>
  <c r="E58" i="5"/>
  <c r="E59" i="5"/>
  <c r="E57" i="5"/>
  <c r="E56" i="5"/>
  <c r="E53" i="5"/>
  <c r="F53" i="5" l="1"/>
  <c r="F55" i="5"/>
  <c r="F54" i="5"/>
  <c r="F57" i="5"/>
  <c r="F58" i="5"/>
  <c r="F56" i="5"/>
  <c r="F59" i="5"/>
  <c r="G59" i="5" l="1"/>
  <c r="G55" i="5"/>
  <c r="G56" i="5"/>
  <c r="G57" i="5"/>
  <c r="G53" i="5"/>
  <c r="G54" i="5"/>
  <c r="G58" i="5"/>
  <c r="H53" i="5" l="1"/>
  <c r="H55" i="5"/>
  <c r="H57" i="5"/>
  <c r="H56" i="5"/>
  <c r="H54" i="5"/>
  <c r="H58" i="5"/>
  <c r="H59" i="5"/>
  <c r="I56" i="5" l="1"/>
  <c r="I57" i="5"/>
  <c r="I58" i="5"/>
  <c r="I59" i="5"/>
  <c r="I54" i="5"/>
  <c r="I53" i="5"/>
  <c r="I55" i="5"/>
  <c r="J53" i="5" l="1"/>
  <c r="J55" i="5"/>
  <c r="J58" i="5"/>
  <c r="J54" i="5"/>
  <c r="J59" i="5"/>
  <c r="J56" i="5"/>
  <c r="J57" i="5"/>
  <c r="K56" i="5" l="1"/>
  <c r="K59" i="5"/>
  <c r="K55" i="5"/>
  <c r="K58" i="5"/>
  <c r="K54" i="5"/>
  <c r="K57" i="5"/>
  <c r="K53" i="5"/>
</calcChain>
</file>

<file path=xl/comments1.xml><?xml version="1.0" encoding="utf-8"?>
<comments xmlns="http://schemas.openxmlformats.org/spreadsheetml/2006/main">
  <authors>
    <author>Windows User</author>
    <author>admin</author>
    <author>тс</author>
    <author>кафедра ПИМ</author>
  </authors>
  <commentList>
    <comment ref="A4" authorId="0">
      <text>
        <r>
          <rPr>
            <b/>
            <sz val="9"/>
            <color indexed="81"/>
            <rFont val="Tahoma"/>
            <family val="2"/>
            <charset val="204"/>
          </rPr>
          <t>Windows User:</t>
        </r>
        <r>
          <rPr>
            <sz val="9"/>
            <color indexed="81"/>
            <rFont val="Tahoma"/>
            <family val="2"/>
            <charset val="204"/>
          </rPr>
          <t xml:space="preserve">
статистика число детей
</t>
        </r>
      </text>
    </comment>
    <comment ref="K5" authorId="0">
      <text>
        <r>
          <rPr>
            <b/>
            <sz val="9"/>
            <color indexed="81"/>
            <rFont val="Tahoma"/>
            <family val="2"/>
            <charset val="204"/>
          </rPr>
          <t>Windows User:</t>
        </r>
        <r>
          <rPr>
            <sz val="9"/>
            <color indexed="81"/>
            <rFont val="Tahoma"/>
            <family val="2"/>
            <charset val="204"/>
          </rPr>
          <t xml:space="preserve">
пришли НПО и СПО
с 2012 года
</t>
        </r>
      </text>
    </comment>
    <comment ref="I8" authorId="1">
      <text>
        <r>
          <rPr>
            <b/>
            <sz val="8"/>
            <color indexed="81"/>
            <rFont val="Tahoma"/>
            <family val="2"/>
            <charset val="204"/>
          </rPr>
          <t>admin:</t>
        </r>
        <r>
          <rPr>
            <sz val="8"/>
            <color indexed="81"/>
            <rFont val="Tahoma"/>
            <family val="2"/>
            <charset val="204"/>
          </rPr>
          <t xml:space="preserve">
Запрос в статистику
</t>
        </r>
      </text>
    </comment>
    <comment ref="I9" authorId="1">
      <text>
        <r>
          <rPr>
            <b/>
            <sz val="8"/>
            <color indexed="81"/>
            <rFont val="Tahoma"/>
            <family val="2"/>
            <charset val="204"/>
          </rPr>
          <t>admin:</t>
        </r>
        <r>
          <rPr>
            <sz val="8"/>
            <color indexed="81"/>
            <rFont val="Tahoma"/>
            <family val="2"/>
            <charset val="204"/>
          </rPr>
          <t xml:space="preserve">
Запрос в статистику
</t>
        </r>
      </text>
    </comment>
    <comment ref="E25" authorId="2">
      <text>
        <r>
          <rPr>
            <b/>
            <sz val="8"/>
            <color indexed="81"/>
            <rFont val="Tahoma"/>
            <family val="2"/>
            <charset val="204"/>
          </rPr>
          <t>тс:</t>
        </r>
        <r>
          <rPr>
            <sz val="8"/>
            <color indexed="81"/>
            <rFont val="Tahoma"/>
            <family val="2"/>
            <charset val="204"/>
          </rPr>
          <t xml:space="preserve">
ПРАВКА с.м.</t>
        </r>
      </text>
    </comment>
    <comment ref="F25" authorId="0">
      <text>
        <r>
          <rPr>
            <b/>
            <sz val="9"/>
            <color indexed="81"/>
            <rFont val="Tahoma"/>
            <family val="2"/>
            <charset val="204"/>
          </rPr>
          <t>Windows User:</t>
        </r>
        <r>
          <rPr>
            <sz val="9"/>
            <color indexed="81"/>
            <rFont val="Tahoma"/>
            <family val="2"/>
            <charset val="204"/>
          </rPr>
          <t xml:space="preserve">
ручной ввод
</t>
        </r>
      </text>
    </comment>
    <comment ref="N25" authorId="0">
      <text>
        <r>
          <rPr>
            <b/>
            <sz val="9"/>
            <color indexed="81"/>
            <rFont val="Tahoma"/>
            <family val="2"/>
            <charset val="204"/>
          </rPr>
          <t>Windows User:</t>
        </r>
        <r>
          <rPr>
            <sz val="9"/>
            <color indexed="81"/>
            <rFont val="Tahoma"/>
            <family val="2"/>
            <charset val="204"/>
          </rPr>
          <t xml:space="preserve">
по данным минобра ЗК</t>
        </r>
      </text>
    </comment>
    <comment ref="J26" authorId="0">
      <text>
        <r>
          <rPr>
            <b/>
            <sz val="9"/>
            <color indexed="81"/>
            <rFont val="Tahoma"/>
            <family val="2"/>
            <charset val="204"/>
          </rPr>
          <t>Windows User:</t>
        </r>
        <r>
          <rPr>
            <sz val="9"/>
            <color indexed="81"/>
            <rFont val="Tahoma"/>
            <family val="2"/>
            <charset val="204"/>
          </rPr>
          <t xml:space="preserve">
10 242 -прибыло из НПО
19 434 СПО</t>
        </r>
      </text>
    </comment>
    <comment ref="G28" authorId="0">
      <text>
        <r>
          <rPr>
            <b/>
            <sz val="9"/>
            <color indexed="81"/>
            <rFont val="Tahoma"/>
            <family val="2"/>
            <charset val="204"/>
          </rPr>
          <t>Windows User:</t>
        </r>
        <r>
          <rPr>
            <sz val="9"/>
            <color indexed="81"/>
            <rFont val="Tahoma"/>
            <family val="2"/>
            <charset val="204"/>
          </rPr>
          <t xml:space="preserve">
по статистике -1500, это связано с закрытием военных поликлиник
</t>
        </r>
      </text>
    </comment>
    <comment ref="D29" authorId="1">
      <text>
        <r>
          <rPr>
            <b/>
            <sz val="8"/>
            <color indexed="81"/>
            <rFont val="Tahoma"/>
            <family val="2"/>
            <charset val="204"/>
          </rPr>
          <t>admin:</t>
        </r>
        <r>
          <rPr>
            <sz val="8"/>
            <color indexed="81"/>
            <rFont val="Tahoma"/>
            <family val="2"/>
            <charset val="204"/>
          </rPr>
          <t xml:space="preserve">
Проверить!!!
</t>
        </r>
      </text>
    </comment>
    <comment ref="L30" authorId="0">
      <text>
        <r>
          <rPr>
            <b/>
            <sz val="9"/>
            <color indexed="81"/>
            <rFont val="Tahoma"/>
            <family val="2"/>
            <charset val="204"/>
          </rPr>
          <t>Windows User:</t>
        </r>
        <r>
          <rPr>
            <sz val="9"/>
            <color indexed="81"/>
            <rFont val="Tahoma"/>
            <family val="2"/>
            <charset val="204"/>
          </rPr>
          <t xml:space="preserve">
экспертно
</t>
        </r>
      </text>
    </comment>
    <comment ref="D37" authorId="3">
      <text>
        <r>
          <rPr>
            <b/>
            <sz val="9"/>
            <color indexed="81"/>
            <rFont val="Tahoma"/>
            <family val="2"/>
            <charset val="204"/>
          </rPr>
          <t>кафедра ПИМ:</t>
        </r>
        <r>
          <rPr>
            <sz val="9"/>
            <color indexed="81"/>
            <rFont val="Tahoma"/>
            <family val="2"/>
            <charset val="204"/>
          </rPr>
          <t xml:space="preserve">
данные из сборника  Мониторинг жилья </t>
        </r>
        <r>
          <rPr>
            <b/>
            <sz val="9"/>
            <color indexed="81"/>
            <rFont val="Tahoma"/>
            <family val="2"/>
            <charset val="204"/>
          </rPr>
          <t>ЖКХ-2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Windows User</author>
  </authors>
  <commentList>
    <comment ref="B4" authorId="0">
      <text>
        <r>
          <rPr>
            <b/>
            <sz val="9"/>
            <color indexed="81"/>
            <rFont val="Tahoma"/>
            <family val="2"/>
            <charset val="204"/>
          </rPr>
          <t>Windows User:</t>
        </r>
        <r>
          <rPr>
            <sz val="9"/>
            <color indexed="81"/>
            <rFont val="Tahoma"/>
            <family val="2"/>
            <charset val="204"/>
          </rPr>
          <t xml:space="preserve">
из статистики</t>
        </r>
      </text>
    </comment>
    <comment ref="B6" authorId="0">
      <text>
        <r>
          <rPr>
            <b/>
            <sz val="9"/>
            <color indexed="81"/>
            <rFont val="Tahoma"/>
            <family val="2"/>
            <charset val="204"/>
          </rPr>
          <t>Windows User:</t>
        </r>
        <r>
          <rPr>
            <sz val="9"/>
            <color indexed="81"/>
            <rFont val="Tahoma"/>
            <family val="2"/>
            <charset val="204"/>
          </rPr>
          <t xml:space="preserve">
расчёт
</t>
        </r>
      </text>
    </comment>
    <comment ref="B11" authorId="0">
      <text>
        <r>
          <rPr>
            <b/>
            <sz val="9"/>
            <color indexed="81"/>
            <rFont val="Tahoma"/>
            <family val="2"/>
            <charset val="204"/>
          </rPr>
          <t>Windows User:</t>
        </r>
        <r>
          <rPr>
            <sz val="9"/>
            <color indexed="81"/>
            <rFont val="Tahoma"/>
            <family val="2"/>
            <charset val="204"/>
          </rPr>
          <t xml:space="preserve">
А надо бы от числа заявлений на дет сады!!
</t>
        </r>
      </text>
    </comment>
  </commentList>
</comments>
</file>

<file path=xl/comments3.xml><?xml version="1.0" encoding="utf-8"?>
<comments xmlns="http://schemas.openxmlformats.org/spreadsheetml/2006/main">
  <authors>
    <author>кафедра ПИМ</author>
    <author>Windows User</author>
    <author>XTreme</author>
  </authors>
  <commentList>
    <comment ref="A13" authorId="0">
      <text>
        <r>
          <rPr>
            <b/>
            <sz val="9"/>
            <color indexed="81"/>
            <rFont val="Tahoma"/>
            <family val="2"/>
            <charset val="204"/>
          </rPr>
          <t>кафедра ПИМ:</t>
        </r>
        <r>
          <rPr>
            <sz val="9"/>
            <color indexed="81"/>
            <rFont val="Tahoma"/>
            <family val="2"/>
            <charset val="204"/>
          </rPr>
          <t xml:space="preserve">
Это динамика финансирования из бюджета</t>
        </r>
      </text>
    </comment>
    <comment ref="G15" authorId="1">
      <text>
        <r>
          <rPr>
            <b/>
            <sz val="9"/>
            <color indexed="81"/>
            <rFont val="Tahoma"/>
            <family val="2"/>
            <charset val="204"/>
          </rPr>
          <t>Windows User:
Изменено вручную</t>
        </r>
      </text>
    </comment>
    <comment ref="E16" authorId="1">
      <text>
        <r>
          <rPr>
            <b/>
            <sz val="9"/>
            <color indexed="81"/>
            <rFont val="Tahoma"/>
            <family val="2"/>
            <charset val="204"/>
          </rPr>
          <t>Windows User:</t>
        </r>
        <r>
          <rPr>
            <sz val="9"/>
            <color indexed="81"/>
            <rFont val="Tahoma"/>
            <family val="2"/>
            <charset val="204"/>
          </rPr>
          <t xml:space="preserve">
517107268,13</t>
        </r>
      </text>
    </comment>
    <comment ref="H16" authorId="1">
      <text>
        <r>
          <rPr>
            <b/>
            <sz val="9"/>
            <color indexed="81"/>
            <rFont val="Tahoma"/>
            <family val="2"/>
            <charset val="204"/>
          </rPr>
          <t>Windows User:</t>
        </r>
        <r>
          <rPr>
            <sz val="9"/>
            <color indexed="81"/>
            <rFont val="Tahoma"/>
            <family val="2"/>
            <charset val="204"/>
          </rPr>
          <t xml:space="preserve">
452150971,91 было по факту</t>
        </r>
      </text>
    </comment>
    <comment ref="J16" authorId="1">
      <text>
        <r>
          <rPr>
            <b/>
            <sz val="9"/>
            <color indexed="81"/>
            <rFont val="Tahoma"/>
            <family val="2"/>
            <charset val="204"/>
          </rPr>
          <t>Windows User:</t>
        </r>
        <r>
          <rPr>
            <sz val="9"/>
            <color indexed="81"/>
            <rFont val="Tahoma"/>
            <family val="2"/>
            <charset val="204"/>
          </rPr>
          <t xml:space="preserve">
1990103496,77 было по факту из отчётов бюджета</t>
        </r>
      </text>
    </comment>
    <comment ref="E18" authorId="1">
      <text>
        <r>
          <rPr>
            <b/>
            <sz val="9"/>
            <color indexed="81"/>
            <rFont val="Tahoma"/>
            <family val="2"/>
            <charset val="204"/>
          </rPr>
          <t>Windows User:</t>
        </r>
        <r>
          <rPr>
            <sz val="9"/>
            <color indexed="81"/>
            <rFont val="Tahoma"/>
            <family val="2"/>
            <charset val="204"/>
          </rPr>
          <t xml:space="preserve">
коррекция вручную!!!
</t>
        </r>
      </text>
    </comment>
    <comment ref="B21" authorId="2">
      <text>
        <r>
          <rPr>
            <b/>
            <sz val="8"/>
            <color indexed="81"/>
            <rFont val="Tahoma"/>
            <family val="2"/>
            <charset val="204"/>
          </rPr>
          <t>XTreme:</t>
        </r>
        <r>
          <rPr>
            <sz val="8"/>
            <color indexed="81"/>
            <rFont val="Tahoma"/>
            <family val="2"/>
            <charset val="204"/>
          </rPr>
          <t xml:space="preserve">
экспертные данные
</t>
        </r>
      </text>
    </comment>
  </commentList>
</comments>
</file>

<file path=xl/comments4.xml><?xml version="1.0" encoding="utf-8"?>
<comments xmlns="http://schemas.openxmlformats.org/spreadsheetml/2006/main">
  <authors>
    <author>Windows User</author>
    <author>XTreme</author>
  </authors>
  <commentList>
    <comment ref="C4" authorId="0">
      <text>
        <r>
          <rPr>
            <b/>
            <sz val="9"/>
            <color indexed="81"/>
            <rFont val="Tahoma"/>
            <family val="2"/>
            <charset val="204"/>
          </rPr>
          <t>Windows User:</t>
        </r>
        <r>
          <rPr>
            <sz val="9"/>
            <color indexed="81"/>
            <rFont val="Tahoma"/>
            <family val="2"/>
            <charset val="204"/>
          </rPr>
          <t xml:space="preserve">
коррекция по всем годам вручную +1000
11-05-15г
</t>
        </r>
      </text>
    </comment>
    <comment ref="A6" authorId="1">
      <text>
        <r>
          <rPr>
            <b/>
            <sz val="8"/>
            <color indexed="81"/>
            <rFont val="Tahoma"/>
            <family val="2"/>
            <charset val="204"/>
          </rPr>
          <t>XTreme:</t>
        </r>
        <r>
          <rPr>
            <sz val="8"/>
            <color indexed="81"/>
            <rFont val="Tahoma"/>
            <family val="2"/>
            <charset val="204"/>
          </rPr>
          <t xml:space="preserve">
Деления нет, работаем в БД с гипотезой</t>
        </r>
      </text>
    </comment>
  </commentList>
</comments>
</file>

<file path=xl/comments5.xml><?xml version="1.0" encoding="utf-8"?>
<comments xmlns="http://schemas.openxmlformats.org/spreadsheetml/2006/main">
  <authors>
    <author>Windows User</author>
  </authors>
  <commentList>
    <comment ref="C18" authorId="0">
      <text>
        <r>
          <rPr>
            <b/>
            <sz val="9"/>
            <color indexed="81"/>
            <rFont val="Tahoma"/>
            <family val="2"/>
            <charset val="204"/>
          </rPr>
          <t>Windows User:</t>
        </r>
        <r>
          <rPr>
            <sz val="9"/>
            <color indexed="81"/>
            <rFont val="Tahoma"/>
            <family val="2"/>
            <charset val="204"/>
          </rPr>
          <t xml:space="preserve">
Не берём, т.к. ЗП из бюджета не приходит</t>
        </r>
      </text>
    </comment>
  </commentList>
</comments>
</file>

<file path=xl/comments6.xml><?xml version="1.0" encoding="utf-8"?>
<comments xmlns="http://schemas.openxmlformats.org/spreadsheetml/2006/main">
  <authors>
    <author>Windows User</author>
    <author>XTreme</author>
  </authors>
  <commentList>
    <comment ref="B14" authorId="0">
      <text>
        <r>
          <rPr>
            <b/>
            <sz val="9"/>
            <color indexed="81"/>
            <rFont val="Tahoma"/>
            <family val="2"/>
            <charset val="204"/>
          </rPr>
          <t>Windows User:</t>
        </r>
        <r>
          <rPr>
            <sz val="9"/>
            <color indexed="81"/>
            <rFont val="Tahoma"/>
            <family val="2"/>
            <charset val="204"/>
          </rPr>
          <t xml:space="preserve">
экспертно на 19 янв 2015 года
</t>
        </r>
      </text>
    </comment>
    <comment ref="A16" authorId="1">
      <text>
        <r>
          <rPr>
            <b/>
            <sz val="8"/>
            <color indexed="81"/>
            <rFont val="Tahoma"/>
            <family val="2"/>
            <charset val="204"/>
          </rPr>
          <t>XTreme:</t>
        </r>
        <r>
          <rPr>
            <sz val="8"/>
            <color indexed="81"/>
            <rFont val="Tahoma"/>
            <family val="2"/>
            <charset val="204"/>
          </rPr>
          <t xml:space="preserve">
Деления нет, работаем в БД с гипотезой</t>
        </r>
      </text>
    </comment>
  </commentList>
</comments>
</file>

<file path=xl/comments7.xml><?xml version="1.0" encoding="utf-8"?>
<comments xmlns="http://schemas.openxmlformats.org/spreadsheetml/2006/main">
  <authors>
    <author>ПИМ</author>
  </authors>
  <commentList>
    <comment ref="A5" authorId="0">
      <text>
        <r>
          <rPr>
            <b/>
            <sz val="9"/>
            <color indexed="81"/>
            <rFont val="Tahoma"/>
            <family val="2"/>
            <charset val="204"/>
          </rPr>
          <t>ПИМ:</t>
        </r>
        <r>
          <rPr>
            <sz val="9"/>
            <color indexed="81"/>
            <rFont val="Tahoma"/>
            <family val="2"/>
            <charset val="204"/>
          </rPr>
          <t xml:space="preserve">
из статистики
</t>
        </r>
      </text>
    </comment>
  </commentList>
</comments>
</file>

<file path=xl/sharedStrings.xml><?xml version="1.0" encoding="utf-8"?>
<sst xmlns="http://schemas.openxmlformats.org/spreadsheetml/2006/main" count="178" uniqueCount="91">
  <si>
    <t>жилой фонд</t>
  </si>
  <si>
    <t>дошкольные учреждения</t>
  </si>
  <si>
    <t>общее полное образование</t>
  </si>
  <si>
    <t>больницы</t>
  </si>
  <si>
    <t>поликлиники</t>
  </si>
  <si>
    <t>культура</t>
  </si>
  <si>
    <t>физическая культура</t>
  </si>
  <si>
    <t>кв.м.</t>
  </si>
  <si>
    <t>мест</t>
  </si>
  <si>
    <t>мест(коек)</t>
  </si>
  <si>
    <t>посещений в смену</t>
  </si>
  <si>
    <t xml:space="preserve">кв. м. </t>
  </si>
  <si>
    <t>общее</t>
  </si>
  <si>
    <t>НПО (чел)</t>
  </si>
  <si>
    <t>СПО(чел)</t>
  </si>
  <si>
    <t>ИТОГО</t>
  </si>
  <si>
    <t>Образование</t>
  </si>
  <si>
    <t>экспертно</t>
  </si>
  <si>
    <t>Динамика эксплозатрат</t>
  </si>
  <si>
    <t>общее полное образование(общее+НПО+СПО)</t>
  </si>
  <si>
    <t>Эксплозатраты (бюджет) рубл</t>
  </si>
  <si>
    <t>На нат единицу (тыс руб)</t>
  </si>
  <si>
    <t>данных по кол-ву кв м нет</t>
  </si>
  <si>
    <t>в чел (на конец года)</t>
  </si>
  <si>
    <t>Среднемесячная номинальная начисленная заработная плата ( руб)</t>
  </si>
  <si>
    <t>Плата населения (руб)</t>
  </si>
  <si>
    <t>Увеличение стоимости основных средств (в руб)</t>
  </si>
  <si>
    <t>Ввод новых мощностей (бюджет)</t>
  </si>
  <si>
    <t>Особые данные по жилью</t>
  </si>
  <si>
    <t>всего построено</t>
  </si>
  <si>
    <t>Ввод новых мощностей  ЗА СЧЕТ БЮДЖЕТА- факт, нат.ед. (кв м)</t>
  </si>
  <si>
    <t>Ввод новых мощностей ЗА СЧЕТ НАСЕЛЕНИЯ- факт, нат.ед. (кв. м)</t>
  </si>
  <si>
    <t>Плата населения из собств средств (тыс.руб) (факт)</t>
  </si>
  <si>
    <t>Стоимость ввода единицы мощности (для бюджета) (руб)\</t>
  </si>
  <si>
    <t>всего</t>
  </si>
  <si>
    <t>реципиенты отрасли Образование</t>
  </si>
  <si>
    <t>дошкольники</t>
  </si>
  <si>
    <r>
      <t>Общая площадь жилых помещений, приходящаяся в среднем на одного жителя </t>
    </r>
    <r>
      <rPr>
        <vertAlign val="superscript"/>
        <sz val="12"/>
        <color theme="1"/>
        <rFont val="Times New Roman"/>
        <family val="1"/>
        <charset val="204"/>
      </rPr>
      <t>1)</t>
    </r>
    <r>
      <rPr>
        <sz val="12"/>
        <color theme="1"/>
        <rFont val="Times New Roman"/>
        <family val="1"/>
        <charset val="204"/>
      </rPr>
      <t>, - всего, кв.м</t>
    </r>
  </si>
  <si>
    <r>
      <t>1)  </t>
    </r>
    <r>
      <rPr>
        <sz val="10"/>
        <color rgb="FF000000"/>
        <rFont val="Times New Roman"/>
        <family val="1"/>
        <charset val="204"/>
      </rPr>
      <t>За 2003-2010г. показатели рассчитаны с использованием численности населения, пересчитанной с учетом итогов ВПН-2010.</t>
    </r>
  </si>
  <si>
    <t>Число детей в ДОУ в процентах от численности детей соответствующего возраста</t>
  </si>
  <si>
    <t>Было</t>
  </si>
  <si>
    <t>динамика ЗП</t>
  </si>
  <si>
    <t>Средние цены и индексы цен на первичном рынке жилья </t>
  </si>
  <si>
    <t>(на конец IVквартала)</t>
  </si>
  <si>
    <t>Рублей за 1 кв. м общей площади</t>
  </si>
  <si>
    <t>В % к концу предыдущего квартала</t>
  </si>
  <si>
    <t>100.0</t>
  </si>
  <si>
    <t>101.0</t>
  </si>
  <si>
    <t>114.3</t>
  </si>
  <si>
    <t>98.5</t>
  </si>
  <si>
    <t>100.5</t>
  </si>
  <si>
    <t>100.3</t>
  </si>
  <si>
    <t>102.5</t>
  </si>
  <si>
    <t>101.7</t>
  </si>
  <si>
    <t>98.9</t>
  </si>
  <si>
    <t>104.7</t>
  </si>
  <si>
    <t>В % к концу IVквартала предыдущего года</t>
  </si>
  <si>
    <t>107.1</t>
  </si>
  <si>
    <t>126.2</t>
  </si>
  <si>
    <t>136.5</t>
  </si>
  <si>
    <t>125.1</t>
  </si>
  <si>
    <t>94.5</t>
  </si>
  <si>
    <t>98.3</t>
  </si>
  <si>
    <t>118.4</t>
  </si>
  <si>
    <t>109.5</t>
  </si>
  <si>
    <t>103.2</t>
  </si>
  <si>
    <t>113.0</t>
  </si>
  <si>
    <t>Было ? Откуда</t>
  </si>
  <si>
    <t>Всего</t>
  </si>
  <si>
    <t>на 10 000 человек </t>
  </si>
  <si>
    <t>населения</t>
  </si>
  <si>
    <t>на человека</t>
  </si>
  <si>
    <t>4.  Больницы (число коек)</t>
  </si>
  <si>
    <t>1. ЖКХ</t>
  </si>
  <si>
    <t xml:space="preserve">2. Дошкольное </t>
  </si>
  <si>
    <t>Численность населения (в тыс чел)</t>
  </si>
  <si>
    <t>обеспеченность?</t>
  </si>
  <si>
    <t>обеспеченность жильём</t>
  </si>
  <si>
    <t xml:space="preserve">3. Общее полное образование </t>
  </si>
  <si>
    <t>из демограф модели</t>
  </si>
  <si>
    <t>5.  Поликлиники</t>
  </si>
  <si>
    <t>6. Культура</t>
  </si>
  <si>
    <t>7. Физкультура</t>
  </si>
  <si>
    <t>141.4</t>
  </si>
  <si>
    <t>142.3</t>
  </si>
  <si>
    <t>Инфляция(%) по сравнению с предыдущим годом</t>
  </si>
  <si>
    <t>ИНДЕКСЫ роста ЗЛ в прогнозных ценах</t>
  </si>
  <si>
    <t>тариф для населения</t>
  </si>
  <si>
    <t>темп роста тарифа для населения в номинальных ценах</t>
  </si>
  <si>
    <t>Эпсплозатраты - (Плата населения (руб)+затраты бюжета)/мощности  прогнозные цены</t>
  </si>
  <si>
    <t>Эпсплозатраты - (Плата населения (руб)+затраты бюджета)/мощности базовые цены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</si>
</sst>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-* #,##0.00\ _₽_-;\-* #,##0.00\ _₽_-;_-* &quot;-&quot;??\ _₽_-;_-@_-"/>
    <numFmt numFmtId="164" formatCode="_-* #,##0.00_р_._-;\-* #,##0.00_р_._-;_-* &quot;-&quot;??_р_._-;_-@_-"/>
    <numFmt numFmtId="165" formatCode="0.0"/>
    <numFmt numFmtId="166" formatCode="_-* #,##0_р_._-;\-* #,##0_р_._-;_-* &quot;-&quot;??_р_._-;_-@_-"/>
    <numFmt numFmtId="167" formatCode="0.0000"/>
    <numFmt numFmtId="168" formatCode="_-* #,##0.000_р_._-;\-* #,##0.000_р_._-;_-* &quot;-&quot;??_р_._-;_-@_-"/>
    <numFmt numFmtId="169" formatCode="_-* #,##0.0000_р_._-;\-* #,##0.0000_р_._-;_-* &quot;-&quot;??_р_._-;_-@_-"/>
  </numFmts>
  <fonts count="3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0"/>
      <name val="Arial Cyr"/>
      <charset val="204"/>
    </font>
    <font>
      <sz val="10"/>
      <name val="Arial Cyr"/>
      <family val="2"/>
      <charset val="204"/>
    </font>
    <font>
      <sz val="10"/>
      <name val="Arial Cyr"/>
      <charset val="204"/>
    </font>
    <font>
      <b/>
      <sz val="20"/>
      <name val="Arial Cyr"/>
      <charset val="204"/>
    </font>
    <font>
      <sz val="10"/>
      <color indexed="10"/>
      <name val="Arial Cyr"/>
      <family val="2"/>
      <charset val="204"/>
    </font>
    <font>
      <sz val="10"/>
      <color indexed="10"/>
      <name val="Arial Cyr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12"/>
      <name val="Arial Cyr"/>
      <family val="2"/>
      <charset val="204"/>
    </font>
    <font>
      <b/>
      <sz val="11"/>
      <color indexed="12"/>
      <name val="Times New Roman"/>
      <family val="1"/>
      <charset val="204"/>
    </font>
    <font>
      <sz val="8"/>
      <color indexed="8"/>
      <name val="Arial Cyr"/>
      <family val="2"/>
      <charset val="204"/>
    </font>
    <font>
      <b/>
      <sz val="10"/>
      <color indexed="19"/>
      <name val="Arial Cyr"/>
      <charset val="204"/>
    </font>
    <font>
      <sz val="14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FF0000"/>
      <name val="Calibri"/>
      <family val="2"/>
      <charset val="204"/>
      <scheme val="minor"/>
    </font>
    <font>
      <b/>
      <sz val="11"/>
      <color theme="4" tint="-0.249977111117893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  <font>
      <vertAlign val="superscript"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u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3" fillId="0" borderId="0"/>
    <xf numFmtId="9" fontId="1" fillId="0" borderId="0" applyFont="0" applyFill="0" applyBorder="0" applyAlignment="0" applyProtection="0"/>
  </cellStyleXfs>
  <cellXfs count="114">
    <xf numFmtId="0" fontId="0" fillId="0" borderId="0" xfId="0"/>
    <xf numFmtId="0" fontId="2" fillId="0" borderId="0" xfId="0" applyFont="1"/>
    <xf numFmtId="164" fontId="0" fillId="0" borderId="0" xfId="1" applyFont="1"/>
    <xf numFmtId="0" fontId="0" fillId="2" borderId="0" xfId="0" applyFill="1"/>
    <xf numFmtId="0" fontId="6" fillId="2" borderId="0" xfId="0" applyFont="1" applyFill="1"/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3" borderId="0" xfId="0" applyFill="1"/>
    <xf numFmtId="0" fontId="7" fillId="0" borderId="0" xfId="2" applyFont="1"/>
    <xf numFmtId="0" fontId="7" fillId="0" borderId="0" xfId="0" applyFont="1"/>
    <xf numFmtId="0" fontId="2" fillId="4" borderId="0" xfId="0" applyFont="1" applyFill="1"/>
    <xf numFmtId="164" fontId="8" fillId="2" borderId="0" xfId="1" applyFont="1" applyFill="1"/>
    <xf numFmtId="0" fontId="0" fillId="0" borderId="0" xfId="0" applyFill="1"/>
    <xf numFmtId="164" fontId="0" fillId="0" borderId="0" xfId="1" applyFont="1" applyFill="1"/>
    <xf numFmtId="0" fontId="9" fillId="0" borderId="0" xfId="0" applyFont="1"/>
    <xf numFmtId="0" fontId="3" fillId="0" borderId="0" xfId="2"/>
    <xf numFmtId="0" fontId="10" fillId="0" borderId="0" xfId="2" applyFont="1"/>
    <xf numFmtId="0" fontId="10" fillId="0" borderId="0" xfId="0" applyFont="1"/>
    <xf numFmtId="164" fontId="0" fillId="0" borderId="0" xfId="0" applyNumberFormat="1"/>
    <xf numFmtId="0" fontId="6" fillId="0" borderId="0" xfId="0" applyFont="1"/>
    <xf numFmtId="4" fontId="0" fillId="0" borderId="0" xfId="0" applyNumberFormat="1"/>
    <xf numFmtId="0" fontId="0" fillId="5" borderId="0" xfId="0" applyFill="1"/>
    <xf numFmtId="4" fontId="0" fillId="5" borderId="0" xfId="0" applyNumberFormat="1" applyFill="1"/>
    <xf numFmtId="164" fontId="0" fillId="5" borderId="0" xfId="0" applyNumberFormat="1" applyFill="1"/>
    <xf numFmtId="2" fontId="0" fillId="5" borderId="0" xfId="0" applyNumberFormat="1" applyFill="1"/>
    <xf numFmtId="0" fontId="11" fillId="0" borderId="0" xfId="0" applyFont="1"/>
    <xf numFmtId="164" fontId="0" fillId="6" borderId="0" xfId="0" applyNumberFormat="1" applyFill="1"/>
    <xf numFmtId="0" fontId="0" fillId="7" borderId="0" xfId="0" applyFill="1"/>
    <xf numFmtId="0" fontId="0" fillId="8" borderId="0" xfId="0" applyFill="1"/>
    <xf numFmtId="164" fontId="0" fillId="8" borderId="0" xfId="1" applyFont="1" applyFill="1"/>
    <xf numFmtId="0" fontId="14" fillId="7" borderId="1" xfId="0" applyFont="1" applyFill="1" applyBorder="1" applyAlignment="1">
      <alignment horizontal="left" vertical="center"/>
    </xf>
    <xf numFmtId="164" fontId="1" fillId="0" borderId="0" xfId="1" applyFont="1"/>
    <xf numFmtId="164" fontId="0" fillId="3" borderId="0" xfId="1" applyFont="1" applyFill="1"/>
    <xf numFmtId="164" fontId="0" fillId="9" borderId="0" xfId="1" applyFont="1" applyFill="1"/>
    <xf numFmtId="1" fontId="0" fillId="0" borderId="0" xfId="0" applyNumberFormat="1" applyAlignment="1">
      <alignment horizontal="left" indent="7"/>
    </xf>
    <xf numFmtId="165" fontId="0" fillId="0" borderId="0" xfId="0" applyNumberFormat="1"/>
    <xf numFmtId="1" fontId="0" fillId="0" borderId="0" xfId="0" applyNumberFormat="1"/>
    <xf numFmtId="0" fontId="0" fillId="0" borderId="0" xfId="0" applyFont="1" applyBorder="1"/>
    <xf numFmtId="0" fontId="15" fillId="0" borderId="0" xfId="2" applyFont="1"/>
    <xf numFmtId="0" fontId="16" fillId="0" borderId="0" xfId="0" applyFont="1" applyAlignment="1">
      <alignment horizontal="right"/>
    </xf>
    <xf numFmtId="0" fontId="16" fillId="0" borderId="0" xfId="0" applyFont="1"/>
    <xf numFmtId="0" fontId="6" fillId="4" borderId="0" xfId="0" applyFont="1" applyFill="1"/>
    <xf numFmtId="0" fontId="0" fillId="0" borderId="0" xfId="0" applyFont="1" applyFill="1" applyBorder="1"/>
    <xf numFmtId="0" fontId="0" fillId="0" borderId="0" xfId="0" applyFill="1" applyBorder="1"/>
    <xf numFmtId="164" fontId="17" fillId="0" borderId="0" xfId="1" applyFont="1" applyFill="1" applyBorder="1"/>
    <xf numFmtId="164" fontId="17" fillId="0" borderId="0" xfId="0" applyNumberFormat="1" applyFont="1" applyFill="1" applyBorder="1"/>
    <xf numFmtId="0" fontId="17" fillId="0" borderId="0" xfId="0" applyFont="1" applyFill="1" applyBorder="1"/>
    <xf numFmtId="0" fontId="18" fillId="0" borderId="0" xfId="0" applyFont="1" applyBorder="1" applyAlignment="1">
      <alignment wrapText="1"/>
    </xf>
    <xf numFmtId="9" fontId="18" fillId="0" borderId="0" xfId="3" applyFont="1" applyBorder="1" applyAlignment="1">
      <alignment horizontal="right" wrapText="1"/>
    </xf>
    <xf numFmtId="0" fontId="0" fillId="0" borderId="0" xfId="0" applyBorder="1"/>
    <xf numFmtId="164" fontId="0" fillId="0" borderId="0" xfId="1" applyFont="1" applyBorder="1"/>
    <xf numFmtId="164" fontId="0" fillId="0" borderId="0" xfId="0" applyNumberFormat="1" applyFill="1" applyBorder="1"/>
    <xf numFmtId="164" fontId="17" fillId="0" borderId="0" xfId="1" applyFont="1" applyBorder="1"/>
    <xf numFmtId="164" fontId="17" fillId="0" borderId="0" xfId="0" applyNumberFormat="1" applyFont="1" applyBorder="1"/>
    <xf numFmtId="164" fontId="0" fillId="5" borderId="0" xfId="1" applyFont="1" applyFill="1"/>
    <xf numFmtId="164" fontId="11" fillId="5" borderId="0" xfId="1" applyFont="1" applyFill="1"/>
    <xf numFmtId="164" fontId="11" fillId="0" borderId="0" xfId="1" applyFont="1"/>
    <xf numFmtId="0" fontId="19" fillId="0" borderId="0" xfId="0" applyFont="1" applyBorder="1" applyAlignment="1">
      <alignment horizontal="center" vertical="top" wrapText="1"/>
    </xf>
    <xf numFmtId="0" fontId="19" fillId="0" borderId="0" xfId="0" applyFont="1" applyBorder="1" applyAlignment="1">
      <alignment horizontal="right" vertical="top" wrapText="1"/>
    </xf>
    <xf numFmtId="166" fontId="0" fillId="8" borderId="0" xfId="1" applyNumberFormat="1" applyFont="1" applyFill="1"/>
    <xf numFmtId="166" fontId="20" fillId="0" borderId="0" xfId="1" applyNumberFormat="1" applyFont="1"/>
    <xf numFmtId="0" fontId="21" fillId="0" borderId="0" xfId="0" applyFont="1"/>
    <xf numFmtId="0" fontId="22" fillId="0" borderId="3" xfId="0" applyFont="1" applyBorder="1" applyAlignment="1">
      <alignment wrapText="1"/>
    </xf>
    <xf numFmtId="0" fontId="22" fillId="0" borderId="2" xfId="0" applyNumberFormat="1" applyFont="1" applyBorder="1" applyAlignment="1">
      <alignment horizontal="right" wrapText="1"/>
    </xf>
    <xf numFmtId="0" fontId="24" fillId="0" borderId="0" xfId="0" applyFont="1"/>
    <xf numFmtId="0" fontId="22" fillId="0" borderId="2" xfId="0" applyFont="1" applyBorder="1" applyAlignment="1">
      <alignment horizontal="right" wrapText="1"/>
    </xf>
    <xf numFmtId="0" fontId="26" fillId="0" borderId="0" xfId="0" applyFont="1" applyAlignment="1">
      <alignment wrapText="1"/>
    </xf>
    <xf numFmtId="0" fontId="20" fillId="0" borderId="0" xfId="0" applyFont="1"/>
    <xf numFmtId="0" fontId="20" fillId="0" borderId="0" xfId="0" applyFont="1" applyAlignment="1">
      <alignment horizontal="right"/>
    </xf>
    <xf numFmtId="0" fontId="0" fillId="11" borderId="0" xfId="0" applyFill="1"/>
    <xf numFmtId="0" fontId="10" fillId="11" borderId="0" xfId="2" applyFont="1" applyFill="1"/>
    <xf numFmtId="164" fontId="0" fillId="11" borderId="0" xfId="1" applyFont="1" applyFill="1"/>
    <xf numFmtId="0" fontId="10" fillId="11" borderId="0" xfId="0" applyFont="1" applyFill="1"/>
    <xf numFmtId="0" fontId="22" fillId="0" borderId="4" xfId="0" applyFont="1" applyBorder="1" applyAlignment="1">
      <alignment horizontal="center" vertical="top" wrapText="1"/>
    </xf>
    <xf numFmtId="164" fontId="18" fillId="0" borderId="0" xfId="1" applyFont="1" applyBorder="1" applyAlignment="1">
      <alignment horizontal="right" wrapText="1"/>
    </xf>
    <xf numFmtId="0" fontId="22" fillId="0" borderId="0" xfId="0" applyFont="1" applyBorder="1" applyAlignment="1">
      <alignment horizontal="right" wrapText="1"/>
    </xf>
    <xf numFmtId="0" fontId="19" fillId="0" borderId="3" xfId="0" applyFont="1" applyBorder="1" applyAlignment="1">
      <alignment wrapText="1"/>
    </xf>
    <xf numFmtId="0" fontId="19" fillId="0" borderId="6" xfId="0" applyFont="1" applyBorder="1" applyAlignment="1">
      <alignment wrapText="1"/>
    </xf>
    <xf numFmtId="0" fontId="19" fillId="0" borderId="0" xfId="0" applyFont="1" applyBorder="1" applyAlignment="1">
      <alignment wrapText="1"/>
    </xf>
    <xf numFmtId="0" fontId="22" fillId="0" borderId="4" xfId="0" applyFont="1" applyBorder="1" applyAlignment="1">
      <alignment horizontal="center" wrapText="1"/>
    </xf>
    <xf numFmtId="0" fontId="19" fillId="10" borderId="0" xfId="0" applyFont="1" applyFill="1" applyBorder="1" applyAlignment="1">
      <alignment wrapText="1"/>
    </xf>
    <xf numFmtId="0" fontId="20" fillId="10" borderId="0" xfId="0" applyFont="1" applyFill="1" applyAlignment="1">
      <alignment horizontal="right"/>
    </xf>
    <xf numFmtId="2" fontId="0" fillId="0" borderId="0" xfId="3" applyNumberFormat="1" applyFont="1"/>
    <xf numFmtId="0" fontId="0" fillId="0" borderId="0" xfId="0" applyFill="1" applyAlignment="1">
      <alignment horizontal="center"/>
    </xf>
    <xf numFmtId="165" fontId="0" fillId="0" borderId="0" xfId="0" applyNumberFormat="1" applyFill="1"/>
    <xf numFmtId="2" fontId="0" fillId="0" borderId="0" xfId="0" applyNumberFormat="1" applyFill="1"/>
    <xf numFmtId="0" fontId="29" fillId="0" borderId="0" xfId="0" applyFont="1" applyAlignment="1">
      <alignment horizontal="right"/>
    </xf>
    <xf numFmtId="2" fontId="0" fillId="0" borderId="0" xfId="0" applyNumberFormat="1"/>
    <xf numFmtId="167" fontId="0" fillId="10" borderId="0" xfId="0" applyNumberFormat="1" applyFill="1"/>
    <xf numFmtId="168" fontId="0" fillId="0" borderId="0" xfId="0" applyNumberFormat="1"/>
    <xf numFmtId="43" fontId="0" fillId="0" borderId="0" xfId="1" applyNumberFormat="1" applyFont="1" applyFill="1"/>
    <xf numFmtId="0" fontId="28" fillId="0" borderId="0" xfId="0" applyFont="1" applyFill="1" applyBorder="1" applyAlignment="1">
      <alignment horizontal="center" vertical="top" wrapText="1"/>
    </xf>
    <xf numFmtId="0" fontId="28" fillId="0" borderId="5" xfId="0" applyFont="1" applyFill="1" applyBorder="1" applyAlignment="1">
      <alignment horizontal="center" vertical="top" wrapText="1"/>
    </xf>
    <xf numFmtId="0" fontId="30" fillId="0" borderId="0" xfId="0" applyFont="1" applyFill="1"/>
    <xf numFmtId="0" fontId="31" fillId="0" borderId="0" xfId="0" applyFont="1"/>
    <xf numFmtId="164" fontId="8" fillId="0" borderId="0" xfId="1" applyFont="1" applyFill="1"/>
    <xf numFmtId="0" fontId="27" fillId="0" borderId="0" xfId="0" applyFont="1" applyBorder="1" applyAlignment="1">
      <alignment horizontal="justify" wrapText="1"/>
    </xf>
    <xf numFmtId="0" fontId="22" fillId="0" borderId="0" xfId="0" applyFont="1" applyBorder="1" applyAlignment="1">
      <alignment horizontal="center" vertical="top" wrapText="1"/>
    </xf>
    <xf numFmtId="0" fontId="22" fillId="0" borderId="0" xfId="0" applyFont="1" applyBorder="1" applyAlignment="1">
      <alignment vertical="top" wrapText="1"/>
    </xf>
    <xf numFmtId="0" fontId="32" fillId="0" borderId="0" xfId="0" applyFont="1" applyBorder="1" applyAlignment="1">
      <alignment horizontal="center" vertical="top" wrapText="1"/>
    </xf>
    <xf numFmtId="0" fontId="22" fillId="0" borderId="8" xfId="0" applyFont="1" applyBorder="1" applyAlignment="1">
      <alignment horizontal="center" wrapText="1"/>
    </xf>
    <xf numFmtId="9" fontId="0" fillId="0" borderId="0" xfId="0" applyNumberFormat="1"/>
    <xf numFmtId="43" fontId="0" fillId="0" borderId="0" xfId="0" applyNumberFormat="1"/>
    <xf numFmtId="164" fontId="0" fillId="13" borderId="0" xfId="0" applyNumberFormat="1" applyFill="1"/>
    <xf numFmtId="43" fontId="0" fillId="13" borderId="0" xfId="0" applyNumberFormat="1" applyFill="1"/>
    <xf numFmtId="0" fontId="0" fillId="13" borderId="0" xfId="0" applyFill="1"/>
    <xf numFmtId="168" fontId="0" fillId="11" borderId="0" xfId="1" applyNumberFormat="1" applyFont="1" applyFill="1"/>
    <xf numFmtId="168" fontId="0" fillId="11" borderId="0" xfId="0" applyNumberFormat="1" applyFill="1"/>
    <xf numFmtId="168" fontId="0" fillId="0" borderId="0" xfId="1" applyNumberFormat="1" applyFont="1"/>
    <xf numFmtId="164" fontId="0" fillId="3" borderId="0" xfId="0" applyNumberFormat="1" applyFill="1"/>
    <xf numFmtId="169" fontId="0" fillId="0" borderId="0" xfId="1" applyNumberFormat="1" applyFont="1"/>
    <xf numFmtId="0" fontId="0" fillId="12" borderId="0" xfId="0" applyFill="1" applyAlignment="1">
      <alignment horizontal="center"/>
    </xf>
    <xf numFmtId="0" fontId="22" fillId="0" borderId="7" xfId="0" applyFont="1" applyBorder="1" applyAlignment="1">
      <alignment horizontal="right" wrapText="1"/>
    </xf>
    <xf numFmtId="0" fontId="22" fillId="0" borderId="3" xfId="0" applyFont="1" applyBorder="1" applyAlignment="1">
      <alignment horizontal="right" wrapText="1"/>
    </xf>
  </cellXfs>
  <cellStyles count="4">
    <cellStyle name="Обычный" xfId="0" builtinId="0"/>
    <cellStyle name="Обычный_RaionWork" xfId="2"/>
    <cellStyle name="Процентный" xfId="3" builtinId="5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550333</xdr:colOff>
      <xdr:row>1</xdr:row>
      <xdr:rowOff>105833</xdr:rowOff>
    </xdr:from>
    <xdr:to>
      <xdr:col>19</xdr:col>
      <xdr:colOff>359833</xdr:colOff>
      <xdr:row>17</xdr:row>
      <xdr:rowOff>52916</xdr:rowOff>
    </xdr:to>
    <xdr:sp macro="" textlink="">
      <xdr:nvSpPr>
        <xdr:cNvPr id="2" name="TextBox 1"/>
        <xdr:cNvSpPr txBox="1"/>
      </xdr:nvSpPr>
      <xdr:spPr>
        <a:xfrm>
          <a:off x="18362083" y="296333"/>
          <a:ext cx="3492500" cy="282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ru-RU" sz="1100"/>
            <a:t>Источники:</a:t>
          </a:r>
        </a:p>
        <a:p>
          <a:r>
            <a:rPr lang="ru-RU" sz="1100"/>
            <a:t>1. Сборник</a:t>
          </a:r>
          <a:r>
            <a:rPr lang="ru-RU" sz="1100" baseline="0"/>
            <a:t> ДОУ Забкр Окт 2011 г</a:t>
          </a:r>
        </a:p>
        <a:p>
          <a:endParaRPr lang="ru-RU" sz="1100"/>
        </a:p>
      </xdr:txBody>
    </xdr:sp>
    <xdr:clientData/>
  </xdr:twoCellAnchor>
  <xdr:twoCellAnchor editAs="oneCell">
    <xdr:from>
      <xdr:col>0</xdr:col>
      <xdr:colOff>1354666</xdr:colOff>
      <xdr:row>55</xdr:row>
      <xdr:rowOff>1</xdr:rowOff>
    </xdr:from>
    <xdr:to>
      <xdr:col>7</xdr:col>
      <xdr:colOff>42333</xdr:colOff>
      <xdr:row>75</xdr:row>
      <xdr:rowOff>148168</xdr:rowOff>
    </xdr:to>
    <xdr:pic>
      <xdr:nvPicPr>
        <xdr:cNvPr id="1037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23891" t="9465" r="23816" b="52058"/>
        <a:stretch>
          <a:fillRect/>
        </a:stretch>
      </xdr:blipFill>
      <xdr:spPr bwMode="auto">
        <a:xfrm>
          <a:off x="1354666" y="11631084"/>
          <a:ext cx="9567334" cy="395816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1640417</xdr:colOff>
      <xdr:row>77</xdr:row>
      <xdr:rowOff>127001</xdr:rowOff>
    </xdr:from>
    <xdr:to>
      <xdr:col>6</xdr:col>
      <xdr:colOff>1481667</xdr:colOff>
      <xdr:row>88</xdr:row>
      <xdr:rowOff>137584</xdr:rowOff>
    </xdr:to>
    <xdr:pic>
      <xdr:nvPicPr>
        <xdr:cNvPr id="1038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25048" t="9465" r="25146" b="70062"/>
        <a:stretch>
          <a:fillRect/>
        </a:stretch>
      </xdr:blipFill>
      <xdr:spPr bwMode="auto">
        <a:xfrm>
          <a:off x="1640417" y="15927918"/>
          <a:ext cx="9112250" cy="210608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76200</xdr:colOff>
      <xdr:row>1</xdr:row>
      <xdr:rowOff>142875</xdr:rowOff>
    </xdr:from>
    <xdr:to>
      <xdr:col>18</xdr:col>
      <xdr:colOff>514350</xdr:colOff>
      <xdr:row>10</xdr:row>
      <xdr:rowOff>190500</xdr:rowOff>
    </xdr:to>
    <xdr:sp macro="" textlink="">
      <xdr:nvSpPr>
        <xdr:cNvPr id="2" name="TextBox 1"/>
        <xdr:cNvSpPr txBox="1"/>
      </xdr:nvSpPr>
      <xdr:spPr>
        <a:xfrm>
          <a:off x="11468100" y="333375"/>
          <a:ext cx="2876550" cy="2333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ru-RU" sz="1100" b="1"/>
            <a:t>Источник:</a:t>
          </a:r>
          <a:r>
            <a:rPr lang="ru-RU" sz="1100" b="1" baseline="0"/>
            <a:t> </a:t>
          </a:r>
          <a:r>
            <a:rPr lang="en-US" sz="1100" baseline="0"/>
            <a:t>http://chita.gks.ru/wps/wcm/connect/rosstat_ts/chita/resources/30f75700402444b784128d450bee7f0c/1_</a:t>
          </a:r>
          <a:r>
            <a:rPr lang="ru-RU" sz="1100" baseline="0"/>
            <a:t>Жилищный+фонд.</a:t>
          </a:r>
          <a:r>
            <a:rPr lang="en-US" sz="1100" baseline="0"/>
            <a:t>htm</a:t>
          </a:r>
          <a:r>
            <a:rPr lang="ru-RU" sz="1100" baseline="0"/>
            <a:t>  (03 фев 15 г)</a:t>
          </a:r>
          <a:endParaRPr lang="ru-RU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276226</xdr:colOff>
      <xdr:row>4</xdr:row>
      <xdr:rowOff>47624</xdr:rowOff>
    </xdr:from>
    <xdr:ext cx="4629150" cy="685801"/>
    <xdr:sp macro="" textlink="">
      <xdr:nvSpPr>
        <xdr:cNvPr id="2" name="TextBox 1"/>
        <xdr:cNvSpPr txBox="1"/>
      </xdr:nvSpPr>
      <xdr:spPr>
        <a:xfrm>
          <a:off x="7181851" y="866774"/>
          <a:ext cx="4629150" cy="68580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ru-RU" sz="1100"/>
            <a:t>Эксплозатраты</a:t>
          </a:r>
          <a:r>
            <a:rPr lang="ru-RU" sz="1100" baseline="0"/>
            <a:t> из бюджета (из отчетов об исполнении за год</a:t>
          </a:r>
          <a:r>
            <a:rPr lang="en-US" sz="1100" baseline="0"/>
            <a:t>)</a:t>
          </a:r>
          <a:r>
            <a:rPr lang="ru-RU" sz="1100" baseline="0"/>
            <a:t>   </a:t>
          </a:r>
        </a:p>
        <a:p>
          <a:r>
            <a:rPr lang="ru-RU" sz="1100" baseline="0"/>
            <a:t>Эксплзатр=все расходы-з/пл с начисл-увелич стоимости основных фондов</a:t>
          </a:r>
          <a:endParaRPr lang="ru-RU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581025</xdr:colOff>
      <xdr:row>4</xdr:row>
      <xdr:rowOff>152400</xdr:rowOff>
    </xdr:from>
    <xdr:to>
      <xdr:col>22</xdr:col>
      <xdr:colOff>180975</xdr:colOff>
      <xdr:row>22</xdr:row>
      <xdr:rowOff>0</xdr:rowOff>
    </xdr:to>
    <xdr:sp macro="" textlink="">
      <xdr:nvSpPr>
        <xdr:cNvPr id="2" name="TextBox 1"/>
        <xdr:cNvSpPr txBox="1"/>
      </xdr:nvSpPr>
      <xdr:spPr>
        <a:xfrm>
          <a:off x="9344025" y="914400"/>
          <a:ext cx="4476750" cy="3276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ru-RU" sz="1100"/>
            <a:t>Источники:</a:t>
          </a:r>
        </a:p>
        <a:p>
          <a:r>
            <a:rPr lang="ru-RU" sz="1100"/>
            <a:t>1. </a:t>
          </a:r>
          <a:r>
            <a:rPr lang="en-US" sz="1100"/>
            <a:t>http://www.elcode.ru/specialists/booker/average-value</a:t>
          </a:r>
          <a:r>
            <a:rPr lang="ru-RU" sz="1100"/>
            <a:t> </a:t>
          </a:r>
        </a:p>
        <a:p>
          <a:r>
            <a:rPr lang="ru-RU" sz="1100"/>
            <a:t>2.  Приложения</a:t>
          </a:r>
          <a:r>
            <a:rPr lang="ru-RU" sz="1100" baseline="0"/>
            <a:t> к приказам Госкомстроя по рекомендованной стоимости</a:t>
          </a:r>
        </a:p>
        <a:p>
          <a:endParaRPr lang="ru-RU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1;&#1044;_&#1057;&#1086;&#1094;_&#1089;&#1092;&#1077;&#1088;&#107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правка"/>
      <sheetName val="Комментарии"/>
      <sheetName val="НачСост_НС_БД "/>
      <sheetName val="ГрСцЭкс"/>
      <sheetName val="Графики(МОИТ)"/>
      <sheetName val="МОИТ 2"/>
      <sheetName val="интерфейс"/>
      <sheetName val="Графики-2"/>
      <sheetName val="гипотезы"/>
      <sheetName val="Сценарии"/>
      <sheetName val="Графики-1"/>
      <sheetName val="индексы_цен"/>
      <sheetName val="КраевойБюджет"/>
      <sheetName val="модель внешнего мира"/>
      <sheetName val="Демография"/>
      <sheetName val="Лист1"/>
      <sheetName val="Лист2"/>
    </sheetNames>
    <definedNames>
      <definedName name="KumIndPPP" refersTo="='Сценарии'!$G$39:$AF$41"/>
    </definedNames>
    <sheetDataSet>
      <sheetData sheetId="0" refreshError="1"/>
      <sheetData sheetId="1" refreshError="1"/>
      <sheetData sheetId="2">
        <row r="11">
          <cell r="C11">
            <v>1</v>
          </cell>
        </row>
        <row r="39">
          <cell r="G39">
            <v>1.3</v>
          </cell>
          <cell r="H39">
            <v>0.92</v>
          </cell>
          <cell r="I39">
            <v>0.7</v>
          </cell>
          <cell r="J39">
            <v>0.7</v>
          </cell>
          <cell r="K39">
            <v>0.9</v>
          </cell>
          <cell r="L39">
            <v>0.94</v>
          </cell>
          <cell r="M39">
            <v>1.2</v>
          </cell>
          <cell r="N39">
            <v>1.2</v>
          </cell>
          <cell r="O39">
            <v>1.2</v>
          </cell>
          <cell r="P39">
            <v>1.2</v>
          </cell>
          <cell r="Q39">
            <v>1.2</v>
          </cell>
          <cell r="R39">
            <v>1.2</v>
          </cell>
          <cell r="S39">
            <v>1.2</v>
          </cell>
          <cell r="T39">
            <v>1.2</v>
          </cell>
          <cell r="U39">
            <v>1.2</v>
          </cell>
          <cell r="V39">
            <v>1.2</v>
          </cell>
          <cell r="W39">
            <v>1.2</v>
          </cell>
          <cell r="X39">
            <v>1.2</v>
          </cell>
          <cell r="Y39">
            <v>1.2</v>
          </cell>
          <cell r="Z39">
            <v>1.2</v>
          </cell>
          <cell r="AA39">
            <v>1.2</v>
          </cell>
          <cell r="AB39">
            <v>1.2</v>
          </cell>
          <cell r="AC39">
            <v>1.2</v>
          </cell>
          <cell r="AD39">
            <v>1.2</v>
          </cell>
        </row>
        <row r="41">
          <cell r="G41">
            <v>3</v>
          </cell>
          <cell r="H41">
            <v>4</v>
          </cell>
          <cell r="I41">
            <v>5</v>
          </cell>
          <cell r="J41">
            <v>6</v>
          </cell>
          <cell r="K41">
            <v>7</v>
          </cell>
          <cell r="L41">
            <v>8</v>
          </cell>
          <cell r="M41">
            <v>9</v>
          </cell>
          <cell r="N41">
            <v>10</v>
          </cell>
          <cell r="O41">
            <v>11</v>
          </cell>
          <cell r="P41">
            <v>12</v>
          </cell>
          <cell r="Q41">
            <v>13</v>
          </cell>
          <cell r="R41">
            <v>14</v>
          </cell>
          <cell r="S41">
            <v>15</v>
          </cell>
          <cell r="T41">
            <v>16</v>
          </cell>
          <cell r="U41">
            <v>17</v>
          </cell>
          <cell r="V41">
            <v>18</v>
          </cell>
          <cell r="W41">
            <v>19</v>
          </cell>
          <cell r="X41">
            <v>20</v>
          </cell>
          <cell r="Y41">
            <v>21</v>
          </cell>
          <cell r="Z41">
            <v>22</v>
          </cell>
          <cell r="AA41">
            <v>23</v>
          </cell>
          <cell r="AB41">
            <v>24</v>
          </cell>
          <cell r="AC41">
            <v>25</v>
          </cell>
          <cell r="AD41">
            <v>26</v>
          </cell>
        </row>
      </sheetData>
      <sheetData sheetId="3">
        <row r="2">
          <cell r="C2">
            <v>4</v>
          </cell>
        </row>
      </sheetData>
      <sheetData sheetId="4" refreshError="1"/>
      <sheetData sheetId="5" refreshError="1"/>
      <sheetData sheetId="6">
        <row r="4">
          <cell r="L4">
            <v>2.2680776441803925</v>
          </cell>
        </row>
      </sheetData>
      <sheetData sheetId="7" refreshError="1"/>
      <sheetData sheetId="8" refreshError="1"/>
      <sheetData sheetId="9">
        <row r="14">
          <cell r="C14" t="str">
            <v>ScenInflPPP[3;25]</v>
          </cell>
        </row>
        <row r="39">
          <cell r="G39">
            <v>1.073</v>
          </cell>
          <cell r="H39">
            <v>1.211417</v>
          </cell>
          <cell r="I39">
            <v>1.4440090639999998</v>
          </cell>
          <cell r="J39">
            <v>1.553753752864</v>
          </cell>
          <cell r="K39">
            <v>1.7899243232993278</v>
          </cell>
          <cell r="L39">
            <v>2.108530852846608</v>
          </cell>
          <cell r="M39">
            <v>2.3693561193437334</v>
          </cell>
          <cell r="N39">
            <v>2.6233510953373815</v>
          </cell>
          <cell r="O39">
            <v>2.9381532267778674</v>
          </cell>
          <cell r="P39">
            <v>3.3494946785267694</v>
          </cell>
          <cell r="Q39">
            <v>3.8184239335205175</v>
          </cell>
          <cell r="R39">
            <v>4.4102796432161977</v>
          </cell>
          <cell r="S39">
            <v>4.9836159968343026</v>
          </cell>
          <cell r="T39">
            <v>5.5318137564860761</v>
          </cell>
          <cell r="U39">
            <v>6.0296769945698232</v>
          </cell>
          <cell r="V39">
            <v>6.5120511541354098</v>
          </cell>
          <cell r="W39">
            <v>7.0330152464662428</v>
          </cell>
          <cell r="X39">
            <v>7.4549961612542175</v>
          </cell>
          <cell r="Y39">
            <v>7.9611904006033791</v>
          </cell>
          <cell r="Z39">
            <v>8.5980856326516495</v>
          </cell>
          <cell r="AA39">
            <v>9.3719133395902983</v>
          </cell>
          <cell r="AB39">
            <v>9.9735901759919958</v>
          </cell>
          <cell r="AC39">
            <v>10.572005586551516</v>
          </cell>
          <cell r="AD39">
            <v>11.199982718392677</v>
          </cell>
          <cell r="AE39">
            <v>11.871981681496239</v>
          </cell>
          <cell r="AF39">
            <v>12.584300582386014</v>
          </cell>
        </row>
        <row r="40">
          <cell r="G40">
            <v>1.073</v>
          </cell>
          <cell r="H40">
            <v>1.211417</v>
          </cell>
          <cell r="I40">
            <v>1.4440090639999998</v>
          </cell>
          <cell r="J40">
            <v>1.553753752864</v>
          </cell>
          <cell r="K40">
            <v>1.7899243232993278</v>
          </cell>
          <cell r="L40">
            <v>2.108530852846608</v>
          </cell>
          <cell r="M40">
            <v>2.3693561193437334</v>
          </cell>
          <cell r="N40">
            <v>2.6233510953373815</v>
          </cell>
          <cell r="O40">
            <v>2.9381532267778674</v>
          </cell>
          <cell r="P40">
            <v>3.3494946785267694</v>
          </cell>
          <cell r="Q40">
            <v>3.91890877387632</v>
          </cell>
          <cell r="R40">
            <v>4.6243123531740578</v>
          </cell>
          <cell r="S40">
            <v>5.3179592061501664</v>
          </cell>
          <cell r="T40">
            <v>6.009293902949687</v>
          </cell>
          <cell r="U40">
            <v>6.6703162322741534</v>
          </cell>
          <cell r="V40">
            <v>7.3373478555015694</v>
          </cell>
          <cell r="W40">
            <v>8.0710826410517278</v>
          </cell>
          <cell r="X40">
            <v>8.7167692523358671</v>
          </cell>
          <cell r="Y40">
            <v>9.501278485046095</v>
          </cell>
          <cell r="Z40">
            <v>10.451406333550706</v>
          </cell>
          <cell r="AA40">
            <v>11.601061030241285</v>
          </cell>
          <cell r="AB40">
            <v>12.529145912660589</v>
          </cell>
          <cell r="AC40">
            <v>13.40618612654683</v>
          </cell>
          <cell r="AD40">
            <v>14.344619155405109</v>
          </cell>
          <cell r="AE40">
            <v>15.348742496283467</v>
          </cell>
          <cell r="AF40">
            <v>16.423154471023309</v>
          </cell>
        </row>
        <row r="41">
          <cell r="G41">
            <v>1.073</v>
          </cell>
          <cell r="H41">
            <v>1.211417</v>
          </cell>
          <cell r="I41">
            <v>1.4440090639999998</v>
          </cell>
          <cell r="J41">
            <v>1.553753752864</v>
          </cell>
          <cell r="K41">
            <v>1.7899243232993278</v>
          </cell>
          <cell r="L41">
            <v>2.108530852846608</v>
          </cell>
          <cell r="M41">
            <v>2.3693561193437334</v>
          </cell>
          <cell r="N41">
            <v>2.6233510953373815</v>
          </cell>
          <cell r="O41">
            <v>2.9381532267778674</v>
          </cell>
          <cell r="P41">
            <v>3.3494946785267694</v>
          </cell>
          <cell r="Q41">
            <v>3.9858986674468553</v>
          </cell>
          <cell r="R41">
            <v>4.8229373876106951</v>
          </cell>
          <cell r="S41">
            <v>5.6910661173806201</v>
          </cell>
          <cell r="T41">
            <v>6.6016366961615187</v>
          </cell>
          <cell r="U41">
            <v>7.459849466662515</v>
          </cell>
          <cell r="V41">
            <v>8.3550314026620178</v>
          </cell>
          <cell r="W41">
            <v>9.348444636438531</v>
          </cell>
          <cell r="X41">
            <v>10.283289100082385</v>
          </cell>
          <cell r="Y41">
            <v>11.473065648961915</v>
          </cell>
          <cell r="Z41">
            <v>12.964564183326964</v>
          </cell>
          <cell r="AA41">
            <v>14.77960316899274</v>
          </cell>
          <cell r="AB41">
            <v>16.47334569215931</v>
          </cell>
          <cell r="AC41">
            <v>17.955946804453649</v>
          </cell>
          <cell r="AD41">
            <v>19.571982016854481</v>
          </cell>
          <cell r="AE41">
            <v>21.333460398371386</v>
          </cell>
          <cell r="AF41">
            <v>23.253471834224811</v>
          </cell>
        </row>
      </sheetData>
      <sheetData sheetId="10" refreshError="1"/>
      <sheetData sheetId="11">
        <row r="6">
          <cell r="E6">
            <v>1.1679999999999999</v>
          </cell>
        </row>
      </sheetData>
      <sheetData sheetId="12" refreshError="1"/>
      <sheetData sheetId="13">
        <row r="7">
          <cell r="D7">
            <v>2714500</v>
          </cell>
        </row>
        <row r="39">
          <cell r="G39">
            <v>50</v>
          </cell>
          <cell r="H39">
            <v>50</v>
          </cell>
          <cell r="I39">
            <v>50</v>
          </cell>
          <cell r="J39">
            <v>50</v>
          </cell>
          <cell r="K39">
            <v>50</v>
          </cell>
          <cell r="L39">
            <v>50</v>
          </cell>
          <cell r="M39">
            <v>50</v>
          </cell>
          <cell r="N39">
            <v>50</v>
          </cell>
          <cell r="O39">
            <v>50</v>
          </cell>
          <cell r="P39">
            <v>50</v>
          </cell>
          <cell r="Q39">
            <v>169</v>
          </cell>
          <cell r="R39">
            <v>115</v>
          </cell>
          <cell r="S39">
            <v>137</v>
          </cell>
          <cell r="T39">
            <v>99</v>
          </cell>
          <cell r="U39">
            <v>126</v>
          </cell>
          <cell r="V39">
            <v>105</v>
          </cell>
          <cell r="W39">
            <v>144</v>
          </cell>
          <cell r="X39">
            <v>141</v>
          </cell>
          <cell r="Y39">
            <v>103</v>
          </cell>
          <cell r="Z39">
            <v>200</v>
          </cell>
          <cell r="AA39">
            <v>203</v>
          </cell>
          <cell r="AB39">
            <v>109</v>
          </cell>
          <cell r="AC39">
            <v>84</v>
          </cell>
        </row>
      </sheetData>
      <sheetData sheetId="14">
        <row r="52">
          <cell r="C52">
            <v>1134.087</v>
          </cell>
        </row>
      </sheetData>
      <sheetData sheetId="15" refreshError="1"/>
      <sheetData sheetId="16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6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2:AD96"/>
  <sheetViews>
    <sheetView zoomScale="90" zoomScaleNormal="90" workbookViewId="0">
      <selection activeCell="D24" sqref="D24"/>
    </sheetView>
  </sheetViews>
  <sheetFormatPr defaultRowHeight="15" x14ac:dyDescent="0.25"/>
  <cols>
    <col min="1" max="1" width="33.85546875" customWidth="1"/>
    <col min="2" max="2" width="18.5703125" customWidth="1"/>
    <col min="3" max="3" width="15.7109375" customWidth="1"/>
    <col min="4" max="4" width="22" customWidth="1"/>
    <col min="5" max="5" width="24.7109375" customWidth="1"/>
    <col min="6" max="13" width="24.140625" bestFit="1" customWidth="1"/>
  </cols>
  <sheetData>
    <row r="2" spans="1:16" ht="14.45" x14ac:dyDescent="0.3">
      <c r="D2" s="93">
        <v>2005</v>
      </c>
      <c r="E2" s="1">
        <v>2006</v>
      </c>
      <c r="F2" s="1">
        <v>2007</v>
      </c>
      <c r="G2" s="1">
        <v>2008</v>
      </c>
      <c r="H2" s="1">
        <v>2009</v>
      </c>
      <c r="I2" s="1">
        <v>2010</v>
      </c>
      <c r="J2" s="1">
        <v>2011</v>
      </c>
      <c r="K2" s="1">
        <v>2012</v>
      </c>
      <c r="L2" s="1">
        <v>2013</v>
      </c>
      <c r="M2" s="1">
        <v>2014</v>
      </c>
    </row>
    <row r="3" spans="1:16" x14ac:dyDescent="0.25">
      <c r="A3" s="8" t="s">
        <v>0</v>
      </c>
      <c r="B3" s="8" t="s">
        <v>7</v>
      </c>
      <c r="C3" s="1">
        <v>1</v>
      </c>
      <c r="D3" s="13">
        <v>20912000</v>
      </c>
      <c r="E3" s="2">
        <v>21169000</v>
      </c>
      <c r="F3" s="2">
        <v>21239000</v>
      </c>
      <c r="G3" s="2">
        <v>21391000</v>
      </c>
      <c r="H3" s="2">
        <v>21475000</v>
      </c>
      <c r="I3" s="2">
        <v>21540000</v>
      </c>
      <c r="J3" s="2">
        <v>21660000</v>
      </c>
      <c r="K3" s="13">
        <v>21856000</v>
      </c>
      <c r="L3" s="13">
        <v>21796000</v>
      </c>
      <c r="M3" s="13">
        <v>21841000</v>
      </c>
    </row>
    <row r="4" spans="1:16" x14ac:dyDescent="0.25">
      <c r="A4" s="9" t="s">
        <v>1</v>
      </c>
      <c r="B4" s="8" t="s">
        <v>8</v>
      </c>
      <c r="C4" s="1">
        <v>2</v>
      </c>
      <c r="D4" s="13">
        <v>41972</v>
      </c>
      <c r="E4" s="2">
        <v>40900</v>
      </c>
      <c r="F4" s="2">
        <v>43200</v>
      </c>
      <c r="G4" s="2">
        <v>45400</v>
      </c>
      <c r="H4" s="2">
        <v>46200</v>
      </c>
      <c r="I4" s="13">
        <v>47100</v>
      </c>
      <c r="J4" s="13">
        <v>49600</v>
      </c>
      <c r="K4" s="13">
        <v>51600</v>
      </c>
      <c r="L4" s="13">
        <v>53900</v>
      </c>
    </row>
    <row r="5" spans="1:16" x14ac:dyDescent="0.25">
      <c r="A5" s="9" t="s">
        <v>2</v>
      </c>
      <c r="B5" s="8" t="s">
        <v>8</v>
      </c>
      <c r="C5" s="1">
        <v>3</v>
      </c>
      <c r="D5" s="13">
        <f>B20</f>
        <v>206939</v>
      </c>
      <c r="E5" s="2">
        <f t="shared" ref="E5:J5" si="0">C20</f>
        <v>198878</v>
      </c>
      <c r="F5" s="2">
        <f t="shared" si="0"/>
        <v>190332</v>
      </c>
      <c r="G5" s="2">
        <f t="shared" si="0"/>
        <v>183772</v>
      </c>
      <c r="H5" s="2">
        <f t="shared" si="0"/>
        <v>179224</v>
      </c>
      <c r="I5" s="13">
        <f t="shared" si="0"/>
        <v>175880</v>
      </c>
      <c r="J5" s="13">
        <f t="shared" si="0"/>
        <v>173763</v>
      </c>
      <c r="K5" s="13">
        <f t="shared" ref="K5" si="1">I20</f>
        <v>171985</v>
      </c>
      <c r="L5" s="13">
        <f t="shared" ref="L5" si="2">J20</f>
        <v>171885</v>
      </c>
    </row>
    <row r="6" spans="1:16" x14ac:dyDescent="0.25">
      <c r="A6" s="9" t="s">
        <v>3</v>
      </c>
      <c r="B6" s="8" t="s">
        <v>9</v>
      </c>
      <c r="C6" s="1">
        <v>4</v>
      </c>
      <c r="D6" s="13">
        <v>15631</v>
      </c>
      <c r="E6" s="2">
        <v>15560</v>
      </c>
      <c r="F6" s="2">
        <v>15387</v>
      </c>
      <c r="G6" s="2">
        <v>14147</v>
      </c>
      <c r="H6" s="2">
        <v>13063</v>
      </c>
      <c r="I6" s="13">
        <v>12898</v>
      </c>
      <c r="J6" s="13">
        <v>12236</v>
      </c>
      <c r="K6" s="13">
        <v>12237</v>
      </c>
      <c r="L6" s="13">
        <v>12138</v>
      </c>
      <c r="M6" s="2">
        <v>11908</v>
      </c>
    </row>
    <row r="7" spans="1:16" x14ac:dyDescent="0.25">
      <c r="A7" s="9" t="s">
        <v>4</v>
      </c>
      <c r="B7" s="8" t="s">
        <v>10</v>
      </c>
      <c r="C7" s="1">
        <v>5</v>
      </c>
      <c r="D7" s="13">
        <v>25695</v>
      </c>
      <c r="E7" s="2">
        <v>25612</v>
      </c>
      <c r="F7" s="2">
        <v>26676</v>
      </c>
      <c r="G7" s="2">
        <v>28354</v>
      </c>
      <c r="H7" s="2">
        <v>26739</v>
      </c>
      <c r="I7" s="13">
        <v>27400</v>
      </c>
      <c r="J7" s="13">
        <v>28452</v>
      </c>
      <c r="K7" s="12">
        <v>28500</v>
      </c>
      <c r="L7" s="12">
        <v>26880</v>
      </c>
    </row>
    <row r="8" spans="1:16" x14ac:dyDescent="0.25">
      <c r="A8" s="9" t="s">
        <v>5</v>
      </c>
      <c r="B8" s="8" t="s">
        <v>7</v>
      </c>
      <c r="C8" s="1">
        <v>6</v>
      </c>
      <c r="D8" s="13">
        <v>125300</v>
      </c>
      <c r="E8" s="2">
        <v>125500</v>
      </c>
      <c r="F8" s="2">
        <v>129500</v>
      </c>
      <c r="G8" s="2">
        <v>133000</v>
      </c>
      <c r="H8" s="2">
        <v>135000</v>
      </c>
      <c r="I8" s="95">
        <v>138500</v>
      </c>
      <c r="J8" s="13">
        <f>I8*1.05</f>
        <v>145425</v>
      </c>
      <c r="K8" s="13">
        <f>J8*1.05</f>
        <v>152696.25</v>
      </c>
      <c r="L8" s="13">
        <f>K8*1.05</f>
        <v>160331.0625</v>
      </c>
    </row>
    <row r="9" spans="1:16" x14ac:dyDescent="0.25">
      <c r="A9" s="9" t="s">
        <v>6</v>
      </c>
      <c r="B9" s="8" t="s">
        <v>11</v>
      </c>
      <c r="C9" s="1">
        <v>7</v>
      </c>
      <c r="D9" s="13">
        <v>110492</v>
      </c>
      <c r="E9" s="2">
        <v>125500</v>
      </c>
      <c r="F9" s="2">
        <v>129500</v>
      </c>
      <c r="G9" s="2">
        <v>129763</v>
      </c>
      <c r="H9" s="2">
        <v>130922</v>
      </c>
      <c r="I9" s="95">
        <v>138500</v>
      </c>
      <c r="J9" s="13">
        <v>146390</v>
      </c>
      <c r="K9" s="13">
        <f>J9*1.05</f>
        <v>153709.5</v>
      </c>
      <c r="L9" s="13">
        <f>K9*1.05</f>
        <v>161394.97500000001</v>
      </c>
    </row>
    <row r="11" spans="1:16" ht="16.149999999999999" thickBot="1" x14ac:dyDescent="0.35">
      <c r="E11" s="65"/>
      <c r="F11" s="65"/>
      <c r="G11" s="65"/>
      <c r="H11" s="65"/>
      <c r="I11" s="65"/>
      <c r="J11" s="65"/>
      <c r="K11" s="65"/>
      <c r="L11" s="65"/>
      <c r="M11" s="65"/>
    </row>
    <row r="13" spans="1:16" ht="14.45" x14ac:dyDescent="0.3">
      <c r="K13" s="18"/>
    </row>
    <row r="14" spans="1:16" ht="15.6" x14ac:dyDescent="0.3">
      <c r="A14" s="78"/>
      <c r="B14" s="75"/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</row>
    <row r="15" spans="1:16" x14ac:dyDescent="0.25">
      <c r="A15" s="10" t="s">
        <v>16</v>
      </c>
    </row>
    <row r="16" spans="1:16" s="3" customFormat="1" ht="14.45" x14ac:dyDescent="0.3">
      <c r="B16" s="4">
        <v>2005</v>
      </c>
      <c r="C16" s="4">
        <v>2006</v>
      </c>
      <c r="D16" s="4">
        <v>2007</v>
      </c>
      <c r="E16" s="4">
        <v>2008</v>
      </c>
      <c r="F16" s="4">
        <v>2009</v>
      </c>
      <c r="G16" s="4">
        <v>2010</v>
      </c>
      <c r="H16" s="4">
        <v>2011</v>
      </c>
      <c r="I16" s="4">
        <v>2012</v>
      </c>
      <c r="J16" s="4">
        <v>2013</v>
      </c>
    </row>
    <row r="17" spans="1:14" s="3" customFormat="1" x14ac:dyDescent="0.25">
      <c r="A17" s="3" t="s">
        <v>12</v>
      </c>
      <c r="B17">
        <v>171600</v>
      </c>
      <c r="C17">
        <v>163200</v>
      </c>
      <c r="D17">
        <v>156500</v>
      </c>
      <c r="E17">
        <v>151100</v>
      </c>
      <c r="F17">
        <v>147900</v>
      </c>
      <c r="G17">
        <v>145200</v>
      </c>
      <c r="H17">
        <v>143700</v>
      </c>
      <c r="I17" s="12">
        <v>142800</v>
      </c>
      <c r="J17" s="12">
        <v>142700</v>
      </c>
    </row>
    <row r="18" spans="1:14" s="3" customFormat="1" x14ac:dyDescent="0.25">
      <c r="A18" s="3" t="s">
        <v>13</v>
      </c>
      <c r="B18" s="5">
        <v>13526</v>
      </c>
      <c r="C18" s="5">
        <v>13113</v>
      </c>
      <c r="D18" s="5">
        <v>12685</v>
      </c>
      <c r="E18" s="5">
        <v>12164</v>
      </c>
      <c r="F18" s="5">
        <v>11600</v>
      </c>
      <c r="G18" s="5">
        <v>11451</v>
      </c>
      <c r="H18" s="5">
        <v>10629</v>
      </c>
      <c r="I18" s="12">
        <v>10500</v>
      </c>
      <c r="J18" s="12">
        <v>10500</v>
      </c>
    </row>
    <row r="19" spans="1:14" s="3" customFormat="1" x14ac:dyDescent="0.25">
      <c r="A19" s="3" t="s">
        <v>14</v>
      </c>
      <c r="B19" s="5">
        <v>21813</v>
      </c>
      <c r="C19" s="5">
        <v>22565</v>
      </c>
      <c r="D19" s="5">
        <v>21147</v>
      </c>
      <c r="E19" s="5">
        <v>20508</v>
      </c>
      <c r="F19" s="5">
        <v>19724</v>
      </c>
      <c r="G19" s="5">
        <v>19229</v>
      </c>
      <c r="H19" s="5">
        <v>19434</v>
      </c>
      <c r="I19" s="83">
        <v>18685</v>
      </c>
      <c r="J19" s="12">
        <v>18685</v>
      </c>
    </row>
    <row r="20" spans="1:14" s="3" customFormat="1" x14ac:dyDescent="0.25">
      <c r="A20" s="3" t="s">
        <v>15</v>
      </c>
      <c r="B20" s="6">
        <f>SUM(B17:B19)</f>
        <v>206939</v>
      </c>
      <c r="C20" s="6">
        <f t="shared" ref="C20:J20" si="3">SUM(C17:C19)</f>
        <v>198878</v>
      </c>
      <c r="D20" s="6">
        <f t="shared" si="3"/>
        <v>190332</v>
      </c>
      <c r="E20" s="6">
        <f t="shared" si="3"/>
        <v>183772</v>
      </c>
      <c r="F20" s="6">
        <f t="shared" si="3"/>
        <v>179224</v>
      </c>
      <c r="G20" s="6">
        <f t="shared" si="3"/>
        <v>175880</v>
      </c>
      <c r="H20" s="6">
        <f t="shared" si="3"/>
        <v>173763</v>
      </c>
      <c r="I20" s="12">
        <f t="shared" si="3"/>
        <v>171985</v>
      </c>
      <c r="J20" s="12">
        <f t="shared" si="3"/>
        <v>171885</v>
      </c>
    </row>
    <row r="21" spans="1:14" s="3" customFormat="1" x14ac:dyDescent="0.25"/>
    <row r="22" spans="1:14" x14ac:dyDescent="0.25">
      <c r="A22" s="10" t="s">
        <v>27</v>
      </c>
    </row>
    <row r="23" spans="1:14" x14ac:dyDescent="0.25">
      <c r="D23" s="1">
        <v>2005</v>
      </c>
      <c r="E23" s="1">
        <v>2006</v>
      </c>
      <c r="F23" s="1">
        <v>2007</v>
      </c>
      <c r="G23" s="1">
        <v>2008</v>
      </c>
      <c r="H23" s="1">
        <v>2009</v>
      </c>
      <c r="I23" s="1">
        <v>2010</v>
      </c>
      <c r="J23" s="1">
        <v>2011</v>
      </c>
      <c r="K23" s="1">
        <v>2012</v>
      </c>
      <c r="L23" s="1">
        <v>2013</v>
      </c>
      <c r="M23" s="1">
        <v>2014</v>
      </c>
      <c r="N23" s="1">
        <v>2015</v>
      </c>
    </row>
    <row r="24" spans="1:14" x14ac:dyDescent="0.25">
      <c r="A24" s="8" t="s">
        <v>0</v>
      </c>
      <c r="B24" s="8" t="s">
        <v>7</v>
      </c>
      <c r="C24" s="1">
        <v>1</v>
      </c>
      <c r="D24" s="2">
        <f>D37</f>
        <v>92857</v>
      </c>
      <c r="E24" s="2">
        <f t="shared" ref="E24:L24" si="4">E37</f>
        <v>133673</v>
      </c>
      <c r="F24" s="2">
        <f t="shared" si="4"/>
        <v>175310</v>
      </c>
      <c r="G24" s="2">
        <f t="shared" si="4"/>
        <v>194042</v>
      </c>
      <c r="H24" s="2">
        <f t="shared" si="4"/>
        <v>189539</v>
      </c>
      <c r="I24" s="2">
        <f t="shared" si="4"/>
        <v>198002</v>
      </c>
      <c r="J24" s="2">
        <f t="shared" si="4"/>
        <v>174200</v>
      </c>
      <c r="K24" s="2">
        <f t="shared" si="4"/>
        <v>215500</v>
      </c>
      <c r="L24" s="2">
        <f t="shared" si="4"/>
        <v>178300</v>
      </c>
    </row>
    <row r="25" spans="1:14" x14ac:dyDescent="0.25">
      <c r="A25" s="9" t="s">
        <v>1</v>
      </c>
      <c r="B25" s="8" t="s">
        <v>8</v>
      </c>
      <c r="C25" s="1">
        <v>2</v>
      </c>
      <c r="D25">
        <v>50</v>
      </c>
      <c r="E25" s="12">
        <v>3000</v>
      </c>
      <c r="F25" s="12">
        <v>2000</v>
      </c>
      <c r="G25">
        <v>1000</v>
      </c>
      <c r="H25">
        <v>800</v>
      </c>
      <c r="I25">
        <v>800</v>
      </c>
      <c r="J25">
        <v>1200</v>
      </c>
      <c r="K25">
        <v>2200</v>
      </c>
      <c r="L25">
        <v>3200</v>
      </c>
      <c r="N25">
        <v>1500</v>
      </c>
    </row>
    <row r="26" spans="1:14" x14ac:dyDescent="0.25">
      <c r="A26" s="9" t="s">
        <v>2</v>
      </c>
      <c r="B26" s="8" t="s">
        <v>8</v>
      </c>
      <c r="C26" s="1">
        <v>3</v>
      </c>
      <c r="D26">
        <v>350</v>
      </c>
      <c r="E26">
        <v>1850</v>
      </c>
      <c r="F26">
        <v>1847</v>
      </c>
      <c r="G26">
        <v>440</v>
      </c>
      <c r="H26">
        <v>1822</v>
      </c>
      <c r="I26">
        <v>1200</v>
      </c>
      <c r="J26" s="94">
        <v>1000</v>
      </c>
      <c r="K26">
        <v>700</v>
      </c>
      <c r="L26">
        <v>1000</v>
      </c>
    </row>
    <row r="27" spans="1:14" x14ac:dyDescent="0.25">
      <c r="A27" s="9" t="s">
        <v>3</v>
      </c>
      <c r="B27" s="8" t="s">
        <v>9</v>
      </c>
      <c r="C27" s="1">
        <v>4</v>
      </c>
      <c r="D27">
        <v>50</v>
      </c>
      <c r="E27">
        <v>100</v>
      </c>
      <c r="F27">
        <v>90</v>
      </c>
      <c r="G27">
        <v>80</v>
      </c>
      <c r="H27">
        <v>150</v>
      </c>
      <c r="I27">
        <v>200</v>
      </c>
      <c r="J27" s="94">
        <v>500</v>
      </c>
      <c r="K27">
        <v>1200</v>
      </c>
      <c r="L27">
        <v>1100</v>
      </c>
    </row>
    <row r="28" spans="1:14" x14ac:dyDescent="0.25">
      <c r="A28" s="9" t="s">
        <v>4</v>
      </c>
      <c r="B28" s="8" t="s">
        <v>10</v>
      </c>
      <c r="C28" s="1">
        <v>5</v>
      </c>
      <c r="D28">
        <v>0</v>
      </c>
      <c r="E28">
        <v>1500</v>
      </c>
      <c r="F28">
        <v>1500</v>
      </c>
      <c r="G28" s="67">
        <v>1000</v>
      </c>
      <c r="H28">
        <v>700</v>
      </c>
      <c r="I28">
        <v>1100</v>
      </c>
      <c r="J28" s="12">
        <v>100</v>
      </c>
      <c r="K28" s="12">
        <v>100</v>
      </c>
      <c r="L28" s="12">
        <v>110</v>
      </c>
    </row>
    <row r="29" spans="1:14" x14ac:dyDescent="0.25">
      <c r="A29" s="9" t="s">
        <v>5</v>
      </c>
      <c r="B29" s="8" t="s">
        <v>7</v>
      </c>
      <c r="C29" s="1">
        <v>6</v>
      </c>
      <c r="D29">
        <v>2000</v>
      </c>
      <c r="E29">
        <v>4000</v>
      </c>
      <c r="F29">
        <v>3500</v>
      </c>
      <c r="G29">
        <v>2000</v>
      </c>
      <c r="H29">
        <v>3500</v>
      </c>
      <c r="I29">
        <v>6925</v>
      </c>
      <c r="J29" s="36">
        <v>7271.25</v>
      </c>
      <c r="K29" s="34">
        <v>7634.8125</v>
      </c>
      <c r="L29">
        <v>5000</v>
      </c>
    </row>
    <row r="30" spans="1:14" x14ac:dyDescent="0.25">
      <c r="A30" s="9" t="s">
        <v>6</v>
      </c>
      <c r="B30" s="8" t="s">
        <v>11</v>
      </c>
      <c r="C30" s="1">
        <v>7</v>
      </c>
      <c r="D30">
        <v>15008</v>
      </c>
      <c r="E30">
        <v>4000</v>
      </c>
      <c r="F30">
        <v>263</v>
      </c>
      <c r="G30">
        <v>1159</v>
      </c>
      <c r="H30">
        <v>7578</v>
      </c>
      <c r="I30">
        <v>7890</v>
      </c>
      <c r="J30" s="36">
        <v>7319.5</v>
      </c>
      <c r="K30" s="35">
        <v>7685.4750000000058</v>
      </c>
      <c r="L30">
        <v>10000</v>
      </c>
    </row>
    <row r="34" spans="1:30" x14ac:dyDescent="0.25">
      <c r="A34" s="41" t="s">
        <v>28</v>
      </c>
      <c r="D34" s="37">
        <v>2005</v>
      </c>
      <c r="E34" s="37">
        <v>2006</v>
      </c>
      <c r="F34" s="37">
        <v>2007</v>
      </c>
      <c r="G34" s="37">
        <v>2008</v>
      </c>
      <c r="H34" s="37">
        <v>2009</v>
      </c>
      <c r="I34" s="37">
        <v>2010</v>
      </c>
      <c r="J34" s="37">
        <v>2011</v>
      </c>
      <c r="K34" s="37">
        <v>2012</v>
      </c>
      <c r="L34" s="37">
        <v>2013</v>
      </c>
      <c r="M34" s="37">
        <v>2014</v>
      </c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3"/>
    </row>
    <row r="35" spans="1:30" x14ac:dyDescent="0.25">
      <c r="C35" s="38"/>
      <c r="D35">
        <v>1</v>
      </c>
      <c r="E35">
        <v>2</v>
      </c>
      <c r="F35">
        <v>3</v>
      </c>
      <c r="G35">
        <v>4</v>
      </c>
      <c r="H35">
        <v>5</v>
      </c>
      <c r="I35">
        <v>6</v>
      </c>
      <c r="J35" s="12">
        <v>7</v>
      </c>
      <c r="K35" s="12">
        <v>8</v>
      </c>
      <c r="L35">
        <v>9</v>
      </c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</row>
    <row r="36" spans="1:30" x14ac:dyDescent="0.25">
      <c r="A36" s="39" t="s">
        <v>29</v>
      </c>
      <c r="D36" s="50">
        <v>131100</v>
      </c>
      <c r="E36" s="49">
        <v>179000</v>
      </c>
      <c r="F36" s="49">
        <v>232700</v>
      </c>
      <c r="G36" s="49">
        <v>258600</v>
      </c>
      <c r="H36" s="50">
        <v>269100</v>
      </c>
      <c r="I36" s="49">
        <v>274800</v>
      </c>
      <c r="J36" s="43">
        <v>276900</v>
      </c>
      <c r="K36" s="51">
        <v>302900</v>
      </c>
      <c r="L36" s="49">
        <v>290200</v>
      </c>
      <c r="M36" s="43">
        <v>352500</v>
      </c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</row>
    <row r="37" spans="1:30" x14ac:dyDescent="0.25">
      <c r="A37" s="40" t="s">
        <v>30</v>
      </c>
      <c r="D37" s="52">
        <f>D36-D38</f>
        <v>92857</v>
      </c>
      <c r="E37" s="52">
        <f t="shared" ref="E37:M37" si="5">E36-E38</f>
        <v>133673</v>
      </c>
      <c r="F37" s="52">
        <f t="shared" si="5"/>
        <v>175310</v>
      </c>
      <c r="G37" s="52">
        <f t="shared" si="5"/>
        <v>194042</v>
      </c>
      <c r="H37" s="52">
        <f t="shared" si="5"/>
        <v>189539</v>
      </c>
      <c r="I37" s="52">
        <f t="shared" si="5"/>
        <v>198002</v>
      </c>
      <c r="J37" s="52">
        <f t="shared" si="5"/>
        <v>174200</v>
      </c>
      <c r="K37" s="52">
        <f t="shared" si="5"/>
        <v>215500</v>
      </c>
      <c r="L37" s="52">
        <f t="shared" si="5"/>
        <v>178300</v>
      </c>
      <c r="M37" s="52">
        <f t="shared" si="5"/>
        <v>196800</v>
      </c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3"/>
    </row>
    <row r="38" spans="1:30" x14ac:dyDescent="0.25">
      <c r="A38" s="40" t="s">
        <v>31</v>
      </c>
      <c r="D38" s="52">
        <v>38243</v>
      </c>
      <c r="E38" s="52">
        <v>45327</v>
      </c>
      <c r="F38" s="52">
        <v>57390</v>
      </c>
      <c r="G38" s="52">
        <v>64558</v>
      </c>
      <c r="H38" s="52">
        <v>79561</v>
      </c>
      <c r="I38" s="52">
        <v>76798</v>
      </c>
      <c r="J38" s="53">
        <v>102700</v>
      </c>
      <c r="K38" s="53">
        <v>87400</v>
      </c>
      <c r="L38" s="53">
        <v>111900</v>
      </c>
      <c r="M38" s="45">
        <v>155700</v>
      </c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3"/>
    </row>
    <row r="39" spans="1:30" ht="18.75" x14ac:dyDescent="0.3">
      <c r="A39" s="40" t="s">
        <v>32</v>
      </c>
      <c r="D39" s="74">
        <f>D38*B49*0.001</f>
        <v>573645</v>
      </c>
      <c r="E39" s="74">
        <f>E38*C49*0.001</f>
        <v>931469.85</v>
      </c>
      <c r="F39" s="74">
        <f t="shared" ref="F39:M39" si="6">F38*D48*0.001</f>
        <v>115181.73</v>
      </c>
      <c r="G39" s="74">
        <f t="shared" si="6"/>
        <v>129632.46400000001</v>
      </c>
      <c r="H39" s="74">
        <f t="shared" si="6"/>
        <v>159838.049</v>
      </c>
      <c r="I39" s="74">
        <f t="shared" si="6"/>
        <v>154363.98000000001</v>
      </c>
      <c r="J39" s="74">
        <f t="shared" si="6"/>
        <v>206529.7</v>
      </c>
      <c r="K39" s="74">
        <f t="shared" si="6"/>
        <v>175848.80000000002</v>
      </c>
      <c r="L39" s="74">
        <f t="shared" si="6"/>
        <v>225254.7</v>
      </c>
      <c r="M39" s="74">
        <f t="shared" si="6"/>
        <v>313579.8</v>
      </c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3"/>
    </row>
    <row r="40" spans="1:30" s="49" customFormat="1" ht="18.75" x14ac:dyDescent="0.3">
      <c r="A40" s="47"/>
      <c r="B40" s="48"/>
      <c r="C40" s="48"/>
      <c r="D40"/>
      <c r="E40"/>
      <c r="F40"/>
      <c r="G40" s="57"/>
      <c r="H40" s="58"/>
      <c r="I40" s="58"/>
      <c r="J40" s="58"/>
      <c r="K40" s="58"/>
      <c r="M40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</row>
    <row r="41" spans="1:30" ht="16.5" thickBot="1" x14ac:dyDescent="0.3">
      <c r="D41" s="65"/>
      <c r="E41" s="65"/>
      <c r="F41" s="65"/>
      <c r="G41" s="65"/>
      <c r="H41" s="65"/>
      <c r="I41" s="65"/>
      <c r="J41" s="65"/>
      <c r="K41" s="65"/>
      <c r="L41" s="65"/>
      <c r="M41" s="65"/>
    </row>
    <row r="42" spans="1:30" x14ac:dyDescent="0.25">
      <c r="C42" t="s">
        <v>67</v>
      </c>
      <c r="D42" s="52">
        <v>1144900</v>
      </c>
      <c r="E42" s="52">
        <v>954500</v>
      </c>
      <c r="F42" s="52">
        <v>211900</v>
      </c>
      <c r="G42" s="52">
        <v>780500</v>
      </c>
      <c r="H42" s="52">
        <v>900400</v>
      </c>
      <c r="I42" s="52">
        <v>289400</v>
      </c>
    </row>
    <row r="44" spans="1:30" s="12" customFormat="1" ht="18.75" x14ac:dyDescent="0.25">
      <c r="D44" s="91"/>
      <c r="E44" s="91"/>
    </row>
    <row r="45" spans="1:30" s="12" customFormat="1" ht="36.6" customHeight="1" x14ac:dyDescent="0.25">
      <c r="A45" s="92" t="s">
        <v>42</v>
      </c>
      <c r="B45" s="91"/>
      <c r="C45" s="91"/>
      <c r="D45" s="91"/>
      <c r="E45" s="91"/>
    </row>
    <row r="46" spans="1:30" s="12" customFormat="1" ht="18.75" x14ac:dyDescent="0.25">
      <c r="A46" s="92" t="s">
        <v>43</v>
      </c>
      <c r="B46" s="91"/>
      <c r="C46" s="91"/>
    </row>
    <row r="47" spans="1:30" s="49" customFormat="1" ht="18.75" x14ac:dyDescent="0.3">
      <c r="A47" s="96"/>
      <c r="D47" s="97"/>
      <c r="E47" s="97"/>
      <c r="F47" s="97"/>
      <c r="G47" s="97"/>
      <c r="H47" s="97"/>
      <c r="I47" s="97"/>
      <c r="J47" s="97"/>
      <c r="K47" s="97"/>
    </row>
    <row r="48" spans="1:30" s="49" customFormat="1" ht="15.75" x14ac:dyDescent="0.25">
      <c r="A48" s="98"/>
      <c r="B48" s="99">
        <v>2005</v>
      </c>
      <c r="C48" s="99">
        <v>2006</v>
      </c>
      <c r="D48" s="99">
        <v>2007</v>
      </c>
      <c r="E48" s="99">
        <v>2008</v>
      </c>
      <c r="F48" s="99">
        <v>2009</v>
      </c>
      <c r="G48" s="99">
        <v>2010</v>
      </c>
      <c r="H48" s="99">
        <v>2011</v>
      </c>
      <c r="I48" s="99">
        <v>2012</v>
      </c>
      <c r="J48" s="99">
        <v>2013</v>
      </c>
      <c r="K48" s="99">
        <v>2014</v>
      </c>
    </row>
    <row r="49" spans="1:11" s="49" customFormat="1" ht="31.5" x14ac:dyDescent="0.25">
      <c r="A49" s="98" t="s">
        <v>44</v>
      </c>
      <c r="B49" s="100">
        <v>15000</v>
      </c>
      <c r="C49" s="100">
        <v>20550</v>
      </c>
      <c r="D49" s="100">
        <v>28050</v>
      </c>
      <c r="E49" s="100">
        <v>34867.78</v>
      </c>
      <c r="F49" s="100">
        <v>32932.74</v>
      </c>
      <c r="G49" s="100">
        <v>32425.35</v>
      </c>
      <c r="H49" s="100">
        <v>37807.15</v>
      </c>
      <c r="I49" s="100">
        <v>42239.28</v>
      </c>
      <c r="J49" s="100">
        <v>43943.93</v>
      </c>
      <c r="K49" s="100">
        <v>49106.26</v>
      </c>
    </row>
    <row r="50" spans="1:11" s="49" customFormat="1" ht="31.5" x14ac:dyDescent="0.25">
      <c r="A50" s="98" t="s">
        <v>45</v>
      </c>
      <c r="B50" s="100" t="s">
        <v>46</v>
      </c>
      <c r="C50" s="100" t="s">
        <v>47</v>
      </c>
      <c r="D50" s="100" t="s">
        <v>48</v>
      </c>
      <c r="E50" s="100" t="s">
        <v>49</v>
      </c>
      <c r="F50" s="100" t="s">
        <v>50</v>
      </c>
      <c r="G50" s="100" t="s">
        <v>51</v>
      </c>
      <c r="H50" s="100" t="s">
        <v>52</v>
      </c>
      <c r="I50" s="100" t="s">
        <v>53</v>
      </c>
      <c r="J50" s="100" t="s">
        <v>54</v>
      </c>
      <c r="K50" s="100" t="s">
        <v>55</v>
      </c>
    </row>
    <row r="51" spans="1:11" s="49" customFormat="1" ht="31.5" x14ac:dyDescent="0.25">
      <c r="A51" s="98" t="s">
        <v>56</v>
      </c>
      <c r="B51" s="100" t="s">
        <v>57</v>
      </c>
      <c r="C51" s="100" t="s">
        <v>58</v>
      </c>
      <c r="D51" s="100" t="s">
        <v>59</v>
      </c>
      <c r="E51" s="100" t="s">
        <v>60</v>
      </c>
      <c r="F51" s="100" t="s">
        <v>61</v>
      </c>
      <c r="G51" s="100" t="s">
        <v>62</v>
      </c>
      <c r="H51" s="100" t="s">
        <v>63</v>
      </c>
      <c r="I51" s="100" t="s">
        <v>64</v>
      </c>
      <c r="J51" s="100" t="s">
        <v>65</v>
      </c>
      <c r="K51" s="100" t="s">
        <v>66</v>
      </c>
    </row>
    <row r="93" spans="2:11" x14ac:dyDescent="0.25">
      <c r="B93">
        <f>B94*1000</f>
        <v>163200</v>
      </c>
      <c r="C93">
        <f t="shared" ref="C93:I93" si="7">C94*1000</f>
        <v>156500</v>
      </c>
      <c r="D93">
        <f t="shared" si="7"/>
        <v>151100</v>
      </c>
      <c r="E93">
        <f t="shared" si="7"/>
        <v>147900</v>
      </c>
      <c r="F93">
        <f t="shared" si="7"/>
        <v>145200</v>
      </c>
      <c r="G93">
        <f t="shared" si="7"/>
        <v>143700</v>
      </c>
      <c r="H93">
        <f t="shared" si="7"/>
        <v>143000</v>
      </c>
      <c r="I93">
        <f t="shared" si="7"/>
        <v>141600</v>
      </c>
    </row>
    <row r="94" spans="2:11" ht="16.5" thickBot="1" x14ac:dyDescent="0.3">
      <c r="B94" s="65">
        <v>163.19999999999999</v>
      </c>
      <c r="C94" s="65">
        <v>156.5</v>
      </c>
      <c r="D94" s="65">
        <v>151.1</v>
      </c>
      <c r="E94" s="65">
        <v>147.9</v>
      </c>
      <c r="F94" s="65">
        <v>145.19999999999999</v>
      </c>
      <c r="G94" s="65">
        <v>143.69999999999999</v>
      </c>
      <c r="H94" s="65">
        <v>143</v>
      </c>
      <c r="I94" s="65">
        <v>141.6</v>
      </c>
      <c r="J94" s="65" t="s">
        <v>83</v>
      </c>
      <c r="K94" s="65" t="s">
        <v>84</v>
      </c>
    </row>
    <row r="95" spans="2:11" ht="16.5" thickBot="1" x14ac:dyDescent="0.3">
      <c r="B95" s="65">
        <v>21147</v>
      </c>
      <c r="C95" s="65">
        <v>20508</v>
      </c>
      <c r="D95" s="65">
        <v>19724</v>
      </c>
      <c r="E95" s="65">
        <v>19229</v>
      </c>
      <c r="F95" s="65">
        <v>19434</v>
      </c>
      <c r="G95" s="65">
        <v>18685</v>
      </c>
      <c r="H95" s="65">
        <v>18477</v>
      </c>
      <c r="I95" s="65">
        <v>18497</v>
      </c>
      <c r="J95" s="65">
        <v>18705</v>
      </c>
    </row>
    <row r="96" spans="2:11" x14ac:dyDescent="0.25">
      <c r="B96">
        <f>B95+B93</f>
        <v>184347</v>
      </c>
      <c r="C96">
        <f t="shared" ref="C96:J96" si="8">C95+C93</f>
        <v>177008</v>
      </c>
      <c r="D96">
        <f t="shared" si="8"/>
        <v>170824</v>
      </c>
      <c r="E96">
        <f t="shared" si="8"/>
        <v>167129</v>
      </c>
      <c r="F96">
        <f t="shared" si="8"/>
        <v>164634</v>
      </c>
      <c r="G96">
        <f t="shared" si="8"/>
        <v>162385</v>
      </c>
      <c r="H96">
        <f t="shared" si="8"/>
        <v>161477</v>
      </c>
      <c r="I96">
        <f t="shared" si="8"/>
        <v>160097</v>
      </c>
      <c r="J96">
        <f t="shared" si="8"/>
        <v>18705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"/>
  <dimension ref="A2:L44"/>
  <sheetViews>
    <sheetView topLeftCell="A34" workbookViewId="0">
      <selection activeCell="C44" sqref="C44:L44"/>
    </sheetView>
  </sheetViews>
  <sheetFormatPr defaultRowHeight="15" x14ac:dyDescent="0.25"/>
  <cols>
    <col min="1" max="1" width="13.42578125" customWidth="1"/>
    <col min="2" max="2" width="44.7109375" customWidth="1"/>
    <col min="3" max="3" width="12.140625" bestFit="1" customWidth="1"/>
  </cols>
  <sheetData>
    <row r="2" spans="1:12" x14ac:dyDescent="0.25">
      <c r="A2" s="111" t="s">
        <v>73</v>
      </c>
      <c r="B2" s="111"/>
    </row>
    <row r="3" spans="1:12" ht="14.45" x14ac:dyDescent="0.3">
      <c r="C3">
        <v>2005</v>
      </c>
      <c r="D3">
        <v>2006</v>
      </c>
      <c r="E3">
        <v>2007</v>
      </c>
      <c r="F3">
        <v>2008</v>
      </c>
      <c r="G3">
        <v>2009</v>
      </c>
      <c r="H3">
        <v>2010</v>
      </c>
      <c r="I3">
        <v>2011</v>
      </c>
      <c r="J3">
        <v>2012</v>
      </c>
      <c r="K3">
        <v>2013</v>
      </c>
      <c r="L3">
        <v>2014</v>
      </c>
    </row>
    <row r="4" spans="1:12" ht="57.2" customHeight="1" thickBot="1" x14ac:dyDescent="0.3">
      <c r="B4" s="62" t="s">
        <v>37</v>
      </c>
      <c r="C4" s="63">
        <v>18.600000000000001</v>
      </c>
      <c r="D4" s="63">
        <v>19</v>
      </c>
      <c r="E4" s="63">
        <v>19.100000000000001</v>
      </c>
      <c r="F4" s="63">
        <v>19.3</v>
      </c>
      <c r="G4" s="63">
        <v>19.399999999999999</v>
      </c>
      <c r="H4" s="63">
        <v>19.5</v>
      </c>
      <c r="I4" s="63">
        <v>19.7</v>
      </c>
      <c r="J4" s="63">
        <v>20</v>
      </c>
      <c r="K4" s="63">
        <v>20</v>
      </c>
      <c r="L4" s="63"/>
    </row>
    <row r="6" spans="1:12" ht="16.5" thickBot="1" x14ac:dyDescent="0.3">
      <c r="B6" s="62" t="s">
        <v>77</v>
      </c>
      <c r="C6" s="35">
        <f>Мощности!D3/Демография!B5*0.001</f>
        <v>18.460451977401132</v>
      </c>
      <c r="D6" s="35">
        <f>Мощности!E3/Демография!C5*0.001</f>
        <v>18.845366331345144</v>
      </c>
      <c r="E6" s="35">
        <f>Мощности!F3/Демография!D5*0.001</f>
        <v>19.046722267061252</v>
      </c>
      <c r="F6" s="35">
        <f>Мощности!G3/Демография!E5*0.001</f>
        <v>19.246895807090155</v>
      </c>
      <c r="G6" s="35">
        <f>Мощности!H3/Демография!F5*0.001</f>
        <v>19.360800576992428</v>
      </c>
      <c r="H6" s="35">
        <f>Мощности!I3/Демография!G5*0.001</f>
        <v>19.422903516681693</v>
      </c>
      <c r="I6" s="35">
        <f>Мощности!J3/Демография!H5*0.001</f>
        <v>19.580546013379134</v>
      </c>
      <c r="J6" s="35">
        <f>Мощности!K3/Демография!I5*0.001</f>
        <v>19.879934509732578</v>
      </c>
      <c r="K6" s="35">
        <f>Мощности!L3/Демография!J5*0.001</f>
        <v>19.901387874360847</v>
      </c>
      <c r="L6" s="35">
        <f>Мощности!M3/Демография!K5*0.001</f>
        <v>20.032101256534901</v>
      </c>
    </row>
    <row r="8" spans="1:12" ht="16.5" x14ac:dyDescent="0.25">
      <c r="A8" s="64" t="s">
        <v>38</v>
      </c>
    </row>
    <row r="10" spans="1:12" x14ac:dyDescent="0.25">
      <c r="A10" s="111" t="s">
        <v>74</v>
      </c>
      <c r="B10" s="111"/>
      <c r="C10">
        <v>2005</v>
      </c>
      <c r="D10">
        <v>2006</v>
      </c>
      <c r="E10">
        <v>2007</v>
      </c>
      <c r="F10">
        <v>2008</v>
      </c>
      <c r="G10">
        <v>2009</v>
      </c>
      <c r="H10">
        <v>2010</v>
      </c>
      <c r="I10">
        <v>2011</v>
      </c>
      <c r="J10">
        <v>2012</v>
      </c>
      <c r="K10">
        <v>2013</v>
      </c>
      <c r="L10">
        <v>2014</v>
      </c>
    </row>
    <row r="11" spans="1:12" ht="48" thickBot="1" x14ac:dyDescent="0.3">
      <c r="B11" s="66" t="s">
        <v>39</v>
      </c>
      <c r="C11" s="65">
        <v>48.8</v>
      </c>
      <c r="D11" s="65">
        <v>51.3</v>
      </c>
      <c r="E11" s="65">
        <v>52.6</v>
      </c>
      <c r="F11" s="65">
        <v>53.7</v>
      </c>
      <c r="G11" s="65">
        <v>52.9</v>
      </c>
      <c r="H11" s="65">
        <v>52.9</v>
      </c>
      <c r="I11" s="65">
        <v>54.6</v>
      </c>
      <c r="J11" s="65">
        <v>55.4</v>
      </c>
      <c r="K11" s="65">
        <v>57</v>
      </c>
    </row>
    <row r="12" spans="1:12" x14ac:dyDescent="0.25">
      <c r="B12" s="81" t="s">
        <v>76</v>
      </c>
      <c r="C12" s="82">
        <f>C11/100</f>
        <v>0.48799999999999999</v>
      </c>
      <c r="D12" s="82">
        <f>D11/100</f>
        <v>0.51300000000000001</v>
      </c>
      <c r="E12" s="82">
        <f t="shared" ref="E12:K12" si="0">E11/100</f>
        <v>0.52600000000000002</v>
      </c>
      <c r="F12" s="82">
        <f t="shared" si="0"/>
        <v>0.53700000000000003</v>
      </c>
      <c r="G12" s="82">
        <f t="shared" si="0"/>
        <v>0.52900000000000003</v>
      </c>
      <c r="H12" s="82">
        <f t="shared" si="0"/>
        <v>0.52900000000000003</v>
      </c>
      <c r="I12" s="82">
        <f t="shared" si="0"/>
        <v>0.54600000000000004</v>
      </c>
      <c r="J12" s="82">
        <f t="shared" si="0"/>
        <v>0.55399999999999994</v>
      </c>
      <c r="K12" s="82">
        <f t="shared" si="0"/>
        <v>0.56999999999999995</v>
      </c>
    </row>
    <row r="13" spans="1:12" ht="14.45" x14ac:dyDescent="0.3">
      <c r="C13" s="87">
        <f>Мощности!D4/Демография!B6*0.001</f>
        <v>0.58899803536345774</v>
      </c>
      <c r="D13" s="87">
        <f>Мощности!E4/Демография!C6*0.001</f>
        <v>0.56584717975678256</v>
      </c>
      <c r="E13" s="87">
        <f>Мощности!F4/Демография!D6*0.001</f>
        <v>0.58527861700830497</v>
      </c>
      <c r="F13" s="87">
        <f>Мощности!G4/Демография!E6*0.001</f>
        <v>0.60164325470447921</v>
      </c>
      <c r="G13" s="87">
        <f>Мощности!H4/Демография!F6*0.001</f>
        <v>0.59518441698980973</v>
      </c>
      <c r="H13" s="87">
        <f>Мощности!I4/Демография!G6*0.001</f>
        <v>0.59116639262987458</v>
      </c>
      <c r="I13" s="87">
        <f>Мощности!J4/Демография!H6*0.001</f>
        <v>0.60788038482750162</v>
      </c>
      <c r="J13" s="87">
        <f>Мощности!K4/Демография!I6*0.001</f>
        <v>0.61212868938027898</v>
      </c>
      <c r="K13" s="87">
        <f>Мощности!L4/Демография!J6*0.001</f>
        <v>0.63573315719947154</v>
      </c>
    </row>
    <row r="14" spans="1:12" ht="14.45" x14ac:dyDescent="0.3">
      <c r="C14" s="35"/>
      <c r="D14" s="35"/>
      <c r="E14" s="35"/>
      <c r="F14" s="35"/>
      <c r="G14" s="35"/>
      <c r="H14" s="35"/>
      <c r="I14" s="35"/>
      <c r="J14" s="35"/>
      <c r="K14" s="35"/>
    </row>
    <row r="15" spans="1:12" ht="14.45" x14ac:dyDescent="0.3">
      <c r="C15" s="35"/>
      <c r="D15" s="35"/>
      <c r="E15" s="35"/>
      <c r="F15" s="35"/>
      <c r="G15" s="35"/>
      <c r="H15" s="35"/>
      <c r="I15" s="35"/>
      <c r="J15" s="35"/>
      <c r="K15" s="35"/>
    </row>
    <row r="16" spans="1:12" ht="14.45" x14ac:dyDescent="0.3">
      <c r="C16" s="35"/>
      <c r="D16" s="35"/>
      <c r="E16" s="35"/>
      <c r="F16" s="35"/>
      <c r="G16" s="35"/>
      <c r="H16" s="35"/>
      <c r="I16" s="35"/>
      <c r="J16" s="35"/>
      <c r="K16" s="35"/>
    </row>
    <row r="17" spans="1:12" x14ac:dyDescent="0.25">
      <c r="A17" s="111" t="s">
        <v>78</v>
      </c>
      <c r="B17" s="111"/>
      <c r="C17">
        <v>2005</v>
      </c>
      <c r="D17">
        <v>2006</v>
      </c>
      <c r="E17">
        <v>2007</v>
      </c>
      <c r="F17">
        <v>2008</v>
      </c>
      <c r="G17">
        <v>2009</v>
      </c>
      <c r="H17">
        <v>2010</v>
      </c>
      <c r="I17">
        <v>2011</v>
      </c>
      <c r="J17">
        <v>2012</v>
      </c>
      <c r="K17">
        <v>2013</v>
      </c>
      <c r="L17">
        <v>2014</v>
      </c>
    </row>
    <row r="18" spans="1:12" s="12" customFormat="1" ht="14.45" x14ac:dyDescent="0.3">
      <c r="A18" s="83"/>
      <c r="B18" s="83"/>
      <c r="C18" s="85">
        <f>Мощности!D5/Демография!B7*0.001</f>
        <v>0.95324498247262646</v>
      </c>
      <c r="D18" s="85">
        <f>Мощности!E5/Демография!C7*0.001</f>
        <v>0.95936826160992961</v>
      </c>
      <c r="E18" s="85">
        <f>Мощности!F5/Демография!D7*0.001</f>
        <v>0.96748318753208717</v>
      </c>
      <c r="F18" s="85">
        <f>Мощности!G5/Демография!E7*0.001</f>
        <v>0.98693375580677212</v>
      </c>
      <c r="G18" s="85">
        <f>Мощности!H5/Демография!F7*0.001</f>
        <v>1.0054529542445527</v>
      </c>
      <c r="H18" s="85">
        <f>Мощности!I5/Демография!G7*0.001</f>
        <v>1.024440250693134</v>
      </c>
      <c r="I18" s="85">
        <f>Мощности!J5/Демография!H7*0.001</f>
        <v>1.0301767324942344</v>
      </c>
      <c r="J18" s="85">
        <f>Мощности!K5/Демография!I7*0.001</f>
        <v>1.0445426994066236</v>
      </c>
      <c r="K18" s="85">
        <f>Мощности!L5/Демография!J7*0.001</f>
        <v>1.0697814816428397</v>
      </c>
      <c r="L18" s="85"/>
    </row>
    <row r="19" spans="1:12" s="12" customFormat="1" ht="14.45" x14ac:dyDescent="0.3">
      <c r="A19" s="83"/>
      <c r="B19" s="83"/>
      <c r="C19" s="84"/>
      <c r="D19" s="84"/>
      <c r="E19" s="84"/>
      <c r="F19" s="84"/>
      <c r="G19" s="84"/>
      <c r="H19" s="84"/>
      <c r="I19" s="84"/>
      <c r="J19" s="84"/>
      <c r="K19" s="84"/>
    </row>
    <row r="20" spans="1:12" ht="14.45" x14ac:dyDescent="0.3">
      <c r="C20" s="35"/>
      <c r="D20" s="35"/>
      <c r="E20" s="35"/>
      <c r="F20" s="35"/>
      <c r="G20" s="35"/>
      <c r="H20" s="35"/>
      <c r="I20" s="35"/>
      <c r="J20" s="35"/>
      <c r="K20" s="35"/>
    </row>
    <row r="21" spans="1:12" ht="14.45" x14ac:dyDescent="0.3">
      <c r="C21" s="35"/>
      <c r="D21" s="35"/>
      <c r="E21" s="35"/>
      <c r="F21" s="35"/>
      <c r="G21" s="35"/>
      <c r="H21" s="35"/>
      <c r="I21" s="35"/>
      <c r="J21" s="35"/>
      <c r="K21" s="35"/>
    </row>
    <row r="22" spans="1:12" ht="14.45" x14ac:dyDescent="0.3">
      <c r="C22" s="35"/>
      <c r="D22" s="35"/>
      <c r="E22" s="35"/>
      <c r="F22" s="35"/>
      <c r="G22" s="35"/>
      <c r="H22" s="35"/>
      <c r="I22" s="35"/>
      <c r="J22" s="35"/>
      <c r="K22" s="35"/>
    </row>
    <row r="23" spans="1:12" ht="14.45" x14ac:dyDescent="0.3">
      <c r="C23" s="35"/>
      <c r="D23" s="35"/>
      <c r="E23" s="35"/>
      <c r="F23" s="35"/>
      <c r="G23" s="35"/>
      <c r="H23" s="35"/>
      <c r="I23" s="35"/>
      <c r="J23" s="35"/>
      <c r="K23" s="35"/>
    </row>
    <row r="24" spans="1:12" x14ac:dyDescent="0.25">
      <c r="A24" s="111" t="s">
        <v>72</v>
      </c>
      <c r="B24" s="111"/>
    </row>
    <row r="25" spans="1:12" thickBot="1" x14ac:dyDescent="0.35"/>
    <row r="26" spans="1:12" ht="16.149999999999999" thickBot="1" x14ac:dyDescent="0.35">
      <c r="B26" s="79"/>
      <c r="C26" s="79">
        <v>2005</v>
      </c>
      <c r="D26" s="79">
        <v>2006</v>
      </c>
      <c r="E26" s="73">
        <v>2007</v>
      </c>
      <c r="F26" s="73">
        <v>2008</v>
      </c>
      <c r="G26" s="73">
        <v>2009</v>
      </c>
      <c r="H26" s="79">
        <v>2010</v>
      </c>
      <c r="I26" s="73">
        <v>2011</v>
      </c>
      <c r="J26" s="73">
        <v>2012</v>
      </c>
      <c r="K26" s="73">
        <v>2013</v>
      </c>
      <c r="L26" s="73">
        <v>2014</v>
      </c>
    </row>
    <row r="27" spans="1:12" s="43" customFormat="1" ht="16.5" thickBot="1" x14ac:dyDescent="0.3">
      <c r="A27" s="76" t="s">
        <v>68</v>
      </c>
      <c r="B27" s="65"/>
      <c r="C27" s="65">
        <v>15631</v>
      </c>
      <c r="D27" s="65">
        <v>15560</v>
      </c>
      <c r="E27" s="65">
        <v>15387</v>
      </c>
      <c r="F27" s="65">
        <v>14147</v>
      </c>
      <c r="G27" s="65">
        <v>13063</v>
      </c>
      <c r="H27" s="65">
        <v>12898</v>
      </c>
      <c r="I27" s="65">
        <v>12236</v>
      </c>
      <c r="J27" s="65">
        <v>12237</v>
      </c>
      <c r="K27" s="65">
        <v>12138</v>
      </c>
      <c r="L27" s="65">
        <v>11908</v>
      </c>
    </row>
    <row r="28" spans="1:12" ht="15" customHeight="1" x14ac:dyDescent="0.25">
      <c r="A28" s="77" t="s">
        <v>69</v>
      </c>
      <c r="B28" s="112"/>
      <c r="C28" s="112">
        <v>139.1</v>
      </c>
      <c r="D28" s="112">
        <v>139.5</v>
      </c>
      <c r="E28" s="112">
        <v>138.4</v>
      </c>
      <c r="F28" s="112">
        <v>127.5</v>
      </c>
      <c r="G28" s="112">
        <v>117.8</v>
      </c>
      <c r="H28" s="112">
        <v>116.6</v>
      </c>
      <c r="I28" s="112">
        <v>11.3</v>
      </c>
      <c r="J28" s="112">
        <v>111.7</v>
      </c>
      <c r="K28" s="112">
        <v>111.1</v>
      </c>
      <c r="L28" s="112">
        <v>109.4</v>
      </c>
    </row>
    <row r="29" spans="1:12" ht="15.75" customHeight="1" thickBot="1" x14ac:dyDescent="0.3">
      <c r="A29" s="76" t="s">
        <v>70</v>
      </c>
      <c r="B29" s="113"/>
      <c r="C29" s="113"/>
      <c r="D29" s="113"/>
      <c r="E29" s="113"/>
      <c r="F29" s="113"/>
      <c r="G29" s="113"/>
      <c r="H29" s="113"/>
      <c r="I29" s="113"/>
      <c r="J29" s="113"/>
      <c r="K29" s="113"/>
      <c r="L29" s="113"/>
    </row>
    <row r="30" spans="1:12" x14ac:dyDescent="0.25">
      <c r="A30" s="80" t="s">
        <v>71</v>
      </c>
      <c r="C30" s="88">
        <f>C28/10000</f>
        <v>1.3909999999999999E-2</v>
      </c>
      <c r="D30" s="88">
        <f t="shared" ref="D30:L30" si="1">D28/10000</f>
        <v>1.3950000000000001E-2</v>
      </c>
      <c r="E30" s="88">
        <f t="shared" si="1"/>
        <v>1.384E-2</v>
      </c>
      <c r="F30" s="88">
        <f t="shared" si="1"/>
        <v>1.2749999999999999E-2</v>
      </c>
      <c r="G30" s="88">
        <f t="shared" si="1"/>
        <v>1.1780000000000001E-2</v>
      </c>
      <c r="H30" s="88">
        <f t="shared" si="1"/>
        <v>1.166E-2</v>
      </c>
      <c r="I30" s="88">
        <f t="shared" si="1"/>
        <v>1.1300000000000001E-3</v>
      </c>
      <c r="J30" s="88">
        <f t="shared" si="1"/>
        <v>1.1170000000000001E-2</v>
      </c>
      <c r="K30" s="88">
        <f t="shared" si="1"/>
        <v>1.111E-2</v>
      </c>
      <c r="L30" s="88">
        <f t="shared" si="1"/>
        <v>1.094E-2</v>
      </c>
    </row>
    <row r="33" spans="1:12" ht="15.75" thickBot="1" x14ac:dyDescent="0.3">
      <c r="A33" s="111" t="s">
        <v>80</v>
      </c>
      <c r="B33" s="111"/>
    </row>
    <row r="34" spans="1:12" ht="16.149999999999999" thickBot="1" x14ac:dyDescent="0.35">
      <c r="B34" s="79"/>
      <c r="C34" s="79">
        <v>2005</v>
      </c>
      <c r="D34" s="79">
        <v>2006</v>
      </c>
      <c r="E34" s="73">
        <v>2007</v>
      </c>
      <c r="F34" s="73">
        <v>2008</v>
      </c>
      <c r="G34" s="73">
        <v>2009</v>
      </c>
      <c r="H34" s="79">
        <v>2010</v>
      </c>
      <c r="I34" s="73">
        <v>2011</v>
      </c>
      <c r="J34" s="73">
        <v>2012</v>
      </c>
      <c r="K34" s="73">
        <v>2013</v>
      </c>
      <c r="L34" s="73">
        <v>2014</v>
      </c>
    </row>
    <row r="35" spans="1:12" ht="14.45" x14ac:dyDescent="0.3">
      <c r="C35" s="89">
        <f>Мощности!D7/Демография!B5*0.001</f>
        <v>2.2682733050847462E-2</v>
      </c>
      <c r="D35" s="89">
        <f>Мощности!E7/Демография!C5*0.001</f>
        <v>2.280067657794E-2</v>
      </c>
      <c r="E35" s="89">
        <f>Мощности!F7/Демография!D5*0.001</f>
        <v>2.3922518159806297E-2</v>
      </c>
      <c r="F35" s="89">
        <f>Мощности!G7/Демография!E5*0.001</f>
        <v>2.5511966888608961E-2</v>
      </c>
      <c r="G35" s="89">
        <f>Мощности!H7/Демография!F5*0.001</f>
        <v>2.4106563288856835E-2</v>
      </c>
      <c r="H35" s="89">
        <f>Мощности!I7/Демография!G5*0.001</f>
        <v>2.4706943192064925E-2</v>
      </c>
      <c r="I35" s="89">
        <f>Мощности!J7/Демография!H5*0.001</f>
        <v>2.57204845416742E-2</v>
      </c>
      <c r="J35" s="89">
        <f>Мощности!K7/Демография!I5*0.001</f>
        <v>2.592323085319265E-2</v>
      </c>
      <c r="K35" s="89">
        <f>Мощности!L7/Демография!J5*0.001</f>
        <v>2.4543462381300219E-2</v>
      </c>
      <c r="L35" s="89">
        <f>Мощности!M7/Демография!K5*0.001</f>
        <v>0</v>
      </c>
    </row>
    <row r="37" spans="1:12" x14ac:dyDescent="0.25">
      <c r="A37" s="111" t="s">
        <v>81</v>
      </c>
      <c r="B37" s="111"/>
    </row>
    <row r="38" spans="1:12" thickBot="1" x14ac:dyDescent="0.35"/>
    <row r="39" spans="1:12" ht="16.149999999999999" thickBot="1" x14ac:dyDescent="0.35">
      <c r="B39" s="79"/>
      <c r="C39" s="79">
        <v>2005</v>
      </c>
      <c r="D39" s="79">
        <v>2006</v>
      </c>
      <c r="E39" s="73">
        <v>2007</v>
      </c>
      <c r="F39" s="73">
        <v>2008</v>
      </c>
      <c r="G39" s="73">
        <v>2009</v>
      </c>
      <c r="H39" s="79">
        <v>2010</v>
      </c>
      <c r="I39" s="73">
        <v>2011</v>
      </c>
      <c r="J39" s="73">
        <v>2012</v>
      </c>
      <c r="K39" s="73">
        <v>2013</v>
      </c>
      <c r="L39" s="73">
        <v>2014</v>
      </c>
    </row>
    <row r="40" spans="1:12" ht="14.45" x14ac:dyDescent="0.3">
      <c r="C40" s="89">
        <f>Мощности!D8/Демография!B5*0.001</f>
        <v>0.1106108757062147</v>
      </c>
      <c r="D40" s="89">
        <f>Мощности!E8/Демография!C5*0.001</f>
        <v>0.11172438351286389</v>
      </c>
      <c r="E40" s="89">
        <f>Мощности!F8/Демография!D5*0.001</f>
        <v>0.11613308223477717</v>
      </c>
      <c r="F40" s="89">
        <f>Мощности!G8/Демография!E5*0.001</f>
        <v>0.11966888608961669</v>
      </c>
      <c r="G40" s="89">
        <f>Мощности!H8/Демография!F5*0.001</f>
        <v>0.12170934006491164</v>
      </c>
      <c r="H40" s="89">
        <f>Мощности!I8/Демография!G5*0.001</f>
        <v>0.12488728584310189</v>
      </c>
      <c r="I40" s="89">
        <f>Мощности!J8/Демография!H5*0.001</f>
        <v>0.13146356897486891</v>
      </c>
      <c r="J40" s="89">
        <f>Мощности!K8/Демография!I5*0.001</f>
        <v>0.13889053119883574</v>
      </c>
      <c r="K40" s="89">
        <f>Мощности!L8/Демография!J5*0.001</f>
        <v>0.14639432295471147</v>
      </c>
      <c r="L40" s="89">
        <f>Мощности!M8/Демография!K5*0.001</f>
        <v>0</v>
      </c>
    </row>
    <row r="42" spans="1:12" ht="15.75" thickBot="1" x14ac:dyDescent="0.3">
      <c r="A42" s="111" t="s">
        <v>82</v>
      </c>
      <c r="B42" s="111"/>
    </row>
    <row r="43" spans="1:12" ht="16.149999999999999" thickBot="1" x14ac:dyDescent="0.35">
      <c r="B43" s="79"/>
      <c r="C43" s="79">
        <v>2005</v>
      </c>
      <c r="D43" s="79">
        <v>2006</v>
      </c>
      <c r="E43" s="73">
        <v>2007</v>
      </c>
      <c r="F43" s="73">
        <v>2008</v>
      </c>
      <c r="G43" s="73">
        <v>2009</v>
      </c>
      <c r="H43" s="79">
        <v>2010</v>
      </c>
      <c r="I43" s="73">
        <v>2011</v>
      </c>
      <c r="J43" s="73">
        <v>2012</v>
      </c>
      <c r="K43" s="73">
        <v>2013</v>
      </c>
      <c r="L43" s="73">
        <v>2014</v>
      </c>
    </row>
    <row r="44" spans="1:12" ht="14.45" x14ac:dyDescent="0.3">
      <c r="C44" s="89">
        <f>Мощности!D9/Демография!B5*0.001</f>
        <v>9.7538841807909601E-2</v>
      </c>
      <c r="D44" s="89">
        <f>Мощности!E9/Демография!C5*0.001</f>
        <v>0.11172438351286389</v>
      </c>
      <c r="E44" s="89">
        <f>Мощности!F9/Демография!D5*0.001</f>
        <v>0.11613308223477717</v>
      </c>
      <c r="F44" s="89">
        <f>Мощности!G9/Демография!E5*0.001</f>
        <v>0.11675634335072881</v>
      </c>
      <c r="G44" s="89">
        <f>Мощности!H9/Демография!F5*0.001</f>
        <v>0.11803281644428416</v>
      </c>
      <c r="H44" s="89">
        <f>Мощности!I9/Демография!G5*0.001</f>
        <v>0.12488728584310189</v>
      </c>
      <c r="I44" s="89">
        <f>Мощности!J9/Демография!H5*0.001</f>
        <v>0.13233592478756104</v>
      </c>
      <c r="J44" s="89">
        <f>Мощности!K9/Демография!I5*0.001</f>
        <v>0.13981217027469528</v>
      </c>
      <c r="K44" s="89">
        <f>Мощности!L9/Демография!J5*0.001</f>
        <v>0.14736575511322134</v>
      </c>
      <c r="L44" s="89">
        <f>Мощности!M9/Демография!K5*0.001</f>
        <v>0</v>
      </c>
    </row>
  </sheetData>
  <mergeCells count="18">
    <mergeCell ref="K28:K29"/>
    <mergeCell ref="L28:L29"/>
    <mergeCell ref="D28:D29"/>
    <mergeCell ref="E28:E29"/>
    <mergeCell ref="F28:F29"/>
    <mergeCell ref="G28:G29"/>
    <mergeCell ref="H28:H29"/>
    <mergeCell ref="I28:I29"/>
    <mergeCell ref="A24:B24"/>
    <mergeCell ref="A2:B2"/>
    <mergeCell ref="A10:B10"/>
    <mergeCell ref="A17:B17"/>
    <mergeCell ref="J28:J29"/>
    <mergeCell ref="A33:B33"/>
    <mergeCell ref="A37:B37"/>
    <mergeCell ref="A42:B42"/>
    <mergeCell ref="B28:B29"/>
    <mergeCell ref="C28:C29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3"/>
  <dimension ref="A2:J33"/>
  <sheetViews>
    <sheetView topLeftCell="A4" workbookViewId="0">
      <selection activeCell="C17" sqref="C17"/>
    </sheetView>
  </sheetViews>
  <sheetFormatPr defaultRowHeight="15" x14ac:dyDescent="0.25"/>
  <cols>
    <col min="2" max="2" width="33.140625" customWidth="1"/>
    <col min="3" max="4" width="18.42578125" bestFit="1" customWidth="1"/>
    <col min="5" max="5" width="19.42578125" customWidth="1"/>
    <col min="6" max="6" width="20.140625" customWidth="1"/>
    <col min="7" max="7" width="18.28515625" bestFit="1" customWidth="1"/>
    <col min="8" max="8" width="25" customWidth="1"/>
    <col min="9" max="9" width="21.5703125" customWidth="1"/>
    <col min="10" max="10" width="19" customWidth="1"/>
    <col min="258" max="260" width="18.28515625" bestFit="1" customWidth="1"/>
    <col min="261" max="261" width="19.42578125" customWidth="1"/>
    <col min="262" max="262" width="20.140625" customWidth="1"/>
    <col min="263" max="263" width="15.42578125" bestFit="1" customWidth="1"/>
    <col min="264" max="264" width="22" customWidth="1"/>
    <col min="514" max="516" width="18.28515625" bestFit="1" customWidth="1"/>
    <col min="517" max="517" width="19.42578125" customWidth="1"/>
    <col min="518" max="518" width="20.140625" customWidth="1"/>
    <col min="519" max="519" width="15.42578125" bestFit="1" customWidth="1"/>
    <col min="520" max="520" width="22" customWidth="1"/>
    <col min="770" max="772" width="18.28515625" bestFit="1" customWidth="1"/>
    <col min="773" max="773" width="19.42578125" customWidth="1"/>
    <col min="774" max="774" width="20.140625" customWidth="1"/>
    <col min="775" max="775" width="15.42578125" bestFit="1" customWidth="1"/>
    <col min="776" max="776" width="22" customWidth="1"/>
    <col min="1026" max="1028" width="18.28515625" bestFit="1" customWidth="1"/>
    <col min="1029" max="1029" width="19.42578125" customWidth="1"/>
    <col min="1030" max="1030" width="20.140625" customWidth="1"/>
    <col min="1031" max="1031" width="15.42578125" bestFit="1" customWidth="1"/>
    <col min="1032" max="1032" width="22" customWidth="1"/>
    <col min="1282" max="1284" width="18.28515625" bestFit="1" customWidth="1"/>
    <col min="1285" max="1285" width="19.42578125" customWidth="1"/>
    <col min="1286" max="1286" width="20.140625" customWidth="1"/>
    <col min="1287" max="1287" width="15.42578125" bestFit="1" customWidth="1"/>
    <col min="1288" max="1288" width="22" customWidth="1"/>
    <col min="1538" max="1540" width="18.28515625" bestFit="1" customWidth="1"/>
    <col min="1541" max="1541" width="19.42578125" customWidth="1"/>
    <col min="1542" max="1542" width="20.140625" customWidth="1"/>
    <col min="1543" max="1543" width="15.42578125" bestFit="1" customWidth="1"/>
    <col min="1544" max="1544" width="22" customWidth="1"/>
    <col min="1794" max="1796" width="18.28515625" bestFit="1" customWidth="1"/>
    <col min="1797" max="1797" width="19.42578125" customWidth="1"/>
    <col min="1798" max="1798" width="20.140625" customWidth="1"/>
    <col min="1799" max="1799" width="15.42578125" bestFit="1" customWidth="1"/>
    <col min="1800" max="1800" width="22" customWidth="1"/>
    <col min="2050" max="2052" width="18.28515625" bestFit="1" customWidth="1"/>
    <col min="2053" max="2053" width="19.42578125" customWidth="1"/>
    <col min="2054" max="2054" width="20.140625" customWidth="1"/>
    <col min="2055" max="2055" width="15.42578125" bestFit="1" customWidth="1"/>
    <col min="2056" max="2056" width="22" customWidth="1"/>
    <col min="2306" max="2308" width="18.28515625" bestFit="1" customWidth="1"/>
    <col min="2309" max="2309" width="19.42578125" customWidth="1"/>
    <col min="2310" max="2310" width="20.140625" customWidth="1"/>
    <col min="2311" max="2311" width="15.42578125" bestFit="1" customWidth="1"/>
    <col min="2312" max="2312" width="22" customWidth="1"/>
    <col min="2562" max="2564" width="18.28515625" bestFit="1" customWidth="1"/>
    <col min="2565" max="2565" width="19.42578125" customWidth="1"/>
    <col min="2566" max="2566" width="20.140625" customWidth="1"/>
    <col min="2567" max="2567" width="15.42578125" bestFit="1" customWidth="1"/>
    <col min="2568" max="2568" width="22" customWidth="1"/>
    <col min="2818" max="2820" width="18.28515625" bestFit="1" customWidth="1"/>
    <col min="2821" max="2821" width="19.42578125" customWidth="1"/>
    <col min="2822" max="2822" width="20.140625" customWidth="1"/>
    <col min="2823" max="2823" width="15.42578125" bestFit="1" customWidth="1"/>
    <col min="2824" max="2824" width="22" customWidth="1"/>
    <col min="3074" max="3076" width="18.28515625" bestFit="1" customWidth="1"/>
    <col min="3077" max="3077" width="19.42578125" customWidth="1"/>
    <col min="3078" max="3078" width="20.140625" customWidth="1"/>
    <col min="3079" max="3079" width="15.42578125" bestFit="1" customWidth="1"/>
    <col min="3080" max="3080" width="22" customWidth="1"/>
    <col min="3330" max="3332" width="18.28515625" bestFit="1" customWidth="1"/>
    <col min="3333" max="3333" width="19.42578125" customWidth="1"/>
    <col min="3334" max="3334" width="20.140625" customWidth="1"/>
    <col min="3335" max="3335" width="15.42578125" bestFit="1" customWidth="1"/>
    <col min="3336" max="3336" width="22" customWidth="1"/>
    <col min="3586" max="3588" width="18.28515625" bestFit="1" customWidth="1"/>
    <col min="3589" max="3589" width="19.42578125" customWidth="1"/>
    <col min="3590" max="3590" width="20.140625" customWidth="1"/>
    <col min="3591" max="3591" width="15.42578125" bestFit="1" customWidth="1"/>
    <col min="3592" max="3592" width="22" customWidth="1"/>
    <col min="3842" max="3844" width="18.28515625" bestFit="1" customWidth="1"/>
    <col min="3845" max="3845" width="19.42578125" customWidth="1"/>
    <col min="3846" max="3846" width="20.140625" customWidth="1"/>
    <col min="3847" max="3847" width="15.42578125" bestFit="1" customWidth="1"/>
    <col min="3848" max="3848" width="22" customWidth="1"/>
    <col min="4098" max="4100" width="18.28515625" bestFit="1" customWidth="1"/>
    <col min="4101" max="4101" width="19.42578125" customWidth="1"/>
    <col min="4102" max="4102" width="20.140625" customWidth="1"/>
    <col min="4103" max="4103" width="15.42578125" bestFit="1" customWidth="1"/>
    <col min="4104" max="4104" width="22" customWidth="1"/>
    <col min="4354" max="4356" width="18.28515625" bestFit="1" customWidth="1"/>
    <col min="4357" max="4357" width="19.42578125" customWidth="1"/>
    <col min="4358" max="4358" width="20.140625" customWidth="1"/>
    <col min="4359" max="4359" width="15.42578125" bestFit="1" customWidth="1"/>
    <col min="4360" max="4360" width="22" customWidth="1"/>
    <col min="4610" max="4612" width="18.28515625" bestFit="1" customWidth="1"/>
    <col min="4613" max="4613" width="19.42578125" customWidth="1"/>
    <col min="4614" max="4614" width="20.140625" customWidth="1"/>
    <col min="4615" max="4615" width="15.42578125" bestFit="1" customWidth="1"/>
    <col min="4616" max="4616" width="22" customWidth="1"/>
    <col min="4866" max="4868" width="18.28515625" bestFit="1" customWidth="1"/>
    <col min="4869" max="4869" width="19.42578125" customWidth="1"/>
    <col min="4870" max="4870" width="20.140625" customWidth="1"/>
    <col min="4871" max="4871" width="15.42578125" bestFit="1" customWidth="1"/>
    <col min="4872" max="4872" width="22" customWidth="1"/>
    <col min="5122" max="5124" width="18.28515625" bestFit="1" customWidth="1"/>
    <col min="5125" max="5125" width="19.42578125" customWidth="1"/>
    <col min="5126" max="5126" width="20.140625" customWidth="1"/>
    <col min="5127" max="5127" width="15.42578125" bestFit="1" customWidth="1"/>
    <col min="5128" max="5128" width="22" customWidth="1"/>
    <col min="5378" max="5380" width="18.28515625" bestFit="1" customWidth="1"/>
    <col min="5381" max="5381" width="19.42578125" customWidth="1"/>
    <col min="5382" max="5382" width="20.140625" customWidth="1"/>
    <col min="5383" max="5383" width="15.42578125" bestFit="1" customWidth="1"/>
    <col min="5384" max="5384" width="22" customWidth="1"/>
    <col min="5634" max="5636" width="18.28515625" bestFit="1" customWidth="1"/>
    <col min="5637" max="5637" width="19.42578125" customWidth="1"/>
    <col min="5638" max="5638" width="20.140625" customWidth="1"/>
    <col min="5639" max="5639" width="15.42578125" bestFit="1" customWidth="1"/>
    <col min="5640" max="5640" width="22" customWidth="1"/>
    <col min="5890" max="5892" width="18.28515625" bestFit="1" customWidth="1"/>
    <col min="5893" max="5893" width="19.42578125" customWidth="1"/>
    <col min="5894" max="5894" width="20.140625" customWidth="1"/>
    <col min="5895" max="5895" width="15.42578125" bestFit="1" customWidth="1"/>
    <col min="5896" max="5896" width="22" customWidth="1"/>
    <col min="6146" max="6148" width="18.28515625" bestFit="1" customWidth="1"/>
    <col min="6149" max="6149" width="19.42578125" customWidth="1"/>
    <col min="6150" max="6150" width="20.140625" customWidth="1"/>
    <col min="6151" max="6151" width="15.42578125" bestFit="1" customWidth="1"/>
    <col min="6152" max="6152" width="22" customWidth="1"/>
    <col min="6402" max="6404" width="18.28515625" bestFit="1" customWidth="1"/>
    <col min="6405" max="6405" width="19.42578125" customWidth="1"/>
    <col min="6406" max="6406" width="20.140625" customWidth="1"/>
    <col min="6407" max="6407" width="15.42578125" bestFit="1" customWidth="1"/>
    <col min="6408" max="6408" width="22" customWidth="1"/>
    <col min="6658" max="6660" width="18.28515625" bestFit="1" customWidth="1"/>
    <col min="6661" max="6661" width="19.42578125" customWidth="1"/>
    <col min="6662" max="6662" width="20.140625" customWidth="1"/>
    <col min="6663" max="6663" width="15.42578125" bestFit="1" customWidth="1"/>
    <col min="6664" max="6664" width="22" customWidth="1"/>
    <col min="6914" max="6916" width="18.28515625" bestFit="1" customWidth="1"/>
    <col min="6917" max="6917" width="19.42578125" customWidth="1"/>
    <col min="6918" max="6918" width="20.140625" customWidth="1"/>
    <col min="6919" max="6919" width="15.42578125" bestFit="1" customWidth="1"/>
    <col min="6920" max="6920" width="22" customWidth="1"/>
    <col min="7170" max="7172" width="18.28515625" bestFit="1" customWidth="1"/>
    <col min="7173" max="7173" width="19.42578125" customWidth="1"/>
    <col min="7174" max="7174" width="20.140625" customWidth="1"/>
    <col min="7175" max="7175" width="15.42578125" bestFit="1" customWidth="1"/>
    <col min="7176" max="7176" width="22" customWidth="1"/>
    <col min="7426" max="7428" width="18.28515625" bestFit="1" customWidth="1"/>
    <col min="7429" max="7429" width="19.42578125" customWidth="1"/>
    <col min="7430" max="7430" width="20.140625" customWidth="1"/>
    <col min="7431" max="7431" width="15.42578125" bestFit="1" customWidth="1"/>
    <col min="7432" max="7432" width="22" customWidth="1"/>
    <col min="7682" max="7684" width="18.28515625" bestFit="1" customWidth="1"/>
    <col min="7685" max="7685" width="19.42578125" customWidth="1"/>
    <col min="7686" max="7686" width="20.140625" customWidth="1"/>
    <col min="7687" max="7687" width="15.42578125" bestFit="1" customWidth="1"/>
    <col min="7688" max="7688" width="22" customWidth="1"/>
    <col min="7938" max="7940" width="18.28515625" bestFit="1" customWidth="1"/>
    <col min="7941" max="7941" width="19.42578125" customWidth="1"/>
    <col min="7942" max="7942" width="20.140625" customWidth="1"/>
    <col min="7943" max="7943" width="15.42578125" bestFit="1" customWidth="1"/>
    <col min="7944" max="7944" width="22" customWidth="1"/>
    <col min="8194" max="8196" width="18.28515625" bestFit="1" customWidth="1"/>
    <col min="8197" max="8197" width="19.42578125" customWidth="1"/>
    <col min="8198" max="8198" width="20.140625" customWidth="1"/>
    <col min="8199" max="8199" width="15.42578125" bestFit="1" customWidth="1"/>
    <col min="8200" max="8200" width="22" customWidth="1"/>
    <col min="8450" max="8452" width="18.28515625" bestFit="1" customWidth="1"/>
    <col min="8453" max="8453" width="19.42578125" customWidth="1"/>
    <col min="8454" max="8454" width="20.140625" customWidth="1"/>
    <col min="8455" max="8455" width="15.42578125" bestFit="1" customWidth="1"/>
    <col min="8456" max="8456" width="22" customWidth="1"/>
    <col min="8706" max="8708" width="18.28515625" bestFit="1" customWidth="1"/>
    <col min="8709" max="8709" width="19.42578125" customWidth="1"/>
    <col min="8710" max="8710" width="20.140625" customWidth="1"/>
    <col min="8711" max="8711" width="15.42578125" bestFit="1" customWidth="1"/>
    <col min="8712" max="8712" width="22" customWidth="1"/>
    <col min="8962" max="8964" width="18.28515625" bestFit="1" customWidth="1"/>
    <col min="8965" max="8965" width="19.42578125" customWidth="1"/>
    <col min="8966" max="8966" width="20.140625" customWidth="1"/>
    <col min="8967" max="8967" width="15.42578125" bestFit="1" customWidth="1"/>
    <col min="8968" max="8968" width="22" customWidth="1"/>
    <col min="9218" max="9220" width="18.28515625" bestFit="1" customWidth="1"/>
    <col min="9221" max="9221" width="19.42578125" customWidth="1"/>
    <col min="9222" max="9222" width="20.140625" customWidth="1"/>
    <col min="9223" max="9223" width="15.42578125" bestFit="1" customWidth="1"/>
    <col min="9224" max="9224" width="22" customWidth="1"/>
    <col min="9474" max="9476" width="18.28515625" bestFit="1" customWidth="1"/>
    <col min="9477" max="9477" width="19.42578125" customWidth="1"/>
    <col min="9478" max="9478" width="20.140625" customWidth="1"/>
    <col min="9479" max="9479" width="15.42578125" bestFit="1" customWidth="1"/>
    <col min="9480" max="9480" width="22" customWidth="1"/>
    <col min="9730" max="9732" width="18.28515625" bestFit="1" customWidth="1"/>
    <col min="9733" max="9733" width="19.42578125" customWidth="1"/>
    <col min="9734" max="9734" width="20.140625" customWidth="1"/>
    <col min="9735" max="9735" width="15.42578125" bestFit="1" customWidth="1"/>
    <col min="9736" max="9736" width="22" customWidth="1"/>
    <col min="9986" max="9988" width="18.28515625" bestFit="1" customWidth="1"/>
    <col min="9989" max="9989" width="19.42578125" customWidth="1"/>
    <col min="9990" max="9990" width="20.140625" customWidth="1"/>
    <col min="9991" max="9991" width="15.42578125" bestFit="1" customWidth="1"/>
    <col min="9992" max="9992" width="22" customWidth="1"/>
    <col min="10242" max="10244" width="18.28515625" bestFit="1" customWidth="1"/>
    <col min="10245" max="10245" width="19.42578125" customWidth="1"/>
    <col min="10246" max="10246" width="20.140625" customWidth="1"/>
    <col min="10247" max="10247" width="15.42578125" bestFit="1" customWidth="1"/>
    <col min="10248" max="10248" width="22" customWidth="1"/>
    <col min="10498" max="10500" width="18.28515625" bestFit="1" customWidth="1"/>
    <col min="10501" max="10501" width="19.42578125" customWidth="1"/>
    <col min="10502" max="10502" width="20.140625" customWidth="1"/>
    <col min="10503" max="10503" width="15.42578125" bestFit="1" customWidth="1"/>
    <col min="10504" max="10504" width="22" customWidth="1"/>
    <col min="10754" max="10756" width="18.28515625" bestFit="1" customWidth="1"/>
    <col min="10757" max="10757" width="19.42578125" customWidth="1"/>
    <col min="10758" max="10758" width="20.140625" customWidth="1"/>
    <col min="10759" max="10759" width="15.42578125" bestFit="1" customWidth="1"/>
    <col min="10760" max="10760" width="22" customWidth="1"/>
    <col min="11010" max="11012" width="18.28515625" bestFit="1" customWidth="1"/>
    <col min="11013" max="11013" width="19.42578125" customWidth="1"/>
    <col min="11014" max="11014" width="20.140625" customWidth="1"/>
    <col min="11015" max="11015" width="15.42578125" bestFit="1" customWidth="1"/>
    <col min="11016" max="11016" width="22" customWidth="1"/>
    <col min="11266" max="11268" width="18.28515625" bestFit="1" customWidth="1"/>
    <col min="11269" max="11269" width="19.42578125" customWidth="1"/>
    <col min="11270" max="11270" width="20.140625" customWidth="1"/>
    <col min="11271" max="11271" width="15.42578125" bestFit="1" customWidth="1"/>
    <col min="11272" max="11272" width="22" customWidth="1"/>
    <col min="11522" max="11524" width="18.28515625" bestFit="1" customWidth="1"/>
    <col min="11525" max="11525" width="19.42578125" customWidth="1"/>
    <col min="11526" max="11526" width="20.140625" customWidth="1"/>
    <col min="11527" max="11527" width="15.42578125" bestFit="1" customWidth="1"/>
    <col min="11528" max="11528" width="22" customWidth="1"/>
    <col min="11778" max="11780" width="18.28515625" bestFit="1" customWidth="1"/>
    <col min="11781" max="11781" width="19.42578125" customWidth="1"/>
    <col min="11782" max="11782" width="20.140625" customWidth="1"/>
    <col min="11783" max="11783" width="15.42578125" bestFit="1" customWidth="1"/>
    <col min="11784" max="11784" width="22" customWidth="1"/>
    <col min="12034" max="12036" width="18.28515625" bestFit="1" customWidth="1"/>
    <col min="12037" max="12037" width="19.42578125" customWidth="1"/>
    <col min="12038" max="12038" width="20.140625" customWidth="1"/>
    <col min="12039" max="12039" width="15.42578125" bestFit="1" customWidth="1"/>
    <col min="12040" max="12040" width="22" customWidth="1"/>
    <col min="12290" max="12292" width="18.28515625" bestFit="1" customWidth="1"/>
    <col min="12293" max="12293" width="19.42578125" customWidth="1"/>
    <col min="12294" max="12294" width="20.140625" customWidth="1"/>
    <col min="12295" max="12295" width="15.42578125" bestFit="1" customWidth="1"/>
    <col min="12296" max="12296" width="22" customWidth="1"/>
    <col min="12546" max="12548" width="18.28515625" bestFit="1" customWidth="1"/>
    <col min="12549" max="12549" width="19.42578125" customWidth="1"/>
    <col min="12550" max="12550" width="20.140625" customWidth="1"/>
    <col min="12551" max="12551" width="15.42578125" bestFit="1" customWidth="1"/>
    <col min="12552" max="12552" width="22" customWidth="1"/>
    <col min="12802" max="12804" width="18.28515625" bestFit="1" customWidth="1"/>
    <col min="12805" max="12805" width="19.42578125" customWidth="1"/>
    <col min="12806" max="12806" width="20.140625" customWidth="1"/>
    <col min="12807" max="12807" width="15.42578125" bestFit="1" customWidth="1"/>
    <col min="12808" max="12808" width="22" customWidth="1"/>
    <col min="13058" max="13060" width="18.28515625" bestFit="1" customWidth="1"/>
    <col min="13061" max="13061" width="19.42578125" customWidth="1"/>
    <col min="13062" max="13062" width="20.140625" customWidth="1"/>
    <col min="13063" max="13063" width="15.42578125" bestFit="1" customWidth="1"/>
    <col min="13064" max="13064" width="22" customWidth="1"/>
    <col min="13314" max="13316" width="18.28515625" bestFit="1" customWidth="1"/>
    <col min="13317" max="13317" width="19.42578125" customWidth="1"/>
    <col min="13318" max="13318" width="20.140625" customWidth="1"/>
    <col min="13319" max="13319" width="15.42578125" bestFit="1" customWidth="1"/>
    <col min="13320" max="13320" width="22" customWidth="1"/>
    <col min="13570" max="13572" width="18.28515625" bestFit="1" customWidth="1"/>
    <col min="13573" max="13573" width="19.42578125" customWidth="1"/>
    <col min="13574" max="13574" width="20.140625" customWidth="1"/>
    <col min="13575" max="13575" width="15.42578125" bestFit="1" customWidth="1"/>
    <col min="13576" max="13576" width="22" customWidth="1"/>
    <col min="13826" max="13828" width="18.28515625" bestFit="1" customWidth="1"/>
    <col min="13829" max="13829" width="19.42578125" customWidth="1"/>
    <col min="13830" max="13830" width="20.140625" customWidth="1"/>
    <col min="13831" max="13831" width="15.42578125" bestFit="1" customWidth="1"/>
    <col min="13832" max="13832" width="22" customWidth="1"/>
    <col min="14082" max="14084" width="18.28515625" bestFit="1" customWidth="1"/>
    <col min="14085" max="14085" width="19.42578125" customWidth="1"/>
    <col min="14086" max="14086" width="20.140625" customWidth="1"/>
    <col min="14087" max="14087" width="15.42578125" bestFit="1" customWidth="1"/>
    <col min="14088" max="14088" width="22" customWidth="1"/>
    <col min="14338" max="14340" width="18.28515625" bestFit="1" customWidth="1"/>
    <col min="14341" max="14341" width="19.42578125" customWidth="1"/>
    <col min="14342" max="14342" width="20.140625" customWidth="1"/>
    <col min="14343" max="14343" width="15.42578125" bestFit="1" customWidth="1"/>
    <col min="14344" max="14344" width="22" customWidth="1"/>
    <col min="14594" max="14596" width="18.28515625" bestFit="1" customWidth="1"/>
    <col min="14597" max="14597" width="19.42578125" customWidth="1"/>
    <col min="14598" max="14598" width="20.140625" customWidth="1"/>
    <col min="14599" max="14599" width="15.42578125" bestFit="1" customWidth="1"/>
    <col min="14600" max="14600" width="22" customWidth="1"/>
    <col min="14850" max="14852" width="18.28515625" bestFit="1" customWidth="1"/>
    <col min="14853" max="14853" width="19.42578125" customWidth="1"/>
    <col min="14854" max="14854" width="20.140625" customWidth="1"/>
    <col min="14855" max="14855" width="15.42578125" bestFit="1" customWidth="1"/>
    <col min="14856" max="14856" width="22" customWidth="1"/>
    <col min="15106" max="15108" width="18.28515625" bestFit="1" customWidth="1"/>
    <col min="15109" max="15109" width="19.42578125" customWidth="1"/>
    <col min="15110" max="15110" width="20.140625" customWidth="1"/>
    <col min="15111" max="15111" width="15.42578125" bestFit="1" customWidth="1"/>
    <col min="15112" max="15112" width="22" customWidth="1"/>
    <col min="15362" max="15364" width="18.28515625" bestFit="1" customWidth="1"/>
    <col min="15365" max="15365" width="19.42578125" customWidth="1"/>
    <col min="15366" max="15366" width="20.140625" customWidth="1"/>
    <col min="15367" max="15367" width="15.42578125" bestFit="1" customWidth="1"/>
    <col min="15368" max="15368" width="22" customWidth="1"/>
    <col min="15618" max="15620" width="18.28515625" bestFit="1" customWidth="1"/>
    <col min="15621" max="15621" width="19.42578125" customWidth="1"/>
    <col min="15622" max="15622" width="20.140625" customWidth="1"/>
    <col min="15623" max="15623" width="15.42578125" bestFit="1" customWidth="1"/>
    <col min="15624" max="15624" width="22" customWidth="1"/>
    <col min="15874" max="15876" width="18.28515625" bestFit="1" customWidth="1"/>
    <col min="15877" max="15877" width="19.42578125" customWidth="1"/>
    <col min="15878" max="15878" width="20.140625" customWidth="1"/>
    <col min="15879" max="15879" width="15.42578125" bestFit="1" customWidth="1"/>
    <col min="15880" max="15880" width="22" customWidth="1"/>
    <col min="16130" max="16132" width="18.28515625" bestFit="1" customWidth="1"/>
    <col min="16133" max="16133" width="19.42578125" customWidth="1"/>
    <col min="16134" max="16134" width="20.140625" customWidth="1"/>
    <col min="16135" max="16135" width="15.42578125" bestFit="1" customWidth="1"/>
    <col min="16136" max="16136" width="22" customWidth="1"/>
  </cols>
  <sheetData>
    <row r="2" spans="1:10" ht="26.25" x14ac:dyDescent="0.4">
      <c r="A2" s="14" t="s">
        <v>18</v>
      </c>
    </row>
    <row r="4" spans="1:10" x14ac:dyDescent="0.25">
      <c r="A4" s="15">
        <v>1</v>
      </c>
      <c r="B4" s="16" t="s">
        <v>0</v>
      </c>
    </row>
    <row r="5" spans="1:10" x14ac:dyDescent="0.25">
      <c r="A5" s="15">
        <v>2</v>
      </c>
      <c r="B5" s="17" t="s">
        <v>1</v>
      </c>
    </row>
    <row r="6" spans="1:10" x14ac:dyDescent="0.25">
      <c r="A6" s="15">
        <v>3</v>
      </c>
      <c r="B6" s="17" t="s">
        <v>19</v>
      </c>
    </row>
    <row r="7" spans="1:10" x14ac:dyDescent="0.25">
      <c r="A7" s="15">
        <v>4</v>
      </c>
      <c r="B7" s="17" t="s">
        <v>3</v>
      </c>
    </row>
    <row r="8" spans="1:10" x14ac:dyDescent="0.25">
      <c r="A8" s="15">
        <v>5</v>
      </c>
      <c r="B8" s="17" t="s">
        <v>4</v>
      </c>
    </row>
    <row r="9" spans="1:10" x14ac:dyDescent="0.25">
      <c r="A9" s="15">
        <v>6</v>
      </c>
      <c r="B9" s="17" t="s">
        <v>5</v>
      </c>
    </row>
    <row r="10" spans="1:10" x14ac:dyDescent="0.25">
      <c r="A10" s="15">
        <v>7</v>
      </c>
      <c r="B10" s="17" t="s">
        <v>6</v>
      </c>
    </row>
    <row r="11" spans="1:10" ht="14.45" x14ac:dyDescent="0.3">
      <c r="D11" s="18"/>
    </row>
    <row r="12" spans="1:10" ht="14.45" x14ac:dyDescent="0.3">
      <c r="B12" s="2"/>
      <c r="C12" s="2"/>
      <c r="D12" s="2"/>
      <c r="E12" s="2"/>
      <c r="F12" s="2"/>
      <c r="G12" s="2"/>
      <c r="H12" s="2"/>
    </row>
    <row r="13" spans="1:10" x14ac:dyDescent="0.25">
      <c r="A13" s="19" t="s">
        <v>20</v>
      </c>
    </row>
    <row r="14" spans="1:10" ht="14.45" x14ac:dyDescent="0.3">
      <c r="B14">
        <v>2005</v>
      </c>
      <c r="C14">
        <v>2006</v>
      </c>
      <c r="D14">
        <v>2007</v>
      </c>
      <c r="E14">
        <v>2008</v>
      </c>
      <c r="F14">
        <v>2009</v>
      </c>
      <c r="G14">
        <v>2010</v>
      </c>
      <c r="H14">
        <v>2011</v>
      </c>
      <c r="I14">
        <v>2012</v>
      </c>
      <c r="J14">
        <v>2013</v>
      </c>
    </row>
    <row r="15" spans="1:10" ht="14.45" x14ac:dyDescent="0.3">
      <c r="A15" s="15">
        <v>1</v>
      </c>
      <c r="B15" s="2">
        <v>1228093937.9099998</v>
      </c>
      <c r="C15" s="2">
        <v>910579866.88000011</v>
      </c>
      <c r="D15" s="2">
        <v>1140400749.48</v>
      </c>
      <c r="E15" s="2">
        <v>1612821776.6399999</v>
      </c>
      <c r="F15" s="2">
        <v>1653558334.8399999</v>
      </c>
      <c r="G15" s="2">
        <v>1853558004.1500001</v>
      </c>
      <c r="H15" s="2">
        <v>2188743774.0699997</v>
      </c>
      <c r="I15" s="20">
        <v>2084606939.8199999</v>
      </c>
      <c r="J15" s="2">
        <v>1646953758.3799996</v>
      </c>
    </row>
    <row r="16" spans="1:10" ht="14.45" x14ac:dyDescent="0.3">
      <c r="A16" s="15">
        <v>2</v>
      </c>
      <c r="B16" s="22">
        <v>293315482.13999999</v>
      </c>
      <c r="C16" s="22">
        <v>316888866.94</v>
      </c>
      <c r="D16" s="22">
        <v>357292239.08999997</v>
      </c>
      <c r="E16" s="20">
        <v>617107268.13</v>
      </c>
      <c r="F16" s="20">
        <v>680200945.62000024</v>
      </c>
      <c r="G16" s="20">
        <v>409412523.68999994</v>
      </c>
      <c r="H16" s="20">
        <v>752150971.90999997</v>
      </c>
      <c r="I16" s="54">
        <v>929664884.86999989</v>
      </c>
      <c r="J16" s="2">
        <v>990103496.76999998</v>
      </c>
    </row>
    <row r="17" spans="1:10" ht="14.45" x14ac:dyDescent="0.3">
      <c r="A17" s="15">
        <v>3</v>
      </c>
      <c r="B17" s="23">
        <v>1142953399.6699989</v>
      </c>
      <c r="C17" s="23">
        <v>1487153023.99</v>
      </c>
      <c r="D17" s="23">
        <v>1679426691.2</v>
      </c>
      <c r="E17" s="20">
        <v>897776022.62999988</v>
      </c>
      <c r="F17" s="20">
        <v>1245328066.8200014</v>
      </c>
      <c r="G17" s="20">
        <v>2211411659.5799999</v>
      </c>
      <c r="H17" s="20">
        <v>2010027102.7399988</v>
      </c>
      <c r="I17" s="54">
        <v>12739308896.480001</v>
      </c>
      <c r="J17" s="2">
        <v>13330895300.34</v>
      </c>
    </row>
    <row r="18" spans="1:10" ht="14.45" x14ac:dyDescent="0.3">
      <c r="A18" s="15">
        <v>4</v>
      </c>
      <c r="B18" s="54">
        <v>2815817199.7400007</v>
      </c>
      <c r="C18" s="55">
        <v>3429919065.9199991</v>
      </c>
      <c r="D18" s="55">
        <v>3842847447.6499996</v>
      </c>
      <c r="E18" s="2">
        <v>2601346219.8299999</v>
      </c>
      <c r="F18" s="2">
        <v>1076904698.4799995</v>
      </c>
      <c r="G18" s="2">
        <v>1348740780.5699997</v>
      </c>
      <c r="H18" s="2">
        <v>1632337935.7799997</v>
      </c>
      <c r="I18" s="54">
        <v>1118136799.1800001</v>
      </c>
      <c r="J18" s="2">
        <v>1128464421.920002</v>
      </c>
    </row>
    <row r="19" spans="1:10" x14ac:dyDescent="0.25">
      <c r="A19" s="15">
        <v>5</v>
      </c>
      <c r="B19" s="55">
        <v>96966332.849999994</v>
      </c>
      <c r="C19" s="55">
        <v>151915102.48999998</v>
      </c>
      <c r="D19" s="55">
        <v>136711903.48000002</v>
      </c>
      <c r="E19" s="2">
        <v>430890016.92000008</v>
      </c>
      <c r="F19" s="2">
        <v>404513993.15999991</v>
      </c>
      <c r="G19" s="2">
        <v>445559511.18999994</v>
      </c>
      <c r="H19" s="2">
        <v>441200444.19</v>
      </c>
      <c r="I19" s="54">
        <v>450000000</v>
      </c>
      <c r="J19" s="2">
        <v>460000000</v>
      </c>
    </row>
    <row r="20" spans="1:10" x14ac:dyDescent="0.25">
      <c r="A20" s="15">
        <v>6</v>
      </c>
      <c r="B20" s="54">
        <v>200002185.58000001</v>
      </c>
      <c r="C20" s="54">
        <v>228844812.77999997</v>
      </c>
      <c r="D20" s="54">
        <v>241522363.45000011</v>
      </c>
      <c r="E20" s="56">
        <v>77677390.459999919</v>
      </c>
      <c r="F20" s="2">
        <v>179392590.99999994</v>
      </c>
      <c r="G20" s="2">
        <v>302931249.15000004</v>
      </c>
      <c r="H20" s="2">
        <v>452701714.75000024</v>
      </c>
      <c r="I20" s="54">
        <v>1441972411.1099999</v>
      </c>
      <c r="J20" s="2">
        <v>1698365990.3300002</v>
      </c>
    </row>
    <row r="21" spans="1:10" x14ac:dyDescent="0.25">
      <c r="A21" s="15">
        <v>7</v>
      </c>
      <c r="B21" s="20">
        <v>215324100</v>
      </c>
      <c r="C21" s="20">
        <v>216000000</v>
      </c>
      <c r="D21" s="20">
        <v>216030000</v>
      </c>
      <c r="E21" s="20">
        <v>210886404.57999995</v>
      </c>
      <c r="F21" s="20">
        <v>153814653.55000001</v>
      </c>
      <c r="G21" s="20">
        <v>137814065.22999999</v>
      </c>
      <c r="H21" s="20">
        <v>156370560.16000009</v>
      </c>
      <c r="I21" s="21">
        <v>268041089.33000004</v>
      </c>
      <c r="J21">
        <v>313851020.78000009</v>
      </c>
    </row>
    <row r="22" spans="1:10" s="12" customFormat="1" x14ac:dyDescent="0.25">
      <c r="B22" s="90"/>
      <c r="C22" s="90"/>
      <c r="D22" s="90"/>
      <c r="E22" s="90"/>
      <c r="F22" s="90"/>
      <c r="G22" s="90"/>
      <c r="H22" s="90"/>
      <c r="I22" s="90"/>
    </row>
    <row r="23" spans="1:10" x14ac:dyDescent="0.25">
      <c r="A23" s="19" t="s">
        <v>21</v>
      </c>
    </row>
    <row r="24" spans="1:10" x14ac:dyDescent="0.25">
      <c r="B24" s="1">
        <v>2005</v>
      </c>
      <c r="C24" s="1">
        <v>2006</v>
      </c>
      <c r="D24" s="1">
        <v>2007</v>
      </c>
      <c r="E24" s="1">
        <v>2008</v>
      </c>
      <c r="F24" s="1">
        <v>2009</v>
      </c>
      <c r="G24" s="1">
        <v>2010</v>
      </c>
      <c r="H24" s="1">
        <v>2011</v>
      </c>
      <c r="I24" s="1">
        <v>2012</v>
      </c>
    </row>
    <row r="25" spans="1:10" x14ac:dyDescent="0.25">
      <c r="A25" s="15">
        <v>1</v>
      </c>
      <c r="B25" s="18">
        <f>B15/Мощности!D3*0.001</f>
        <v>5.8726756786055843E-2</v>
      </c>
      <c r="C25" s="18">
        <f>C15/Мощности!E3*0.001</f>
        <v>4.3014779483206582E-2</v>
      </c>
      <c r="D25" s="18">
        <f>D15/Мощности!F3*0.001</f>
        <v>5.3693712014689955E-2</v>
      </c>
      <c r="E25" s="18">
        <f>E15/Мощности!G3*0.001</f>
        <v>7.5397212689448823E-2</v>
      </c>
      <c r="F25" s="18">
        <f>F15/Мощности!H3*0.001</f>
        <v>7.699922397392317E-2</v>
      </c>
      <c r="G25" s="18">
        <f>G15/Мощности!I3*0.001</f>
        <v>8.6051903628133711E-2</v>
      </c>
      <c r="H25" s="18">
        <f>H15/Мощности!J3*0.001</f>
        <v>0.10105003573730377</v>
      </c>
      <c r="I25" s="18">
        <f>I15/Мощности!K3*0.001</f>
        <v>9.5379160862920948E-2</v>
      </c>
    </row>
    <row r="26" spans="1:10" x14ac:dyDescent="0.25">
      <c r="A26" s="15">
        <v>2</v>
      </c>
      <c r="B26" s="23">
        <f>B16/Мощности!D4*0.001</f>
        <v>6.9883608629562559</v>
      </c>
      <c r="C26" s="23">
        <f>C16/Мощности!E4*0.001</f>
        <v>7.7478940572127142</v>
      </c>
      <c r="D26" s="23">
        <f>D16/Мощности!F4*0.001</f>
        <v>8.270653682638887</v>
      </c>
      <c r="E26" s="23">
        <f>E16/Мощности!G4*0.001</f>
        <v>13.592671104185021</v>
      </c>
      <c r="F26" s="23">
        <f>F16/Мощности!H4*0.001</f>
        <v>14.722964190909098</v>
      </c>
      <c r="G26" s="23">
        <f>G16/Мощности!I4*0.001</f>
        <v>8.69241026942675</v>
      </c>
      <c r="H26" s="23">
        <f>H16/Мощности!J4*0.001</f>
        <v>15.164334111088708</v>
      </c>
      <c r="I26" s="23">
        <f>I16/Мощности!K4*0.001</f>
        <v>18.016761334689921</v>
      </c>
    </row>
    <row r="27" spans="1:10" x14ac:dyDescent="0.25">
      <c r="A27" s="15">
        <v>3</v>
      </c>
      <c r="B27" s="23">
        <f>B17/Мощности!D5*0.001</f>
        <v>5.5231416005199545</v>
      </c>
      <c r="C27" s="23">
        <f>C17/Мощности!E5*0.001</f>
        <v>7.4777151016703716</v>
      </c>
      <c r="D27" s="23">
        <f>D17/Мощности!F5*0.001</f>
        <v>8.8236696467225677</v>
      </c>
      <c r="E27" s="23">
        <f>E17/Мощности!G5*0.001</f>
        <v>4.8852710022745569</v>
      </c>
      <c r="F27" s="23">
        <f>F17/Мощности!H5*0.001</f>
        <v>6.9484447775967588</v>
      </c>
      <c r="G27" s="23">
        <f>G17/Мощности!I5*0.001</f>
        <v>12.573411755628836</v>
      </c>
      <c r="H27" s="23">
        <f>H17/Мощности!J5*0.001</f>
        <v>11.567635818557454</v>
      </c>
      <c r="I27" s="23">
        <v>78888.496742607676</v>
      </c>
    </row>
    <row r="28" spans="1:10" x14ac:dyDescent="0.25">
      <c r="A28" s="15">
        <v>4</v>
      </c>
      <c r="B28" s="23">
        <f>B18/Мощности!D6*0.001</f>
        <v>180.14312582304399</v>
      </c>
      <c r="C28" s="23">
        <f>C18/Мощности!E6*0.001</f>
        <v>220.43181657583543</v>
      </c>
      <c r="D28" s="23">
        <f>D18/Мощности!F6*0.001</f>
        <v>249.74637340937153</v>
      </c>
      <c r="E28" s="23">
        <f>E18/Мощности!G6*0.001</f>
        <v>183.87970734643386</v>
      </c>
      <c r="F28" s="23">
        <f>F18/Мощности!H6*0.001</f>
        <v>82.439309383755614</v>
      </c>
      <c r="G28" s="23">
        <f>G18/Мощности!I6*0.001</f>
        <v>104.5697612474802</v>
      </c>
      <c r="H28" s="23">
        <f>H18/Мощности!J6*0.001</f>
        <v>133.40453872016997</v>
      </c>
      <c r="I28" s="23">
        <f>I18/Мощности!K6*0.001</f>
        <v>91.373441135899327</v>
      </c>
    </row>
    <row r="29" spans="1:10" x14ac:dyDescent="0.25">
      <c r="A29" s="15">
        <v>5</v>
      </c>
      <c r="B29" s="24">
        <f>B19/Мощности!D7*0.001</f>
        <v>3.7737432516053704</v>
      </c>
      <c r="C29" s="24">
        <f>C19/Мощности!E7*0.001</f>
        <v>5.931403345697329</v>
      </c>
      <c r="D29" s="24">
        <f>D19/Мощности!F7*0.001</f>
        <v>5.1249026645674025</v>
      </c>
      <c r="E29" s="24">
        <f>E19/Мощности!G7*0.001</f>
        <v>15.19679822670523</v>
      </c>
      <c r="F29" s="24">
        <f>F19/Мощности!H7*0.001</f>
        <v>15.128239394143382</v>
      </c>
      <c r="G29" s="24">
        <f>G19/Мощности!I7*0.001</f>
        <v>16.261296028832113</v>
      </c>
      <c r="H29" s="24">
        <f>H19/Мощности!J7*0.001</f>
        <v>15.506834113243359</v>
      </c>
      <c r="I29" s="24">
        <f>I19/Мощности!K7*0.001</f>
        <v>15.789473684210527</v>
      </c>
      <c r="J29" s="25"/>
    </row>
    <row r="30" spans="1:10" x14ac:dyDescent="0.25">
      <c r="A30" s="15">
        <v>6</v>
      </c>
      <c r="B30" s="26">
        <f>B20/Мощности!D8*0.001</f>
        <v>1.5961866367118918</v>
      </c>
      <c r="C30" s="26">
        <f>C20/Мощности!E8*0.001</f>
        <v>1.8234646436653383</v>
      </c>
      <c r="D30" s="26">
        <f>D20/Мощности!F8*0.001</f>
        <v>1.8650375555984566</v>
      </c>
      <c r="E30" s="26">
        <f>E20/Мощности!G8*0.001</f>
        <v>0.58404052977443555</v>
      </c>
      <c r="F30" s="26">
        <f>F20/Мощности!H8*0.001</f>
        <v>1.328834007407407</v>
      </c>
      <c r="G30" s="26">
        <f>G20/Мощности!I8*0.001</f>
        <v>2.1872292357400727</v>
      </c>
      <c r="H30" s="26">
        <f>H20/Мощности!J8*0.001</f>
        <v>3.1129566082172961</v>
      </c>
      <c r="I30" s="26">
        <f>I20/Мощности!K8*0.001</f>
        <v>9.4434042166064973</v>
      </c>
      <c r="J30" s="27" t="s">
        <v>22</v>
      </c>
    </row>
    <row r="31" spans="1:10" x14ac:dyDescent="0.25">
      <c r="A31" s="15">
        <v>7</v>
      </c>
      <c r="B31" s="26">
        <f>B21/Мощности!D9*0.001</f>
        <v>1.9487754769576078</v>
      </c>
      <c r="C31" s="26">
        <f>C21/Мощности!E9*0.001</f>
        <v>1.7211155378486056</v>
      </c>
      <c r="D31" s="26">
        <f>D21/Мощности!F9*0.001</f>
        <v>1.6681853281853283</v>
      </c>
      <c r="E31" s="26">
        <f>E21/Мощности!G9*0.001</f>
        <v>1.6251659146289772</v>
      </c>
      <c r="F31" s="26">
        <f>F21/Мощности!H9*0.001</f>
        <v>1.1748571939780939</v>
      </c>
      <c r="G31" s="26">
        <f>G21/Мощности!I9*0.001</f>
        <v>0.99504740238267142</v>
      </c>
      <c r="H31" s="26">
        <f>H21/Мощности!J9*0.001</f>
        <v>1.0681778820957724</v>
      </c>
      <c r="I31" s="26">
        <f>I21/Мощности!K9*0.001</f>
        <v>1.7438160252294104</v>
      </c>
    </row>
    <row r="33" spans="2:2" x14ac:dyDescent="0.25">
      <c r="B33" s="18"/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4"/>
  <dimension ref="A1:K22"/>
  <sheetViews>
    <sheetView topLeftCell="A13" workbookViewId="0">
      <selection activeCell="D12" sqref="D12"/>
    </sheetView>
  </sheetViews>
  <sheetFormatPr defaultRowHeight="15" x14ac:dyDescent="0.25"/>
  <cols>
    <col min="1" max="1" width="27.7109375" customWidth="1"/>
    <col min="3" max="3" width="15.7109375" bestFit="1" customWidth="1"/>
    <col min="4" max="7" width="13.28515625" bestFit="1" customWidth="1"/>
    <col min="8" max="8" width="14.85546875" customWidth="1"/>
    <col min="9" max="9" width="13.28515625" bestFit="1" customWidth="1"/>
    <col min="10" max="10" width="12.85546875" customWidth="1"/>
    <col min="11" max="11" width="15.7109375" customWidth="1"/>
  </cols>
  <sheetData>
    <row r="1" spans="1:11" x14ac:dyDescent="0.25">
      <c r="A1" t="s">
        <v>23</v>
      </c>
    </row>
    <row r="2" spans="1:11" ht="14.45" x14ac:dyDescent="0.3">
      <c r="C2">
        <v>2005</v>
      </c>
      <c r="D2">
        <v>2006</v>
      </c>
      <c r="E2">
        <v>2007</v>
      </c>
      <c r="F2">
        <v>2008</v>
      </c>
      <c r="G2">
        <v>2009</v>
      </c>
      <c r="H2">
        <v>2010</v>
      </c>
      <c r="I2">
        <v>2011</v>
      </c>
      <c r="J2">
        <v>2012</v>
      </c>
      <c r="K2">
        <v>2013</v>
      </c>
    </row>
    <row r="3" spans="1:11" x14ac:dyDescent="0.25">
      <c r="A3" s="16" t="s">
        <v>0</v>
      </c>
      <c r="B3" s="15">
        <v>1</v>
      </c>
      <c r="C3" s="29">
        <v>139000</v>
      </c>
      <c r="D3" s="29">
        <v>156000</v>
      </c>
      <c r="E3" s="29">
        <v>162000</v>
      </c>
      <c r="F3" s="29">
        <v>168500</v>
      </c>
      <c r="G3" s="29">
        <v>172500</v>
      </c>
      <c r="H3" s="29">
        <v>173000</v>
      </c>
      <c r="I3" s="29">
        <v>174000</v>
      </c>
      <c r="J3" s="29">
        <v>175000</v>
      </c>
      <c r="K3" s="29">
        <v>176000</v>
      </c>
    </row>
    <row r="4" spans="1:11" x14ac:dyDescent="0.25">
      <c r="A4" s="17" t="s">
        <v>1</v>
      </c>
      <c r="B4" s="15">
        <v>2</v>
      </c>
      <c r="C4" s="32">
        <v>5670</v>
      </c>
      <c r="D4" s="32">
        <v>5798</v>
      </c>
      <c r="E4" s="32">
        <v>5387</v>
      </c>
      <c r="F4" s="32">
        <v>5388</v>
      </c>
      <c r="G4" s="32">
        <v>5411</v>
      </c>
      <c r="H4" s="32">
        <v>5500</v>
      </c>
      <c r="I4" s="32">
        <v>5600</v>
      </c>
      <c r="J4" s="32">
        <v>5700</v>
      </c>
      <c r="K4" s="32">
        <v>5800</v>
      </c>
    </row>
    <row r="5" spans="1:11" x14ac:dyDescent="0.25">
      <c r="A5" s="17" t="s">
        <v>19</v>
      </c>
      <c r="B5" s="15">
        <v>3</v>
      </c>
      <c r="C5" s="29">
        <v>29634</v>
      </c>
      <c r="D5" s="29">
        <v>29734</v>
      </c>
      <c r="E5" s="29">
        <v>29834</v>
      </c>
      <c r="F5" s="29">
        <v>29934</v>
      </c>
      <c r="G5" s="29">
        <v>30034</v>
      </c>
      <c r="H5" s="29">
        <v>30134</v>
      </c>
      <c r="I5" s="29">
        <v>30234</v>
      </c>
      <c r="J5" s="29">
        <v>30334</v>
      </c>
      <c r="K5" s="29">
        <v>30434</v>
      </c>
    </row>
    <row r="6" spans="1:11" x14ac:dyDescent="0.25">
      <c r="A6" s="17" t="s">
        <v>3</v>
      </c>
      <c r="B6" s="15">
        <v>4</v>
      </c>
      <c r="C6" s="11">
        <v>18979</v>
      </c>
      <c r="D6" s="11">
        <v>19500</v>
      </c>
      <c r="E6" s="11">
        <v>19612</v>
      </c>
      <c r="F6" s="11">
        <v>19609</v>
      </c>
      <c r="G6" s="11">
        <v>19460</v>
      </c>
      <c r="H6" s="11">
        <v>19165</v>
      </c>
      <c r="I6" s="7">
        <v>19200</v>
      </c>
      <c r="J6" s="7">
        <v>19300</v>
      </c>
      <c r="K6" s="7">
        <v>19400</v>
      </c>
    </row>
    <row r="7" spans="1:11" x14ac:dyDescent="0.25">
      <c r="A7" s="17" t="s">
        <v>4</v>
      </c>
      <c r="B7" s="15">
        <v>5</v>
      </c>
    </row>
    <row r="8" spans="1:11" x14ac:dyDescent="0.25">
      <c r="A8" s="17" t="s">
        <v>5</v>
      </c>
      <c r="B8" s="15">
        <v>6</v>
      </c>
      <c r="C8" s="7">
        <v>3000</v>
      </c>
      <c r="D8" s="7">
        <v>3030</v>
      </c>
      <c r="E8" s="7">
        <v>3050</v>
      </c>
      <c r="F8" s="7">
        <v>3050</v>
      </c>
      <c r="G8" s="7">
        <v>3050</v>
      </c>
      <c r="H8" s="7">
        <v>3050</v>
      </c>
      <c r="I8" s="7">
        <v>3050</v>
      </c>
      <c r="J8" s="7">
        <v>3050</v>
      </c>
      <c r="K8" s="7">
        <v>3050</v>
      </c>
    </row>
    <row r="9" spans="1:11" x14ac:dyDescent="0.25">
      <c r="A9" s="17" t="s">
        <v>6</v>
      </c>
      <c r="B9" s="15">
        <v>7</v>
      </c>
      <c r="C9">
        <v>2299</v>
      </c>
      <c r="D9">
        <v>2587</v>
      </c>
      <c r="E9">
        <v>2731</v>
      </c>
      <c r="F9">
        <v>2659</v>
      </c>
      <c r="G9">
        <v>2729</v>
      </c>
      <c r="H9">
        <v>2760</v>
      </c>
      <c r="I9" s="7">
        <v>2780</v>
      </c>
      <c r="J9" s="7">
        <v>2790</v>
      </c>
      <c r="K9" s="7">
        <v>3000</v>
      </c>
    </row>
    <row r="13" spans="1:11" x14ac:dyDescent="0.25">
      <c r="A13" s="7" t="s">
        <v>17</v>
      </c>
      <c r="D13" s="18"/>
    </row>
    <row r="16" spans="1:11" x14ac:dyDescent="0.25">
      <c r="A16" s="68" t="s">
        <v>40</v>
      </c>
      <c r="C16" s="28">
        <v>13900</v>
      </c>
      <c r="D16" s="28">
        <v>15600</v>
      </c>
      <c r="E16" s="28">
        <v>16200</v>
      </c>
      <c r="F16" s="28">
        <v>16850</v>
      </c>
      <c r="G16" s="28">
        <v>17250</v>
      </c>
      <c r="H16" s="28">
        <v>17300</v>
      </c>
      <c r="I16" s="28">
        <v>17400</v>
      </c>
      <c r="J16" s="28">
        <v>17500</v>
      </c>
      <c r="K16" s="28">
        <v>17600</v>
      </c>
    </row>
    <row r="17" spans="3:11" ht="14.45" x14ac:dyDescent="0.3">
      <c r="C17" s="2">
        <v>4670</v>
      </c>
      <c r="D17" s="2">
        <v>4798</v>
      </c>
      <c r="E17" s="2">
        <v>4387</v>
      </c>
      <c r="F17" s="2">
        <v>4388</v>
      </c>
      <c r="G17" s="2">
        <v>4411</v>
      </c>
      <c r="H17" s="2">
        <v>5153</v>
      </c>
      <c r="I17" s="29">
        <v>5200</v>
      </c>
      <c r="J17" s="29">
        <v>5200</v>
      </c>
      <c r="K17" s="29">
        <v>5200</v>
      </c>
    </row>
    <row r="18" spans="3:11" ht="14.45" x14ac:dyDescent="0.3">
      <c r="C18" s="29">
        <v>29634</v>
      </c>
      <c r="D18" s="29">
        <v>29734</v>
      </c>
      <c r="E18" s="29">
        <v>29834</v>
      </c>
      <c r="F18" s="29">
        <v>29934</v>
      </c>
      <c r="G18" s="29">
        <v>30034</v>
      </c>
      <c r="H18" s="29">
        <v>30134</v>
      </c>
      <c r="I18" s="29">
        <v>30234</v>
      </c>
      <c r="J18" s="29">
        <v>30334</v>
      </c>
      <c r="K18" s="29">
        <v>30434</v>
      </c>
    </row>
    <row r="19" spans="3:11" ht="14.45" x14ac:dyDescent="0.3">
      <c r="C19" s="11">
        <v>18979</v>
      </c>
      <c r="D19" s="11">
        <v>19500</v>
      </c>
      <c r="E19" s="11">
        <v>19612</v>
      </c>
      <c r="F19" s="11">
        <v>19609</v>
      </c>
      <c r="G19" s="11">
        <v>19460</v>
      </c>
      <c r="H19" s="11">
        <v>19165</v>
      </c>
      <c r="I19" s="7">
        <v>19200</v>
      </c>
      <c r="J19" s="7">
        <v>19300</v>
      </c>
      <c r="K19" s="7">
        <v>19400</v>
      </c>
    </row>
    <row r="21" spans="3:11" ht="14.45" x14ac:dyDescent="0.3">
      <c r="C21" s="7">
        <v>3000</v>
      </c>
      <c r="D21" s="7">
        <v>3030</v>
      </c>
      <c r="E21" s="7">
        <v>3050</v>
      </c>
      <c r="F21" s="7">
        <v>3050</v>
      </c>
      <c r="G21" s="7">
        <v>3050</v>
      </c>
      <c r="H21" s="7">
        <v>3050</v>
      </c>
      <c r="I21" s="7">
        <v>3050</v>
      </c>
      <c r="J21" s="7">
        <v>3050</v>
      </c>
      <c r="K21" s="7">
        <v>3050</v>
      </c>
    </row>
    <row r="22" spans="3:11" ht="14.45" x14ac:dyDescent="0.3">
      <c r="C22">
        <v>2299</v>
      </c>
      <c r="D22">
        <v>2587</v>
      </c>
      <c r="E22">
        <v>2731</v>
      </c>
      <c r="F22">
        <v>2659</v>
      </c>
      <c r="G22">
        <v>2729</v>
      </c>
      <c r="H22">
        <v>2760</v>
      </c>
      <c r="I22" s="7">
        <v>2780</v>
      </c>
      <c r="J22" s="7">
        <v>2790</v>
      </c>
      <c r="K22" s="7">
        <v>3000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5"/>
  <dimension ref="A2:L36"/>
  <sheetViews>
    <sheetView topLeftCell="A19" workbookViewId="0">
      <selection activeCell="G31" sqref="G31"/>
    </sheetView>
  </sheetViews>
  <sheetFormatPr defaultRowHeight="15" x14ac:dyDescent="0.25"/>
  <cols>
    <col min="1" max="1" width="19.7109375" customWidth="1"/>
    <col min="3" max="3" width="11.140625" bestFit="1" customWidth="1"/>
    <col min="4" max="11" width="12.140625" bestFit="1" customWidth="1"/>
  </cols>
  <sheetData>
    <row r="2" spans="1:12" x14ac:dyDescent="0.25">
      <c r="B2" s="1" t="s">
        <v>24</v>
      </c>
    </row>
    <row r="4" spans="1:12" ht="14.45" x14ac:dyDescent="0.3">
      <c r="C4">
        <v>2005</v>
      </c>
      <c r="D4">
        <v>2006</v>
      </c>
      <c r="E4">
        <v>2007</v>
      </c>
      <c r="F4">
        <v>2008</v>
      </c>
      <c r="G4">
        <v>2009</v>
      </c>
      <c r="H4">
        <v>2010</v>
      </c>
      <c r="I4">
        <v>2011</v>
      </c>
      <c r="J4">
        <v>2012</v>
      </c>
      <c r="K4">
        <v>2013</v>
      </c>
    </row>
    <row r="5" spans="1:12" x14ac:dyDescent="0.25">
      <c r="A5" s="16" t="s">
        <v>0</v>
      </c>
      <c r="B5">
        <v>1</v>
      </c>
      <c r="C5" s="2">
        <v>7738.95</v>
      </c>
      <c r="D5" s="2">
        <v>9166.5</v>
      </c>
      <c r="E5" s="2">
        <v>10677.45</v>
      </c>
      <c r="F5" s="2">
        <v>13186.2</v>
      </c>
      <c r="G5" s="2">
        <v>13672.849999999999</v>
      </c>
      <c r="H5" s="2">
        <v>15791.7</v>
      </c>
      <c r="I5" s="7">
        <v>16000</v>
      </c>
      <c r="J5" s="7">
        <v>18000</v>
      </c>
      <c r="K5" s="7">
        <v>24000</v>
      </c>
    </row>
    <row r="6" spans="1:12" x14ac:dyDescent="0.25">
      <c r="A6" s="17" t="s">
        <v>1</v>
      </c>
      <c r="B6">
        <v>2</v>
      </c>
      <c r="C6" s="2">
        <v>4325</v>
      </c>
      <c r="D6" s="2">
        <v>4780</v>
      </c>
      <c r="E6" s="2">
        <v>5515</v>
      </c>
      <c r="F6" s="2">
        <v>6835.7</v>
      </c>
      <c r="G6" s="2">
        <v>7504.5</v>
      </c>
      <c r="H6" s="2">
        <v>7900.7</v>
      </c>
      <c r="I6" s="7">
        <v>8000</v>
      </c>
      <c r="J6" s="7">
        <v>11000</v>
      </c>
      <c r="K6" s="7">
        <v>17000</v>
      </c>
    </row>
    <row r="7" spans="1:12" x14ac:dyDescent="0.25">
      <c r="A7" s="17" t="s">
        <v>19</v>
      </c>
      <c r="B7">
        <v>3</v>
      </c>
      <c r="C7">
        <v>7800</v>
      </c>
      <c r="D7">
        <v>8101.5</v>
      </c>
      <c r="E7">
        <v>8301.1</v>
      </c>
      <c r="F7">
        <v>10191.700000000001</v>
      </c>
      <c r="G7">
        <v>10635.9</v>
      </c>
      <c r="H7">
        <v>10774.8</v>
      </c>
      <c r="I7" s="7">
        <v>12000</v>
      </c>
      <c r="J7" s="7">
        <v>13000</v>
      </c>
      <c r="K7" s="7">
        <v>14000</v>
      </c>
    </row>
    <row r="8" spans="1:12" x14ac:dyDescent="0.25">
      <c r="A8" s="17" t="s">
        <v>3</v>
      </c>
      <c r="B8">
        <v>4</v>
      </c>
      <c r="C8">
        <v>5883.9</v>
      </c>
      <c r="D8">
        <v>7547.1</v>
      </c>
      <c r="E8">
        <v>9157.5</v>
      </c>
      <c r="F8">
        <v>11622.7</v>
      </c>
      <c r="G8">
        <v>12624.1</v>
      </c>
      <c r="H8">
        <v>13253.5</v>
      </c>
      <c r="I8" s="7">
        <v>14000</v>
      </c>
      <c r="J8" s="7">
        <v>16000</v>
      </c>
      <c r="K8" s="7">
        <v>19000</v>
      </c>
    </row>
    <row r="9" spans="1:12" x14ac:dyDescent="0.25">
      <c r="A9" s="17" t="s">
        <v>4</v>
      </c>
      <c r="B9">
        <v>5</v>
      </c>
      <c r="C9">
        <v>5883.9</v>
      </c>
      <c r="D9">
        <v>7547.1</v>
      </c>
      <c r="E9">
        <v>9157.5</v>
      </c>
      <c r="F9">
        <v>11622.7</v>
      </c>
      <c r="G9">
        <v>12624.1</v>
      </c>
      <c r="H9">
        <v>13253.5</v>
      </c>
      <c r="I9" s="7">
        <v>15000</v>
      </c>
      <c r="J9" s="7">
        <v>18000</v>
      </c>
      <c r="K9" s="7">
        <v>23000</v>
      </c>
    </row>
    <row r="10" spans="1:12" x14ac:dyDescent="0.25">
      <c r="A10" s="17" t="s">
        <v>5</v>
      </c>
      <c r="B10">
        <v>6</v>
      </c>
      <c r="C10" s="7">
        <v>5901.3</v>
      </c>
      <c r="D10" s="7">
        <v>6301.2</v>
      </c>
      <c r="E10">
        <v>6751</v>
      </c>
      <c r="F10">
        <v>8498</v>
      </c>
      <c r="G10">
        <v>8864.4</v>
      </c>
      <c r="H10">
        <v>9035</v>
      </c>
      <c r="I10" s="7">
        <v>10000</v>
      </c>
      <c r="J10" s="7">
        <v>11000</v>
      </c>
      <c r="K10" s="7">
        <v>12000</v>
      </c>
    </row>
    <row r="11" spans="1:12" x14ac:dyDescent="0.25">
      <c r="A11" s="17" t="s">
        <v>6</v>
      </c>
      <c r="B11">
        <v>7</v>
      </c>
      <c r="C11">
        <v>5046.6000000000004</v>
      </c>
      <c r="D11">
        <v>6066.6</v>
      </c>
      <c r="E11">
        <v>7472.1</v>
      </c>
      <c r="F11">
        <v>9645.4</v>
      </c>
      <c r="G11">
        <v>10054.1</v>
      </c>
      <c r="H11">
        <v>12570.2</v>
      </c>
      <c r="I11" s="7">
        <v>13000</v>
      </c>
      <c r="J11" s="7">
        <v>14000</v>
      </c>
      <c r="K11" s="7">
        <v>16000</v>
      </c>
    </row>
    <row r="13" spans="1:12" ht="14.45" x14ac:dyDescent="0.3">
      <c r="D13" s="102">
        <f>(D6-C6)/C6*100</f>
        <v>10.520231213872833</v>
      </c>
    </row>
    <row r="15" spans="1:12" x14ac:dyDescent="0.25">
      <c r="A15" s="1" t="s">
        <v>86</v>
      </c>
    </row>
    <row r="16" spans="1:12" x14ac:dyDescent="0.25">
      <c r="A16" s="69"/>
      <c r="B16" s="69"/>
      <c r="C16" s="69" t="s">
        <v>41</v>
      </c>
      <c r="D16" s="69"/>
      <c r="E16" s="69"/>
      <c r="F16" s="69"/>
      <c r="G16" s="69"/>
      <c r="H16" s="69"/>
      <c r="I16" s="69"/>
      <c r="J16" s="69"/>
      <c r="K16" s="69"/>
      <c r="L16" s="69"/>
    </row>
    <row r="17" spans="1:12" ht="14.45" x14ac:dyDescent="0.3">
      <c r="A17" s="69"/>
      <c r="B17" s="69"/>
      <c r="C17" s="69">
        <v>2005</v>
      </c>
      <c r="D17" s="69">
        <v>2006</v>
      </c>
      <c r="E17" s="69">
        <v>2007</v>
      </c>
      <c r="F17" s="69">
        <v>2008</v>
      </c>
      <c r="G17" s="69">
        <v>2009</v>
      </c>
      <c r="H17" s="69">
        <v>2010</v>
      </c>
      <c r="I17" s="69">
        <v>2011</v>
      </c>
      <c r="J17" s="69">
        <v>2012</v>
      </c>
      <c r="K17" s="69">
        <v>2013</v>
      </c>
      <c r="L17" s="69"/>
    </row>
    <row r="18" spans="1:12" x14ac:dyDescent="0.25">
      <c r="A18" s="70" t="s">
        <v>0</v>
      </c>
      <c r="B18" s="69">
        <v>1</v>
      </c>
      <c r="C18" s="71">
        <v>0</v>
      </c>
      <c r="D18" s="71">
        <v>0</v>
      </c>
      <c r="E18" s="71">
        <v>0</v>
      </c>
      <c r="F18" s="71">
        <v>0</v>
      </c>
      <c r="G18" s="71">
        <v>0</v>
      </c>
      <c r="H18" s="71">
        <v>0</v>
      </c>
      <c r="I18" s="69">
        <v>0</v>
      </c>
      <c r="J18" s="69">
        <v>0</v>
      </c>
      <c r="K18" s="69">
        <v>0</v>
      </c>
      <c r="L18" s="69"/>
    </row>
    <row r="19" spans="1:12" x14ac:dyDescent="0.25">
      <c r="A19" s="72" t="s">
        <v>1</v>
      </c>
      <c r="B19" s="69">
        <v>2</v>
      </c>
      <c r="C19" s="106">
        <v>1</v>
      </c>
      <c r="D19" s="106">
        <f t="shared" ref="D19:K19" si="0">D6/C6</f>
        <v>1.1052023121387282</v>
      </c>
      <c r="E19" s="106">
        <f t="shared" si="0"/>
        <v>1.153765690376569</v>
      </c>
      <c r="F19" s="106">
        <f t="shared" si="0"/>
        <v>1.2394741613780598</v>
      </c>
      <c r="G19" s="106">
        <f t="shared" si="0"/>
        <v>1.0978392849305851</v>
      </c>
      <c r="H19" s="106">
        <f t="shared" si="0"/>
        <v>1.052794989672863</v>
      </c>
      <c r="I19" s="106">
        <f t="shared" si="0"/>
        <v>1.0125685065880239</v>
      </c>
      <c r="J19" s="106">
        <f t="shared" si="0"/>
        <v>1.375</v>
      </c>
      <c r="K19" s="106">
        <f t="shared" si="0"/>
        <v>1.5454545454545454</v>
      </c>
      <c r="L19" s="69"/>
    </row>
    <row r="20" spans="1:12" x14ac:dyDescent="0.25">
      <c r="A20" s="72" t="s">
        <v>19</v>
      </c>
      <c r="B20" s="69">
        <v>3</v>
      </c>
      <c r="C20" s="106">
        <v>1</v>
      </c>
      <c r="D20" s="106">
        <f t="shared" ref="D20:K20" si="1">D7/C7</f>
        <v>1.0386538461538461</v>
      </c>
      <c r="E20" s="106">
        <f t="shared" si="1"/>
        <v>1.0246374128247855</v>
      </c>
      <c r="F20" s="106">
        <f t="shared" si="1"/>
        <v>1.2277529484044283</v>
      </c>
      <c r="G20" s="106">
        <f t="shared" si="1"/>
        <v>1.0435844854146019</v>
      </c>
      <c r="H20" s="106">
        <f t="shared" si="1"/>
        <v>1.0130595436211323</v>
      </c>
      <c r="I20" s="106">
        <f t="shared" si="1"/>
        <v>1.1137097672346588</v>
      </c>
      <c r="J20" s="106">
        <f t="shared" si="1"/>
        <v>1.0833333333333333</v>
      </c>
      <c r="K20" s="106">
        <f t="shared" si="1"/>
        <v>1.0769230769230769</v>
      </c>
      <c r="L20" s="69"/>
    </row>
    <row r="21" spans="1:12" x14ac:dyDescent="0.25">
      <c r="A21" s="72" t="s">
        <v>3</v>
      </c>
      <c r="B21" s="69">
        <v>4</v>
      </c>
      <c r="C21" s="106">
        <v>1</v>
      </c>
      <c r="D21" s="106">
        <f t="shared" ref="D21:K21" si="2">D8/C8</f>
        <v>1.2826696578799777</v>
      </c>
      <c r="E21" s="106">
        <f t="shared" si="2"/>
        <v>1.2133799737647573</v>
      </c>
      <c r="F21" s="106">
        <f t="shared" si="2"/>
        <v>1.2692001092001093</v>
      </c>
      <c r="G21" s="106">
        <f t="shared" si="2"/>
        <v>1.086158981992136</v>
      </c>
      <c r="H21" s="106">
        <f t="shared" si="2"/>
        <v>1.0498570195103016</v>
      </c>
      <c r="I21" s="106">
        <f t="shared" si="2"/>
        <v>1.0563247444071378</v>
      </c>
      <c r="J21" s="106">
        <f t="shared" si="2"/>
        <v>1.1428571428571428</v>
      </c>
      <c r="K21" s="106">
        <f t="shared" si="2"/>
        <v>1.1875</v>
      </c>
      <c r="L21" s="69"/>
    </row>
    <row r="22" spans="1:12" x14ac:dyDescent="0.25">
      <c r="A22" s="72" t="s">
        <v>4</v>
      </c>
      <c r="B22" s="69">
        <v>5</v>
      </c>
      <c r="C22" s="106">
        <v>1</v>
      </c>
      <c r="D22" s="106">
        <f t="shared" ref="D22:K22" si="3">D9/C9</f>
        <v>1.2826696578799777</v>
      </c>
      <c r="E22" s="106">
        <f t="shared" si="3"/>
        <v>1.2133799737647573</v>
      </c>
      <c r="F22" s="106">
        <f t="shared" si="3"/>
        <v>1.2692001092001093</v>
      </c>
      <c r="G22" s="106">
        <f t="shared" si="3"/>
        <v>1.086158981992136</v>
      </c>
      <c r="H22" s="106">
        <f t="shared" si="3"/>
        <v>1.0498570195103016</v>
      </c>
      <c r="I22" s="106">
        <f t="shared" si="3"/>
        <v>1.1317765118647904</v>
      </c>
      <c r="J22" s="106">
        <f t="shared" si="3"/>
        <v>1.2</v>
      </c>
      <c r="K22" s="106">
        <f t="shared" si="3"/>
        <v>1.2777777777777777</v>
      </c>
      <c r="L22" s="69"/>
    </row>
    <row r="23" spans="1:12" x14ac:dyDescent="0.25">
      <c r="A23" s="72" t="s">
        <v>5</v>
      </c>
      <c r="B23" s="69">
        <v>6</v>
      </c>
      <c r="C23" s="106">
        <v>1</v>
      </c>
      <c r="D23" s="106">
        <f t="shared" ref="D23:K23" si="4">D10/C10</f>
        <v>1.067764729805297</v>
      </c>
      <c r="E23" s="106">
        <f t="shared" si="4"/>
        <v>1.0713832285913794</v>
      </c>
      <c r="F23" s="106">
        <f t="shared" si="4"/>
        <v>1.2587764775588801</v>
      </c>
      <c r="G23" s="106">
        <f t="shared" si="4"/>
        <v>1.0431160273005413</v>
      </c>
      <c r="H23" s="106">
        <f t="shared" si="4"/>
        <v>1.0192455214114886</v>
      </c>
      <c r="I23" s="106">
        <f t="shared" si="4"/>
        <v>1.1068068622025458</v>
      </c>
      <c r="J23" s="106">
        <f t="shared" si="4"/>
        <v>1.1000000000000001</v>
      </c>
      <c r="K23" s="106">
        <f t="shared" si="4"/>
        <v>1.0909090909090908</v>
      </c>
      <c r="L23" s="69"/>
    </row>
    <row r="24" spans="1:12" x14ac:dyDescent="0.25">
      <c r="A24" s="72" t="s">
        <v>6</v>
      </c>
      <c r="B24" s="69">
        <v>7</v>
      </c>
      <c r="C24" s="106">
        <v>1</v>
      </c>
      <c r="D24" s="106">
        <f t="shared" ref="D24:K24" si="5">D11/C11</f>
        <v>1.202116276304839</v>
      </c>
      <c r="E24" s="106">
        <f t="shared" si="5"/>
        <v>1.2316783700919791</v>
      </c>
      <c r="F24" s="106">
        <f t="shared" si="5"/>
        <v>1.2908553151055258</v>
      </c>
      <c r="G24" s="106">
        <f t="shared" si="5"/>
        <v>1.042372529910631</v>
      </c>
      <c r="H24" s="106">
        <f t="shared" si="5"/>
        <v>1.2502561144209825</v>
      </c>
      <c r="I24" s="106">
        <f t="shared" si="5"/>
        <v>1.0341919778523809</v>
      </c>
      <c r="J24" s="106">
        <f t="shared" si="5"/>
        <v>1.0769230769230769</v>
      </c>
      <c r="K24" s="106">
        <f t="shared" si="5"/>
        <v>1.1428571428571428</v>
      </c>
      <c r="L24" s="69"/>
    </row>
    <row r="25" spans="1:12" ht="14.45" x14ac:dyDescent="0.3">
      <c r="A25" s="69"/>
      <c r="B25" s="69"/>
      <c r="C25" s="107"/>
      <c r="D25" s="107"/>
      <c r="E25" s="107"/>
      <c r="F25" s="107"/>
      <c r="G25" s="107"/>
      <c r="H25" s="107"/>
      <c r="I25" s="107"/>
      <c r="J25" s="107"/>
      <c r="K25" s="107"/>
      <c r="L25" s="69"/>
    </row>
    <row r="27" spans="1:12" ht="14.45" x14ac:dyDescent="0.3">
      <c r="D27" s="101"/>
    </row>
    <row r="28" spans="1:12" x14ac:dyDescent="0.25">
      <c r="A28" t="s">
        <v>85</v>
      </c>
      <c r="C28" s="18"/>
      <c r="D28" s="101"/>
    </row>
    <row r="29" spans="1:12" ht="14.45" x14ac:dyDescent="0.3">
      <c r="C29">
        <v>2005</v>
      </c>
      <c r="D29">
        <v>2006</v>
      </c>
      <c r="E29">
        <v>2007</v>
      </c>
      <c r="F29">
        <v>2008</v>
      </c>
      <c r="G29">
        <v>2009</v>
      </c>
      <c r="H29">
        <v>2010</v>
      </c>
      <c r="I29">
        <v>2011</v>
      </c>
      <c r="J29">
        <v>2012</v>
      </c>
      <c r="K29">
        <v>2013</v>
      </c>
    </row>
    <row r="30" spans="1:12" x14ac:dyDescent="0.25">
      <c r="A30" s="16" t="s">
        <v>0</v>
      </c>
      <c r="B30">
        <v>1</v>
      </c>
      <c r="C30" s="103"/>
      <c r="D30" s="102">
        <f>(D5-C5)/C5*100</f>
        <v>18.446300854767124</v>
      </c>
      <c r="E30" s="102">
        <f t="shared" ref="E30:K30" si="6">(E5-D5)/D5*100</f>
        <v>16.483390607101956</v>
      </c>
      <c r="F30" s="102">
        <f t="shared" si="6"/>
        <v>23.495778486436368</v>
      </c>
      <c r="G30" s="102">
        <f t="shared" si="6"/>
        <v>3.6906007796029012</v>
      </c>
      <c r="H30" s="102">
        <f t="shared" si="6"/>
        <v>15.496769144691871</v>
      </c>
      <c r="I30" s="102">
        <f t="shared" si="6"/>
        <v>1.319047347657309</v>
      </c>
      <c r="J30" s="102">
        <f t="shared" si="6"/>
        <v>12.5</v>
      </c>
      <c r="K30" s="102">
        <f t="shared" si="6"/>
        <v>33.333333333333329</v>
      </c>
    </row>
    <row r="31" spans="1:12" x14ac:dyDescent="0.25">
      <c r="A31" s="17" t="s">
        <v>1</v>
      </c>
      <c r="B31">
        <v>2</v>
      </c>
      <c r="C31" s="103"/>
      <c r="D31" s="102">
        <f t="shared" ref="D31:K36" si="7">(D6-C6)/C6*100</f>
        <v>10.520231213872833</v>
      </c>
      <c r="E31" s="102">
        <f t="shared" si="7"/>
        <v>15.376569037656903</v>
      </c>
      <c r="F31" s="102">
        <f t="shared" si="7"/>
        <v>23.94741613780598</v>
      </c>
      <c r="G31" s="102">
        <f t="shared" si="7"/>
        <v>9.7839284930585055</v>
      </c>
      <c r="H31" s="102">
        <f t="shared" si="7"/>
        <v>5.2794989672862922</v>
      </c>
      <c r="I31" s="102">
        <f t="shared" si="7"/>
        <v>1.2568506588023869</v>
      </c>
      <c r="J31" s="102">
        <f t="shared" si="7"/>
        <v>37.5</v>
      </c>
      <c r="K31" s="102">
        <f t="shared" si="7"/>
        <v>54.54545454545454</v>
      </c>
    </row>
    <row r="32" spans="1:12" x14ac:dyDescent="0.25">
      <c r="A32" s="17" t="s">
        <v>19</v>
      </c>
      <c r="B32">
        <v>3</v>
      </c>
      <c r="C32" s="104"/>
      <c r="D32" s="102">
        <f t="shared" si="7"/>
        <v>3.8653846153846159</v>
      </c>
      <c r="E32" s="102">
        <f t="shared" si="7"/>
        <v>2.4637412824785576</v>
      </c>
      <c r="F32" s="102">
        <f t="shared" si="7"/>
        <v>22.775294840442836</v>
      </c>
      <c r="G32" s="102">
        <f t="shared" si="7"/>
        <v>4.3584485414601968</v>
      </c>
      <c r="H32" s="102">
        <f t="shared" si="7"/>
        <v>1.305954362113217</v>
      </c>
      <c r="I32" s="102">
        <f t="shared" si="7"/>
        <v>11.370976723465873</v>
      </c>
      <c r="J32" s="102">
        <f t="shared" si="7"/>
        <v>8.3333333333333321</v>
      </c>
      <c r="K32" s="102">
        <f t="shared" si="7"/>
        <v>7.6923076923076925</v>
      </c>
    </row>
    <row r="33" spans="1:11" x14ac:dyDescent="0.25">
      <c r="A33" s="17" t="s">
        <v>3</v>
      </c>
      <c r="B33">
        <v>4</v>
      </c>
      <c r="C33" s="105"/>
      <c r="D33" s="102">
        <f t="shared" si="7"/>
        <v>28.266965787997773</v>
      </c>
      <c r="E33" s="102">
        <f t="shared" si="7"/>
        <v>21.337997376475727</v>
      </c>
      <c r="F33" s="102">
        <f t="shared" si="7"/>
        <v>26.920010920010927</v>
      </c>
      <c r="G33" s="102">
        <f t="shared" si="7"/>
        <v>8.6158981992136034</v>
      </c>
      <c r="H33" s="102">
        <f t="shared" si="7"/>
        <v>4.985701951030169</v>
      </c>
      <c r="I33" s="102">
        <f t="shared" si="7"/>
        <v>5.6324744407137732</v>
      </c>
      <c r="J33" s="102">
        <f t="shared" si="7"/>
        <v>14.285714285714285</v>
      </c>
      <c r="K33" s="102">
        <f t="shared" si="7"/>
        <v>18.75</v>
      </c>
    </row>
    <row r="34" spans="1:11" x14ac:dyDescent="0.25">
      <c r="A34" s="17" t="s">
        <v>4</v>
      </c>
      <c r="B34">
        <v>5</v>
      </c>
      <c r="C34" s="105"/>
      <c r="D34" s="102">
        <f t="shared" si="7"/>
        <v>28.266965787997773</v>
      </c>
      <c r="E34" s="102">
        <f t="shared" si="7"/>
        <v>21.337997376475727</v>
      </c>
      <c r="F34" s="102">
        <f t="shared" si="7"/>
        <v>26.920010920010927</v>
      </c>
      <c r="G34" s="102">
        <f t="shared" si="7"/>
        <v>8.6158981992136034</v>
      </c>
      <c r="H34" s="102">
        <f t="shared" si="7"/>
        <v>4.985701951030169</v>
      </c>
      <c r="I34" s="102">
        <f t="shared" si="7"/>
        <v>13.177651186479045</v>
      </c>
      <c r="J34" s="102">
        <f t="shared" si="7"/>
        <v>20</v>
      </c>
      <c r="K34" s="102">
        <f t="shared" si="7"/>
        <v>27.777777777777779</v>
      </c>
    </row>
    <row r="35" spans="1:11" x14ac:dyDescent="0.25">
      <c r="A35" s="17" t="s">
        <v>5</v>
      </c>
      <c r="B35">
        <v>6</v>
      </c>
      <c r="C35" s="105"/>
      <c r="D35" s="102">
        <f t="shared" si="7"/>
        <v>6.7764729805297073</v>
      </c>
      <c r="E35" s="102">
        <f t="shared" si="7"/>
        <v>7.1383228591379453</v>
      </c>
      <c r="F35" s="102">
        <f t="shared" si="7"/>
        <v>25.877647755888017</v>
      </c>
      <c r="G35" s="102">
        <f t="shared" si="7"/>
        <v>4.3116027300541262</v>
      </c>
      <c r="H35" s="102">
        <f t="shared" si="7"/>
        <v>1.9245521411488693</v>
      </c>
      <c r="I35" s="102">
        <f t="shared" si="7"/>
        <v>10.680686220254564</v>
      </c>
      <c r="J35" s="102">
        <f t="shared" si="7"/>
        <v>10</v>
      </c>
      <c r="K35" s="102">
        <f t="shared" si="7"/>
        <v>9.0909090909090917</v>
      </c>
    </row>
    <row r="36" spans="1:11" x14ac:dyDescent="0.25">
      <c r="A36" s="17" t="s">
        <v>6</v>
      </c>
      <c r="B36">
        <v>7</v>
      </c>
      <c r="C36" s="105"/>
      <c r="D36" s="102">
        <f t="shared" si="7"/>
        <v>20.211627630483889</v>
      </c>
      <c r="E36" s="102">
        <f t="shared" si="7"/>
        <v>23.167837009197903</v>
      </c>
      <c r="F36" s="102">
        <f t="shared" si="7"/>
        <v>29.085531510552578</v>
      </c>
      <c r="G36" s="102">
        <f t="shared" si="7"/>
        <v>4.2372529910631052</v>
      </c>
      <c r="H36" s="102">
        <f t="shared" si="7"/>
        <v>25.025611442098249</v>
      </c>
      <c r="I36" s="102">
        <f t="shared" si="7"/>
        <v>3.4191977852380968</v>
      </c>
      <c r="J36" s="102">
        <f t="shared" si="7"/>
        <v>7.6923076923076925</v>
      </c>
      <c r="K36" s="102">
        <f t="shared" si="7"/>
        <v>14.285714285714285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K59"/>
  <sheetViews>
    <sheetView workbookViewId="0">
      <selection activeCell="C53" sqref="C53:K59"/>
    </sheetView>
  </sheetViews>
  <sheetFormatPr defaultRowHeight="15" x14ac:dyDescent="0.25"/>
  <cols>
    <col min="1" max="1" width="32.28515625" customWidth="1"/>
    <col min="3" max="10" width="18.28515625" bestFit="1" customWidth="1"/>
    <col min="11" max="11" width="20" customWidth="1"/>
  </cols>
  <sheetData>
    <row r="1" spans="1:11" x14ac:dyDescent="0.25">
      <c r="A1" s="1" t="s">
        <v>25</v>
      </c>
    </row>
    <row r="2" spans="1:11" ht="14.45" x14ac:dyDescent="0.3">
      <c r="C2">
        <v>2005</v>
      </c>
      <c r="D2">
        <v>2006</v>
      </c>
      <c r="E2">
        <v>2007</v>
      </c>
      <c r="F2">
        <v>2008</v>
      </c>
      <c r="G2">
        <v>2009</v>
      </c>
      <c r="H2">
        <v>2010</v>
      </c>
      <c r="I2">
        <v>2011</v>
      </c>
      <c r="J2">
        <v>2012</v>
      </c>
      <c r="K2">
        <v>2013</v>
      </c>
    </row>
    <row r="3" spans="1:11" x14ac:dyDescent="0.25">
      <c r="A3" s="16" t="s">
        <v>0</v>
      </c>
      <c r="B3">
        <v>1</v>
      </c>
      <c r="C3" s="2">
        <v>2714500000</v>
      </c>
      <c r="D3" s="2">
        <v>3092799999.9999995</v>
      </c>
      <c r="E3" s="2">
        <v>3727800000</v>
      </c>
      <c r="F3" s="2">
        <v>4295700000</v>
      </c>
      <c r="G3" s="2">
        <v>5317700000</v>
      </c>
      <c r="H3" s="2">
        <v>6036900000</v>
      </c>
      <c r="I3" s="2">
        <v>6891300000</v>
      </c>
      <c r="J3" s="2">
        <v>7730500000</v>
      </c>
      <c r="K3" s="109">
        <f>J3*1.095</f>
        <v>8464897500</v>
      </c>
    </row>
    <row r="4" spans="1:11" x14ac:dyDescent="0.25">
      <c r="A4" s="17" t="s">
        <v>1</v>
      </c>
      <c r="B4">
        <v>2</v>
      </c>
      <c r="C4" s="2">
        <v>198000000</v>
      </c>
      <c r="D4" s="2">
        <v>200000000</v>
      </c>
      <c r="E4" s="2">
        <v>201700000</v>
      </c>
      <c r="F4" s="2">
        <v>212300000</v>
      </c>
      <c r="G4" s="2">
        <v>254100000</v>
      </c>
      <c r="H4" s="2">
        <v>284100000</v>
      </c>
      <c r="I4" s="2">
        <v>312100000</v>
      </c>
      <c r="J4" s="2">
        <v>359600000</v>
      </c>
      <c r="K4" s="109">
        <f t="shared" ref="K4:K9" si="0">J4*1.095</f>
        <v>393762000</v>
      </c>
    </row>
    <row r="5" spans="1:11" x14ac:dyDescent="0.25">
      <c r="A5" s="17" t="s">
        <v>19</v>
      </c>
      <c r="B5">
        <v>3</v>
      </c>
      <c r="C5" s="2">
        <v>596000000</v>
      </c>
      <c r="D5" s="2">
        <v>778300000</v>
      </c>
      <c r="E5" s="2">
        <v>918800000</v>
      </c>
      <c r="F5" s="2">
        <v>1089600000.0000002</v>
      </c>
      <c r="G5" s="2">
        <v>1211400000</v>
      </c>
      <c r="H5" s="2">
        <v>1213800000.0000002</v>
      </c>
      <c r="I5" s="2">
        <v>1250800000.0000002</v>
      </c>
      <c r="J5" s="2">
        <v>1448699999.9999998</v>
      </c>
      <c r="K5" s="109">
        <f t="shared" si="0"/>
        <v>1586326499.9999998</v>
      </c>
    </row>
    <row r="6" spans="1:11" x14ac:dyDescent="0.25">
      <c r="A6" s="17" t="s">
        <v>3</v>
      </c>
      <c r="B6">
        <v>4</v>
      </c>
      <c r="C6" s="2">
        <v>102030000</v>
      </c>
      <c r="D6" s="2">
        <v>192760000</v>
      </c>
      <c r="E6" s="2">
        <v>299700000</v>
      </c>
      <c r="F6" s="2">
        <v>403000000</v>
      </c>
      <c r="G6" s="2">
        <v>478050000</v>
      </c>
      <c r="H6" s="2">
        <v>601650000</v>
      </c>
      <c r="I6" s="2">
        <v>684000000</v>
      </c>
      <c r="J6" s="2">
        <v>824900000</v>
      </c>
      <c r="K6" s="109">
        <f t="shared" si="0"/>
        <v>903265500</v>
      </c>
    </row>
    <row r="7" spans="1:11" x14ac:dyDescent="0.25">
      <c r="A7" s="17" t="s">
        <v>4</v>
      </c>
      <c r="B7">
        <v>5</v>
      </c>
      <c r="C7" s="2">
        <v>238070000</v>
      </c>
      <c r="D7" s="2">
        <v>289140000</v>
      </c>
      <c r="E7" s="2">
        <v>299700000</v>
      </c>
      <c r="F7" s="2">
        <v>403000000</v>
      </c>
      <c r="G7" s="2">
        <v>478050000</v>
      </c>
      <c r="H7" s="2">
        <v>601650000</v>
      </c>
      <c r="I7" s="2">
        <v>684000000</v>
      </c>
      <c r="J7" s="2">
        <v>824900000</v>
      </c>
      <c r="K7" s="109">
        <f t="shared" si="0"/>
        <v>903265500</v>
      </c>
    </row>
    <row r="8" spans="1:11" x14ac:dyDescent="0.25">
      <c r="A8" s="17" t="s">
        <v>5</v>
      </c>
      <c r="B8">
        <v>6</v>
      </c>
      <c r="C8" s="2">
        <v>71800000</v>
      </c>
      <c r="D8" s="2">
        <v>83600000</v>
      </c>
      <c r="E8" s="2">
        <v>120700000</v>
      </c>
      <c r="F8" s="2">
        <v>136300000</v>
      </c>
      <c r="G8" s="2">
        <v>150900000</v>
      </c>
      <c r="H8" s="2">
        <v>229400000</v>
      </c>
      <c r="I8" s="2">
        <v>252500000</v>
      </c>
      <c r="J8" s="2">
        <v>277200000</v>
      </c>
      <c r="K8" s="109">
        <f t="shared" si="0"/>
        <v>303534000</v>
      </c>
    </row>
    <row r="9" spans="1:11" x14ac:dyDescent="0.25">
      <c r="A9" s="17" t="s">
        <v>6</v>
      </c>
      <c r="B9">
        <v>7</v>
      </c>
      <c r="C9" s="2">
        <v>14800000</v>
      </c>
      <c r="D9" s="2">
        <v>16000000</v>
      </c>
      <c r="E9" s="2">
        <v>23000000</v>
      </c>
      <c r="F9" s="2">
        <v>27100000</v>
      </c>
      <c r="G9" s="2">
        <v>32100000</v>
      </c>
      <c r="H9" s="2">
        <v>35800000</v>
      </c>
      <c r="I9" s="2">
        <v>62000000</v>
      </c>
      <c r="J9" s="2">
        <v>67400000</v>
      </c>
      <c r="K9" s="109">
        <f t="shared" si="0"/>
        <v>73803000</v>
      </c>
    </row>
    <row r="11" spans="1:11" x14ac:dyDescent="0.25">
      <c r="C11" s="7" t="s">
        <v>17</v>
      </c>
    </row>
    <row r="13" spans="1:11" x14ac:dyDescent="0.25">
      <c r="C13" t="s">
        <v>87</v>
      </c>
    </row>
    <row r="15" spans="1:11" ht="14.45" x14ac:dyDescent="0.3">
      <c r="C15">
        <v>2005</v>
      </c>
      <c r="D15">
        <v>2006</v>
      </c>
      <c r="E15">
        <v>2007</v>
      </c>
      <c r="F15">
        <v>2008</v>
      </c>
      <c r="G15">
        <v>2009</v>
      </c>
      <c r="H15">
        <v>2010</v>
      </c>
      <c r="I15">
        <v>2011</v>
      </c>
      <c r="J15">
        <v>2012</v>
      </c>
      <c r="K15">
        <v>2013</v>
      </c>
    </row>
    <row r="16" spans="1:11" x14ac:dyDescent="0.25">
      <c r="B16">
        <v>1</v>
      </c>
      <c r="C16" s="2">
        <f>C3/Мощности!D3</f>
        <v>129.80585309869932</v>
      </c>
      <c r="D16" s="2">
        <f>D3/Мощности!E3</f>
        <v>146.10042987387214</v>
      </c>
      <c r="E16" s="2">
        <f>E3/Мощности!F3</f>
        <v>175.51673807618062</v>
      </c>
      <c r="F16" s="2">
        <f>F3/Мощности!G3</f>
        <v>200.81810107054369</v>
      </c>
      <c r="G16" s="2">
        <f>G3/Мощности!H3</f>
        <v>247.62281722933645</v>
      </c>
      <c r="H16" s="2">
        <f>H3/Мощности!I3</f>
        <v>280.26462395543177</v>
      </c>
      <c r="I16" s="2">
        <f>I3/Мощности!J3</f>
        <v>318.15789473684208</v>
      </c>
      <c r="J16" s="2">
        <f>J3/Мощности!K3</f>
        <v>353.7015007320644</v>
      </c>
      <c r="K16" s="2">
        <f>K3/Мощности!L3</f>
        <v>388.36931088273076</v>
      </c>
    </row>
    <row r="17" spans="2:11" x14ac:dyDescent="0.25">
      <c r="B17">
        <v>2</v>
      </c>
      <c r="C17" s="2">
        <f>C4/Мощности!D4</f>
        <v>4717.430668064424</v>
      </c>
      <c r="D17" s="2">
        <f>D4/Мощности!E4</f>
        <v>4889.9755501222498</v>
      </c>
      <c r="E17" s="2">
        <f>E4/Мощности!F4</f>
        <v>4668.9814814814818</v>
      </c>
      <c r="F17" s="2">
        <f>F4/Мощности!G4</f>
        <v>4676.2114537444932</v>
      </c>
      <c r="G17" s="2">
        <f>G4/Мощности!H4</f>
        <v>5500</v>
      </c>
      <c r="H17" s="2">
        <f>H4/Мощности!I4</f>
        <v>6031.8471337579622</v>
      </c>
      <c r="I17" s="2">
        <f>I4/Мощности!J4</f>
        <v>6292.3387096774195</v>
      </c>
      <c r="J17" s="2">
        <f>J4/Мощности!K4</f>
        <v>6968.9922480620153</v>
      </c>
      <c r="K17" s="2">
        <f>K4/Мощности!L4</f>
        <v>7305.4174397031538</v>
      </c>
    </row>
    <row r="18" spans="2:11" x14ac:dyDescent="0.25">
      <c r="B18">
        <v>3</v>
      </c>
      <c r="C18" s="2">
        <f>C5/Мощности!D5</f>
        <v>2880.0757711209585</v>
      </c>
      <c r="D18" s="2">
        <f>D5/Мощности!E5</f>
        <v>3913.4544796307282</v>
      </c>
      <c r="E18" s="2">
        <f>E5/Мощности!F5</f>
        <v>4827.3543072105585</v>
      </c>
      <c r="F18" s="2">
        <f>F5/Мощности!G5</f>
        <v>5929.0860413991259</v>
      </c>
      <c r="G18" s="2">
        <f>G5/Мощности!H5</f>
        <v>6759.1394009730839</v>
      </c>
      <c r="H18" s="2">
        <f>H5/Мощности!I5</f>
        <v>6901.2963384125551</v>
      </c>
      <c r="I18" s="2">
        <f>I5/Мощности!J5</f>
        <v>7198.3103422477752</v>
      </c>
      <c r="J18" s="2">
        <f>J5/Мощности!K5</f>
        <v>8423.4090182283326</v>
      </c>
      <c r="K18" s="2">
        <f>K5/Мощности!L5</f>
        <v>9228.999040055849</v>
      </c>
    </row>
    <row r="19" spans="2:11" x14ac:dyDescent="0.25">
      <c r="B19">
        <v>4</v>
      </c>
      <c r="C19" s="2">
        <f>C6/Мощности!D6</f>
        <v>6527.413473226281</v>
      </c>
      <c r="D19" s="2">
        <f>D6/Мощности!E6</f>
        <v>12388.174807197944</v>
      </c>
      <c r="E19" s="2">
        <f>E6/Мощности!F6</f>
        <v>19477.480990446482</v>
      </c>
      <c r="F19" s="2">
        <f>F6/Мощности!G6</f>
        <v>28486.604933908249</v>
      </c>
      <c r="G19" s="2">
        <f>G6/Мощности!H6</f>
        <v>36595.72839317155</v>
      </c>
      <c r="H19" s="2">
        <f>H6/Мощности!I6</f>
        <v>46646.766940610949</v>
      </c>
      <c r="I19" s="2">
        <f>I6/Мощности!J6</f>
        <v>55900.621118012423</v>
      </c>
      <c r="J19" s="2">
        <f>J6/Мощности!K6</f>
        <v>67410.312985208788</v>
      </c>
      <c r="K19" s="2">
        <f>K6/Мощности!L6</f>
        <v>74416.337123084522</v>
      </c>
    </row>
    <row r="20" spans="2:11" x14ac:dyDescent="0.25">
      <c r="B20">
        <v>5</v>
      </c>
      <c r="C20" s="2">
        <f>C7/Мощности!D7</f>
        <v>9265.2266978011285</v>
      </c>
      <c r="D20" s="2">
        <f>D7/Мощности!E7</f>
        <v>11289.239419022333</v>
      </c>
      <c r="E20" s="2">
        <f>E7/Мощности!F7</f>
        <v>11234.817813765183</v>
      </c>
      <c r="F20" s="2">
        <f>F7/Мощности!G7</f>
        <v>14213.162164068563</v>
      </c>
      <c r="G20" s="2">
        <f>G7/Мощности!H7</f>
        <v>17878.379894536072</v>
      </c>
      <c r="H20" s="2">
        <f>H7/Мощности!I7</f>
        <v>21958.029197080294</v>
      </c>
      <c r="I20" s="2">
        <f>I7/Мощности!J7</f>
        <v>24040.489245044286</v>
      </c>
      <c r="J20" s="2">
        <f>J7/Мощности!K7</f>
        <v>28943.859649122805</v>
      </c>
      <c r="K20" s="2">
        <f>K7/Мощности!L7</f>
        <v>33603.627232142855</v>
      </c>
    </row>
    <row r="21" spans="2:11" x14ac:dyDescent="0.25">
      <c r="B21">
        <v>6</v>
      </c>
      <c r="C21" s="2">
        <f>C8/Мощности!D8</f>
        <v>573.02474062250599</v>
      </c>
      <c r="D21" s="2">
        <f>D8/Мощности!E8</f>
        <v>666.13545816733063</v>
      </c>
      <c r="E21" s="2">
        <f>E8/Мощности!F8</f>
        <v>932.04633204633205</v>
      </c>
      <c r="F21" s="2">
        <f>F8/Мощности!G8</f>
        <v>1024.812030075188</v>
      </c>
      <c r="G21" s="2">
        <f>G8/Мощности!H8</f>
        <v>1117.7777777777778</v>
      </c>
      <c r="H21" s="2">
        <f>H8/Мощности!I8</f>
        <v>1656.3176895306858</v>
      </c>
      <c r="I21" s="2">
        <f>I8/Мощности!J8</f>
        <v>1736.2901839436136</v>
      </c>
      <c r="J21" s="2">
        <f>J8/Мощности!K8</f>
        <v>1815.368746776689</v>
      </c>
      <c r="K21" s="2">
        <f>K8/Мощности!L8</f>
        <v>1893.1702644956899</v>
      </c>
    </row>
    <row r="22" spans="2:11" x14ac:dyDescent="0.25">
      <c r="B22">
        <v>7</v>
      </c>
      <c r="C22" s="2">
        <f>C9/Мощности!D9</f>
        <v>133.94634905694531</v>
      </c>
      <c r="D22" s="2">
        <f>D9/Мощности!E9</f>
        <v>127.49003984063745</v>
      </c>
      <c r="E22" s="2">
        <f>E9/Мощности!F9</f>
        <v>177.6061776061776</v>
      </c>
      <c r="F22" s="2">
        <f>F9/Мощности!G9</f>
        <v>208.84227399181586</v>
      </c>
      <c r="G22" s="2">
        <f>G9/Мощности!H9</f>
        <v>245.18415545133743</v>
      </c>
      <c r="H22" s="2">
        <f>H9/Мощности!I9</f>
        <v>258.48375451263536</v>
      </c>
      <c r="I22" s="2">
        <f>I9/Мощности!J9</f>
        <v>423.52619714461372</v>
      </c>
      <c r="J22" s="2">
        <f>J9/Мощности!K9</f>
        <v>438.48948828797177</v>
      </c>
      <c r="K22" s="2">
        <f>K9/Мощности!L9</f>
        <v>457.28189492888487</v>
      </c>
    </row>
    <row r="26" spans="2:11" x14ac:dyDescent="0.25">
      <c r="C26" t="s">
        <v>88</v>
      </c>
    </row>
    <row r="28" spans="2:11" x14ac:dyDescent="0.25">
      <c r="C28">
        <v>2005</v>
      </c>
      <c r="D28">
        <v>2006</v>
      </c>
      <c r="E28">
        <v>2007</v>
      </c>
      <c r="F28">
        <v>2008</v>
      </c>
      <c r="G28">
        <v>2009</v>
      </c>
      <c r="H28">
        <v>2010</v>
      </c>
      <c r="I28">
        <v>2011</v>
      </c>
      <c r="J28">
        <v>2012</v>
      </c>
      <c r="K28">
        <v>2013</v>
      </c>
    </row>
    <row r="29" spans="2:11" x14ac:dyDescent="0.25">
      <c r="B29">
        <v>1</v>
      </c>
      <c r="C29" s="108">
        <f>1</f>
        <v>1</v>
      </c>
      <c r="D29" s="108">
        <f>D16/C16</f>
        <v>1.1255303700579902</v>
      </c>
      <c r="E29" s="108">
        <f t="shared" ref="E29:J29" si="1">E16/D16</f>
        <v>1.2013430639985347</v>
      </c>
      <c r="F29" s="108">
        <f t="shared" si="1"/>
        <v>1.14415356205732</v>
      </c>
      <c r="G29" s="108">
        <f t="shared" si="1"/>
        <v>1.2330702058692962</v>
      </c>
      <c r="H29" s="108">
        <f t="shared" si="1"/>
        <v>1.1318206742469294</v>
      </c>
      <c r="I29" s="108">
        <f t="shared" si="1"/>
        <v>1.1352053293298843</v>
      </c>
      <c r="J29" s="108">
        <f t="shared" si="1"/>
        <v>1.1117168757500784</v>
      </c>
      <c r="K29" s="108">
        <f>1.095</f>
        <v>1.095</v>
      </c>
    </row>
    <row r="30" spans="2:11" x14ac:dyDescent="0.25">
      <c r="B30">
        <v>2</v>
      </c>
      <c r="C30" s="108">
        <f>1</f>
        <v>1</v>
      </c>
      <c r="D30" s="108">
        <f t="shared" ref="D30:J30" si="2">D17/C17</f>
        <v>1.036576029241066</v>
      </c>
      <c r="E30" s="108">
        <f t="shared" si="2"/>
        <v>0.95480671296296293</v>
      </c>
      <c r="F30" s="108">
        <f t="shared" si="2"/>
        <v>1.0015485116597029</v>
      </c>
      <c r="G30" s="108">
        <f t="shared" si="2"/>
        <v>1.1761658031088082</v>
      </c>
      <c r="H30" s="108">
        <f t="shared" si="2"/>
        <v>1.0966994788650841</v>
      </c>
      <c r="I30" s="108">
        <f t="shared" si="2"/>
        <v>1.0431860374016417</v>
      </c>
      <c r="J30" s="108">
        <f t="shared" si="2"/>
        <v>1.1075360958150462</v>
      </c>
      <c r="K30" s="108">
        <f t="shared" ref="K30:K35" si="3">1.095</f>
        <v>1.095</v>
      </c>
    </row>
    <row r="31" spans="2:11" x14ac:dyDescent="0.25">
      <c r="B31">
        <v>3</v>
      </c>
      <c r="C31" s="108">
        <f>1</f>
        <v>1</v>
      </c>
      <c r="D31" s="108">
        <f t="shared" ref="D31:J31" si="4">D18/C18</f>
        <v>1.3588026116783611</v>
      </c>
      <c r="E31" s="108">
        <f t="shared" si="4"/>
        <v>1.2335276498900443</v>
      </c>
      <c r="F31" s="108">
        <f t="shared" si="4"/>
        <v>1.2282268224113826</v>
      </c>
      <c r="G31" s="108">
        <f t="shared" si="4"/>
        <v>1.1399968483807135</v>
      </c>
      <c r="H31" s="108">
        <f t="shared" si="4"/>
        <v>1.0210318102655207</v>
      </c>
      <c r="I31" s="108">
        <f t="shared" si="4"/>
        <v>1.0430374221408292</v>
      </c>
      <c r="J31" s="108">
        <f t="shared" si="4"/>
        <v>1.1701925337659174</v>
      </c>
      <c r="K31" s="108">
        <f t="shared" si="3"/>
        <v>1.095</v>
      </c>
    </row>
    <row r="32" spans="2:11" x14ac:dyDescent="0.25">
      <c r="B32">
        <v>4</v>
      </c>
      <c r="C32" s="108">
        <f>1</f>
        <v>1</v>
      </c>
      <c r="D32" s="108">
        <f t="shared" ref="D32:J32" si="5">D19/C19</f>
        <v>1.8978688661306582</v>
      </c>
      <c r="E32" s="108">
        <f t="shared" si="5"/>
        <v>1.5722639770250428</v>
      </c>
      <c r="F32" s="108">
        <f t="shared" si="5"/>
        <v>1.4625405075677218</v>
      </c>
      <c r="G32" s="108">
        <f t="shared" si="5"/>
        <v>1.2846644406406895</v>
      </c>
      <c r="H32" s="108">
        <f t="shared" si="5"/>
        <v>1.2746505941746697</v>
      </c>
      <c r="I32" s="108">
        <f t="shared" si="5"/>
        <v>1.198381469592162</v>
      </c>
      <c r="J32" s="108">
        <f t="shared" si="5"/>
        <v>1.2058955989576239</v>
      </c>
      <c r="K32" s="108">
        <f t="shared" si="3"/>
        <v>1.095</v>
      </c>
    </row>
    <row r="33" spans="1:11" x14ac:dyDescent="0.25">
      <c r="B33">
        <v>5</v>
      </c>
      <c r="C33" s="108">
        <f>1</f>
        <v>1</v>
      </c>
      <c r="D33" s="108">
        <f t="shared" ref="D33:J33" si="6">D20/C20</f>
        <v>1.2184525848354637</v>
      </c>
      <c r="E33" s="108">
        <f t="shared" si="6"/>
        <v>0.99517933819656179</v>
      </c>
      <c r="F33" s="108">
        <f t="shared" si="6"/>
        <v>1.2650994791080845</v>
      </c>
      <c r="G33" s="108">
        <f t="shared" si="6"/>
        <v>1.2578748970959697</v>
      </c>
      <c r="H33" s="108">
        <f t="shared" si="6"/>
        <v>1.2281889816980021</v>
      </c>
      <c r="I33" s="108">
        <f t="shared" si="6"/>
        <v>1.0948382037965816</v>
      </c>
      <c r="J33" s="108">
        <f t="shared" si="6"/>
        <v>1.203963004001231</v>
      </c>
      <c r="K33" s="108">
        <f t="shared" si="3"/>
        <v>1.095</v>
      </c>
    </row>
    <row r="34" spans="1:11" x14ac:dyDescent="0.25">
      <c r="B34">
        <v>6</v>
      </c>
      <c r="C34" s="108">
        <f>1</f>
        <v>1</v>
      </c>
      <c r="D34" s="108">
        <f t="shared" ref="D34:J34" si="7">D21/C21</f>
        <v>1.1624898733755784</v>
      </c>
      <c r="E34" s="108">
        <f t="shared" si="7"/>
        <v>1.3991843860264914</v>
      </c>
      <c r="F34" s="108">
        <f t="shared" si="7"/>
        <v>1.0995290629224261</v>
      </c>
      <c r="G34" s="108">
        <f t="shared" si="7"/>
        <v>1.0907149262248308</v>
      </c>
      <c r="H34" s="108">
        <f t="shared" si="7"/>
        <v>1.4817951496795398</v>
      </c>
      <c r="I34" s="108">
        <f t="shared" si="7"/>
        <v>1.0482833063478225</v>
      </c>
      <c r="J34" s="108">
        <f t="shared" si="7"/>
        <v>1.0455445544554456</v>
      </c>
      <c r="K34" s="108">
        <f t="shared" si="3"/>
        <v>1.095</v>
      </c>
    </row>
    <row r="35" spans="1:11" x14ac:dyDescent="0.25">
      <c r="B35">
        <v>7</v>
      </c>
      <c r="C35" s="108">
        <f>1</f>
        <v>1</v>
      </c>
      <c r="D35" s="108">
        <f t="shared" ref="D35:J35" si="8">D22/C22</f>
        <v>0.9517992893291698</v>
      </c>
      <c r="E35" s="108">
        <f t="shared" si="8"/>
        <v>1.3930984555984556</v>
      </c>
      <c r="F35" s="108">
        <f t="shared" si="8"/>
        <v>1.1758728035626154</v>
      </c>
      <c r="G35" s="108">
        <f t="shared" si="8"/>
        <v>1.1740159248646456</v>
      </c>
      <c r="H35" s="108">
        <f t="shared" si="8"/>
        <v>1.0542433055546183</v>
      </c>
      <c r="I35" s="108">
        <f t="shared" si="8"/>
        <v>1.6385021872773464</v>
      </c>
      <c r="J35" s="108">
        <f t="shared" si="8"/>
        <v>1.0353302611367126</v>
      </c>
      <c r="K35" s="108">
        <f t="shared" si="3"/>
        <v>1.095</v>
      </c>
    </row>
    <row r="39" spans="1:11" x14ac:dyDescent="0.25">
      <c r="A39" s="1" t="s">
        <v>89</v>
      </c>
    </row>
    <row r="40" spans="1:11" x14ac:dyDescent="0.25">
      <c r="C40">
        <v>2005</v>
      </c>
      <c r="D40">
        <v>2006</v>
      </c>
      <c r="E40">
        <v>2007</v>
      </c>
      <c r="F40">
        <v>2008</v>
      </c>
      <c r="G40">
        <v>2009</v>
      </c>
      <c r="H40">
        <v>2010</v>
      </c>
      <c r="I40">
        <v>2011</v>
      </c>
      <c r="J40">
        <v>2012</v>
      </c>
      <c r="K40">
        <v>2013</v>
      </c>
    </row>
    <row r="41" spans="1:11" x14ac:dyDescent="0.25">
      <c r="A41" s="16" t="s">
        <v>0</v>
      </c>
      <c r="B41">
        <v>1</v>
      </c>
      <c r="C41" s="110">
        <f>(C3+Эксплозатраты!B15)/Мощности!D3/1000</f>
        <v>0.18853260988475515</v>
      </c>
      <c r="D41" s="110">
        <f>(D3+Эксплозатраты!C15)/Мощности!E3/1000</f>
        <v>0.18911520935707873</v>
      </c>
      <c r="E41" s="110">
        <f>(E3+Эксплозатраты!D15)/Мощности!F3/1000</f>
        <v>0.22921045009087054</v>
      </c>
      <c r="F41" s="110">
        <f>(F3+Эксплозатраты!E15)/Мощности!G3/1000</f>
        <v>0.27621531375999253</v>
      </c>
      <c r="G41" s="110">
        <f>(G3+Эксплозатраты!F15)/Мощности!H3/1000</f>
        <v>0.3246220412032596</v>
      </c>
      <c r="H41" s="110">
        <f>(H3+Эксплозатраты!G15)/Мощности!I3/1000</f>
        <v>0.36631652758356548</v>
      </c>
      <c r="I41" s="110">
        <f>(I3+Эксплозатраты!H15)/Мощности!J3/1000</f>
        <v>0.4192079304741459</v>
      </c>
      <c r="J41" s="110">
        <f>(J3+Эксплозатраты!I15)/Мощности!K3/1000</f>
        <v>0.44908066159498539</v>
      </c>
      <c r="K41" s="110">
        <f>(K3+Эксплозатраты!J15)/Мощности!L3/1000</f>
        <v>0.46393151304734814</v>
      </c>
    </row>
    <row r="42" spans="1:11" x14ac:dyDescent="0.25">
      <c r="A42" s="17" t="s">
        <v>1</v>
      </c>
      <c r="B42">
        <v>2</v>
      </c>
      <c r="C42" s="110">
        <f>(C4+Эксплозатраты!B16)/Мощности!D4/1000</f>
        <v>11.705791531020681</v>
      </c>
      <c r="D42" s="110">
        <f>(D4+Эксплозатраты!C16)/Мощности!E4/1000</f>
        <v>12.637869607334963</v>
      </c>
      <c r="E42" s="110">
        <f>(E4+Эксплозатраты!D16)/Мощности!F4/1000</f>
        <v>12.93963516412037</v>
      </c>
      <c r="F42" s="110">
        <f>(F4+Эксплозатраты!E16)/Мощности!G4/1000</f>
        <v>18.268882557929516</v>
      </c>
      <c r="G42" s="110">
        <f>(G4+Эксплозатраты!F16)/Мощности!H4/1000</f>
        <v>20.222964190909096</v>
      </c>
      <c r="H42" s="110">
        <f>(H4+Эксплозатраты!G16)/Мощности!I4/1000</f>
        <v>14.724257403184712</v>
      </c>
      <c r="I42" s="110">
        <f>(I4+Эксплозатраты!H16)/Мощности!J4/1000</f>
        <v>21.45667282076613</v>
      </c>
      <c r="J42" s="110">
        <f>(J4+Эксплозатраты!I16)/Мощности!K4/1000</f>
        <v>24.985753582751936</v>
      </c>
      <c r="K42" s="110">
        <f>(K4+Эксплозатраты!J16)/Мощности!L4/1000</f>
        <v>25.674684541187382</v>
      </c>
    </row>
    <row r="43" spans="1:11" x14ac:dyDescent="0.25">
      <c r="A43" s="17" t="s">
        <v>19</v>
      </c>
      <c r="B43">
        <v>3</v>
      </c>
      <c r="C43" s="110">
        <f>(C5+Эксплозатраты!B17)/Мощности!D5/1000</f>
        <v>8.4032173716409133</v>
      </c>
      <c r="D43" s="110">
        <f>(D5+Эксплозатраты!C17)/Мощности!E5/1000</f>
        <v>11.391169581301098</v>
      </c>
      <c r="E43" s="110">
        <f>(E5+Эксплозатраты!D17)/Мощности!F5/1000</f>
        <v>13.651023953933127</v>
      </c>
      <c r="F43" s="110">
        <f>(F5+Эксплозатраты!E17)/Мощности!G5/1000</f>
        <v>10.814357043673683</v>
      </c>
      <c r="G43" s="110">
        <f>(G5+Эксплозатраты!F17)/Мощности!H5/1000</f>
        <v>13.707584178569842</v>
      </c>
      <c r="H43" s="110">
        <f>(H5+Эксплозатраты!G17)/Мощности!I5/1000</f>
        <v>19.474708094041389</v>
      </c>
      <c r="I43" s="110">
        <f>(I5+Эксплозатраты!H17)/Мощности!J5/1000</f>
        <v>18.765946160805225</v>
      </c>
      <c r="J43" s="110">
        <f>(J5+Эксплозатраты!I17)/Мощности!K5/1000</f>
        <v>82.495618202052512</v>
      </c>
      <c r="K43" s="110">
        <f>(K5+Эксплозатраты!J17)/Мощности!L5/1000</f>
        <v>86.786059285801556</v>
      </c>
    </row>
    <row r="44" spans="1:11" x14ac:dyDescent="0.25">
      <c r="A44" s="17" t="s">
        <v>3</v>
      </c>
      <c r="B44">
        <v>4</v>
      </c>
      <c r="C44" s="110">
        <f>(C6+Эксплозатраты!B18)/Мощности!D6/1000</f>
        <v>186.67053929627028</v>
      </c>
      <c r="D44" s="110">
        <f>(D6+Эксплозатраты!C18)/Мощности!E6/1000</f>
        <v>232.81999138303337</v>
      </c>
      <c r="E44" s="110">
        <f>(E6+Эксплозатраты!D18)/Мощности!F6/1000</f>
        <v>269.22385439981798</v>
      </c>
      <c r="F44" s="110">
        <f>(F6+Эксплозатраты!E18)/Мощности!G6/1000</f>
        <v>212.36631228034213</v>
      </c>
      <c r="G44" s="110">
        <f>(G6+Эксплозатраты!F18)/Мощности!H6/1000</f>
        <v>119.03503777692715</v>
      </c>
      <c r="H44" s="110">
        <f>(H6+Эксплозатраты!G18)/Мощности!I6/1000</f>
        <v>151.21652818809116</v>
      </c>
      <c r="I44" s="110">
        <f>(I6+Эксплозатраты!H18)/Мощности!J6/1000</f>
        <v>189.30515983818239</v>
      </c>
      <c r="J44" s="110">
        <f>(J6+Эксплозатраты!I18)/Мощности!K6/1000</f>
        <v>158.78375412110813</v>
      </c>
      <c r="K44" s="110">
        <f>(K6+Эксплозатраты!J18)/Мощности!L6/1000</f>
        <v>167.38588910199391</v>
      </c>
    </row>
    <row r="45" spans="1:11" x14ac:dyDescent="0.25">
      <c r="A45" s="17" t="s">
        <v>4</v>
      </c>
      <c r="B45">
        <v>5</v>
      </c>
      <c r="C45" s="110">
        <f>(C7+Эксплозатраты!B19)/Мощности!D7/1000</f>
        <v>13.0389699494065</v>
      </c>
      <c r="D45" s="110">
        <f>(D7+Эксплозатраты!C19)/Мощности!E7/1000</f>
        <v>17.22064276471966</v>
      </c>
      <c r="E45" s="110">
        <f>(E7+Эксплозатраты!D19)/Мощности!F7/1000</f>
        <v>16.359720478332584</v>
      </c>
      <c r="F45" s="110">
        <f>(F7+Эксплозатраты!E19)/Мощности!G7/1000</f>
        <v>29.40996039077379</v>
      </c>
      <c r="G45" s="110">
        <f>(G7+Эксплозатраты!F19)/Мощности!H7/1000</f>
        <v>33.006619288679452</v>
      </c>
      <c r="H45" s="110">
        <f>(H7+Эксплозатраты!G19)/Мощности!I7/1000</f>
        <v>38.219325225912407</v>
      </c>
      <c r="I45" s="110">
        <f>(I7+Эксплозатраты!H19)/Мощности!J7/1000</f>
        <v>39.547323358287642</v>
      </c>
      <c r="J45" s="110">
        <f>(J7+Эксплозатраты!I19)/Мощности!K7/1000</f>
        <v>44.733333333333334</v>
      </c>
      <c r="K45" s="110">
        <f>(K7+Эксплозатраты!J19)/Мощности!L7/1000</f>
        <v>50.716722470238089</v>
      </c>
    </row>
    <row r="46" spans="1:11" x14ac:dyDescent="0.25">
      <c r="A46" s="17" t="s">
        <v>5</v>
      </c>
      <c r="B46">
        <v>6</v>
      </c>
      <c r="C46" s="110">
        <f>(C8+Эксплозатраты!B20)/Мощности!D8/1000</f>
        <v>2.1692113773343977</v>
      </c>
      <c r="D46" s="110">
        <f>(D8+Эксплозатраты!C20)/Мощности!E8/1000</f>
        <v>2.4896001018326692</v>
      </c>
      <c r="E46" s="110">
        <f>(E8+Эксплозатраты!D20)/Мощности!F8/1000</f>
        <v>2.7970838876447881</v>
      </c>
      <c r="F46" s="110">
        <f>(F8+Эксплозатраты!E20)/Мощности!G8/1000</f>
        <v>1.6088525598496235</v>
      </c>
      <c r="G46" s="110">
        <f>(G8+Эксплозатраты!F20)/Мощности!H8/1000</f>
        <v>2.4466117851851847</v>
      </c>
      <c r="H46" s="110">
        <f>(H8+Эксплозатраты!G20)/Мощности!I8/1000</f>
        <v>3.8435469252707586</v>
      </c>
      <c r="I46" s="110">
        <f>(I8+Эксплозатраты!H20)/Мощности!J8/1000</f>
        <v>4.8492467921609093</v>
      </c>
      <c r="J46" s="110">
        <f>(J8+Эксплозатраты!I20)/Мощности!K8/1000</f>
        <v>11.258772963383185</v>
      </c>
      <c r="K46" s="110">
        <f>(K8+Эксплозатраты!J20)/Мощности!L8/1000</f>
        <v>12.48603956784731</v>
      </c>
    </row>
    <row r="47" spans="1:11" x14ac:dyDescent="0.25">
      <c r="A47" s="17" t="s">
        <v>6</v>
      </c>
      <c r="B47">
        <v>7</v>
      </c>
      <c r="C47" s="110">
        <f>(C9+Эксплозатраты!B21)/Мощности!D9/1000</f>
        <v>2.082721826014553</v>
      </c>
      <c r="D47" s="110">
        <f>(D9+Эксплозатраты!C21)/Мощности!E9/1000</f>
        <v>1.8486055776892432</v>
      </c>
      <c r="E47" s="110">
        <f>(E9+Эксплозатраты!D21)/Мощности!F9/1000</f>
        <v>1.845791505791506</v>
      </c>
      <c r="F47" s="110">
        <f>(F9+Эксплозатраты!E21)/Мощности!G9/1000</f>
        <v>1.8340081886207928</v>
      </c>
      <c r="G47" s="110">
        <f>(G9+Эксплозатраты!F21)/Мощности!H9/1000</f>
        <v>1.4200413494294315</v>
      </c>
      <c r="H47" s="110">
        <f>(H9+Эксплозатраты!G21)/Мощности!I9/1000</f>
        <v>1.2535311568953069</v>
      </c>
      <c r="I47" s="110">
        <f>(I9+Эксплозатраты!H21)/Мощности!J9/1000</f>
        <v>1.4917040792403859</v>
      </c>
      <c r="J47" s="110">
        <f>(J9+Эксплозатраты!I21)/Мощности!K9/1000</f>
        <v>2.1823055135173823</v>
      </c>
      <c r="K47" s="110">
        <f>(K9+Эксплозатраты!J21)/Мощности!L9/1000</f>
        <v>2.4018964703207151</v>
      </c>
    </row>
    <row r="51" spans="1:11" x14ac:dyDescent="0.25">
      <c r="A51" s="1" t="s">
        <v>90</v>
      </c>
    </row>
    <row r="52" spans="1:11" x14ac:dyDescent="0.25">
      <c r="C52">
        <v>2005</v>
      </c>
      <c r="D52">
        <v>2006</v>
      </c>
      <c r="E52">
        <v>2007</v>
      </c>
      <c r="F52">
        <v>2008</v>
      </c>
      <c r="G52">
        <v>2009</v>
      </c>
      <c r="H52">
        <v>2010</v>
      </c>
      <c r="I52">
        <v>2011</v>
      </c>
      <c r="J52">
        <v>2012</v>
      </c>
      <c r="K52">
        <v>2013</v>
      </c>
    </row>
    <row r="53" spans="1:11" x14ac:dyDescent="0.25">
      <c r="A53" s="16" t="s">
        <v>0</v>
      </c>
      <c r="B53">
        <v>1</v>
      </c>
      <c r="C53" s="110">
        <f>C41</f>
        <v>0.18853260988475515</v>
      </c>
      <c r="D53" s="110">
        <f>D41/INDEX([1]!KumIndPPP,1,D$52-2005)</f>
        <v>0.17624903015571178</v>
      </c>
      <c r="E53" s="110">
        <f>E41/INDEX([1]!KumIndPPP,1,E$52-2005)</f>
        <v>0.18920854676042234</v>
      </c>
      <c r="F53" s="110">
        <f>F41/INDEX([1]!KumIndPPP,1,F$52-2005)</f>
        <v>0.19128364263508013</v>
      </c>
      <c r="G53" s="110">
        <f>G41/INDEX([1]!KumIndPPP,1,G$52-2005)</f>
        <v>0.20892759911594161</v>
      </c>
      <c r="H53" s="110">
        <f>H41/INDEX([1]!KumIndPPP,1,H$52-2005)</f>
        <v>0.20465475708399913</v>
      </c>
      <c r="I53" s="110">
        <f>I41/INDEX([1]!KumIndPPP,1,I$52-2005)</f>
        <v>0.19881517498698065</v>
      </c>
      <c r="J53" s="110">
        <f>J41/INDEX([1]!KumIndPPP,1,J$52-2005)</f>
        <v>0.18953700455943795</v>
      </c>
      <c r="K53" s="110">
        <f>K41/INDEX([1]!KumIndPPP,1,K$52-2005)</f>
        <v>0.17684690161066041</v>
      </c>
    </row>
    <row r="54" spans="1:11" x14ac:dyDescent="0.25">
      <c r="A54" s="17" t="s">
        <v>1</v>
      </c>
      <c r="B54">
        <v>2</v>
      </c>
      <c r="C54" s="110">
        <f t="shared" ref="C54:C59" si="9">C42</f>
        <v>11.705791531020681</v>
      </c>
      <c r="D54" s="110">
        <f>D42/INDEX([1]!KumIndPPP,1,D$52-2005)</f>
        <v>11.7780704634995</v>
      </c>
      <c r="E54" s="110">
        <f>E42/INDEX([1]!KumIndPPP,1,E$52-2005)</f>
        <v>10.681404639459716</v>
      </c>
      <c r="F54" s="110">
        <f>F42/INDEX([1]!KumIndPPP,1,F$52-2005)</f>
        <v>12.651501305208924</v>
      </c>
      <c r="G54" s="110">
        <f>G42/INDEX([1]!KumIndPPP,1,G$52-2005)</f>
        <v>13.015552917334908</v>
      </c>
      <c r="H54" s="110">
        <f>H42/INDEX([1]!KumIndPPP,1,H$52-2005)</f>
        <v>8.2261899073162006</v>
      </c>
      <c r="I54" s="110">
        <f>I42/INDEX([1]!KumIndPPP,1,I$52-2005)</f>
        <v>10.176124666043512</v>
      </c>
      <c r="J54" s="110">
        <f>J42/INDEX([1]!KumIndPPP,1,J$52-2005)</f>
        <v>10.545377024063615</v>
      </c>
      <c r="K54" s="110">
        <f>K42/INDEX([1]!KumIndPPP,1,K$52-2005)</f>
        <v>9.7869799383011813</v>
      </c>
    </row>
    <row r="55" spans="1:11" x14ac:dyDescent="0.25">
      <c r="A55" s="17" t="s">
        <v>19</v>
      </c>
      <c r="B55">
        <v>3</v>
      </c>
      <c r="C55" s="110">
        <f t="shared" si="9"/>
        <v>8.4032173716409133</v>
      </c>
      <c r="D55" s="110">
        <f>D43/INDEX([1]!KumIndPPP,1,D$52-2005)</f>
        <v>10.616187867009412</v>
      </c>
      <c r="E55" s="110">
        <f>E43/INDEX([1]!KumIndPPP,1,E$52-2005)</f>
        <v>11.268641561025747</v>
      </c>
      <c r="F55" s="110">
        <f>F43/INDEX([1]!KumIndPPP,1,F$52-2005)</f>
        <v>7.4891199184838939</v>
      </c>
      <c r="G55" s="110">
        <f>G43/INDEX([1]!KumIndPPP,1,G$52-2005)</f>
        <v>8.8222372131381537</v>
      </c>
      <c r="H55" s="110">
        <f>H43/INDEX([1]!KumIndPPP,1,H$52-2005)</f>
        <v>10.880185179082931</v>
      </c>
      <c r="I55" s="110">
        <f>I43/INDEX([1]!KumIndPPP,1,I$52-2005)</f>
        <v>8.9000102300947521</v>
      </c>
      <c r="J55" s="110">
        <f>J43/INDEX([1]!KumIndPPP,1,J$52-2005)</f>
        <v>34.817736991306411</v>
      </c>
      <c r="K55" s="110">
        <f>K43/INDEX([1]!KumIndPPP,1,K$52-2005)</f>
        <v>33.082136600034566</v>
      </c>
    </row>
    <row r="56" spans="1:11" x14ac:dyDescent="0.25">
      <c r="A56" s="17" t="s">
        <v>3</v>
      </c>
      <c r="B56">
        <v>4</v>
      </c>
      <c r="C56" s="110">
        <f t="shared" si="9"/>
        <v>186.67053929627028</v>
      </c>
      <c r="D56" s="110">
        <f>D44/INDEX([1]!KumIndPPP,1,D$52-2005)</f>
        <v>216.98042067384284</v>
      </c>
      <c r="E56" s="110">
        <f>E44/INDEX([1]!KumIndPPP,1,E$52-2005)</f>
        <v>222.23879506381203</v>
      </c>
      <c r="F56" s="110">
        <f>F44/INDEX([1]!KumIndPPP,1,F$52-2005)</f>
        <v>147.06716015484938</v>
      </c>
      <c r="G56" s="110">
        <f>G44/INDEX([1]!KumIndPPP,1,G$52-2005)</f>
        <v>76.61126324394229</v>
      </c>
      <c r="H56" s="110">
        <f>H44/INDEX([1]!KumIndPPP,1,H$52-2005)</f>
        <v>84.482079057597858</v>
      </c>
      <c r="I56" s="110">
        <f>I44/INDEX([1]!KumIndPPP,1,I$52-2005)</f>
        <v>89.780597510637435</v>
      </c>
      <c r="J56" s="110">
        <f>J44/INDEX([1]!KumIndPPP,1,J$52-2005)</f>
        <v>67.015571371807212</v>
      </c>
      <c r="K56" s="110">
        <f>K44/INDEX([1]!KumIndPPP,1,K$52-2005)</f>
        <v>63.806133078983429</v>
      </c>
    </row>
    <row r="57" spans="1:11" x14ac:dyDescent="0.25">
      <c r="A57" s="17" t="s">
        <v>4</v>
      </c>
      <c r="B57">
        <v>5</v>
      </c>
      <c r="C57" s="110">
        <f t="shared" si="9"/>
        <v>13.0389699494065</v>
      </c>
      <c r="D57" s="110">
        <f>D45/INDEX([1]!KumIndPPP,1,D$52-2005)</f>
        <v>16.049061290512267</v>
      </c>
      <c r="E57" s="110">
        <f>E45/INDEX([1]!KumIndPPP,1,E$52-2005)</f>
        <v>13.504615238462547</v>
      </c>
      <c r="F57" s="110">
        <f>F45/INDEX([1]!KumIndPPP,1,F$52-2005)</f>
        <v>20.366880737788634</v>
      </c>
      <c r="G57" s="110">
        <f>G45/INDEX([1]!KumIndPPP,1,G$52-2005)</f>
        <v>21.243146945157225</v>
      </c>
      <c r="H57" s="110">
        <f>H45/INDEX([1]!KumIndPPP,1,H$52-2005)</f>
        <v>21.352481067726693</v>
      </c>
      <c r="I57" s="110">
        <f>I45/INDEX([1]!KumIndPPP,1,I$52-2005)</f>
        <v>18.755866581177621</v>
      </c>
      <c r="J57" s="110">
        <f>J45/INDEX([1]!KumIndPPP,1,J$52-2005)</f>
        <v>18.879953489525931</v>
      </c>
      <c r="K57" s="110">
        <f>K45/INDEX([1]!KumIndPPP,1,K$52-2005)</f>
        <v>19.332800157927608</v>
      </c>
    </row>
    <row r="58" spans="1:11" x14ac:dyDescent="0.25">
      <c r="A58" s="17" t="s">
        <v>5</v>
      </c>
      <c r="B58">
        <v>6</v>
      </c>
      <c r="C58" s="110">
        <f t="shared" si="9"/>
        <v>2.1692113773343977</v>
      </c>
      <c r="D58" s="110">
        <f>D46/INDEX([1]!KumIndPPP,1,D$52-2005)</f>
        <v>2.320223766852441</v>
      </c>
      <c r="E58" s="110">
        <f>E46/INDEX([1]!KumIndPPP,1,E$52-2005)</f>
        <v>2.3089356411910913</v>
      </c>
      <c r="F58" s="110">
        <f>F46/INDEX([1]!KumIndPPP,1,F$52-2005)</f>
        <v>1.1141568290388679</v>
      </c>
      <c r="G58" s="110">
        <f>G46/INDEX([1]!KumIndPPP,1,G$52-2005)</f>
        <v>1.5746457768326541</v>
      </c>
      <c r="H58" s="110">
        <f>H46/INDEX([1]!KumIndPPP,1,H$52-2005)</f>
        <v>2.1473237025943273</v>
      </c>
      <c r="I58" s="110">
        <f>I46/INDEX([1]!KumIndPPP,1,I$52-2005)</f>
        <v>2.2998225449792287</v>
      </c>
      <c r="J58" s="110">
        <f>J46/INDEX([1]!KumIndPPP,1,J$52-2005)</f>
        <v>4.751828090114901</v>
      </c>
      <c r="K58" s="110">
        <f>K46/INDEX([1]!KumIndPPP,1,K$52-2005)</f>
        <v>4.7595762496447378</v>
      </c>
    </row>
    <row r="59" spans="1:11" x14ac:dyDescent="0.25">
      <c r="A59" s="17" t="s">
        <v>6</v>
      </c>
      <c r="B59">
        <v>7</v>
      </c>
      <c r="C59" s="110">
        <f t="shared" si="9"/>
        <v>2.082721826014553</v>
      </c>
      <c r="D59" s="110">
        <f>D47/INDEX([1]!KumIndPPP,1,D$52-2005)</f>
        <v>1.7228383762248307</v>
      </c>
      <c r="E59" s="110">
        <f>E47/INDEX([1]!KumIndPPP,1,E$52-2005)</f>
        <v>1.5236632025070691</v>
      </c>
      <c r="F59" s="110">
        <f>F47/INDEX([1]!KumIndPPP,1,F$52-2005)</f>
        <v>1.2700808009753553</v>
      </c>
      <c r="G59" s="110">
        <f>G47/INDEX([1]!KumIndPPP,1,G$52-2005)</f>
        <v>0.91394234563353471</v>
      </c>
      <c r="H59" s="110">
        <f>H47/INDEX([1]!KumIndPPP,1,H$52-2005)</f>
        <v>0.70032634373318126</v>
      </c>
      <c r="I59" s="110">
        <f>I47/INDEX([1]!KumIndPPP,1,I$52-2005)</f>
        <v>0.7074613478984767</v>
      </c>
      <c r="J59" s="110">
        <f>J47/INDEX([1]!KumIndPPP,1,J$52-2005)</f>
        <v>0.92105424579308892</v>
      </c>
      <c r="K59" s="110">
        <f>K47/INDEX([1]!KumIndPPP,1,K$52-2005)</f>
        <v>0.9155833066301079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/>
  <dimension ref="A2:K27"/>
  <sheetViews>
    <sheetView topLeftCell="A7" workbookViewId="0">
      <selection activeCell="B31" sqref="B31"/>
    </sheetView>
  </sheetViews>
  <sheetFormatPr defaultRowHeight="15" x14ac:dyDescent="0.25"/>
  <cols>
    <col min="1" max="1" width="24.28515625" customWidth="1"/>
    <col min="2" max="2" width="18.28515625" customWidth="1"/>
    <col min="3" max="3" width="19.85546875" customWidth="1"/>
    <col min="4" max="4" width="19" customWidth="1"/>
    <col min="5" max="11" width="18.28515625" style="2" bestFit="1" customWidth="1"/>
  </cols>
  <sheetData>
    <row r="2" spans="1:11" x14ac:dyDescent="0.25">
      <c r="B2" s="30" t="s">
        <v>26</v>
      </c>
    </row>
    <row r="4" spans="1:11" ht="14.45" x14ac:dyDescent="0.3">
      <c r="C4">
        <v>2005</v>
      </c>
      <c r="D4">
        <v>2006</v>
      </c>
      <c r="E4">
        <v>2007</v>
      </c>
      <c r="F4">
        <v>2008</v>
      </c>
      <c r="G4">
        <v>2009</v>
      </c>
      <c r="H4">
        <v>2010</v>
      </c>
      <c r="I4">
        <v>2011</v>
      </c>
      <c r="J4">
        <v>2012</v>
      </c>
      <c r="K4">
        <v>2013</v>
      </c>
    </row>
    <row r="5" spans="1:11" x14ac:dyDescent="0.25">
      <c r="A5" s="16" t="s">
        <v>0</v>
      </c>
      <c r="B5">
        <v>1</v>
      </c>
      <c r="C5" s="2">
        <v>556488207.87</v>
      </c>
      <c r="D5" s="2">
        <v>929787629.54999995</v>
      </c>
      <c r="E5" s="2">
        <v>1458315440.6199999</v>
      </c>
      <c r="F5" s="2">
        <v>1588089168.5799999</v>
      </c>
      <c r="G5" s="2">
        <v>1380661724.24</v>
      </c>
      <c r="H5" s="2">
        <v>1010533590.95</v>
      </c>
      <c r="I5" s="2">
        <v>1200751508.03</v>
      </c>
      <c r="J5" s="2">
        <v>1224998099.49</v>
      </c>
      <c r="K5" s="2">
        <v>2091665228.8800001</v>
      </c>
    </row>
    <row r="6" spans="1:11" x14ac:dyDescent="0.25">
      <c r="A6" s="17" t="s">
        <v>1</v>
      </c>
      <c r="B6">
        <v>2</v>
      </c>
      <c r="C6" s="2">
        <v>4934354.63</v>
      </c>
      <c r="D6" s="2">
        <v>6898164.0700000003</v>
      </c>
      <c r="E6" s="2">
        <v>13274022.199999999</v>
      </c>
      <c r="F6" s="2">
        <v>215794571.15000001</v>
      </c>
      <c r="G6" s="2">
        <v>217088450.11000001</v>
      </c>
      <c r="H6" s="20">
        <v>55026470.399999999</v>
      </c>
      <c r="I6" s="2">
        <v>83389181.200000003</v>
      </c>
      <c r="J6" s="2">
        <v>64552001.539999999</v>
      </c>
      <c r="K6" s="2">
        <v>381988448.31999999</v>
      </c>
    </row>
    <row r="7" spans="1:11" x14ac:dyDescent="0.25">
      <c r="A7" s="17" t="s">
        <v>19</v>
      </c>
      <c r="B7">
        <v>3</v>
      </c>
      <c r="C7" s="31">
        <v>260860219.66</v>
      </c>
      <c r="D7" s="2">
        <v>402959310.73999995</v>
      </c>
      <c r="E7" s="2">
        <v>314056699.00999999</v>
      </c>
      <c r="F7" s="2">
        <v>885649313.53999996</v>
      </c>
      <c r="G7" s="2">
        <v>616148778.99000001</v>
      </c>
      <c r="H7" s="2">
        <v>371746095.58000004</v>
      </c>
      <c r="I7" s="2">
        <v>583100606.57999992</v>
      </c>
      <c r="J7" s="2">
        <v>82762889.570000008</v>
      </c>
      <c r="K7" s="2">
        <v>341476625.18000001</v>
      </c>
    </row>
    <row r="8" spans="1:11" x14ac:dyDescent="0.25">
      <c r="A8" s="17" t="s">
        <v>3</v>
      </c>
      <c r="B8">
        <v>4</v>
      </c>
      <c r="C8" s="2">
        <v>151531636.06</v>
      </c>
      <c r="D8" s="2">
        <v>234879669.73000002</v>
      </c>
      <c r="E8" s="2">
        <v>198129898.38999999</v>
      </c>
      <c r="F8" s="2">
        <v>826340602.74000001</v>
      </c>
      <c r="G8" s="2">
        <v>952556879</v>
      </c>
      <c r="H8" s="2">
        <v>1433369175.5</v>
      </c>
      <c r="I8" s="2">
        <v>2342277025.3099999</v>
      </c>
      <c r="J8" s="2">
        <v>788664498.44000006</v>
      </c>
      <c r="K8" s="2">
        <v>344994145.82999998</v>
      </c>
    </row>
    <row r="9" spans="1:11" x14ac:dyDescent="0.25">
      <c r="A9" s="17" t="s">
        <v>4</v>
      </c>
      <c r="B9">
        <v>5</v>
      </c>
      <c r="C9" s="31">
        <v>10222493</v>
      </c>
      <c r="D9" s="2">
        <v>14396558.720000001</v>
      </c>
      <c r="E9" s="2">
        <v>5383098</v>
      </c>
      <c r="F9" s="2">
        <v>41649024.119999997</v>
      </c>
      <c r="G9" s="2">
        <v>39190353.420000002</v>
      </c>
      <c r="H9" s="2">
        <v>36837110.619999997</v>
      </c>
      <c r="I9" s="2">
        <v>33963435.439999998</v>
      </c>
      <c r="J9" s="33">
        <v>33963435.439999998</v>
      </c>
      <c r="K9" s="33">
        <v>33963435.439999998</v>
      </c>
    </row>
    <row r="10" spans="1:11" x14ac:dyDescent="0.25">
      <c r="A10" s="17" t="s">
        <v>5</v>
      </c>
      <c r="B10">
        <v>6</v>
      </c>
      <c r="C10" s="2">
        <v>35678358.530000001</v>
      </c>
      <c r="D10" s="2">
        <v>53314336.810000002</v>
      </c>
      <c r="E10" s="2">
        <v>64278832.560000002</v>
      </c>
      <c r="F10" s="2">
        <v>188537525.49000001</v>
      </c>
      <c r="G10" s="2">
        <v>71427072.049999997</v>
      </c>
      <c r="H10" s="2">
        <v>53902891.799999997</v>
      </c>
      <c r="I10" s="2">
        <v>53373692.109999999</v>
      </c>
      <c r="J10" s="2">
        <v>33146634.879999999</v>
      </c>
      <c r="K10" s="2">
        <v>25879637.339999996</v>
      </c>
    </row>
    <row r="11" spans="1:11" x14ac:dyDescent="0.25">
      <c r="A11" s="17" t="s">
        <v>6</v>
      </c>
      <c r="B11">
        <v>7</v>
      </c>
      <c r="C11" s="32">
        <v>35678358.530000001</v>
      </c>
      <c r="D11" s="33">
        <v>53314336.810000002</v>
      </c>
      <c r="E11" s="33">
        <v>64278832.560000002</v>
      </c>
      <c r="F11" s="2">
        <v>129814894.01000001</v>
      </c>
      <c r="G11" s="2">
        <v>482950743.42000002</v>
      </c>
      <c r="H11" s="2">
        <v>147186712.28</v>
      </c>
      <c r="I11" s="2">
        <v>324663838.27999997</v>
      </c>
      <c r="J11" s="2">
        <v>261978532.75</v>
      </c>
      <c r="K11" s="2">
        <v>334772839.87</v>
      </c>
    </row>
    <row r="14" spans="1:11" x14ac:dyDescent="0.25">
      <c r="C14" s="7" t="s">
        <v>17</v>
      </c>
    </row>
    <row r="20" spans="1:11" ht="14.45" x14ac:dyDescent="0.3">
      <c r="E20"/>
      <c r="F20"/>
      <c r="G20"/>
      <c r="H20"/>
      <c r="I20"/>
      <c r="J20"/>
      <c r="K20"/>
    </row>
    <row r="21" spans="1:11" ht="14.45" x14ac:dyDescent="0.3">
      <c r="A21" s="16"/>
      <c r="C21" s="2"/>
      <c r="D21" s="2"/>
    </row>
    <row r="22" spans="1:11" x14ac:dyDescent="0.25">
      <c r="A22" s="17"/>
      <c r="C22" s="2"/>
      <c r="D22" s="2"/>
    </row>
    <row r="23" spans="1:11" x14ac:dyDescent="0.25">
      <c r="A23" s="17"/>
      <c r="C23" s="2"/>
      <c r="D23" s="2"/>
    </row>
    <row r="24" spans="1:11" x14ac:dyDescent="0.25">
      <c r="A24" s="17"/>
      <c r="C24" s="2"/>
      <c r="D24" s="2"/>
    </row>
    <row r="25" spans="1:11" x14ac:dyDescent="0.25">
      <c r="A25" s="17"/>
      <c r="C25" s="2"/>
      <c r="D25" s="2"/>
    </row>
    <row r="26" spans="1:11" x14ac:dyDescent="0.25">
      <c r="A26" s="17"/>
      <c r="C26" s="2"/>
      <c r="D26" s="2"/>
    </row>
    <row r="27" spans="1:11" x14ac:dyDescent="0.25">
      <c r="A27" s="17"/>
      <c r="C27" s="2"/>
      <c r="D27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8"/>
  <dimension ref="A2:L19"/>
  <sheetViews>
    <sheetView topLeftCell="A10" workbookViewId="0">
      <selection activeCell="C13" sqref="C13"/>
    </sheetView>
  </sheetViews>
  <sheetFormatPr defaultRowHeight="15" x14ac:dyDescent="0.25"/>
  <cols>
    <col min="1" max="1" width="12.5703125" customWidth="1"/>
    <col min="3" max="12" width="13.28515625" bestFit="1" customWidth="1"/>
  </cols>
  <sheetData>
    <row r="2" spans="1:12" x14ac:dyDescent="0.25">
      <c r="C2" t="s">
        <v>33</v>
      </c>
    </row>
    <row r="4" spans="1:12" x14ac:dyDescent="0.25">
      <c r="B4" s="15">
        <v>1</v>
      </c>
      <c r="C4" s="16" t="s">
        <v>0</v>
      </c>
    </row>
    <row r="5" spans="1:12" x14ac:dyDescent="0.25">
      <c r="B5" s="15">
        <v>2</v>
      </c>
      <c r="C5" s="17" t="s">
        <v>1</v>
      </c>
    </row>
    <row r="6" spans="1:12" x14ac:dyDescent="0.25">
      <c r="B6" s="15">
        <v>3</v>
      </c>
      <c r="C6" s="17" t="s">
        <v>19</v>
      </c>
    </row>
    <row r="7" spans="1:12" x14ac:dyDescent="0.25">
      <c r="B7" s="15">
        <v>4</v>
      </c>
      <c r="C7" s="17" t="s">
        <v>3</v>
      </c>
    </row>
    <row r="8" spans="1:12" x14ac:dyDescent="0.25">
      <c r="B8" s="15">
        <v>5</v>
      </c>
      <c r="C8" s="17" t="s">
        <v>4</v>
      </c>
    </row>
    <row r="9" spans="1:12" x14ac:dyDescent="0.25">
      <c r="B9" s="15">
        <v>6</v>
      </c>
      <c r="C9" s="17" t="s">
        <v>5</v>
      </c>
    </row>
    <row r="10" spans="1:12" x14ac:dyDescent="0.25">
      <c r="B10" s="15">
        <v>7</v>
      </c>
      <c r="C10" s="17" t="s">
        <v>6</v>
      </c>
    </row>
    <row r="11" spans="1:12" ht="14.45" x14ac:dyDescent="0.3">
      <c r="A11" s="61"/>
    </row>
    <row r="12" spans="1:12" ht="14.45" x14ac:dyDescent="0.3">
      <c r="C12">
        <v>2005</v>
      </c>
      <c r="D12">
        <v>2006</v>
      </c>
      <c r="E12">
        <v>2007</v>
      </c>
      <c r="F12">
        <v>2008</v>
      </c>
      <c r="G12">
        <v>2009</v>
      </c>
      <c r="H12">
        <v>2010</v>
      </c>
      <c r="I12">
        <v>2011</v>
      </c>
      <c r="J12">
        <v>2012</v>
      </c>
      <c r="K12">
        <v>2013</v>
      </c>
      <c r="L12">
        <v>2014</v>
      </c>
    </row>
    <row r="13" spans="1:12" ht="14.45" x14ac:dyDescent="0.3">
      <c r="A13" s="16"/>
      <c r="B13" s="15">
        <v>1</v>
      </c>
      <c r="C13" s="59">
        <v>11550</v>
      </c>
      <c r="D13" s="59">
        <v>13600</v>
      </c>
      <c r="E13" s="59">
        <v>17460</v>
      </c>
      <c r="F13" s="59">
        <v>22430</v>
      </c>
      <c r="G13" s="59">
        <v>28650</v>
      </c>
      <c r="H13" s="59">
        <v>26500</v>
      </c>
      <c r="I13" s="59">
        <v>29050</v>
      </c>
      <c r="J13" s="59">
        <v>30000</v>
      </c>
      <c r="K13" s="59">
        <v>32200</v>
      </c>
      <c r="L13" s="59">
        <v>34350</v>
      </c>
    </row>
    <row r="14" spans="1:12" ht="14.45" x14ac:dyDescent="0.3">
      <c r="A14" s="17"/>
      <c r="B14" s="15">
        <v>2</v>
      </c>
      <c r="C14" s="60">
        <v>250000</v>
      </c>
      <c r="D14" s="60">
        <v>300000</v>
      </c>
      <c r="E14" s="60">
        <v>350000</v>
      </c>
      <c r="F14" s="60">
        <v>400000</v>
      </c>
      <c r="G14" s="60">
        <v>450000</v>
      </c>
      <c r="H14" s="60">
        <v>500000</v>
      </c>
      <c r="I14" s="60">
        <v>550000</v>
      </c>
      <c r="J14" s="60">
        <v>600000</v>
      </c>
      <c r="K14" s="60">
        <v>700000</v>
      </c>
      <c r="L14" s="60">
        <v>900000</v>
      </c>
    </row>
    <row r="15" spans="1:12" ht="14.45" x14ac:dyDescent="0.3">
      <c r="A15" s="17"/>
      <c r="B15" s="15">
        <v>3</v>
      </c>
      <c r="C15" s="60">
        <v>100000</v>
      </c>
      <c r="D15" s="60">
        <v>200000</v>
      </c>
      <c r="E15" s="60">
        <v>300000</v>
      </c>
      <c r="F15" s="60">
        <v>400000</v>
      </c>
      <c r="G15" s="60">
        <v>500000</v>
      </c>
      <c r="H15" s="60">
        <v>600000</v>
      </c>
      <c r="I15" s="60">
        <v>700000</v>
      </c>
      <c r="J15" s="60">
        <v>800000</v>
      </c>
      <c r="K15" s="60">
        <v>900000</v>
      </c>
      <c r="L15" s="60">
        <v>1000000</v>
      </c>
    </row>
    <row r="16" spans="1:12" ht="14.45" x14ac:dyDescent="0.3">
      <c r="A16" s="17"/>
      <c r="B16" s="15">
        <v>4</v>
      </c>
      <c r="C16" s="60">
        <v>300000</v>
      </c>
      <c r="D16" s="60">
        <v>350000</v>
      </c>
      <c r="E16" s="60">
        <v>400000</v>
      </c>
      <c r="F16" s="60">
        <v>450000</v>
      </c>
      <c r="G16" s="60">
        <v>500000</v>
      </c>
      <c r="H16" s="60">
        <v>550000</v>
      </c>
      <c r="I16" s="60">
        <v>600000</v>
      </c>
      <c r="J16" s="60">
        <v>650000</v>
      </c>
      <c r="K16" s="60">
        <v>700000</v>
      </c>
      <c r="L16" s="60">
        <v>750000</v>
      </c>
    </row>
    <row r="17" spans="1:12" ht="14.45" x14ac:dyDescent="0.3">
      <c r="A17" s="17"/>
      <c r="B17" s="15">
        <v>5</v>
      </c>
      <c r="C17" s="60">
        <v>300000</v>
      </c>
      <c r="D17" s="60">
        <v>350000</v>
      </c>
      <c r="E17" s="60">
        <v>400000</v>
      </c>
      <c r="F17" s="60">
        <v>450000</v>
      </c>
      <c r="G17" s="60">
        <v>500000</v>
      </c>
      <c r="H17" s="60">
        <v>550000</v>
      </c>
      <c r="I17" s="60">
        <v>600000</v>
      </c>
      <c r="J17" s="60">
        <v>650000</v>
      </c>
      <c r="K17" s="60">
        <v>700000</v>
      </c>
      <c r="L17" s="60">
        <v>750000</v>
      </c>
    </row>
    <row r="18" spans="1:12" ht="14.45" x14ac:dyDescent="0.3">
      <c r="A18" s="17"/>
      <c r="B18" s="15">
        <v>6</v>
      </c>
      <c r="C18" s="60">
        <v>60000</v>
      </c>
      <c r="D18" s="60">
        <v>70000</v>
      </c>
      <c r="E18" s="60">
        <v>80000</v>
      </c>
      <c r="F18" s="60">
        <v>90000</v>
      </c>
      <c r="G18" s="60">
        <v>100000</v>
      </c>
      <c r="H18" s="60">
        <v>110000</v>
      </c>
      <c r="I18" s="60">
        <v>120000</v>
      </c>
      <c r="J18" s="60">
        <v>130000</v>
      </c>
      <c r="K18" s="60">
        <v>140000</v>
      </c>
      <c r="L18" s="60">
        <v>150000</v>
      </c>
    </row>
    <row r="19" spans="1:12" ht="14.45" x14ac:dyDescent="0.3">
      <c r="A19" s="17"/>
      <c r="B19" s="15">
        <v>7</v>
      </c>
      <c r="C19" s="60">
        <v>60000</v>
      </c>
      <c r="D19" s="60">
        <v>70000</v>
      </c>
      <c r="E19" s="60">
        <v>80000</v>
      </c>
      <c r="F19" s="60">
        <v>90000</v>
      </c>
      <c r="G19" s="60">
        <v>100000</v>
      </c>
      <c r="H19" s="60">
        <v>110000</v>
      </c>
      <c r="I19" s="60">
        <v>120000</v>
      </c>
      <c r="J19" s="60">
        <v>130000</v>
      </c>
      <c r="K19" s="60">
        <v>140000</v>
      </c>
      <c r="L19" s="60">
        <v>150000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9"/>
  <dimension ref="A3:L18"/>
  <sheetViews>
    <sheetView tabSelected="1" topLeftCell="B1" workbookViewId="0">
      <selection activeCell="T23" sqref="T23"/>
    </sheetView>
  </sheetViews>
  <sheetFormatPr defaultRowHeight="15" x14ac:dyDescent="0.25"/>
  <cols>
    <col min="1" max="1" width="46.5703125" customWidth="1"/>
    <col min="2" max="12" width="11.140625" bestFit="1" customWidth="1"/>
  </cols>
  <sheetData>
    <row r="3" spans="1:12" x14ac:dyDescent="0.25">
      <c r="B3" t="s">
        <v>75</v>
      </c>
    </row>
    <row r="4" spans="1:12" ht="14.45" x14ac:dyDescent="0.3">
      <c r="B4" s="1">
        <v>2005</v>
      </c>
      <c r="C4" s="1">
        <v>2006</v>
      </c>
      <c r="D4" s="1">
        <v>2007</v>
      </c>
      <c r="E4" s="1">
        <v>2008</v>
      </c>
      <c r="F4" s="1">
        <v>2009</v>
      </c>
      <c r="G4" s="1">
        <v>2010</v>
      </c>
      <c r="H4" s="1">
        <v>2011</v>
      </c>
      <c r="I4" s="1">
        <v>2012</v>
      </c>
      <c r="J4" s="1">
        <v>2013</v>
      </c>
      <c r="K4" s="1">
        <v>2014</v>
      </c>
      <c r="L4" s="1">
        <v>2015</v>
      </c>
    </row>
    <row r="5" spans="1:12" x14ac:dyDescent="0.25">
      <c r="A5" t="s">
        <v>34</v>
      </c>
      <c r="B5">
        <v>1132.8</v>
      </c>
      <c r="C5">
        <v>1123.3</v>
      </c>
      <c r="D5">
        <v>1115.0999999999999</v>
      </c>
      <c r="E5">
        <v>1111.4000000000001</v>
      </c>
      <c r="F5">
        <v>1109.2</v>
      </c>
      <c r="G5">
        <v>1109</v>
      </c>
      <c r="H5">
        <v>1106.2</v>
      </c>
      <c r="I5">
        <v>1099.4000000000001</v>
      </c>
      <c r="J5">
        <v>1095.2</v>
      </c>
      <c r="K5">
        <v>1090.3</v>
      </c>
    </row>
    <row r="6" spans="1:12" x14ac:dyDescent="0.25">
      <c r="A6" t="s">
        <v>36</v>
      </c>
      <c r="B6">
        <v>71.260000000000005</v>
      </c>
      <c r="C6">
        <v>72.281000000000006</v>
      </c>
      <c r="D6">
        <v>73.811000000000007</v>
      </c>
      <c r="E6">
        <v>75.459999999999994</v>
      </c>
      <c r="F6">
        <v>77.623000000000005</v>
      </c>
      <c r="G6" s="12">
        <v>79.673000000000002</v>
      </c>
      <c r="H6">
        <v>81.594999999999999</v>
      </c>
      <c r="I6">
        <v>84.296000000000006</v>
      </c>
      <c r="J6">
        <v>84.784000000000006</v>
      </c>
      <c r="K6">
        <v>84.933999999999997</v>
      </c>
      <c r="L6">
        <v>85.866</v>
      </c>
    </row>
    <row r="7" spans="1:12" x14ac:dyDescent="0.25">
      <c r="A7" t="s">
        <v>35</v>
      </c>
      <c r="B7">
        <v>217.089</v>
      </c>
      <c r="C7">
        <v>207.30099999999999</v>
      </c>
      <c r="D7">
        <v>196.72900000000001</v>
      </c>
      <c r="E7">
        <v>186.20500000000001</v>
      </c>
      <c r="F7">
        <v>178.25200000000001</v>
      </c>
      <c r="G7">
        <v>171.684</v>
      </c>
      <c r="H7">
        <v>168.673</v>
      </c>
      <c r="I7">
        <v>164.65100000000001</v>
      </c>
      <c r="J7">
        <v>160.673</v>
      </c>
    </row>
    <row r="11" spans="1:12" x14ac:dyDescent="0.25">
      <c r="A11" s="86" t="s">
        <v>79</v>
      </c>
      <c r="B11" s="18">
        <v>1134.087</v>
      </c>
      <c r="C11" s="18">
        <v>1124.873</v>
      </c>
      <c r="D11" s="18">
        <v>1117.0160000000001</v>
      </c>
      <c r="E11" s="18">
        <v>1112.3920000000001</v>
      </c>
      <c r="F11" s="18">
        <v>1106.271</v>
      </c>
      <c r="G11" s="18">
        <v>1099.616</v>
      </c>
      <c r="H11" s="18">
        <v>1095.7</v>
      </c>
      <c r="I11" s="18">
        <v>1090.7329999999999</v>
      </c>
      <c r="J11" s="18">
        <v>1084.335</v>
      </c>
      <c r="K11" s="18">
        <v>1077.701</v>
      </c>
      <c r="L11" s="18">
        <v>1068.9639999999999</v>
      </c>
    </row>
    <row r="12" spans="1:12" ht="14.45" x14ac:dyDescent="0.3">
      <c r="B12" s="18">
        <v>71.260000000000005</v>
      </c>
      <c r="C12" s="18">
        <v>72.281000000000006</v>
      </c>
      <c r="D12" s="18">
        <v>73.811000000000007</v>
      </c>
      <c r="E12" s="18">
        <v>75.459999999999994</v>
      </c>
      <c r="F12" s="18">
        <v>77.623000000000005</v>
      </c>
      <c r="G12" s="18">
        <v>79.673000000000002</v>
      </c>
      <c r="H12" s="18">
        <v>81.594999999999999</v>
      </c>
      <c r="I12" s="18">
        <v>84.296000000000006</v>
      </c>
      <c r="J12" s="18">
        <v>84.784000000000006</v>
      </c>
      <c r="K12" s="18">
        <v>86.933999999999997</v>
      </c>
      <c r="L12" s="18">
        <v>87.866</v>
      </c>
    </row>
    <row r="13" spans="1:12" ht="14.45" x14ac:dyDescent="0.3">
      <c r="B13" s="18">
        <v>217.089</v>
      </c>
      <c r="C13" s="18">
        <v>207.30099999999999</v>
      </c>
      <c r="D13" s="18">
        <v>196.72900000000001</v>
      </c>
      <c r="E13" s="18">
        <v>186.20500000000001</v>
      </c>
      <c r="F13" s="18">
        <v>178.25200000000001</v>
      </c>
      <c r="G13" s="18">
        <v>171.684</v>
      </c>
      <c r="H13" s="18">
        <v>168.673</v>
      </c>
      <c r="I13" s="18">
        <v>164.65100000000001</v>
      </c>
      <c r="J13" s="18">
        <v>160.673</v>
      </c>
      <c r="K13" s="18">
        <v>159.684</v>
      </c>
      <c r="L13" s="18">
        <v>160.63399999999999</v>
      </c>
    </row>
    <row r="16" spans="1:12" x14ac:dyDescent="0.25"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</row>
    <row r="17" spans="2:12" x14ac:dyDescent="0.25"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</row>
    <row r="18" spans="2:12" x14ac:dyDescent="0.25"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Мощности</vt:lpstr>
      <vt:lpstr>Обеспеченность</vt:lpstr>
      <vt:lpstr>Эксплозатраты</vt:lpstr>
      <vt:lpstr>Число занятых в отрасли</vt:lpstr>
      <vt:lpstr>Заработная плата</vt:lpstr>
      <vt:lpstr>Плата населения</vt:lpstr>
      <vt:lpstr>Кап вложения</vt:lpstr>
      <vt:lpstr>Стоимость ввода за единицу</vt:lpstr>
      <vt:lpstr>Демография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XTreme</dc:creator>
  <cp:lastModifiedBy>Windows User</cp:lastModifiedBy>
  <dcterms:created xsi:type="dcterms:W3CDTF">2014-07-28T15:15:06Z</dcterms:created>
  <dcterms:modified xsi:type="dcterms:W3CDTF">2019-12-01T10:12:30Z</dcterms:modified>
</cp:coreProperties>
</file>