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7" autoFilterDateGrouping="1" firstSheet="0" minimized="0" showHorizontalScroll="1" showSheetTabs="1" showVerticalScroll="1" tabRatio="600" visibility="visible"/>
  </s:bookViews>
  <s:sheets>
    <s:sheet name="Change Log" sheetId="1" r:id="rId1"/>
    <s:sheet name="Assumptions" sheetId="2" r:id="rId2"/>
    <s:sheet name="Summary" sheetId="3" r:id="rId3"/>
    <s:sheet name="Master Summary by VP" sheetId="4" r:id="rId4" state="hidden"/>
    <s:sheet name="Master Summary-Low" sheetId="5" r:id="rId5"/>
    <s:sheet name="Effort Seg n Core" sheetId="6" r:id="rId6"/>
    <s:sheet name="Resource Level Breakup" sheetId="7" r:id="rId7" state="hidden"/>
    <s:sheet name="Scope Items" sheetId="8" r:id="rId8"/>
    <s:sheet name="OGM-Compare" sheetId="9" r:id="rId9"/>
    <s:sheet name="Heuristics" sheetId="10" r:id="rId10"/>
    <s:sheet name="Blended Rate Breakup" sheetId="11" r:id="rId11"/>
    <s:sheet name="Import Items20150502_200103" sheetId="12" r:id="rId12"/>
  </s:sheets>
  <s:definedNames>
    <s:definedName hidden="1" localSheetId="7" name="_xlnm._FilterDatabase">'Scope Items'!$A$1:$J$2</s:definedName>
  </s:definedNames>
  <s:calcPr calcId="124519" calcMode="auto" fullCalcOnLoad="1"/>
</s:workbook>
</file>

<file path=xl/sharedStrings.xml><?xml version="1.0" encoding="utf-8"?>
<sst xmlns="http://schemas.openxmlformats.org/spreadsheetml/2006/main" uniqueCount="681">
  <si>
    <t>Date</t>
  </si>
  <si>
    <t>Version #</t>
  </si>
  <si>
    <t>Change Log</t>
  </si>
  <si>
    <t xml:space="preserve">1. Started Sol. Eng estimates &amp; OGM for all areas.
</t>
  </si>
  <si>
    <t>Estimation without IMS</t>
  </si>
  <si>
    <t>#</t>
  </si>
  <si>
    <t>Assumptions</t>
  </si>
  <si>
    <t>We will be building a web application for cast members - a mobile platform is not in scope</t>
  </si>
  <si>
    <t>Infrastructure components, counts and configurations are based on DVC Points analysis.</t>
  </si>
  <si>
    <t>Hardware and Software have licsenses available via VM and IBM Agreements. - Charge $250 per server (via Dave Maclean)</t>
  </si>
  <si>
    <t>Only Estimating Contract Prep, Inventory Management, Resort Setup, Revenue Recognition and IMS</t>
  </si>
  <si>
    <t>No accounting for business labor in the estimate</t>
  </si>
  <si>
    <t>Hardware setup to be performed by Disney team hence zeroed out on MICROS tab</t>
  </si>
  <si>
    <t>Assumed out of box reports for a buy solution will meet most of the reporting requirements</t>
  </si>
  <si>
    <t>If build, current reporting capabilities will provide a platform for reporting requirements</t>
  </si>
  <si>
    <t>All of the integration effort is assumed to be new/enriched - Capital</t>
  </si>
  <si>
    <t>Assume single sign-on for authentication, use of role-based security for authorization.</t>
  </si>
  <si>
    <t>Execution of Extracts can be handled with via IMS</t>
  </si>
  <si>
    <t>Expense</t>
  </si>
  <si>
    <t>Capital</t>
  </si>
  <si>
    <t>Calculated Cost (No Contingency)</t>
  </si>
  <si>
    <t>Low Cost (down 25%)</t>
  </si>
  <si>
    <t>High Cost (Up 25%)</t>
  </si>
  <si>
    <t>Calculated Cost (20% Contingency)</t>
  </si>
  <si>
    <t>Contract Preparation (Includes 5,000 hours or $450K Data Conversion Costs)</t>
  </si>
  <si>
    <t>With $450K for Conversion Costs</t>
  </si>
  <si>
    <t>Team</t>
  </si>
  <si>
    <t>Effort Hours</t>
  </si>
  <si>
    <t>Revised Effort Hours</t>
  </si>
  <si>
    <t>Blended Rate</t>
  </si>
  <si>
    <t>$ Estimate</t>
  </si>
  <si>
    <t>Revised $ Estimate</t>
  </si>
  <si>
    <t>% Reduction</t>
  </si>
  <si>
    <t>$ Reduction</t>
  </si>
  <si>
    <t>Solution, Detailed Design &amp; UX/UE</t>
  </si>
  <si>
    <t>Delivery (BA, Dev, PM, Prog Mgmt)</t>
  </si>
  <si>
    <t>QA, Build &amp; Release</t>
  </si>
  <si>
    <t>IMS (IA, MDM, DW, Op Reports)</t>
  </si>
  <si>
    <t>Labor-Infrastructure, Middleware, DBA</t>
  </si>
  <si>
    <t>Business Labor</t>
  </si>
  <si>
    <t>DLP - Business + IT</t>
  </si>
  <si>
    <t>Hardware+Software licenses</t>
  </si>
  <si>
    <t>Contingency</t>
  </si>
  <si>
    <t>Sub-Total (Capital)</t>
  </si>
  <si>
    <t>Project Expense</t>
  </si>
  <si>
    <t>Total</t>
  </si>
  <si>
    <t>Cast</t>
  </si>
  <si>
    <t>On Shore - Consultant</t>
  </si>
  <si>
    <t>Off Shore - Consultant</t>
  </si>
  <si>
    <t>Total Consultant</t>
  </si>
  <si>
    <t>OnShore %</t>
  </si>
  <si>
    <t>OffShore %</t>
  </si>
  <si>
    <t>Status</t>
  </si>
  <si>
    <t>Cast Rate</t>
  </si>
  <si>
    <t>On Shore - Consultant Rate</t>
  </si>
  <si>
    <t>Off Shore - Consultant Rate</t>
  </si>
  <si>
    <t>Dev Adj</t>
  </si>
  <si>
    <t>FTE#</t>
  </si>
  <si>
    <t>Peak months</t>
  </si>
  <si>
    <t>Man Month hrs</t>
  </si>
  <si>
    <t>Rate</t>
  </si>
  <si>
    <t>Business Analysis/Other</t>
  </si>
  <si>
    <t>Complete</t>
  </si>
  <si>
    <t>Solution and Detailed Design</t>
  </si>
  <si>
    <t>Sol. &amp; Design - BA</t>
  </si>
  <si>
    <t>Sol. &amp; Design - PM</t>
  </si>
  <si>
    <t>Information Architecture</t>
  </si>
  <si>
    <t>UX, UE</t>
  </si>
  <si>
    <t>Development and Unit Test</t>
  </si>
  <si>
    <t>Project Management</t>
  </si>
  <si>
    <t>QA - Functional</t>
  </si>
  <si>
    <t>Build</t>
  </si>
  <si>
    <t>Release</t>
  </si>
  <si>
    <t>Dev Ops</t>
  </si>
  <si>
    <t>FIT-Finance</t>
  </si>
  <si>
    <t>QA - Test Automation</t>
  </si>
  <si>
    <t>ORT (Performance - Web &amp; Technology)</t>
  </si>
  <si>
    <t>IMS - BI &amp; DI</t>
  </si>
  <si>
    <t>TBD</t>
  </si>
  <si>
    <t>DTI</t>
  </si>
  <si>
    <t>WDPRO-ICS</t>
  </si>
  <si>
    <t>Program Management</t>
  </si>
  <si>
    <t>Labor- Middleware, DBA</t>
  </si>
  <si>
    <t>Hardware+Software licenses (Infra)</t>
  </si>
  <si>
    <t>Capital Interest</t>
  </si>
  <si>
    <t>Data Conversion</t>
  </si>
  <si>
    <t>Hyprcare/ Impl/Rollout</t>
  </si>
  <si>
    <t>Project Expense Contingency</t>
  </si>
  <si>
    <t>Build &amp; Release</t>
  </si>
  <si>
    <t>Sub-Total (Project Expense)</t>
  </si>
  <si>
    <t>Total FTE</t>
  </si>
  <si>
    <t>Hr Rate</t>
  </si>
  <si>
    <t>Estimates</t>
  </si>
  <si>
    <t>Biz. Analysis - Resource Split %</t>
  </si>
  <si>
    <t>Services - Sol &amp; Design Resource Split %</t>
  </si>
  <si>
    <t>UI - Sol &amp; Design Resource Split %</t>
  </si>
  <si>
    <t>Services - Dev Resource Split %</t>
  </si>
  <si>
    <t>UI - Dev Resource Split %</t>
  </si>
  <si>
    <t>QA-Resource Split %</t>
  </si>
  <si>
    <t>Build &amp; Rel.-Resource Split %</t>
  </si>
  <si>
    <t>UE/UX-Resource Split %</t>
  </si>
  <si>
    <t>Info. Arch.-Resource Split %</t>
  </si>
  <si>
    <t>Project Mgmt-Resource Split %</t>
  </si>
  <si>
    <t>Type</t>
  </si>
  <si>
    <t>Project</t>
  </si>
  <si>
    <t>Biz Analysis</t>
  </si>
  <si>
    <t>Sol &amp; Dtl Design</t>
  </si>
  <si>
    <t>Infor Arch</t>
  </si>
  <si>
    <t>Dev &amp; Unit Test</t>
  </si>
  <si>
    <t>PM</t>
  </si>
  <si>
    <t>QA</t>
  </si>
  <si>
    <t>Total Hrs</t>
  </si>
  <si>
    <t>Program Mgmt Share</t>
  </si>
  <si>
    <t>Program Mgmt Included $ Estimate</t>
  </si>
  <si>
    <t>On Shore - Consult</t>
  </si>
  <si>
    <t>Off Shore - Consult</t>
  </si>
  <si>
    <t>Sub-Total</t>
  </si>
  <si>
    <t>Biz Labor-Capital</t>
  </si>
  <si>
    <t>Program Mgmt</t>
  </si>
  <si>
    <t>Effort Hrs</t>
  </si>
  <si>
    <t>Low-Rate</t>
  </si>
  <si>
    <t>Low- $ Estimate</t>
  </si>
  <si>
    <t>DTSS-Data Conversion</t>
  </si>
  <si>
    <t>Project Initiation</t>
  </si>
  <si>
    <t>Low</t>
  </si>
  <si>
    <t>on*onr+of*ofr=cr
(cr-of*ofr)/on=onr</t>
  </si>
  <si>
    <t>High</t>
  </si>
  <si>
    <t>Onshore</t>
  </si>
  <si>
    <t>Offshore</t>
  </si>
  <si>
    <t>Target</t>
  </si>
  <si>
    <t>OnShore</t>
  </si>
  <si>
    <t>OffShore</t>
  </si>
  <si>
    <t>On Shore - % Breakup by Levels</t>
  </si>
  <si>
    <t>Off Shore - % Breakup by Levels</t>
  </si>
  <si>
    <t>Cost (Onshore)</t>
  </si>
  <si>
    <t>Cost (Offshore)</t>
  </si>
  <si>
    <t>On Shore Rate</t>
  </si>
  <si>
    <t>E-OnL1</t>
  </si>
  <si>
    <t>E-OnL2</t>
  </si>
  <si>
    <t>E-OnL3</t>
  </si>
  <si>
    <t>E-OnL4</t>
  </si>
  <si>
    <t>E-OnL5</t>
  </si>
  <si>
    <t>E-OnL6</t>
  </si>
  <si>
    <t>E-On Total</t>
  </si>
  <si>
    <t>E-OffL1</t>
  </si>
  <si>
    <t>E-OffL2</t>
  </si>
  <si>
    <t>E-OffL3</t>
  </si>
  <si>
    <t>E-OffL4</t>
  </si>
  <si>
    <t>E-OffL5</t>
  </si>
  <si>
    <t>E-OffL6</t>
  </si>
  <si>
    <t>E-Off Total</t>
  </si>
  <si>
    <t>$On-Exe</t>
  </si>
  <si>
    <t>$On-SM</t>
  </si>
  <si>
    <t>$On-Mgr</t>
  </si>
  <si>
    <t>$On-SC2</t>
  </si>
  <si>
    <t>$On-SC1</t>
  </si>
  <si>
    <t>$On-C2</t>
  </si>
  <si>
    <t>$ On Total</t>
  </si>
  <si>
    <t>$Of-Exe</t>
  </si>
  <si>
    <t>$Of-SM</t>
  </si>
  <si>
    <t>$Of-Mgr</t>
  </si>
  <si>
    <t>$Of-SC2</t>
  </si>
  <si>
    <t>$Of-SC1</t>
  </si>
  <si>
    <t>$Of-C2</t>
  </si>
  <si>
    <t>$ Off Total</t>
  </si>
  <si>
    <t>$ Blended (On+Off)</t>
  </si>
  <si>
    <t>Effort</t>
  </si>
  <si>
    <t>Cast $ Estimate</t>
  </si>
  <si>
    <t>Consultant $ Estimate</t>
  </si>
  <si>
    <t>Quality Assurance</t>
  </si>
  <si>
    <t>Build and Release</t>
  </si>
  <si>
    <t>IMS-DW- PM &amp; BA</t>
  </si>
  <si>
    <t>IMS-DW- Development</t>
  </si>
  <si>
    <t>IMS - MDM</t>
  </si>
  <si>
    <t>Labor-Infra, Middleware, DBA</t>
  </si>
  <si>
    <t>DLP -IT</t>
  </si>
  <si>
    <t>Scope Added By</t>
  </si>
  <si>
    <t>Domain</t>
  </si>
  <si>
    <t>Level 1</t>
  </si>
  <si>
    <t>Level 2 (Requirements)</t>
  </si>
  <si>
    <t>Component-Services</t>
  </si>
  <si>
    <t>Person Days</t>
  </si>
  <si>
    <t>Dev Effort (Man Hrs)</t>
  </si>
  <si>
    <t>Dev Defect Fix/support hrs</t>
  </si>
  <si>
    <t>Total Dev Hrs</t>
  </si>
  <si>
    <t>Points</t>
  </si>
  <si>
    <t>Sivan</t>
  </si>
  <si>
    <t>Contract Preparation</t>
  </si>
  <si>
    <t>Product Pricing</t>
  </si>
  <si>
    <t>Promotion</t>
  </si>
  <si>
    <t>Category</t>
  </si>
  <si>
    <t>Hours</t>
  </si>
  <si>
    <t>Mid-Point Cost</t>
  </si>
  <si>
    <t>Low Cost</t>
  </si>
  <si>
    <t>High Cost</t>
  </si>
  <si>
    <t>Resort Setup</t>
  </si>
  <si>
    <t>Inventory Management</t>
  </si>
  <si>
    <t>Revenue Platform</t>
  </si>
  <si>
    <t>days</t>
  </si>
  <si>
    <t>2 people per day</t>
  </si>
  <si>
    <t>months</t>
  </si>
  <si>
    <t>Current State</t>
  </si>
  <si>
    <t>Future State</t>
  </si>
  <si>
    <t>Application</t>
  </si>
  <si>
    <t>Site</t>
  </si>
  <si>
    <t>Component</t>
  </si>
  <si>
    <t>FTE</t>
  </si>
  <si>
    <t>Additional FTE</t>
  </si>
  <si>
    <t>Delta</t>
  </si>
  <si>
    <t>Dev Team</t>
  </si>
  <si>
    <t>IMS</t>
  </si>
  <si>
    <t>BI &amp; DW - Incremental</t>
  </si>
  <si>
    <t>Layer 7</t>
  </si>
  <si>
    <t>Labor-Middleware</t>
  </si>
  <si>
    <t>Labor-DBA</t>
  </si>
  <si>
    <t>Infrastructure</t>
  </si>
  <si>
    <t>WDPRO</t>
  </si>
  <si>
    <t>ICS</t>
  </si>
  <si>
    <t>Hypercare/Impl/Rollout</t>
  </si>
  <si>
    <t>Infra-Expense</t>
  </si>
  <si>
    <t>Biz Labor</t>
  </si>
  <si>
    <t>Infra-Capital</t>
  </si>
  <si>
    <t>Adjustment</t>
  </si>
  <si>
    <t>DW, Analytics, Reports, MDM</t>
  </si>
  <si>
    <t>Base</t>
  </si>
  <si>
    <t>Revised Rate</t>
  </si>
  <si>
    <t>% of Mix</t>
  </si>
  <si>
    <t>Solutioning</t>
  </si>
  <si>
    <t>Ignore</t>
  </si>
  <si>
    <t>Consultant Blended Rate</t>
  </si>
  <si>
    <t>On-Shore Consulting</t>
  </si>
  <si>
    <t>Off-Shore Consulting</t>
  </si>
  <si>
    <t>Aggressive</t>
  </si>
  <si>
    <t>Very Aggressive</t>
  </si>
  <si>
    <t>Development</t>
  </si>
  <si>
    <t>Business Analyst</t>
  </si>
  <si>
    <t>% Breakdown</t>
  </si>
  <si>
    <t>Level 2</t>
  </si>
  <si>
    <t>Level 3</t>
  </si>
  <si>
    <t>Level 4</t>
  </si>
  <si>
    <t>Level 5</t>
  </si>
  <si>
    <t>Level 6</t>
  </si>
  <si>
    <t>30/70 Rate</t>
  </si>
  <si>
    <t>OnShore-Split</t>
  </si>
  <si>
    <t>OffShore-Split</t>
  </si>
  <si>
    <t>OnShore-Approx. Rate</t>
  </si>
  <si>
    <t>OffShore-Approx. Rate</t>
  </si>
  <si>
    <t>OnShore-Effective Rate</t>
  </si>
  <si>
    <t>OffShore-Effective Rate</t>
  </si>
  <si>
    <t>Project Management/Administration</t>
  </si>
  <si>
    <t>Onshore Blended Rate</t>
  </si>
  <si>
    <t>Offshore Blended Rate</t>
  </si>
  <si>
    <t>Overall Blended Rate</t>
  </si>
  <si>
    <t>Quality Analyst</t>
  </si>
  <si>
    <t>105 n 31</t>
  </si>
  <si>
    <t>IMS - DW, Analytics, Reports - PM &amp; BA</t>
  </si>
  <si>
    <t>IMS - DW, Analytics, Reports - Development</t>
  </si>
  <si>
    <t>30/70 Blend Rate</t>
  </si>
  <si>
    <t>n0</t>
  </si>
  <si>
    <t>Type1</t>
  </si>
  <si>
    <t>r0</t>
  </si>
  <si>
    <t>Type2</t>
  </si>
  <si>
    <t>n1</t>
  </si>
  <si>
    <t>Type3</t>
  </si>
  <si>
    <t>r1</t>
  </si>
  <si>
    <t>Type4</t>
  </si>
  <si>
    <t>n2</t>
  </si>
  <si>
    <t>Type5</t>
  </si>
  <si>
    <t>r2</t>
  </si>
  <si>
    <t>Type6</t>
  </si>
  <si>
    <t>n3</t>
  </si>
  <si>
    <t>Type7</t>
  </si>
  <si>
    <t>r3</t>
  </si>
  <si>
    <t>Type8</t>
  </si>
  <si>
    <t>n4</t>
  </si>
  <si>
    <t>Type9</t>
  </si>
  <si>
    <t>n4.PageRank</t>
  </si>
  <si>
    <t>Type10</t>
  </si>
  <si>
    <t>n4.RequirementCount</t>
  </si>
  <si>
    <t>Type11</t>
  </si>
  <si>
    <t>n4.Degree</t>
  </si>
  <si>
    <t>Type12</t>
  </si>
  <si>
    <t>Guide Licensure &amp; Registration</t>
  </si>
  <si>
    <t>ApplicationFunction</t>
  </si>
  <si>
    <t>AssociationRelationship-bbd4bcbb13cded97</t>
  </si>
  <si>
    <t>AssociationRelationship</t>
  </si>
  <si>
    <t>SalesForce.com</t>
  </si>
  <si>
    <t>ApplicationComponent</t>
  </si>
  <si>
    <t>UsedByRelationship-a07b1988c3530b3affe05</t>
  </si>
  <si>
    <t>UsedByRelationship</t>
  </si>
  <si>
    <t>Create Tour for Resort</t>
  </si>
  <si>
    <t>ApplicationService</t>
  </si>
  <si>
    <t>UsedByRelationship-c34afba62b0a492652b64</t>
  </si>
  <si>
    <t>Create Tour on Tour Schedule</t>
  </si>
  <si>
    <t>BusinessProcess</t>
  </si>
  <si>
    <t>AccessRelationship-33d689bdd12efebb25735</t>
  </si>
  <si>
    <t>AccessRelationship</t>
  </si>
  <si>
    <t>Guide</t>
  </si>
  <si>
    <t>BusinessObject</t>
  </si>
  <si>
    <t>AccessRelationship-dce9925bbdd2f70aec00b</t>
  </si>
  <si>
    <t>Tour Schedule</t>
  </si>
  <si>
    <t>0.0004</t>
  </si>
  <si>
    <t>Number</t>
  </si>
  <si>
    <t>13.0</t>
  </si>
  <si>
    <t>UsedByRelationship-8ae45eeed32941460c15a</t>
  </si>
  <si>
    <t>Update Lead Information</t>
  </si>
  <si>
    <t>UsedByRelationship-f4ae9c0a89dab2f9c033e</t>
  </si>
  <si>
    <t>Update Lead Contact Information</t>
  </si>
  <si>
    <t>AssociationRelationship-d788ec302218d4e0</t>
  </si>
  <si>
    <t>Lead</t>
  </si>
  <si>
    <t>0.0017</t>
  </si>
  <si>
    <t>54.0</t>
  </si>
  <si>
    <t>AccessRelationship-0ffd778192cb53ce2bd6c</t>
  </si>
  <si>
    <t>UsedByRelationship-791038446bb8fa00d498f</t>
  </si>
  <si>
    <t>Request Tour Schedule</t>
  </si>
  <si>
    <t>UsedByRelationship-63ba53983d7d68e7e0467</t>
  </si>
  <si>
    <t>Reserve Tour For Lead</t>
  </si>
  <si>
    <t>AssociationRelationship-9e1b60d014bcf2fb</t>
  </si>
  <si>
    <t>AccessRelationship-2da168db1409ebf991ef1</t>
  </si>
  <si>
    <t>UsedByRelationship-12e76d1473e18b38e7dea</t>
  </si>
  <si>
    <t>Create Tour Schedule</t>
  </si>
  <si>
    <t>AssociationRelationship-dafce5913a357a7c</t>
  </si>
  <si>
    <t>AccessRelationship-90f871c9458c5a0a8b44d</t>
  </si>
  <si>
    <t>UsedByRelationship-28f5d96d99f73ac70cf8e</t>
  </si>
  <si>
    <t>Book Tour for Lead</t>
  </si>
  <si>
    <t>UsedByRelationship-b658e13197bcd45c2fcdd</t>
  </si>
  <si>
    <t>Rate Lead Potential</t>
  </si>
  <si>
    <t>AssociationRelationship-a22c68ffd5371b67</t>
  </si>
  <si>
    <t>AccessRelationship-3068af506e2e66460ab34</t>
  </si>
  <si>
    <t>AccessRelationship-04abc23a88b59654163d7</t>
  </si>
  <si>
    <t>Rating</t>
  </si>
  <si>
    <t>0.0001</t>
  </si>
  <si>
    <t>3.0</t>
  </si>
  <si>
    <t>UsedByRelationship-fff209bb04c62e1067059</t>
  </si>
  <si>
    <t>Update Lead on Tour</t>
  </si>
  <si>
    <t>UsedByRelationship-4c8256e691e65147e4ded</t>
  </si>
  <si>
    <t>Complete Tour</t>
  </si>
  <si>
    <t>AccessRelationship-1c038617a1c3fa6b431a4</t>
  </si>
  <si>
    <t>Prospect</t>
  </si>
  <si>
    <t>UsedByRelationship-4bfd95466242154d415b2</t>
  </si>
  <si>
    <t>Update Tour Schedule</t>
  </si>
  <si>
    <t>FlowRelationship-2e4a9592ab0f4e700cb52ff</t>
  </si>
  <si>
    <t>FlowRelationship</t>
  </si>
  <si>
    <t>Publish Tour Schedule</t>
  </si>
  <si>
    <t>AssociationRelationship-5000daf8c224807e</t>
  </si>
  <si>
    <t>AccessRelationship-e9c3b588d140d2e053d31</t>
  </si>
  <si>
    <t>UsedByRelationship-9294da619dae4d928bdd7</t>
  </si>
  <si>
    <t>Update Tour</t>
  </si>
  <si>
    <t>AccessRelationship-20eabb237b734f5db0030</t>
  </si>
  <si>
    <t>UsedByRelationship-5101be50a7db83d85c6b3</t>
  </si>
  <si>
    <t>Request Lead Contact Info</t>
  </si>
  <si>
    <t>UsedByRelationship-cf2e4c7e4dd1e3f3acc18</t>
  </si>
  <si>
    <t>Contact Leads</t>
  </si>
  <si>
    <t>AssociationRelationship-d14a6f456b58cfbd</t>
  </si>
  <si>
    <t>AccessRelationship-d111a4c28d51938b8cebd</t>
  </si>
  <si>
    <t>Contract Prep</t>
  </si>
  <si>
    <t>AssociationRelationship-fde4ed29685eb2dc</t>
  </si>
  <si>
    <t>UsedByRelationship-0787acd34ca785a407dac</t>
  </si>
  <si>
    <t>Generate Report</t>
  </si>
  <si>
    <t>FlowRelationship-4c2817254057cea7ba3bffa</t>
  </si>
  <si>
    <t>Publish Report</t>
  </si>
  <si>
    <t>AssociationRelationship-349b843fb330df0d</t>
  </si>
  <si>
    <t>Report</t>
  </si>
  <si>
    <t>AccessRelationship-637e1841ab7206b996d6a</t>
  </si>
  <si>
    <t>AssociationRelationship-fe77cb1c72545d06</t>
  </si>
  <si>
    <t>Loans</t>
  </si>
  <si>
    <t>UsedByRelationship-8b5efe4e8999000026c6a</t>
  </si>
  <si>
    <t>Record Member Loan and Signatures</t>
  </si>
  <si>
    <t>UsedByRelationship-5e81cf828b497c21a9c33</t>
  </si>
  <si>
    <t>Complete Contract Closing</t>
  </si>
  <si>
    <t>AssociationRelationship-b175706b317136c6</t>
  </si>
  <si>
    <t>Contract</t>
  </si>
  <si>
    <t>0.0126</t>
  </si>
  <si>
    <t>400.0</t>
  </si>
  <si>
    <t>AccessRelationship-b51db074792f9b7fcde7b</t>
  </si>
  <si>
    <t>AccessRelationship-bfbeafcbb42cb0885cacc</t>
  </si>
  <si>
    <t>Loan</t>
  </si>
  <si>
    <t>55.0</t>
  </si>
  <si>
    <t>AssociationRelationship-78bea5c030327dd1</t>
  </si>
  <si>
    <t>eDocs</t>
  </si>
  <si>
    <t>UsedByRelationship-853bee049bf5784b7f150</t>
  </si>
  <si>
    <t>UsedByRelationship-14af0e929eea7ad98c725</t>
  </si>
  <si>
    <t>Generate Contract Documents</t>
  </si>
  <si>
    <t>UsedByRelationship-86159f74209b21a37a6b4</t>
  </si>
  <si>
    <t>Deliver Contract for Signature</t>
  </si>
  <si>
    <t>AssociationRelationship-b03f31c8a22960af</t>
  </si>
  <si>
    <t>AccessRelationship-b29e6461d64754d70a360</t>
  </si>
  <si>
    <t>Mailout</t>
  </si>
  <si>
    <t>0.0002</t>
  </si>
  <si>
    <t>7.0</t>
  </si>
  <si>
    <t>AssociationRelationship-fd6415398a8d645f</t>
  </si>
  <si>
    <t>FedEx</t>
  </si>
  <si>
    <t>UsedByRelationship-9fd423f87a4b54535b4a0</t>
  </si>
  <si>
    <t>FedEx Contract Documents for Prospects</t>
  </si>
  <si>
    <t>UsedByRelationship-594e7191843bf6ca00cce</t>
  </si>
  <si>
    <t>AssociationRelationship-8eef27f2352b60ea</t>
  </si>
  <si>
    <t>Third Party Escrow</t>
  </si>
  <si>
    <t>UsedByRelationship-07512f9e5f25262a42a07</t>
  </si>
  <si>
    <t>Collect Loan Escrow Amount</t>
  </si>
  <si>
    <t>UsedByRelationship-e9adecf513763943c32a3</t>
  </si>
  <si>
    <t>Collect Escrow Deposit for Contract</t>
  </si>
  <si>
    <t>AssociationRelationship-4b89558ee702b1fb</t>
  </si>
  <si>
    <t>AssociationRelationship-83593ecb72251780</t>
  </si>
  <si>
    <t>Deposit</t>
  </si>
  <si>
    <t>0.0005</t>
  </si>
  <si>
    <t>16.0</t>
  </si>
  <si>
    <t>AssociationRelationship-b624a0f13da5072c</t>
  </si>
  <si>
    <t>Escrow</t>
  </si>
  <si>
    <t>0.0012</t>
  </si>
  <si>
    <t>38.0</t>
  </si>
  <si>
    <t>AccessRelationship-5dfd6a7d463bff6584dcd</t>
  </si>
  <si>
    <t>UsedByRelationship-d42edbb94dd8075589bd8</t>
  </si>
  <si>
    <t>Post Escrow Payment</t>
  </si>
  <si>
    <t>AssociationRelationship-82881019d8719055</t>
  </si>
  <si>
    <t>AssociationRelationship-549746a0eb0c6e9e</t>
  </si>
  <si>
    <t>BURT</t>
  </si>
  <si>
    <t>UsedByRelationship-05786efc16573242e3a70</t>
  </si>
  <si>
    <t>AssociationRelationship-34f33743a54bb09b</t>
  </si>
  <si>
    <t>Orange County</t>
  </si>
  <si>
    <t>UsedByRelationship-37f52e7f5babb88a2859a</t>
  </si>
  <si>
    <t>Record Deed-In-Lieu of Foreclosure in Ac</t>
  </si>
  <si>
    <t>UsedByRelationship-d2cd7613b97ae455571c8</t>
  </si>
  <si>
    <t>Member Transfers Title to DVC</t>
  </si>
  <si>
    <t>AssociationRelationship-5954f5f83787f96b</t>
  </si>
  <si>
    <t>Member</t>
  </si>
  <si>
    <t>0.0099</t>
  </si>
  <si>
    <t>311.0</t>
  </si>
  <si>
    <t>AssociationRelationship-47e2566c6e31e320</t>
  </si>
  <si>
    <t>Title</t>
  </si>
  <si>
    <t>0.0014</t>
  </si>
  <si>
    <t>44.0</t>
  </si>
  <si>
    <t>AccessRelationship-01b0eb61e65de32f8d94c</t>
  </si>
  <si>
    <t>UsedByRelationship-9f4fa29a94bbfea376242</t>
  </si>
  <si>
    <t>Record Member's Deed at County Clerk's O</t>
  </si>
  <si>
    <t>UsedByRelationship-84f93f7bc78c3559a5e69</t>
  </si>
  <si>
    <t>Record Deed of Contract Purchase</t>
  </si>
  <si>
    <t>AssociationRelationship-a36a01696bb48fe0</t>
  </si>
  <si>
    <t>AssociationRelationship-6d9c71c9f0f0f7c5</t>
  </si>
  <si>
    <t>Deed</t>
  </si>
  <si>
    <t>0.0008</t>
  </si>
  <si>
    <t>26.0</t>
  </si>
  <si>
    <t>AccessRelationship-e5416e331b418468f9efa</t>
  </si>
  <si>
    <t>UsedByRelationship-4304a54dca540a7d19ad3</t>
  </si>
  <si>
    <t>Transer Title to DVC</t>
  </si>
  <si>
    <t>UsedByRelationship-a56606be2d26e9e9ce161</t>
  </si>
  <si>
    <t>UsedByRelationship-d8bc8a19ba62b45541160</t>
  </si>
  <si>
    <t>DVC Takes Back Title</t>
  </si>
  <si>
    <t>AccessRelationship-791e03c2414fe992767f5</t>
  </si>
  <si>
    <t>AccessRelationship-2c9889e1050ac2e794788</t>
  </si>
  <si>
    <t>General Ledger</t>
  </si>
  <si>
    <t>15.0</t>
  </si>
  <si>
    <t>AccessRelationship-ff65f778a076f31ad08b7</t>
  </si>
  <si>
    <t>Resell</t>
  </si>
  <si>
    <t>5.0</t>
  </si>
  <si>
    <t>UsedByRelationship-2e5ae945537297f22d77f</t>
  </si>
  <si>
    <t>Submit Forclosure Documents to County Co</t>
  </si>
  <si>
    <t>UsedByRelationship-6c4fa091aba0256b9c757</t>
  </si>
  <si>
    <t>Update Inventory</t>
  </si>
  <si>
    <t>AssociationRelationship-5b95f94484a4f0ff</t>
  </si>
  <si>
    <t>Inventory</t>
  </si>
  <si>
    <t>AccessRelationship-4e815b1421e32cdd896f6</t>
  </si>
  <si>
    <t>Declared Inventory</t>
  </si>
  <si>
    <t>0.0003</t>
  </si>
  <si>
    <t>8.0</t>
  </si>
  <si>
    <t>AccessRelationship-e6b848abc1a2a98580edc</t>
  </si>
  <si>
    <t>AccessRelationship-31f0c25f6dcc3646fee19</t>
  </si>
  <si>
    <t>AssociationRelationship-ee4bdccfee00730f</t>
  </si>
  <si>
    <t>AssociationRelationship-7101192c0db71e2c</t>
  </si>
  <si>
    <t>AssociationRelationship-773fae87f61f3ab2</t>
  </si>
  <si>
    <t>Payment Gateway</t>
  </si>
  <si>
    <t>UsedByRelationship-cfada9d130894bdbe49f9</t>
  </si>
  <si>
    <t>Authorize Payment Transaction</t>
  </si>
  <si>
    <t>UsedByRelationship-858ff5e3376e19dec4f9b</t>
  </si>
  <si>
    <t>Collect Contract Deposit</t>
  </si>
  <si>
    <t>AssociationRelationship-f1ecdca5de167cbc</t>
  </si>
  <si>
    <t>AssociationRelationship-9ed6ca4969e73baa</t>
  </si>
  <si>
    <t>AccessRelationship-ff0f63bdc295145432744</t>
  </si>
  <si>
    <t>AccessRelationship-71551e7730f5e65e54f4a</t>
  </si>
  <si>
    <t>AssignmentRelationship-a44420847015ae953</t>
  </si>
  <si>
    <t>AssignmentRelationship</t>
  </si>
  <si>
    <t>AssociationRelationship-7907686618c9b614</t>
  </si>
  <si>
    <t>Contract Preperation</t>
  </si>
  <si>
    <t>UsedByRelationship-dd90c1390e04525412a74</t>
  </si>
  <si>
    <t>Calculate Contract Liabilities</t>
  </si>
  <si>
    <t>UsedByRelationship-51a5f6ff3ba2d9f0a16e8</t>
  </si>
  <si>
    <t>Calculate Contract Details</t>
  </si>
  <si>
    <t>AssociationRelationship-15d55c3c981283cf</t>
  </si>
  <si>
    <t>AccessRelationship-813e338f1600fa4115470</t>
  </si>
  <si>
    <t>Closing Documents</t>
  </si>
  <si>
    <t>4.0</t>
  </si>
  <si>
    <t>AccessRelationship-755c5050586a09a42ba31</t>
  </si>
  <si>
    <t>Credit Underwriter</t>
  </si>
  <si>
    <t>AccessRelationship-05984948f3e420adda782</t>
  </si>
  <si>
    <t>AccessRelationship-34852ac08a15fe456c45b</t>
  </si>
  <si>
    <t>AccessRelationship-65afbc3116051076465b7</t>
  </si>
  <si>
    <t>HUD1</t>
  </si>
  <si>
    <t>UsedByRelationship-aca797d2b8a570e03ecf3</t>
  </si>
  <si>
    <t>Review Contract for Regulatory Complianc</t>
  </si>
  <si>
    <t>UsedByRelationship-9ce29c9ec77f5eb57d9f7</t>
  </si>
  <si>
    <t>Review Contract Documents for Completene</t>
  </si>
  <si>
    <t>AssociationRelationship-146dbc385420657b</t>
  </si>
  <si>
    <t>AccessRelationship-6b6306828e0766065bcec</t>
  </si>
  <si>
    <t>UsedByRelationship-4e1a699240bfd4dc05223</t>
  </si>
  <si>
    <t>Collect Purchasing Details</t>
  </si>
  <si>
    <t>AccessRelationship-e3bba09735aba3f7047ad</t>
  </si>
  <si>
    <t>Regulation</t>
  </si>
  <si>
    <t>UsedByRelationship-6c83fb3bee32209853b06</t>
  </si>
  <si>
    <t>Review Contract Documents for Accuracy</t>
  </si>
  <si>
    <t>AssociationRelationship-c6af51010ba9e53f</t>
  </si>
  <si>
    <t>AccessRelationship-4ba8e6aeb245141cea728</t>
  </si>
  <si>
    <t>UsedByRelationship-82640de54d739ba5acafd</t>
  </si>
  <si>
    <t>Collect Payment Credential</t>
  </si>
  <si>
    <t>UsedByRelationship-c57b3aa4965f8a5bfa914</t>
  </si>
  <si>
    <t>UsedByRelationship-072531866de7610cc2052</t>
  </si>
  <si>
    <t>Setup Recurring Payments for Member</t>
  </si>
  <si>
    <t>UsedByRelationship-1af36ea8825f9cea8901c</t>
  </si>
  <si>
    <t>Setup Recurring Payments</t>
  </si>
  <si>
    <t>AccessRelationship-ec761592b1b0c80de31e1</t>
  </si>
  <si>
    <t>Dues</t>
  </si>
  <si>
    <t>0.0015</t>
  </si>
  <si>
    <t>47.0</t>
  </si>
  <si>
    <t>AccessRelationship-84db948f2e703ab0d1f2e</t>
  </si>
  <si>
    <t>Payment Cedential</t>
  </si>
  <si>
    <t>AccessRelationship-21b5d5906e46c4f0ff734</t>
  </si>
  <si>
    <t>Payment Transaction</t>
  </si>
  <si>
    <t>14.0</t>
  </si>
  <si>
    <t>UsedByRelationship-d4c74b247214de0c409be</t>
  </si>
  <si>
    <t>Create Contract from Proposal</t>
  </si>
  <si>
    <t>UsedByRelationship-046774b20d0066864e595</t>
  </si>
  <si>
    <t>Start Contract Creation from Proposal</t>
  </si>
  <si>
    <t>AssociationRelationship-4241c9189ed2d1af</t>
  </si>
  <si>
    <t>AssociationRelationship-69094fa2296c9d1f</t>
  </si>
  <si>
    <t>Proposal</t>
  </si>
  <si>
    <t>AccessRelationship-3383e35a6bd1bbe0e7dbb</t>
  </si>
  <si>
    <t>AccessRelationship-79774dc5ba678dde2f827</t>
  </si>
  <si>
    <t>AccessRelationship-ee56395fac4c48b563ab7</t>
  </si>
  <si>
    <t>UsedByRelationship-48ebf05e9faaa84a6f347</t>
  </si>
  <si>
    <t>UsedByRelationship-1f4f9086bd82213ae6e54</t>
  </si>
  <si>
    <t>Generate Loan Documentation</t>
  </si>
  <si>
    <t>UsedByRelationship-558b462c03f65ff97edeb</t>
  </si>
  <si>
    <t>Print out Contract Documents</t>
  </si>
  <si>
    <t>AssociationRelationship-1c193e4380b66f6b</t>
  </si>
  <si>
    <t>AccessRelationship-3d0f86983f59296395591</t>
  </si>
  <si>
    <t>AccessRelationship-639eaa02ed5154c13da8c</t>
  </si>
  <si>
    <t>UsedByRelationship-ee299bb230a0e7d256f7c</t>
  </si>
  <si>
    <t>AssignmentRelationship-080b677d00a63a823</t>
  </si>
  <si>
    <t>AssignmentRelationship-325cdee7de9f57f9c</t>
  </si>
  <si>
    <t>AssignmentRelationship-84c7fcf4d8bd4f784</t>
  </si>
  <si>
    <t>AssignmentRelationship-e310e2817aece99c8</t>
  </si>
  <si>
    <t>AssignmentRelationship-21348af6cd1ef0a98</t>
  </si>
  <si>
    <t>AssignmentRelationship-b47b9b60fd8f2e94a</t>
  </si>
  <si>
    <t>AssignmentRelationship-5b6d711873e74d939</t>
  </si>
  <si>
    <t>AssociationRelationship-dcfa578676ebbd09</t>
  </si>
  <si>
    <t>UsedByRelationship-c96f4b0449c1e15b5860b</t>
  </si>
  <si>
    <t>Create Online Member Login</t>
  </si>
  <si>
    <t>UsedByRelationship-b0be906ca75805f4083aa</t>
  </si>
  <si>
    <t>Create Online Username and Password</t>
  </si>
  <si>
    <t>AccessRelationship-52528ad0af1b180b72e36</t>
  </si>
  <si>
    <t>UsedByRelationship-5fa4d9e2d1271fed3307c</t>
  </si>
  <si>
    <t>Book Reservation for Member</t>
  </si>
  <si>
    <t>UsedByRelationship-243858bbb8b3a6b686aa0</t>
  </si>
  <si>
    <t>Apply Points for Reservation</t>
  </si>
  <si>
    <t>AssociationRelationship-6f0483f2326d7340</t>
  </si>
  <si>
    <t>Reservation</t>
  </si>
  <si>
    <t>0.0007</t>
  </si>
  <si>
    <t>22.0</t>
  </si>
  <si>
    <t>AssociationRelationship-23360ececf0f1e46</t>
  </si>
  <si>
    <t>0.0016</t>
  </si>
  <si>
    <t>49.0</t>
  </si>
  <si>
    <t>AssignmentRelationship-a856547a26a908f39</t>
  </si>
  <si>
    <t>Contract Management Solution</t>
  </si>
  <si>
    <t>AssignmentRelationship-d3979d6ebb34e3469</t>
  </si>
  <si>
    <t>Request Member Info</t>
  </si>
  <si>
    <t>UsedByRelationship-0c367d67a22c334900410</t>
  </si>
  <si>
    <t>Member Contacts DVC</t>
  </si>
  <si>
    <t>AssociationRelationship-042d8349d9cd5894</t>
  </si>
  <si>
    <t>Prospect Management</t>
  </si>
  <si>
    <t>AssignmentRelationship-2bba06d7cdee4fa0c</t>
  </si>
  <si>
    <t>CMR</t>
  </si>
  <si>
    <t>UsedByRelationship-be66293e82367600cdd1e</t>
  </si>
  <si>
    <t>Pricing</t>
  </si>
  <si>
    <t>AssignmentRelationship-8868a11e37521898f</t>
  </si>
  <si>
    <t>Revenue Accounting</t>
  </si>
  <si>
    <t>AssociationRelationship-fb34e5d11062cfcc</t>
  </si>
  <si>
    <t>Revenue Management</t>
  </si>
  <si>
    <t>UsedByRelationship-72404db916f069e3bcf17</t>
  </si>
  <si>
    <t>Collect Membership Dues</t>
  </si>
  <si>
    <t>UsedByRelationship-ba5ff3db904012ae59b28</t>
  </si>
  <si>
    <t>Post Member Dues</t>
  </si>
  <si>
    <t>AssociationRelationship-7f400a788af68b34</t>
  </si>
  <si>
    <t>AssociationRelationship-c36ffdc76efe8a7c</t>
  </si>
  <si>
    <t>AccessRelationship-e7095a0b8b1e28ae0e6bb</t>
  </si>
  <si>
    <t>AccessRelationship-1b7f4e3508bec01c65271</t>
  </si>
  <si>
    <t>UsedByRelationship-5e310c85c6de73271a00b</t>
  </si>
  <si>
    <t>Collect Membership Loan Payment</t>
  </si>
  <si>
    <t>UsedByRelationship-7a4500a3fcf270441f1bb</t>
  </si>
  <si>
    <t>Post Member Loan Payment</t>
  </si>
  <si>
    <t>AssociationRelationship-77cc89ff35e6ceb4</t>
  </si>
  <si>
    <t>AssociationRelationship-ec8130a507225739</t>
  </si>
  <si>
    <t>AccessRelationship-19c66e8fdc9b3bc929409</t>
  </si>
  <si>
    <t>AccessRelationship-864c3e83f2c17c569f0e3</t>
  </si>
  <si>
    <t>AccessRelationship-8cffadcaaee68c2822416</t>
  </si>
  <si>
    <t>UsedByRelationship-f5dff81ac5a8229ab3a39</t>
  </si>
  <si>
    <t>Collect Membership Deposit</t>
  </si>
  <si>
    <t>UsedByRelationship-6fc1d44996d0a589eeeb1</t>
  </si>
  <si>
    <t>Post Contract Deposit</t>
  </si>
  <si>
    <t>AssociationRelationship-fbe64c3eab33fabe</t>
  </si>
  <si>
    <t>AssociationRelationship-95a2f6d6b8db1734</t>
  </si>
  <si>
    <t>UsedByRelationship-4ee0d465dd50a22896ad7</t>
  </si>
  <si>
    <t>Collect Closing Fees</t>
  </si>
  <si>
    <t>UsedByRelationship-3a5bbe34ca187e9e1d56d</t>
  </si>
  <si>
    <t>Post Closing Fees</t>
  </si>
  <si>
    <t>AssociationRelationship-55dd4b6e9100b479</t>
  </si>
  <si>
    <t>Fees</t>
  </si>
  <si>
    <t>AssignmentRelationship-716b6995d8686961e</t>
  </si>
  <si>
    <t>Record Settlement in Accounting Journal</t>
  </si>
  <si>
    <t>UsedByRelationship-cc338a016cc03f9636999</t>
  </si>
  <si>
    <t>AssignmentRelationship-0c1549e22c49c1582</t>
  </si>
  <si>
    <t>AssignmentRelationship-93ebcdd48134ec99b</t>
  </si>
  <si>
    <t>AssignmentRelationship-54ce419050973113e</t>
  </si>
  <si>
    <t>AssignmentRelationship-9b0077d85ce047aa9</t>
  </si>
  <si>
    <t>AssociationRelationship-e12cedd433da6fba</t>
  </si>
  <si>
    <t>SAP</t>
  </si>
  <si>
    <t>UsedByRelationship-cd2737329312aff338182</t>
  </si>
  <si>
    <t>UsedByRelationship-08cbf8a5f7c48bb8bf96e</t>
  </si>
  <si>
    <t>Record Foreclosure in Accounting Journal</t>
  </si>
  <si>
    <t>UsedByRelationship-5d323e8d88b9689ad8354</t>
  </si>
  <si>
    <t>Foreclose on Member</t>
  </si>
  <si>
    <t>AssociationRelationship-fde1ce9e7676e5c6</t>
  </si>
  <si>
    <t>AccessRelationship-a55dfd023014511e4bf0a</t>
  </si>
  <si>
    <t>AssignmentRelationship-3c62c8c3dbfe7fc34</t>
  </si>
  <si>
    <t>Resort</t>
  </si>
  <si>
    <t>AssociationRelationship-bf8915a18fe08cf0</t>
  </si>
  <si>
    <t>UsedByRelationship-30d26198228133a946cc7</t>
  </si>
  <si>
    <t>Create Bond with 3rd Party</t>
  </si>
  <si>
    <t>UsedByRelationship-21353753a405a477fa7d5</t>
  </si>
  <si>
    <t>Post Bond</t>
  </si>
  <si>
    <t>AssociationRelationship-a34cb9fac7056903</t>
  </si>
  <si>
    <t>Bond</t>
  </si>
  <si>
    <t>24.0</t>
  </si>
  <si>
    <t>UsedByRelationship-911a2f79561ee797b7390</t>
  </si>
  <si>
    <t>Determine Monthly Dues for DVC Resort</t>
  </si>
  <si>
    <t>UsedByRelationship-c4d0c07c1d7bf3108f3c7</t>
  </si>
  <si>
    <t>Collect Contract Details</t>
  </si>
  <si>
    <t>AssociationRelationship-a392daa5c7e90503</t>
  </si>
  <si>
    <t>AccessRelationship-92851b9e744813427dcd6</t>
  </si>
  <si>
    <t>AssignmentRelationship-68b44a8051a7d2f4f</t>
  </si>
  <si>
    <t>AssignmentRelationship-1d14cbad3d09f6b2e</t>
  </si>
  <si>
    <t>Reporting</t>
  </si>
  <si>
    <t>AssignmentRelationship-5f928193ab15100dc</t>
  </si>
  <si>
    <t>Contract Management</t>
  </si>
  <si>
    <t>AssociationRelationship-144c4fcf3b39ef8f</t>
  </si>
  <si>
    <t>AssociationRelationship-78acf8e2c6fed7d5</t>
  </si>
  <si>
    <t>AssociationRelationship-752f20c526b35464</t>
  </si>
  <si>
    <t>AssociationRelationship-9d360e8f06a4eb94</t>
  </si>
  <si>
    <t>RCI</t>
  </si>
  <si>
    <t>UsedByRelationship-98a0b9a486c1ceeb5d314</t>
  </si>
  <si>
    <t>AssignmentRelationship-251bc4f35d31a3cf1</t>
  </si>
  <si>
    <t>AssociationRelationship-5156f38a2c61babd</t>
  </si>
  <si>
    <t>Bankruptcy Notification</t>
  </si>
  <si>
    <t>UsedByRelationship-466706cc0d02b2fb819b0</t>
  </si>
  <si>
    <t>Update Member Status for Backruptcy</t>
  </si>
  <si>
    <t>UsedByRelationship-088f1414af0b4e179fe72</t>
  </si>
  <si>
    <t>04.4 Process Member Backruptcy</t>
  </si>
  <si>
    <t>AssociationRelationship-4afa9cc3089ee713</t>
  </si>
  <si>
    <t>AccessRelationship-af7fe280db8e2acac6bd3</t>
  </si>
  <si>
    <t>AccessRelationship-9fcc23c3dbea425806ad6</t>
  </si>
  <si>
    <t>Bankruptcy</t>
  </si>
  <si>
    <t>10.0</t>
  </si>
  <si>
    <t>AccessRelationship-f5fbcecea078148fcdc18</t>
  </si>
  <si>
    <t>Court</t>
  </si>
  <si>
    <t>Escrow Servicing</t>
  </si>
  <si>
    <t>AssociationRelationship-3412cb60f9de67d0</t>
  </si>
  <si>
    <t>Marketing Campaign</t>
  </si>
  <si>
    <t>AssignmentRelationship-b96a2027ea3ff88b2</t>
  </si>
  <si>
    <t>Lead Scoring</t>
  </si>
  <si>
    <t>AssignmentRelationship-c31c11f6aa3dab618</t>
  </si>
  <si>
    <t>Extract</t>
  </si>
  <si>
    <t>AssignmentRelationship-afe1a02ca3cb85c28</t>
  </si>
  <si>
    <t>Load</t>
  </si>
  <si>
    <t>AssignmentRelationship-005945752767957f6</t>
  </si>
</sst>
</file>

<file path=xl/styles.xml><?xml version="1.0" encoding="utf-8"?>
<styleSheet xmlns="http://schemas.openxmlformats.org/spreadsheetml/2006/main">
  <numFmts count="8">
    <numFmt formatCode="0.000%" numFmtId="165"/>
    <numFmt formatCode="_(&quot;$&quot;* #,##0_);_(&quot;$&quot;* \(#,##0\);_(&quot;$&quot;* &quot;-&quot;??_);_(@_)" numFmtId="166"/>
    <numFmt formatCode="_(* #,##0_);_(* \(#,##0\);_(* &quot;-&quot;??_);_(@_)" numFmtId="167"/>
    <numFmt formatCode="0.0" numFmtId="168"/>
    <numFmt formatCode="0.0%" numFmtId="169"/>
    <numFmt formatCode="&quot;$&quot;#,##0.00" numFmtId="170"/>
    <numFmt formatCode="&quot;$&quot;#,##0" numFmtId="171"/>
    <numFmt formatCode="_([$$-409]* #,##0_);_([$$-409]* \(#,##0\);_([$$-409]* &quot;-&quot;_);_(@_)" numFmtId="172"/>
  </numFmts>
  <fonts count="24">
    <font>
      <sz val="11"/>
      <color theme="1"/>
      <name val="Calibri"/>
      <family val="2"/>
      <scheme val="minor"/>
    </font>
    <font>
      <sz val="11.0"/>
      <color rgb="FF000000"/>
      <name val="Calibri"/>
      <family val="2"/>
    </font>
    <font>
      <sz val="10.0"/>
      <color theme="1"/>
      <name val="Calibri"/>
      <family val="2"/>
    </font>
    <font>
      <sz val="11.0"/>
      <color theme="1"/>
      <name val="Calibri"/>
      <family val="2"/>
    </font>
    <font>
      <sz val="12.0"/>
      <color theme="1"/>
      <name val="Calibri"/>
      <family val="2"/>
      <b/>
    </font>
    <font>
      <sz val="11.0"/>
      <color theme="1"/>
      <name val="Calibri"/>
      <family val="2"/>
      <b/>
    </font>
    <font>
      <sz val="10.0"/>
      <color theme="1"/>
      <name val="Times New Roman"/>
      <family val="1"/>
    </font>
    <font>
      <sz val="10.0"/>
      <color rgb="00000000"/>
      <name val="Arial"/>
      <family val="2"/>
    </font>
    <font>
      <sz val="10.0"/>
      <color theme="1"/>
      <name val="Arial"/>
      <family val="2"/>
      <b/>
    </font>
    <font>
      <sz val="10.0"/>
      <color rgb="00000000"/>
      <name val="Arial"/>
      <family val="2"/>
      <b/>
    </font>
    <font>
      <sz val="12.0"/>
      <color rgb="FF000000"/>
      <name val="Calibri"/>
      <family val="2"/>
    </font>
    <font>
      <sz val="11.0"/>
      <color rgb="FF1F497D"/>
      <name val="Calibri"/>
      <family val="2"/>
    </font>
    <font>
      <sz val="10.5"/>
      <color rgb="FF000000"/>
      <name val="Calibri"/>
      <family val="2"/>
    </font>
    <font>
      <sz val="10.0"/>
      <color theme="1"/>
      <name val="Times New Roman"/>
      <family val="1"/>
      <b/>
    </font>
    <font>
      <sz val="11.0"/>
      <color rgb="00000000"/>
      <name val="Calibri"/>
      <family val="2"/>
      <b/>
    </font>
    <font>
      <sz val="11.0"/>
      <color theme="1"/>
      <name val="Calibri"/>
      <family val="2"/>
      <i/>
    </font>
    <font>
      <sz val="11.0"/>
      <color rgb="FF000000"/>
      <name val="Calibri"/>
      <family val="2"/>
      <b/>
    </font>
    <font>
      <sz val="11.0"/>
      <color rgb="FF000000"/>
      <name val="Times New Roman"/>
      <family val="1"/>
    </font>
    <font>
      <sz val="8.0"/>
      <color rgb="00000000"/>
      <name val="Verdana"/>
      <family val="2"/>
    </font>
    <font>
      <sz val="11.0"/>
      <color theme="5" tint="-0.249977111117893"/>
      <name val="Calibri"/>
      <family val="2"/>
    </font>
    <font>
      <sz val="8.0"/>
      <color indexed="8"/>
      <name val="Verdana"/>
      <family val="2"/>
      <b/>
    </font>
    <font>
      <sz val="11.0"/>
      <color theme="1"/>
      <name val="Calibri"/>
      <family val="2"/>
      <b/>
      <i/>
    </font>
    <font>
      <sz val="10.0"/>
      <color theme="1"/>
      <name val="Calibri"/>
      <family val="2"/>
      <b/>
    </font>
    <font>
      <sz val="11.0"/>
      <color rgb="FFFF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8DA1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531">
    <xf borderId="0" fillId="0" fontId="0" numFmtId="0" xfId="0"/>
    <xf borderId="0" fillId="0" fontId="0" numFmtId="0" xfId="0"/>
    <xf applyAlignment="1" applyBorder="1" applyFont="1" borderId="1" fillId="0" fontId="1" numFmtId="0" xfId="0">
      <alignment vertical="center" wrapText="1"/>
    </xf>
    <xf applyAlignment="1" applyBorder="1" applyFont="1" applyNumberFormat="1" borderId="1" fillId="0" fontId="2" numFmtId="9" xfId="0">
      <alignment horizontal="right" vertical="center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9" xfId="0">
      <alignment horizontal="right" vertical="center"/>
    </xf>
    <xf applyAlignment="1" applyBorder="1" applyFont="1" borderId="1" fillId="0" fontId="1" numFmtId="0" xfId="0">
      <alignment vertical="center"/>
    </xf>
    <xf applyAlignment="1" applyBorder="1" applyFont="1" applyNumberFormat="1" borderId="1" fillId="0" fontId="1" numFmtId="9" xfId="0">
      <alignment horizontal="right" vertical="center"/>
    </xf>
    <xf applyFont="1" applyNumberFormat="1" borderId="0" fillId="0" fontId="3" numFmtId="9" xfId="0"/>
    <xf applyAlignment="1" applyBorder="1" borderId="1" fillId="0" fontId="0" numFmtId="0" xfId="0">
      <alignment wrapText="1"/>
    </xf>
    <xf applyBorder="1" borderId="2" fillId="0" fontId="0" numFmtId="0" xfId="0"/>
    <xf applyBorder="1" applyFill="1" borderId="1" fillId="2" fontId="0" numFmtId="0" xfId="0"/>
    <xf borderId="0" fillId="0" fontId="0" numFmtId="0" xfId="0"/>
    <xf applyAlignment="1" applyBorder="1" applyFill="1" applyFont="1" borderId="1" fillId="2" fontId="1" numFmtId="0" xfId="0">
      <alignment vertical="center" wrapText="1"/>
    </xf>
    <xf applyFont="1" applyNumberFormat="1" borderId="0" fillId="0" fontId="3" numFmtId="165" xfId="0"/>
    <xf applyFont="1" applyNumberFormat="1" borderId="0" fillId="0" fontId="3" numFmtId="9" xfId="0"/>
    <xf applyAlignment="1" applyBorder="1" applyFill="1" applyFont="1" applyNumberFormat="1" borderId="1" fillId="3" fontId="2" numFmtId="9" xfId="0">
      <alignment horizontal="right" vertical="center"/>
    </xf>
    <xf applyBorder="1" applyFont="1" applyNumberFormat="1" borderId="2" fillId="0" fontId="3" numFmtId="166" xfId="0"/>
    <xf applyNumberFormat="1" borderId="0" fillId="0" fontId="0" numFmtId="166" xfId="0"/>
    <xf applyBorder="1" applyFont="1" applyNumberFormat="1" borderId="2" fillId="0" fontId="3" numFmtId="167" xfId="0"/>
    <xf applyAlignment="1" applyBorder="1" applyFill="1" borderId="1" fillId="2" fontId="0" numFmtId="0" xfId="0">
      <alignment wrapText="1"/>
    </xf>
    <xf applyBorder="1" applyFont="1" applyNumberFormat="1" borderId="1" fillId="0" fontId="3" numFmtId="9" xfId="0"/>
    <xf applyBorder="1" applyFont="1" applyNumberFormat="1" borderId="2" fillId="0" fontId="3" numFmtId="166" xfId="0"/>
    <xf applyBorder="1" applyFont="1" applyNumberFormat="1" borderId="1" fillId="0" fontId="3" numFmtId="10" xfId="0"/>
    <xf applyFont="1" borderId="0" fillId="0" fontId="4" numFmtId="0" xfId="0"/>
    <xf applyFill="1" applyFont="1" borderId="0" fillId="4" fontId="4" numFmtId="0" xfId="0"/>
    <xf applyFill="1" borderId="0" fillId="4" fontId="0" numFmtId="0" xfId="0"/>
    <xf applyAlignment="1" applyFill="1" borderId="0" fillId="4" fontId="0" numFmtId="0" xfId="0">
      <alignment horizontal="left" indent="1"/>
    </xf>
    <xf applyFill="1" applyFont="1" applyNumberFormat="1" borderId="0" fillId="4" fontId="3" numFmtId="9" xfId="0"/>
    <xf applyAlignment="1" applyFill="1" borderId="0" fillId="4" fontId="0" numFmtId="0" xfId="0">
      <alignment horizontal="left"/>
    </xf>
    <xf applyBorder="1" applyFill="1" applyFont="1" applyNumberFormat="1" borderId="3" fillId="4" fontId="3" numFmtId="9" xfId="0"/>
    <xf applyBorder="1" applyFill="1" borderId="3" fillId="4" fontId="0" numFmtId="0" xfId="0"/>
    <xf applyBorder="1" borderId="3" fillId="0" fontId="0" numFmtId="0" xfId="0"/>
    <xf applyBorder="1" applyFill="1" applyNumberFormat="1" borderId="3" fillId="4" fontId="0" numFmtId="168" xfId="0"/>
    <xf applyBorder="1" applyFont="1" applyNumberFormat="1" borderId="1" fillId="0" fontId="3" numFmtId="169" xfId="0"/>
    <xf applyAlignment="1" applyBorder="1" applyFill="1" applyFont="1" borderId="1" fillId="2" fontId="5" numFmtId="0" xfId="0">
      <alignment wrapText="1"/>
    </xf>
    <xf applyFont="1" applyNumberFormat="1" borderId="0" fillId="0" fontId="3" numFmtId="166" xfId="0"/>
    <xf applyAlignment="1" borderId="0" fillId="0" fontId="0" numFmtId="0" xfId="0">
      <alignment wrapText="1"/>
    </xf>
    <xf applyBorder="1" applyFill="1" applyFont="1" borderId="1" fillId="5" fontId="5" numFmtId="0" xfId="0"/>
    <xf applyBorder="1" borderId="1" fillId="0" fontId="0" numFmtId="0" xfId="0"/>
    <xf applyBorder="1" applyNumberFormat="1" borderId="1" fillId="0" fontId="0" numFmtId="168" xfId="0"/>
    <xf applyBorder="1" borderId="4" fillId="0" fontId="0" numFmtId="0" xfId="0"/>
    <xf applyBorder="1" applyFont="1" applyNumberFormat="1" borderId="1" fillId="0" fontId="3" numFmtId="166" xfId="0"/>
    <xf applyBorder="1" borderId="1" fillId="0" fontId="0" numFmtId="0" xfId="0"/>
    <xf applyAlignment="1" applyBorder="1" applyFill="1" applyFont="1" borderId="1" fillId="2" fontId="5" numFmtId="0" xfId="0">
      <alignment wrapText="1"/>
    </xf>
    <xf applyBorder="1" applyFill="1" applyFont="1" borderId="1" fillId="2" fontId="5" numFmtId="0" xfId="0"/>
    <xf applyBorder="1" applyFont="1" applyNumberFormat="1" borderId="1" fillId="0" fontId="3" numFmtId="9" xfId="0"/>
    <xf applyNumberFormat="1" borderId="0" fillId="0" fontId="0" numFmtId="9" xfId="0"/>
    <xf applyBorder="1" applyFont="1" applyNumberFormat="1" borderId="4" fillId="0" fontId="3" numFmtId="167" xfId="0"/>
    <xf applyBorder="1" applyNumberFormat="1" borderId="4" fillId="0" fontId="0" numFmtId="166" xfId="0"/>
    <xf applyBorder="1" applyFont="1" applyNumberFormat="1" borderId="1" fillId="0" fontId="5" numFmtId="166" xfId="0"/>
    <xf applyAlignment="1" applyBorder="1" applyFill="1" applyFont="1" borderId="1" fillId="6" fontId="5" numFmtId="0" xfId="0">
      <alignment wrapText="1"/>
    </xf>
    <xf applyAlignment="1" applyBorder="1" applyFill="1" borderId="1" fillId="2" fontId="0" numFmtId="0" xfId="0">
      <alignment horizontal="center"/>
    </xf>
    <xf applyAlignment="1" applyBorder="1" applyFill="1" applyFont="1" borderId="1" fillId="5" fontId="5" numFmtId="0" xfId="0">
      <alignment wrapText="1"/>
    </xf>
    <xf applyBorder="1" applyFont="1" applyNumberFormat="1" borderId="1" fillId="0" fontId="3" numFmtId="167" xfId="0"/>
    <xf applyBorder="1" applyFill="1" applyFont="1" applyNumberFormat="1" borderId="1" fillId="7" fontId="3" numFmtId="9" xfId="0"/>
    <xf applyBorder="1" applyFill="1" applyFont="1" applyNumberFormat="1" borderId="1" fillId="8" fontId="3" numFmtId="9" xfId="0"/>
    <xf applyBorder="1" applyFill="1" applyFont="1" applyNumberFormat="1" borderId="1" fillId="9" fontId="3" numFmtId="9" xfId="0"/>
    <xf applyBorder="1" applyFill="1" applyFont="1" applyNumberFormat="1" borderId="1" fillId="10" fontId="3" numFmtId="9" xfId="0"/>
    <xf applyBorder="1" applyFill="1" applyFont="1" applyNumberFormat="1" borderId="1" fillId="11" fontId="3" numFmtId="9" xfId="0"/>
    <xf applyBorder="1" applyFill="1" applyFont="1" applyNumberFormat="1" borderId="1" fillId="12" fontId="3" numFmtId="9" xfId="0"/>
    <xf applyBorder="1" applyFill="1" applyFont="1" applyNumberFormat="1" borderId="1" fillId="13" fontId="3" numFmtId="9" xfId="0"/>
    <xf applyBorder="1" applyFill="1" applyFont="1" applyNumberFormat="1" borderId="1" fillId="6" fontId="3" numFmtId="9" xfId="0"/>
    <xf applyBorder="1" applyFill="1" applyFont="1" applyNumberFormat="1" borderId="1" fillId="14" fontId="3" numFmtId="9" xfId="0"/>
    <xf applyBorder="1" applyFont="1" borderId="5" fillId="0" fontId="5" numFmtId="0" xfId="0"/>
    <xf applyBorder="1" applyFont="1" applyNumberFormat="1" borderId="5" fillId="0" fontId="5" numFmtId="167" xfId="0"/>
    <xf applyBorder="1" applyFont="1" borderId="5" fillId="0" fontId="5" numFmtId="0" xfId="0"/>
    <xf applyBorder="1" applyFont="1" applyNumberFormat="1" borderId="5" fillId="0" fontId="5" numFmtId="166" xfId="0"/>
    <xf applyBorder="1" applyFont="1" applyNumberFormat="1" borderId="6" fillId="0" fontId="3" numFmtId="166" xfId="0"/>
    <xf borderId="0" fillId="0" fontId="0" numFmtId="0" xfId="0"/>
    <xf applyAlignment="1" applyFont="1" borderId="0" fillId="0" fontId="6" numFmtId="0" xfId="0">
      <alignment horizontal="center" vertical="center" wrapText="1"/>
    </xf>
    <xf applyNumberFormat="1" borderId="0" fillId="0" fontId="0" numFmtId="1" xfId="0"/>
    <xf applyAlignment="1" applyFont="1" borderId="0" fillId="0" fontId="6" numFmtId="0" xfId="0">
      <alignment vertical="center" wrapText="1"/>
    </xf>
    <xf applyAlignment="1" applyBorder="1" applyFont="1" applyNumberFormat="1" borderId="1" fillId="0" fontId="3" numFmtId="9" xfId="0">
      <alignment wrapText="1"/>
    </xf>
    <xf applyBorder="1" applyFont="1" applyNumberFormat="1" borderId="1" fillId="0" fontId="3" numFmtId="10" xfId="0"/>
    <xf applyBorder="1" applyFill="1" applyFont="1" applyProtection="1" borderId="7" fillId="15" fontId="7" numFmtId="0" xfId="0">
      <protection hidden="0" locked="0"/>
    </xf>
    <xf applyAlignment="1" applyBorder="1" applyFill="1" applyFont="1" applyProtection="1" borderId="7" fillId="15" fontId="7" numFmtId="0" xfId="0">
      <alignment horizontal="left"/>
      <protection hidden="0" locked="0"/>
    </xf>
    <xf applyAlignment="1" applyBorder="1" applyFill="1" applyFont="1" applyNumberFormat="1" borderId="1" fillId="3" fontId="3" numFmtId="9" xfId="0">
      <alignment wrapText="1"/>
    </xf>
    <xf applyBorder="1" applyFill="1" borderId="1" fillId="3" fontId="0" numFmtId="0" xfId="0"/>
    <xf applyAlignment="1" applyBorder="1" applyFont="1" applyNumberFormat="1" borderId="1" fillId="0" fontId="3" numFmtId="9" xfId="0">
      <alignment wrapText="1"/>
    </xf>
    <xf applyBorder="1" applyFill="1" applyNumberFormat="1" borderId="1" fillId="3" fontId="0" numFmtId="1" xfId="0"/>
    <xf applyBorder="1" applyNumberFormat="1" borderId="1" fillId="0" fontId="0" numFmtId="1" xfId="0"/>
    <xf applyAlignment="1" applyBorder="1" applyFill="1" applyFont="1" applyProtection="1" borderId="1" fillId="16" fontId="8" numFmtId="0" xfId="0">
      <alignment wrapText="1"/>
      <protection hidden="0" locked="0"/>
    </xf>
    <xf applyBorder="1" borderId="8" fillId="0" fontId="0" numFmtId="0" xfId="0"/>
    <xf applyBorder="1" borderId="9" fillId="0" fontId="0" numFmtId="0" xfId="0"/>
    <xf applyAlignment="1" applyFill="1" applyFont="1" applyNumberFormat="1" borderId="0" fillId="17" fontId="1" numFmtId="6" xfId="0">
      <alignment horizontal="right" vertical="center"/>
    </xf>
    <xf applyFont="1" applyNumberFormat="1" borderId="0" fillId="0" fontId="3" numFmtId="6" xfId="0"/>
    <xf applyBorder="1" applyFill="1" applyFont="1" applyNumberFormat="1" borderId="10" fillId="18" fontId="3" numFmtId="9" xfId="0"/>
    <xf applyBorder="1" applyFill="1" applyFont="1" applyNumberFormat="1" borderId="11" fillId="18" fontId="3" numFmtId="9" xfId="0"/>
    <xf applyBorder="1" applyFill="1" applyFont="1" applyNumberFormat="1" borderId="10" fillId="19" fontId="3" numFmtId="9" xfId="0"/>
    <xf applyBorder="1" applyFill="1" applyFont="1" applyNumberFormat="1" borderId="11" fillId="19" fontId="3" numFmtId="9" xfId="0"/>
    <xf applyBorder="1" applyFill="1" applyFont="1" applyNumberFormat="1" borderId="8" fillId="18" fontId="3" numFmtId="9" xfId="0"/>
    <xf applyFill="1" applyFont="1" applyNumberFormat="1" borderId="0" fillId="18" fontId="3" numFmtId="9" xfId="0"/>
    <xf applyBorder="1" applyFill="1" applyFont="1" applyNumberFormat="1" borderId="8" fillId="19" fontId="3" numFmtId="9" xfId="0"/>
    <xf applyFill="1" applyFont="1" applyNumberFormat="1" borderId="0" fillId="19" fontId="3" numFmtId="9" xfId="0"/>
    <xf applyBorder="1" applyFill="1" applyFont="1" applyNumberFormat="1" borderId="12" fillId="18" fontId="3" numFmtId="9" xfId="0"/>
    <xf applyBorder="1" applyFill="1" applyFont="1" applyNumberFormat="1" borderId="13" fillId="18" fontId="3" numFmtId="9" xfId="0"/>
    <xf applyBorder="1" applyFill="1" applyFont="1" applyNumberFormat="1" borderId="12" fillId="19" fontId="3" numFmtId="9" xfId="0"/>
    <xf applyBorder="1" applyFill="1" applyFont="1" applyNumberFormat="1" borderId="13" fillId="19" fontId="3" numFmtId="9" xfId="0"/>
    <xf applyBorder="1" borderId="7" fillId="0" fontId="0" numFmtId="0" xfId="0"/>
    <xf applyAlignment="1" applyBorder="1" applyFill="1" applyFont="1" applyProtection="1" borderId="14" fillId="16" fontId="8" numFmtId="0" xfId="0">
      <alignment wrapText="1"/>
      <protection hidden="0" locked="0"/>
    </xf>
    <xf applyAlignment="1" applyBorder="1" applyFill="1" applyFont="1" applyProtection="1" borderId="4" fillId="16" fontId="8" numFmtId="0" xfId="0">
      <alignment wrapText="1"/>
      <protection hidden="0" locked="0"/>
    </xf>
    <xf applyFill="1" applyFont="1" applyNumberFormat="1" borderId="0" fillId="18" fontId="5" numFmtId="9" xfId="0"/>
    <xf applyBorder="1" applyFill="1" applyFont="1" applyNumberFormat="1" borderId="11" fillId="18" fontId="5" numFmtId="9" xfId="0"/>
    <xf applyBorder="1" applyFill="1" applyFont="1" applyNumberFormat="1" borderId="13" fillId="18" fontId="5" numFmtId="9" xfId="0"/>
    <xf applyFill="1" applyFont="1" applyNumberFormat="1" borderId="0" fillId="19" fontId="5" numFmtId="9" xfId="0"/>
    <xf applyBorder="1" applyFill="1" applyNumberFormat="1" borderId="11" fillId="5" fontId="0" numFmtId="8" xfId="0"/>
    <xf applyBorder="1" applyFill="1" applyFont="1" applyNumberFormat="1" borderId="11" fillId="20" fontId="3" numFmtId="170" xfId="0"/>
    <xf applyBorder="1" applyFill="1" applyFont="1" applyNumberFormat="1" borderId="11" fillId="19" fontId="5" numFmtId="9" xfId="0"/>
    <xf applyBorder="1" applyFill="1" applyFont="1" applyNumberFormat="1" borderId="13" fillId="19" fontId="5" numFmtId="9" xfId="0"/>
    <xf applyFill="1" applyNumberFormat="1" borderId="0" fillId="5" fontId="0" numFmtId="8" xfId="0"/>
    <xf applyBorder="1" applyFill="1" applyNumberFormat="1" borderId="10" fillId="5" fontId="0" numFmtId="8" xfId="0"/>
    <xf applyBorder="1" applyFill="1" applyNumberFormat="1" borderId="8" fillId="5" fontId="0" numFmtId="8" xfId="0"/>
    <xf applyBorder="1" applyFill="1" applyNumberFormat="1" borderId="12" fillId="5" fontId="0" numFmtId="8" xfId="0"/>
    <xf applyBorder="1" applyFill="1" applyNumberFormat="1" borderId="13" fillId="5" fontId="0" numFmtId="8" xfId="0"/>
    <xf applyBorder="1" applyFill="1" applyNumberFormat="1" borderId="15" fillId="21" fontId="0" numFmtId="8" xfId="0"/>
    <xf applyAlignment="1" applyBorder="1" applyFill="1" applyFont="1" applyProtection="1" borderId="10" fillId="16" fontId="8" numFmtId="0" xfId="0">
      <alignment wrapText="1"/>
      <protection hidden="0" locked="0"/>
    </xf>
    <xf applyFill="1" applyFont="1" applyNumberFormat="1" borderId="0" fillId="20" fontId="3" numFmtId="170" xfId="0"/>
    <xf applyBorder="1" applyFill="1" applyFont="1" applyNumberFormat="1" borderId="10" fillId="20" fontId="3" numFmtId="170" xfId="0"/>
    <xf applyBorder="1" applyFill="1" applyFont="1" applyNumberFormat="1" borderId="8" fillId="20" fontId="3" numFmtId="170" xfId="0"/>
    <xf applyBorder="1" applyFill="1" applyFont="1" applyNumberFormat="1" borderId="12" fillId="20" fontId="3" numFmtId="170" xfId="0"/>
    <xf applyBorder="1" applyFill="1" applyFont="1" applyNumberFormat="1" borderId="13" fillId="20" fontId="3" numFmtId="170" xfId="0"/>
    <xf applyBorder="1" applyFill="1" applyFont="1" applyNumberFormat="1" borderId="11" fillId="5" fontId="5" numFmtId="8" xfId="0"/>
    <xf applyFill="1" applyFont="1" applyNumberFormat="1" borderId="0" fillId="5" fontId="5" numFmtId="8" xfId="0"/>
    <xf applyBorder="1" applyFill="1" applyFont="1" applyNumberFormat="1" borderId="13" fillId="5" fontId="5" numFmtId="8" xfId="0"/>
    <xf applyBorder="1" applyFill="1" applyFont="1" applyNumberFormat="1" borderId="15" fillId="20" fontId="5" numFmtId="170" xfId="0"/>
    <xf applyBorder="1" applyFill="1" applyFont="1" applyNumberFormat="1" borderId="9" fillId="20" fontId="5" numFmtId="170" xfId="0"/>
    <xf applyBorder="1" applyFill="1" applyFont="1" applyNumberFormat="1" borderId="16" fillId="20" fontId="5" numFmtId="170" xfId="0"/>
    <xf applyBorder="1" applyFill="1" applyNumberFormat="1" borderId="1" fillId="21" fontId="0" numFmtId="8" xfId="0"/>
    <xf applyBorder="1" applyFont="1" applyNumberFormat="1" borderId="1" fillId="0" fontId="3" numFmtId="9" xfId="0"/>
    <xf applyAlignment="1" applyBorder="1" applyFill="1" applyFont="1" applyNumberFormat="1" borderId="1" fillId="2" fontId="3" numFmtId="9" xfId="0">
      <alignment wrapText="1"/>
    </xf>
    <xf applyAlignment="1" applyBorder="1" applyFill="1" applyFont="1" applyProtection="1" borderId="17" fillId="15" fontId="7" numFmtId="0" xfId="0">
      <alignment horizontal="left"/>
      <protection hidden="0" locked="0"/>
    </xf>
    <xf applyBorder="1" applyFont="1" applyNumberFormat="1" borderId="2" fillId="0" fontId="3" numFmtId="9" xfId="0"/>
    <xf applyBorder="1" applyFill="1" applyFont="1" applyNumberFormat="1" borderId="2" fillId="10" fontId="3" numFmtId="9" xfId="0"/>
    <xf applyBorder="1" applyFill="1" applyNumberFormat="1" borderId="2" fillId="3" fontId="0" numFmtId="1" xfId="0"/>
    <xf applyBorder="1" applyFill="1" applyFont="1" applyNumberFormat="1" borderId="17" fillId="18" fontId="3" numFmtId="9" xfId="0"/>
    <xf applyBorder="1" applyFill="1" applyFont="1" applyNumberFormat="1" borderId="3" fillId="18" fontId="3" numFmtId="9" xfId="0"/>
    <xf applyBorder="1" applyFill="1" applyFont="1" applyNumberFormat="1" borderId="3" fillId="18" fontId="5" numFmtId="9" xfId="0"/>
    <xf applyBorder="1" applyFill="1" applyFont="1" applyNumberFormat="1" borderId="17" fillId="19" fontId="3" numFmtId="9" xfId="0"/>
    <xf applyBorder="1" applyFill="1" applyFont="1" applyNumberFormat="1" borderId="3" fillId="19" fontId="3" numFmtId="9" xfId="0"/>
    <xf applyBorder="1" applyFill="1" applyFont="1" applyNumberFormat="1" borderId="3" fillId="19" fontId="5" numFmtId="9" xfId="0"/>
    <xf applyBorder="1" applyFill="1" applyNumberFormat="1" borderId="17" fillId="5" fontId="0" numFmtId="8" xfId="0"/>
    <xf applyBorder="1" applyFill="1" applyNumberFormat="1" borderId="3" fillId="5" fontId="0" numFmtId="8" xfId="0"/>
    <xf applyBorder="1" applyFill="1" applyFont="1" applyNumberFormat="1" borderId="3" fillId="5" fontId="5" numFmtId="8" xfId="0"/>
    <xf applyBorder="1" applyFill="1" applyFont="1" applyNumberFormat="1" borderId="17" fillId="20" fontId="3" numFmtId="170" xfId="0"/>
    <xf applyBorder="1" applyFill="1" applyFont="1" applyNumberFormat="1" borderId="3" fillId="20" fontId="3" numFmtId="170" xfId="0"/>
    <xf applyBorder="1" applyFill="1" applyFont="1" applyNumberFormat="1" borderId="18" fillId="20" fontId="5" numFmtId="170" xfId="0"/>
    <xf applyBorder="1" applyFill="1" applyNumberFormat="1" borderId="2" fillId="21" fontId="0" numFmtId="8" xfId="0"/>
    <xf applyBorder="1" applyFill="1" applyFont="1" applyNumberFormat="1" borderId="1" fillId="10" fontId="3" numFmtId="166" xfId="0"/>
    <xf applyBorder="1" applyFill="1" applyFont="1" applyNumberFormat="1" borderId="2" fillId="10" fontId="3" numFmtId="166" xfId="0"/>
    <xf applyAlignment="1" applyBorder="1" applyFont="1" applyProtection="1" borderId="1" fillId="0" fontId="7" numFmtId="0" xfId="0">
      <alignment horizontal="left"/>
      <protection hidden="0" locked="0"/>
    </xf>
    <xf applyAlignment="1" applyBorder="1" applyFont="1" applyProtection="1" borderId="2" fillId="0" fontId="7" numFmtId="0" xfId="0">
      <alignment horizontal="left"/>
      <protection hidden="0" locked="0"/>
    </xf>
    <xf applyAlignment="1" applyBorder="1" applyFont="1" applyProtection="1" borderId="6" fillId="0" fontId="7" numFmtId="0" xfId="0">
      <alignment horizontal="left"/>
      <protection hidden="0" locked="0"/>
    </xf>
    <xf applyAlignment="1" applyBorder="1" applyFont="1" applyProtection="1" borderId="5" fillId="0" fontId="9" numFmtId="0" xfId="0">
      <alignment horizontal="left"/>
      <protection hidden="0" locked="0"/>
    </xf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applyNumberFormat="1" borderId="1" fillId="0" fontId="3" numFmtId="10" xfId="0"/>
    <xf applyBorder="1" applyFont="1" applyNumberFormat="1" borderId="2" fillId="0" fontId="3" numFmtId="10" xfId="0"/>
    <xf applyBorder="1" applyFill="1" applyFont="1" applyNumberFormat="1" borderId="1" fillId="10" fontId="3" numFmtId="167" xfId="0"/>
    <xf applyBorder="1" applyFill="1" applyFont="1" applyNumberFormat="1" borderId="18" fillId="10" fontId="3" numFmtId="167" xfId="0"/>
    <xf applyFont="1" applyNumberFormat="1" borderId="0" fillId="0" fontId="5" numFmtId="8" xfId="0"/>
    <xf applyFont="1" borderId="0" fillId="0" fontId="3" numFmtId="0" xfId="0"/>
    <xf applyAlignment="1" applyFill="1" applyFont="1" borderId="0" fillId="17" fontId="1" numFmtId="0" xfId="0">
      <alignment vertical="center"/>
    </xf>
    <xf applyNumberFormat="1" borderId="0" fillId="0" fontId="0" numFmtId="3" xfId="0"/>
    <xf applyFont="1" applyNumberFormat="1" borderId="0" fillId="0" fontId="10" numFmtId="3" xfId="0"/>
    <xf applyFont="1" applyNumberFormat="1" borderId="0" fillId="0" fontId="11" numFmtId="3" xfId="0"/>
    <xf applyFont="1" applyNumberFormat="1" borderId="0" fillId="0" fontId="12" numFmtId="3" xfId="0"/>
    <xf applyBorder="1" applyFont="1" applyNumberFormat="1" borderId="1" fillId="0" fontId="3" numFmtId="44" xfId="0"/>
    <xf applyBorder="1" applyFont="1" applyNumberFormat="1" borderId="1" fillId="0" fontId="3" numFmtId="44" xfId="0"/>
    <xf applyBorder="1" applyFont="1" applyNumberFormat="1" borderId="2" fillId="0" fontId="3" numFmtId="44" xfId="0"/>
    <xf applyBorder="1" applyFont="1" applyNumberFormat="1" borderId="1" fillId="0" fontId="3" numFmtId="44" xfId="0"/>
    <xf applyBorder="1" applyNumberFormat="1" borderId="1" fillId="0" fontId="0" numFmtId="166" xfId="0"/>
    <xf applyBorder="1" applyFill="1" applyFont="1" borderId="5" fillId="3" fontId="5" numFmtId="0" xfId="0"/>
    <xf applyBorder="1" applyFill="1" applyFont="1" applyNumberFormat="1" borderId="1" fillId="3" fontId="5" numFmtId="167" xfId="0"/>
    <xf applyBorder="1" applyFill="1" applyFont="1" applyNumberFormat="1" borderId="1" fillId="3" fontId="5" numFmtId="166" xfId="0"/>
    <xf applyNumberFormat="1" borderId="0" fillId="0" fontId="0" numFmtId="44" xfId="0"/>
    <xf applyBorder="1" applyNumberFormat="1" borderId="1" fillId="0" fontId="0" numFmtId="2" xfId="0"/>
    <xf applyAlignment="1" applyBorder="1" applyFill="1" applyFont="1" applyNumberFormat="1" borderId="1" fillId="2" fontId="5" numFmtId="9" xfId="0">
      <alignment wrapText="1"/>
    </xf>
    <xf applyAlignment="1" applyBorder="1" applyFill="1" applyFont="1" borderId="1" fillId="17" fontId="1" numFmtId="0" xfId="0">
      <alignment vertical="center" wrapText="1"/>
    </xf>
    <xf applyAlignment="1" applyBorder="1" applyFont="1" applyNumberFormat="1" borderId="1" fillId="0" fontId="1" numFmtId="9" xfId="0">
      <alignment horizontal="right" vertical="center" wrapText="1"/>
    </xf>
    <xf applyBorder="1" applyFont="1" borderId="1" fillId="0" fontId="3" numFmtId="0" xfId="0"/>
    <xf applyAlignment="1" applyBorder="1" applyFill="1" applyFont="1" applyNumberFormat="1" borderId="1" fillId="17" fontId="1" numFmtId="8" xfId="0">
      <alignment horizontal="right" vertical="center"/>
    </xf>
    <xf applyBorder="1" applyFont="1" applyNumberFormat="1" borderId="1" fillId="0" fontId="5" numFmtId="8" xfId="0"/>
    <xf applyBorder="1" applyFont="1" applyNumberFormat="1" borderId="1" fillId="0" fontId="3" numFmtId="8" xfId="0"/>
    <xf applyBorder="1" applyFont="1" applyNumberFormat="1" borderId="1" fillId="0" fontId="3" numFmtId="8" xfId="0"/>
    <xf borderId="0" fillId="0" fontId="0" numFmtId="0" xfId="0"/>
    <xf applyBorder="1" applyFont="1" applyNumberFormat="1" borderId="20" fillId="0" fontId="5" numFmtId="8" xfId="0"/>
    <xf applyBorder="1" applyFont="1" borderId="1" fillId="0" fontId="5" numFmtId="0" xfId="0"/>
    <xf applyAlignment="1" applyBorder="1" applyFill="1" applyFont="1" borderId="1" fillId="10" fontId="1" numFmtId="0" xfId="0">
      <alignment vertical="center" wrapText="1"/>
    </xf>
    <xf applyAlignment="1" applyBorder="1" applyFill="1" applyFont="1" applyNumberFormat="1" borderId="5" fillId="10" fontId="1" numFmtId="8" xfId="0">
      <alignment horizontal="right" vertical="center"/>
    </xf>
    <xf applyAlignment="1" applyBorder="1" applyFill="1" applyFont="1" applyNumberFormat="1" borderId="1" fillId="10" fontId="1" numFmtId="8" xfId="0">
      <alignment horizontal="right" vertical="center"/>
    </xf>
    <xf applyBorder="1" applyFill="1" applyFont="1" applyNumberFormat="1" borderId="1" fillId="10" fontId="3" numFmtId="8" xfId="0"/>
    <xf applyBorder="1" borderId="4" fillId="0" fontId="0" numFmtId="0" xfId="0"/>
    <xf applyBorder="1" applyFont="1" applyNumberFormat="1" borderId="6" fillId="0" fontId="3" numFmtId="166" xfId="0"/>
    <xf applyAlignment="1" applyBorder="1" applyFont="1" applyNumberFormat="1" borderId="1" fillId="0" fontId="13" numFmtId="166" xfId="0">
      <alignment vertical="center" wrapText="1"/>
    </xf>
    <xf applyFill="1" applyFont="1" applyNumberFormat="1" borderId="0" fillId="3" fontId="3" numFmtId="169" xfId="0"/>
    <xf applyBorder="1" applyFill="1" applyFont="1" borderId="19" fillId="6" fontId="5" numFmtId="0" xfId="0"/>
    <xf applyBorder="1" applyFill="1" applyFont="1" borderId="20" fillId="6" fontId="5" numFmtId="0" xfId="0"/>
    <xf applyFill="1" applyFont="1" borderId="0" fillId="6" fontId="5" numFmtId="0" xfId="0"/>
    <xf applyBorder="1" applyFill="1" applyFont="1" applyNumberFormat="1" borderId="1" fillId="14" fontId="3" numFmtId="166" xfId="0"/>
    <xf applyAlignment="1" applyBorder="1" applyFont="1" applyNumberFormat="1" borderId="1" fillId="0" fontId="13" numFmtId="166" xfId="0">
      <alignment vertical="center" wrapText="1"/>
    </xf>
    <xf applyBorder="1" applyFont="1" applyNumberFormat="1" borderId="2" fillId="0" fontId="3" numFmtId="166" xfId="0"/>
    <xf applyAlignment="1" applyBorder="1" applyFill="1" applyProtection="1" borderId="1" fillId="15" fontId="0" numFmtId="0" xfId="0">
      <alignment horizontal="left"/>
      <protection hidden="0" locked="0"/>
    </xf>
    <xf applyAlignment="1" applyBorder="1" applyProtection="1" borderId="1" fillId="0" fontId="0" numFmtId="0" xfId="0">
      <alignment horizontal="left"/>
      <protection hidden="0" locked="0"/>
    </xf>
    <xf applyAlignment="1" applyBorder="1" applyFont="1" applyProtection="1" borderId="5" fillId="0" fontId="14" numFmtId="0" xfId="0">
      <alignment horizontal="left"/>
      <protection hidden="0" locked="0"/>
    </xf>
    <xf applyBorder="1" borderId="21" fillId="0" fontId="0" numFmtId="0" xfId="0"/>
    <xf applyAlignment="1" applyBorder="1" applyFont="1" applyProtection="1" borderId="22" fillId="0" fontId="14" numFmtId="0" xfId="0">
      <alignment horizontal="left"/>
      <protection hidden="0" locked="0"/>
    </xf>
    <xf applyBorder="1" applyFont="1" borderId="21" fillId="0" fontId="5" numFmtId="0" xfId="0"/>
    <xf applyBorder="1" applyFont="1" applyNumberFormat="1" borderId="23" fillId="0" fontId="5" numFmtId="166" xfId="0"/>
    <xf applyBorder="1" applyFill="1" applyProtection="1" borderId="1" fillId="15" fontId="0" numFmtId="0" xfId="0">
      <protection hidden="0" locked="0"/>
    </xf>
    <xf applyAlignment="1" applyBorder="1" applyFont="1" applyProtection="1" borderId="24" fillId="0" fontId="14" numFmtId="0" xfId="0">
      <alignment horizontal="left"/>
      <protection hidden="0" locked="0"/>
    </xf>
    <xf applyBorder="1" borderId="24" fillId="0" fontId="0" numFmtId="0" xfId="0"/>
    <xf applyBorder="1" borderId="23" fillId="0" fontId="0" numFmtId="0" xfId="0"/>
    <xf applyBorder="1" applyFont="1" applyNumberFormat="1" borderId="6" fillId="0" fontId="3" numFmtId="9" xfId="0"/>
    <xf applyBorder="1" borderId="1" fillId="0" fontId="0" numFmtId="0" xfId="0"/>
    <xf applyBorder="1" applyFont="1" applyNumberFormat="1" borderId="1" fillId="0" fontId="3" numFmtId="166" xfId="0"/>
    <xf applyBorder="1" applyNumberFormat="1" borderId="1" fillId="0" fontId="0" numFmtId="166" xfId="0"/>
    <xf applyBorder="1" applyFont="1" applyNumberFormat="1" borderId="25" fillId="0" fontId="5" numFmtId="166" xfId="0"/>
    <xf applyAlignment="1" applyBorder="1" applyFill="1" applyFont="1" applyNumberFormat="1" borderId="1" fillId="20" fontId="13" numFmtId="166" xfId="0">
      <alignment vertical="center" wrapText="1"/>
    </xf>
    <xf applyFill="1" borderId="0" fillId="20" fontId="0" numFmtId="0" xfId="0"/>
    <xf applyFill="1" applyFont="1" borderId="0" fillId="22" fontId="6" numFmtId="0" xfId="0"/>
    <xf applyFill="1" borderId="0" fillId="22" fontId="0" numFmtId="0" xfId="0"/>
    <xf applyFill="1" borderId="0" fillId="21" fontId="0" numFmtId="0" xfId="0"/>
    <xf applyFont="1" applyNumberFormat="1" borderId="0" fillId="0" fontId="5" numFmtId="166" xfId="0"/>
    <xf applyFont="1" applyNumberFormat="1" borderId="0" fillId="0" fontId="5" numFmtId="166" xfId="0"/>
    <xf applyAlignment="1" applyBorder="1" applyFill="1" applyFont="1" borderId="1" fillId="3" fontId="5" numFmtId="0" xfId="0">
      <alignment wrapText="1"/>
    </xf>
    <xf applyBorder="1" applyFill="1" applyFont="1" applyNumberFormat="1" borderId="1" fillId="3" fontId="3" numFmtId="9" xfId="0"/>
    <xf applyBorder="1" applyFill="1" applyFont="1" borderId="1" fillId="2" fontId="5" numFmtId="0" xfId="0"/>
    <xf applyFont="1" applyNumberFormat="1" borderId="0" fillId="0" fontId="3" numFmtId="167" xfId="0"/>
    <xf applyFill="1" applyFont="1" applyNumberFormat="1" borderId="0" fillId="22" fontId="3" numFmtId="44" xfId="0"/>
    <xf applyBorder="1" applyFill="1" applyFont="1" borderId="7" fillId="2" fontId="5" numFmtId="0" xfId="0"/>
    <xf applyBorder="1" applyFill="1" applyFont="1" borderId="19" fillId="2" fontId="5" numFmtId="0" xfId="0"/>
    <xf applyBorder="1" applyFill="1" applyFont="1" borderId="20" fillId="2" fontId="5" numFmtId="0" xfId="0"/>
    <xf applyBorder="1" applyFont="1" applyNumberFormat="1" borderId="1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borderId="1" fillId="0" fontId="0" numFmtId="0" xfId="0"/>
    <xf applyBorder="1" applyNumberFormat="1" borderId="1" fillId="0" fontId="0" numFmtId="166" xfId="0"/>
    <xf applyBorder="1" applyFill="1" applyFont="1" borderId="1" fillId="5" fontId="5" numFmtId="0" xfId="0"/>
    <xf applyBorder="1" applyFont="1" applyNumberFormat="1" borderId="1" fillId="0" fontId="5" numFmtId="167" xfId="0"/>
    <xf applyBorder="1" applyFont="1" applyNumberFormat="1" borderId="1" fillId="0" fontId="3" numFmtId="44" xfId="0"/>
    <xf applyBorder="1" applyFont="1" borderId="1" fillId="0" fontId="5" numFmtId="0" xfId="0"/>
    <xf applyBorder="1" applyFill="1" applyFont="1" borderId="1" fillId="2" fontId="5" numFmtId="0" xfId="0"/>
    <xf applyBorder="1" applyFont="1" applyNumberFormat="1" borderId="1" fillId="0" fontId="5" numFmtId="167" xfId="0"/>
    <xf applyBorder="1" applyFont="1" borderId="1" fillId="0" fontId="5" numFmtId="0" xfId="0"/>
    <xf applyBorder="1" applyFont="1" applyNumberFormat="1" borderId="1" fillId="0" fontId="15" numFmtId="167" xfId="0"/>
    <xf applyBorder="1" applyFill="1" applyFont="1" applyNumberFormat="1" borderId="1" fillId="2" fontId="15" numFmtId="167" xfId="0"/>
    <xf applyFill="1" applyFont="1" borderId="0" fillId="2" fontId="15" numFmtId="0" xfId="0"/>
    <xf applyBorder="1" applyFill="1" applyFont="1" applyNumberFormat="1" borderId="1" fillId="2" fontId="15" numFmtId="166" xfId="0"/>
    <xf applyAlignment="1" applyBorder="1" applyFill="1" applyFont="1" borderId="1" fillId="5" fontId="5" numFmtId="0" xfId="0">
      <alignment wrapText="1"/>
    </xf>
    <xf applyAlignment="1" applyBorder="1" applyFill="1" applyFont="1" borderId="7" fillId="5" fontId="5" numFmtId="0" xfId="0">
      <alignment wrapText="1"/>
    </xf>
    <xf applyBorder="1" applyFont="1" applyNumberFormat="1" borderId="4" fillId="0" fontId="15" numFmtId="167" xfId="0"/>
    <xf applyBorder="1" borderId="2" fillId="0" fontId="0" numFmtId="0" xfId="0"/>
    <xf applyAlignment="1" applyBorder="1" applyFill="1" applyFont="1" borderId="1" fillId="2" fontId="5" numFmtId="0" xfId="0">
      <alignment wrapText="1"/>
    </xf>
    <xf applyAlignment="1" applyBorder="1" applyFill="1" borderId="1" fillId="2" fontId="0" numFmtId="0" xfId="0">
      <alignment horizontal="center" wrapText="1"/>
    </xf>
    <xf applyBorder="1" applyFont="1" applyNumberFormat="1" borderId="1" fillId="0" fontId="5" numFmtId="166" xfId="0"/>
    <xf applyAlignment="1" applyBorder="1" applyFill="1" applyFont="1" borderId="14" fillId="5" fontId="5" numFmtId="0" xfId="0">
      <alignment wrapText="1"/>
    </xf>
    <xf applyBorder="1" applyFill="1" applyFont="1" borderId="14" fillId="5" fontId="5" numFmtId="0" xfId="0"/>
    <xf applyBorder="1" applyFont="1" applyNumberFormat="1" borderId="1" fillId="0" fontId="3" numFmtId="9" xfId="0"/>
    <xf applyBorder="1" applyFont="1" applyNumberFormat="1" borderId="2" fillId="0" fontId="3" numFmtId="9" xfId="0"/>
    <xf applyBorder="1" applyFont="1" applyNumberFormat="1" borderId="6" fillId="0" fontId="3" numFmtId="9" xfId="0"/>
    <xf applyBorder="1" applyFont="1" applyNumberFormat="1" borderId="5" fillId="0" fontId="5" numFmtId="9" xfId="0"/>
    <xf applyBorder="1" applyFont="1" applyNumberFormat="1" borderId="23" fillId="0" fontId="5" numFmtId="9" xfId="0"/>
    <xf applyBorder="1" applyFill="1" applyFont="1" applyNumberFormat="1" borderId="1" fillId="14" fontId="3" numFmtId="167" xfId="0"/>
    <xf applyBorder="1" applyFont="1" applyNumberFormat="1" borderId="4" fillId="0" fontId="5" numFmtId="167" xfId="0"/>
    <xf applyBorder="1" applyFont="1" borderId="1" fillId="0" fontId="3" numFmtId="0" xfId="0"/>
    <xf applyBorder="1" applyFont="1" applyNumberFormat="1" borderId="1" fillId="0" fontId="3" numFmtId="9" xfId="0"/>
    <xf applyBorder="1" applyFont="1" applyNumberFormat="1" borderId="1" fillId="0" fontId="3" numFmtId="166" xfId="0"/>
    <xf applyBorder="1" applyFont="1" applyNumberFormat="1" borderId="1" fillId="0" fontId="5" numFmtId="9" xfId="0"/>
    <xf applyBorder="1" applyFont="1" applyNumberFormat="1" borderId="2" fillId="0" fontId="3" numFmtId="166" xfId="0"/>
    <xf applyBorder="1" applyFill="1" applyFont="1" applyNumberFormat="1" borderId="1" fillId="3" fontId="3" numFmtId="167" xfId="0"/>
    <xf applyBorder="1" applyFill="1" applyFont="1" applyNumberFormat="1" borderId="1" fillId="3" fontId="3" numFmtId="166" xfId="0"/>
    <xf applyBorder="1" applyFont="1" applyNumberFormat="1" borderId="4" fillId="0" fontId="3" numFmtId="9" xfId="0"/>
    <xf applyBorder="1" applyFont="1" applyNumberFormat="1" borderId="25" fillId="0" fontId="5" numFmtId="9" xfId="0"/>
    <xf applyBorder="1" applyFill="1" applyFont="1" applyNumberFormat="1" borderId="1" fillId="12" fontId="3" numFmtId="167" xfId="0"/>
    <xf applyBorder="1" applyFill="1" borderId="2" fillId="12" fontId="0" numFmtId="0" xfId="0"/>
    <xf applyAlignment="1" applyBorder="1" applyFill="1" applyFont="1" borderId="1" fillId="23" fontId="5" numFmtId="0" xfId="0">
      <alignment wrapText="1"/>
    </xf>
    <xf applyBorder="1" borderId="26" fillId="0" fontId="0" numFmtId="0" xfId="0"/>
    <xf applyBorder="1" applyFont="1" applyNumberFormat="1" borderId="26" fillId="0" fontId="3" numFmtId="9" xfId="0"/>
    <xf applyAlignment="1" applyBorder="1" applyProtection="1" borderId="27" fillId="0" fontId="0" numFmtId="0" xfId="0">
      <alignment horizontal="left"/>
      <protection hidden="0" locked="0"/>
    </xf>
    <xf applyBorder="1" applyFill="1" applyFont="1" applyNumberFormat="1" borderId="1" fillId="12" fontId="3" numFmtId="166" xfId="0"/>
    <xf applyBorder="1" applyFont="1" applyNumberFormat="1" borderId="14" fillId="0" fontId="5" numFmtId="166" xfId="0"/>
    <xf applyBorder="1" applyFont="1" borderId="2" fillId="0" fontId="5" numFmtId="0" xfId="0"/>
    <xf applyBorder="1" applyFont="1" applyNumberFormat="1" borderId="2" fillId="0" fontId="5" numFmtId="166" xfId="0"/>
    <xf applyAlignment="1" applyBorder="1" applyProtection="1" borderId="2" fillId="0" fontId="0" numFmtId="0" xfId="0">
      <alignment horizontal="left"/>
      <protection hidden="0" locked="0"/>
    </xf>
    <xf applyBorder="1" applyFont="1" borderId="14" fillId="0" fontId="5" numFmtId="0" xfId="0"/>
    <xf applyBorder="1" applyFont="1" applyNumberFormat="1" borderId="14" fillId="0" fontId="5" numFmtId="166" xfId="0"/>
    <xf applyBorder="1" applyFont="1" applyNumberFormat="1" borderId="14" fillId="0" fontId="5" numFmtId="9" xfId="0"/>
    <xf applyBorder="1" applyFont="1" borderId="14" fillId="0" fontId="5" numFmtId="0" xfId="0"/>
    <xf applyBorder="1" applyFont="1" applyNumberFormat="1" borderId="2" fillId="0" fontId="5" numFmtId="9" xfId="0"/>
    <xf applyBorder="1" applyFont="1" applyNumberFormat="1" borderId="2" fillId="0" fontId="3" numFmtId="9" xfId="0"/>
    <xf applyBorder="1" applyFill="1" applyFont="1" applyNumberFormat="1" borderId="1" fillId="3" fontId="3" numFmtId="166" xfId="0"/>
    <xf applyBorder="1" applyFont="1" applyNumberFormat="1" borderId="1" fillId="0" fontId="3" numFmtId="166" xfId="0"/>
    <xf applyBorder="1" applyFont="1" applyNumberFormat="1" borderId="1" fillId="0" fontId="3" numFmtId="167" xfId="0"/>
    <xf applyFont="1" applyNumberFormat="1" borderId="0" fillId="0" fontId="5" numFmtId="166" xfId="0"/>
    <xf applyFont="1" borderId="0" fillId="0" fontId="5" numFmtId="0" xfId="0"/>
    <xf applyFont="1" applyNumberFormat="1" borderId="0" fillId="0" fontId="5" numFmtId="166" xfId="0"/>
    <xf applyAlignment="1" applyBorder="1" applyFill="1" applyFont="1" borderId="7" fillId="2" fontId="5" numFmtId="0" xfId="0">
      <alignment wrapText="1"/>
    </xf>
    <xf applyBorder="1" applyFill="1" applyFont="1" applyNumberFormat="1" borderId="5" fillId="21" fontId="5" numFmtId="166" xfId="0"/>
    <xf applyBorder="1" applyFont="1" applyNumberFormat="1" borderId="1" fillId="0" fontId="3" numFmtId="9" xfId="0"/>
    <xf applyBorder="1" applyFill="1" applyFont="1" applyNumberFormat="1" borderId="5" fillId="3" fontId="5" numFmtId="166" xfId="0"/>
    <xf applyBorder="1" applyFont="1" applyNumberFormat="1" borderId="2" fillId="0" fontId="3" numFmtId="166" xfId="0"/>
    <xf applyAlignment="1" applyBorder="1" applyFill="1" applyFont="1" borderId="1" fillId="5" fontId="5" numFmtId="0" xfId="0">
      <alignment wrapText="1"/>
    </xf>
    <xf applyBorder="1" applyFont="1" applyNumberFormat="1" borderId="1" fillId="0" fontId="3" numFmtId="9" xfId="0"/>
    <xf applyBorder="1" applyFont="1" borderId="1" fillId="0" fontId="5" numFmtId="0" xfId="0"/>
    <xf applyBorder="1" applyFont="1" borderId="2" fillId="0" fontId="5" numFmtId="0" xfId="0"/>
    <xf applyAlignment="1" applyBorder="1" applyFill="1" applyFont="1" borderId="7" fillId="5" fontId="5" numFmtId="0" xfId="0">
      <alignment wrapText="1"/>
    </xf>
    <xf applyBorder="1" applyFill="1" applyFont="1" borderId="20" fillId="5" fontId="5" numFmtId="0" xfId="0"/>
    <xf applyBorder="1" borderId="20" fillId="0" fontId="0" numFmtId="0" xfId="0"/>
    <xf applyBorder="1" borderId="18" fillId="0" fontId="0" numFmtId="0" xfId="0"/>
    <xf applyAlignment="1" applyBorder="1" applyFill="1" applyFont="1" borderId="28" fillId="5" fontId="5" numFmtId="0" xfId="0">
      <alignment wrapText="1"/>
    </xf>
    <xf applyAlignment="1" applyBorder="1" applyFill="1" applyFont="1" borderId="29" fillId="5" fontId="5" numFmtId="0" xfId="0">
      <alignment wrapText="1"/>
    </xf>
    <xf applyAlignment="1" applyBorder="1" applyFill="1" applyFont="1" borderId="30" fillId="5" fontId="5" numFmtId="0" xfId="0">
      <alignment wrapText="1"/>
    </xf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1" fillId="2" fontId="5" numFmtId="9" xfId="0"/>
    <xf applyBorder="1" applyFill="1" applyFont="1" applyNumberFormat="1" borderId="32" fillId="2" fontId="5" numFmtId="9" xfId="0"/>
    <xf applyBorder="1" applyFill="1" applyFont="1" applyNumberFormat="1" borderId="2" fillId="12" fontId="3" numFmtId="166" xfId="0"/>
    <xf applyBorder="1" applyFont="1" applyNumberFormat="1" borderId="1" fillId="0" fontId="3" numFmtId="166" xfId="0"/>
    <xf applyBorder="1" applyFill="1" borderId="7" fillId="8" fontId="0" numFmtId="0" xfId="0"/>
    <xf applyBorder="1" applyFill="1" borderId="19" fillId="8" fontId="0" numFmtId="0" xfId="0"/>
    <xf applyBorder="1" applyFill="1" borderId="20" fillId="8" fontId="0" numFmtId="0" xfId="0"/>
    <xf applyBorder="1" applyFill="1" borderId="33" fillId="5" fontId="0" numFmtId="0" xfId="0"/>
    <xf applyBorder="1" applyFill="1" borderId="19" fillId="5" fontId="0" numFmtId="0" xfId="0"/>
    <xf applyBorder="1" applyFill="1" borderId="20" fillId="5" fontId="0" numFmtId="0" xfId="0"/>
    <xf applyBorder="1" applyFill="1" applyFont="1" borderId="34" fillId="10" fontId="5" numFmtId="0" xfId="0"/>
    <xf applyBorder="1" borderId="1" fillId="0" fontId="0" numFmtId="0" xfId="0"/>
    <xf applyBorder="1" applyNumberFormat="1" borderId="1" fillId="0" fontId="0" numFmtId="166" xfId="0"/>
    <xf applyBorder="1" borderId="34" fillId="0" fontId="0" numFmtId="0" xfId="0"/>
    <xf applyAlignment="1" applyBorder="1" borderId="4" fillId="0" fontId="0" numFmtId="0" xfId="0">
      <alignment vertical="center" wrapText="1"/>
    </xf>
    <xf applyBorder="1" borderId="4" fillId="0" fontId="0" numFmtId="0" xfId="0"/>
    <xf applyBorder="1" applyNumberFormat="1" borderId="4" fillId="0" fontId="0" numFmtId="166" xfId="0"/>
    <xf applyBorder="1" borderId="35" fillId="0" fontId="0" numFmtId="0" xfId="0"/>
    <xf applyBorder="1" applyFill="1" applyNumberFormat="1" borderId="4" fillId="14" fontId="0" numFmtId="166" xfId="0"/>
    <xf applyBorder="1" applyNumberFormat="1" borderId="4" fillId="0" fontId="0" numFmtId="166" xfId="0"/>
    <xf applyAlignment="1" applyBorder="1" borderId="24" fillId="0" fontId="0" numFmtId="0" xfId="0">
      <alignment vertical="center" wrapText="1"/>
    </xf>
    <xf applyBorder="1" borderId="21" fillId="0" fontId="0" numFmtId="0" xfId="0"/>
    <xf applyAlignment="1" applyBorder="1" borderId="21" fillId="0" fontId="0" numFmtId="0" xfId="0">
      <alignment vertical="center" wrapText="1"/>
    </xf>
    <xf applyBorder="1" applyFont="1" applyNumberFormat="1" borderId="25" fillId="0" fontId="14" numFmtId="166" xfId="0"/>
    <xf applyBorder="1" applyFill="1" applyFont="1" applyNumberFormat="1" borderId="25" fillId="14" fontId="14" numFmtId="166" xfId="0"/>
    <xf applyFill="1" applyFont="1" applyNumberFormat="1" borderId="0" fillId="4" fontId="5" numFmtId="9" xfId="0"/>
    <xf applyAlignment="1" borderId="0" fillId="0" fontId="0" numFmtId="0" xfId="0">
      <alignment vertical="center" wrapText="1"/>
    </xf>
    <xf borderId="0" fillId="0" fontId="0" numFmtId="0" xfId="0"/>
    <xf applyNumberFormat="1" borderId="0" fillId="0" fontId="0" numFmtId="166" xfId="0"/>
    <xf applyBorder="1" borderId="15" fillId="0" fontId="0" numFmtId="0" xfId="0"/>
    <xf applyBorder="1" applyFont="1" applyNumberFormat="1" borderId="2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32" fillId="2" fontId="5" numFmtId="9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Border="1" applyFont="1" applyNumberFormat="1" borderId="1" fillId="0" fontId="3" numFmtId="166" xfId="0"/>
    <xf applyBorder="1" applyFont="1" applyNumberFormat="1" borderId="1" fillId="0" fontId="5" numFmtId="167" xfId="0"/>
    <xf applyBorder="1" applyFont="1" applyNumberFormat="1" borderId="1" fillId="0" fontId="5" numFmtId="9" xfId="0"/>
    <xf applyBorder="1" applyFont="1" applyNumberFormat="1" borderId="1" fillId="0" fontId="5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ill="1" applyFont="1" applyNumberFormat="1" borderId="1" fillId="2" fontId="5" numFmtId="9" xfId="0"/>
    <xf applyBorder="1" borderId="1" fillId="0" fontId="0" numFmtId="0" xfId="0"/>
    <xf applyBorder="1" applyFont="1" applyNumberFormat="1" borderId="1" fillId="0" fontId="3" numFmtId="166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Alignment="1" applyBorder="1" applyProtection="1" borderId="14" fillId="0" fontId="0" numFmtId="0" xfId="0">
      <alignment horizontal="left"/>
      <protection hidden="0" locked="0"/>
    </xf>
    <xf applyAlignment="1" applyFont="1" applyNumberFormat="1" borderId="0" fillId="0" fontId="3" numFmtId="9" xfId="0">
      <alignment horizontal="right"/>
    </xf>
    <xf applyBorder="1" applyFont="1" applyNumberFormat="1" borderId="14" fillId="0" fontId="3" numFmtId="166" xfId="0"/>
    <xf applyBorder="1" applyFont="1" applyNumberFormat="1" borderId="14" fillId="0" fontId="3" numFmtId="9" xfId="0"/>
    <xf applyBorder="1" applyFill="1" applyFont="1" applyNumberFormat="1" borderId="1" fillId="2" fontId="15" numFmtId="167" xfId="0"/>
    <xf applyBorder="1" applyFill="1" applyFont="1" applyNumberFormat="1" borderId="1" fillId="2" fontId="15" numFmtId="166" xfId="0"/>
    <xf applyAlignment="1" applyBorder="1" applyFont="1" applyNumberFormat="1" borderId="36" fillId="0" fontId="3" numFmtId="9" xfId="0">
      <alignment horizontal="right"/>
    </xf>
    <xf applyAlignment="1" applyBorder="1" applyFont="1" applyNumberFormat="1" borderId="37" fillId="0" fontId="3" numFmtId="9" xfId="0">
      <alignment horizontal="right"/>
    </xf>
    <xf applyAlignment="1" applyBorder="1" applyFont="1" applyNumberFormat="1" borderId="38" fillId="0" fontId="3" numFmtId="9" xfId="0">
      <alignment horizontal="right"/>
    </xf>
    <xf applyAlignment="1" applyBorder="1" applyProtection="1" borderId="2" fillId="0" fontId="0" numFmtId="0" xfId="0">
      <alignment horizontal="left"/>
      <protection hidden="0" locked="0"/>
    </xf>
    <xf applyAlignment="1" applyBorder="1" applyFont="1" applyNumberFormat="1" borderId="2" fillId="0" fontId="3" numFmtId="9" xfId="0">
      <alignment horizontal="right"/>
    </xf>
    <xf applyBorder="1" applyFont="1" applyNumberFormat="1" borderId="2" fillId="0" fontId="3" numFmtId="166" xfId="0"/>
    <xf applyBorder="1" applyFont="1" applyNumberFormat="1" borderId="1" fillId="0" fontId="3" numFmtId="166" xfId="0"/>
    <xf applyBorder="1" borderId="2" fillId="0" fontId="0" numFmtId="0" xfId="0"/>
    <xf applyFont="1" borderId="0" fillId="0" fontId="5" numFmtId="0" xfId="0"/>
    <xf applyAlignment="1" applyBorder="1" applyFill="1" applyFont="1" applyNumberFormat="1" applyProtection="1" borderId="10" fillId="24" fontId="7" numFmtId="166" xfId="0">
      <alignment horizontal="left" vertical="top"/>
      <protection hidden="0" locked="0"/>
    </xf>
    <xf applyBorder="1" applyFill="1" applyFont="1" borderId="8" fillId="24" fontId="7" numFmtId="0" xfId="0"/>
    <xf applyAlignment="1" applyBorder="1" applyFill="1" applyFont="1" applyNumberFormat="1" applyProtection="1" borderId="8" fillId="24" fontId="7" numFmtId="166" xfId="0">
      <alignment horizontal="left" vertical="top"/>
      <protection hidden="0" locked="0"/>
    </xf>
    <xf applyAlignment="1" applyBorder="1" applyFill="1" applyFont="1" applyNumberFormat="1" applyProtection="1" borderId="8" fillId="24" fontId="7" numFmtId="166" xfId="0">
      <alignment vertical="top"/>
      <protection hidden="0" locked="0"/>
    </xf>
    <xf applyAlignment="1" applyBorder="1" applyFill="1" applyFont="1" borderId="8" fillId="24" fontId="7" numFmtId="0" xfId="0">
      <alignment vertical="top" wrapText="1"/>
    </xf>
    <xf applyBorder="1" applyFill="1" applyFont="1" borderId="12" fillId="24" fontId="7" numFmtId="0" xfId="0"/>
    <xf applyAlignment="1" applyBorder="1" borderId="1" fillId="0" fontId="0" numFmtId="0" xfId="0">
      <alignment wrapText="1"/>
    </xf>
    <xf applyAlignment="1" applyBorder="1" applyFont="1" borderId="1" fillId="0" fontId="10" numFmtId="0" xfId="0">
      <alignment wrapText="1"/>
    </xf>
    <xf applyFill="1" applyFont="1" borderId="0" fillId="24" fontId="9" numFmtId="0" xfId="0"/>
    <xf applyFont="1" borderId="0" fillId="0" fontId="1" numFmtId="0" xfId="0"/>
    <xf applyBorder="1" applyFont="1" borderId="1" fillId="0" fontId="1" numFmtId="0" xfId="0"/>
    <xf applyFont="1" borderId="0" fillId="0" fontId="16" numFmtId="0" xfId="0"/>
    <xf applyAlignment="1" borderId="0" fillId="0" fontId="0" numFmtId="0" xfId="0">
      <alignment wrapText="1"/>
    </xf>
    <xf applyAlignment="1" applyFont="1" borderId="0" fillId="0" fontId="5" numFmtId="0" xfId="0">
      <alignment wrapText="1"/>
    </xf>
    <xf applyAlignment="1" applyFont="1" borderId="0" fillId="0" fontId="17" numFmtId="0" xfId="0">
      <alignment horizontal="left" indent="3" vertical="center"/>
    </xf>
    <xf applyFont="1" borderId="0" fillId="0" fontId="16" numFmtId="0" xfId="0"/>
    <xf applyAlignment="1" borderId="0" fillId="0" fontId="0" numFmtId="0" xfId="0">
      <alignment vertical="top" wrapText="1"/>
    </xf>
    <xf applyAlignment="1" applyBorder="1" applyFont="1" applyNumberFormat="1" borderId="10" fillId="0" fontId="5" numFmtId="166" xfId="0">
      <alignment horizontal="center"/>
    </xf>
    <xf applyAlignment="1" applyBorder="1" applyFont="1" applyNumberFormat="1" borderId="8" fillId="0" fontId="5" numFmtId="166" xfId="0">
      <alignment horizontal="center"/>
    </xf>
    <xf applyAlignment="1" applyFont="1" applyNumberFormat="1" borderId="0" fillId="0" fontId="5" numFmtId="166" xfId="0">
      <alignment horizontal="center"/>
    </xf>
    <xf applyBorder="1" applyFill="1" applyProtection="1" borderId="1" fillId="15" fontId="0" numFmtId="0" xfId="0">
      <protection hidden="0" locked="0"/>
    </xf>
    <xf applyBorder="1" applyFill="1" applyFont="1" borderId="1" fillId="10" fontId="5" numFmtId="0" xfId="0"/>
    <xf applyBorder="1" applyNumberFormat="1" borderId="1" fillId="0" fontId="0" numFmtId="43" xfId="0"/>
    <xf applyBorder="1" applyFill="1" applyNumberFormat="1" borderId="1" fillId="14" fontId="0" numFmtId="166" xfId="0"/>
    <xf applyAlignment="1" applyBorder="1" borderId="15" fillId="0" fontId="0" numFmtId="0" xfId="0">
      <alignment vertical="center" wrapText="1"/>
    </xf>
    <xf applyBorder="1" applyFont="1" applyNumberFormat="1" borderId="25" fillId="0" fontId="14" numFmtId="43" xfId="0"/>
    <xf applyAlignment="1" applyBorder="1" applyFill="1" applyProtection="1" borderId="1" fillId="15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6" xfId="0"/>
    <xf applyBorder="1" applyFill="1" applyProtection="1" borderId="1" fillId="25" fontId="0" numFmtId="0" xfId="0">
      <protection hidden="0" locked="0"/>
    </xf>
    <xf applyBorder="1" applyFont="1" borderId="2" fillId="0" fontId="3" numFmtId="0" xfId="0"/>
    <xf applyBorder="1" applyFill="1" applyNumberFormat="1" borderId="2" fillId="14" fontId="0" numFmtId="167" xfId="0"/>
    <xf applyBorder="1" applyFill="1" applyNumberFormat="1" borderId="2" fillId="6" fontId="0" numFmtId="167" xfId="0"/>
    <xf applyBorder="1" applyFill="1" applyFont="1" applyNumberFormat="1" borderId="2" fillId="6" fontId="5" numFmtId="167" xfId="0"/>
    <xf applyBorder="1" applyFont="1" applyNumberFormat="1" borderId="2" fillId="0" fontId="5" numFmtId="166" xfId="0"/>
    <xf applyBorder="1" applyFill="1" applyFont="1" applyNumberFormat="1" borderId="2" fillId="21" fontId="5" numFmtId="166" xfId="0"/>
    <xf applyBorder="1" applyNumberFormat="1" borderId="1" fillId="0" fontId="0" numFmtId="166" xfId="0"/>
    <xf applyBorder="1" applyFont="1" applyNumberFormat="1" borderId="1" fillId="0" fontId="3" numFmtId="167" xfId="0"/>
    <xf applyBorder="1" applyFont="1" applyNumberFormat="1" borderId="1" fillId="0" fontId="3" numFmtId="167" xfId="0"/>
    <xf applyBorder="1" applyFont="1" applyNumberFormat="1" borderId="1" fillId="0" fontId="3" numFmtId="167" xfId="0"/>
    <xf applyFont="1" borderId="0" fillId="0" fontId="5" numFmtId="0" xfId="0"/>
    <xf applyAlignment="1" applyBorder="1" applyFont="1" borderId="1" fillId="0" fontId="18" numFmtId="0" xfId="0">
      <alignment wrapText="1"/>
    </xf>
    <xf applyAlignment="1" applyBorder="1" applyNumberFormat="1" borderId="1" fillId="0" fontId="0" numFmtId="3" xfId="0">
      <alignment horizontal="right" wrapText="1"/>
    </xf>
    <xf applyAlignment="1" applyNumberFormat="1" borderId="0" fillId="0" fontId="0" numFmtId="3" xfId="0">
      <alignment horizontal="right" wrapText="1"/>
    </xf>
    <xf applyAlignment="1" applyFont="1" applyNumberFormat="1" borderId="0" fillId="0" fontId="3" numFmtId="3" xfId="0">
      <alignment horizontal="right" wrapText="1"/>
    </xf>
    <xf applyAlignment="1" applyBorder="1" applyFill="1" borderId="1" fillId="11" fontId="0" numFmtId="0" xfId="0">
      <alignment wrapText="1"/>
    </xf>
    <xf applyAlignment="1" applyNumberFormat="1" borderId="0" fillId="0" fontId="0" numFmtId="1" xfId="0">
      <alignment horizontal="right" wrapText="1"/>
    </xf>
    <xf applyBorder="1" applyFill="1" applyFont="1" borderId="20" fillId="19" fontId="19" numFmtId="0" xfId="0"/>
    <xf applyBorder="1" applyNumberFormat="1" borderId="1" fillId="0" fontId="0" numFmtId="9" xfId="0"/>
    <xf applyAlignment="1" applyBorder="1" applyFill="1" applyFont="1" applyNumberFormat="1" borderId="1" fillId="11" fontId="3" numFmtId="3" xfId="0">
      <alignment horizontal="right" wrapText="1"/>
    </xf>
    <xf applyNumberFormat="1" borderId="0" fillId="0" fontId="0" numFmtId="167" xfId="0"/>
    <xf applyAlignment="1" applyNumberFormat="1" borderId="0" fillId="0" fontId="0" numFmtId="1" xfId="0">
      <alignment horizontal="right" wrapText="1"/>
    </xf>
    <xf applyAlignment="1" applyNumberFormat="1" borderId="0" fillId="0" fontId="0" numFmtId="3" xfId="0">
      <alignment horizontal="right" wrapText="1"/>
    </xf>
    <xf applyAlignment="1" applyBorder="1" applyFont="1" borderId="1" fillId="0" fontId="20" numFmtId="0" xfId="0">
      <alignment horizontal="right" wrapText="1"/>
    </xf>
    <xf applyAlignment="1" applyBorder="1" applyFont="1" applyNumberFormat="1" borderId="1" fillId="0" fontId="18" numFmtId="3" xfId="0">
      <alignment horizontal="right" wrapText="1"/>
    </xf>
    <xf applyAlignment="1" applyBorder="1" applyFont="1" applyNumberFormat="1" borderId="1" fillId="0" fontId="3" numFmtId="3" xfId="0">
      <alignment horizontal="right" wrapText="1"/>
    </xf>
    <xf applyAlignment="1" borderId="0" fillId="0" fontId="0" numFmtId="0" xfId="0">
      <alignment wrapText="1"/>
    </xf>
    <xf applyAlignment="1" applyBorder="1" applyFill="1" applyFont="1" borderId="1" fillId="11" fontId="3" numFmtId="0" xfId="0">
      <alignment wrapText="1"/>
    </xf>
    <xf applyAlignment="1" applyBorder="1" applyFont="1" applyNumberFormat="1" borderId="1" fillId="0" fontId="3" numFmtId="171" xfId="0">
      <alignment wrapText="1"/>
    </xf>
    <xf applyAlignment="1" applyNumberFormat="1" borderId="0" fillId="0" fontId="0" numFmtId="171" xfId="0">
      <alignment wrapText="1"/>
    </xf>
    <xf applyAlignment="1" applyBorder="1" borderId="1" fillId="0" fontId="0" numFmtId="0" xfId="0">
      <alignment wrapText="1"/>
    </xf>
    <xf applyAlignment="1" applyFont="1" applyNumberFormat="1" borderId="0" fillId="0" fontId="5" numFmtId="37" xfId="0">
      <alignment wrapText="1"/>
    </xf>
    <xf applyAlignment="1" applyNumberFormat="1" borderId="0" fillId="0" fontId="0" numFmtId="1" xfId="0">
      <alignment wrapText="1"/>
    </xf>
    <xf applyAlignment="1" applyNumberFormat="1" borderId="0" fillId="0" fontId="0" numFmtId="168" xfId="0">
      <alignment wrapText="1"/>
    </xf>
    <xf applyAlignment="1" applyBorder="1" applyNumberFormat="1" borderId="1" fillId="0" fontId="0" numFmtId="1" xfId="0">
      <alignment wrapText="1"/>
    </xf>
    <xf applyAlignment="1" applyBorder="1" applyFont="1" applyNumberFormat="1" borderId="1" fillId="0" fontId="21" numFmtId="3" xfId="0">
      <alignment horizontal="right" wrapText="1"/>
    </xf>
    <xf applyAlignment="1" borderId="0" fillId="0" fontId="0" numFmtId="0" xfId="0">
      <alignment horizontal="right" wrapText="1"/>
    </xf>
    <xf applyAlignment="1" applyFont="1" applyNumberFormat="1" borderId="0" fillId="0" fontId="5" numFmtId="3" xfId="0">
      <alignment horizontal="right" wrapText="1"/>
    </xf>
    <xf applyAlignment="1" applyBorder="1" applyFill="1" borderId="1" fillId="11" fontId="0" numFmtId="0" xfId="0">
      <alignment horizontal="right" wrapText="1"/>
    </xf>
    <xf applyAlignment="1" applyNumberFormat="1" borderId="0" fillId="0" fontId="0" numFmtId="170" xfId="0">
      <alignment wrapText="1"/>
    </xf>
    <xf applyAlignment="1" applyBorder="1" applyFont="1" borderId="1" fillId="0" fontId="22" numFmtId="0" xfId="0">
      <alignment vertical="top" wrapText="1"/>
    </xf>
    <xf applyAlignment="1" applyBorder="1" applyFont="1" borderId="1" fillId="0" fontId="22" numFmtId="0" xfId="0">
      <alignment horizontal="right" vertical="top" wrapText="1"/>
    </xf>
    <xf applyAlignment="1" applyBorder="1" applyFont="1" applyNumberFormat="1" borderId="1" fillId="0" fontId="22" numFmtId="1" xfId="0">
      <alignment horizontal="right" vertical="top" wrapText="1"/>
    </xf>
    <xf applyAlignment="1" applyBorder="1" applyFont="1" applyNumberFormat="1" borderId="1" fillId="0" fontId="22" numFmtId="3" xfId="0">
      <alignment horizontal="right" vertical="top" wrapText="1"/>
    </xf>
    <xf applyAlignment="1" borderId="0" fillId="0" fontId="0" numFmtId="0" xfId="0">
      <alignment vertical="top" wrapText="1"/>
    </xf>
    <xf applyAlignment="1" applyNumberFormat="1" borderId="0" fillId="0" fontId="0" numFmtId="10" xfId="0">
      <alignment horizontal="center" vertical="center" wrapText="1"/>
    </xf>
    <xf applyBorder="1" applyFont="1" borderId="1" fillId="0" fontId="23" numFmtId="0" xfId="0"/>
    <xf applyAlignment="1" applyBorder="1" applyFill="1" borderId="4" fillId="3" fontId="0" numFmtId="0" xfId="0">
      <alignment vertical="center" wrapText="1"/>
    </xf>
    <xf applyBorder="1" applyFill="1" borderId="4" fillId="3" fontId="0" numFmtId="0" xfId="0"/>
    <xf applyBorder="1" applyFill="1" applyNumberFormat="1" borderId="1" fillId="3" fontId="0" numFmtId="43" xfId="0"/>
    <xf applyFont="1" applyNumberFormat="1" borderId="0" fillId="0" fontId="13" numFmtId="6" xfId="0"/>
    <xf applyAlignment="1" applyBorder="1" applyFill="1" applyFont="1" borderId="1" fillId="2" fontId="5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NumberFormat="1" borderId="1" fillId="0" fontId="0" numFmtId="16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ill="1" applyFont="1" borderId="1" fillId="25" fontId="3" numFmtId="0" xfId="0">
      <alignment horizontal="center" vertical="center" wrapText="1"/>
    </xf>
    <xf applyBorder="1" applyFont="1" applyNumberFormat="1" borderId="1" fillId="0" fontId="5" numFmtId="9" xfId="0"/>
    <xf applyBorder="1" applyFont="1" applyNumberFormat="1" borderId="32" fillId="0" fontId="5" numFmtId="9" xfId="0"/>
    <xf applyBorder="1" borderId="20" fillId="0" fontId="0" numFmtId="0" xfId="0"/>
    <xf applyBorder="1" applyFont="1" applyNumberFormat="1" borderId="1" fillId="0" fontId="3" numFmtId="166" xfId="0"/>
    <xf applyAlignment="1" applyBorder="1" applyProtection="1" borderId="2" fillId="0" fontId="0" numFmtId="0" xfId="0">
      <alignment horizontal="left"/>
      <protection hidden="0" locked="0"/>
    </xf>
    <xf applyBorder="1" applyFont="1" applyNumberFormat="1" borderId="2" fillId="0" fontId="3" numFmtId="167" xfId="0"/>
    <xf applyBorder="1" applyFont="1" applyNumberFormat="1" borderId="39" fillId="0" fontId="3" numFmtId="9" xfId="0"/>
    <xf applyBorder="1" applyFont="1" applyNumberFormat="1" borderId="40" fillId="0" fontId="3" numFmtId="9" xfId="0"/>
    <xf applyBorder="1" applyFont="1" applyNumberFormat="1" borderId="41" fillId="0" fontId="5" numFmtId="9" xfId="0"/>
    <xf applyAlignment="1" applyNumberFormat="1" borderId="0" fillId="0" fontId="0" numFmtId="16" xfId="0">
      <alignment horizontal="center" vertical="center"/>
    </xf>
    <xf applyAlignment="1" applyFont="1" borderId="0" fillId="0" fontId="5" numFmtId="0" xfId="0">
      <alignment wrapText="1"/>
    </xf>
    <xf applyBorder="1" applyFill="1" applyFont="1" borderId="4" fillId="2" fontId="5" numFmtId="0" xfId="0"/>
    <xf applyNumberFormat="1" borderId="0" fillId="0" fontId="0" numFmtId="171" xfId="0"/>
    <xf applyBorder="1" applyNumberFormat="1" borderId="1" fillId="0" fontId="0" numFmtId="171" xfId="0"/>
    <xf applyFill="1" applyFont="1" borderId="0" fillId="20" fontId="4" numFmtId="0" xfId="0"/>
    <xf applyAlignment="1" applyFill="1" borderId="0" fillId="20" fontId="0" numFmtId="0" xfId="0">
      <alignment horizontal="left" indent="1"/>
    </xf>
    <xf applyFill="1" applyFont="1" applyNumberFormat="1" borderId="0" fillId="20" fontId="3" numFmtId="9" xfId="0"/>
    <xf applyAlignment="1" applyFill="1" borderId="0" fillId="20" fontId="0" numFmtId="0" xfId="0">
      <alignment horizontal="left"/>
    </xf>
    <xf applyBorder="1" applyFill="1" applyFont="1" applyNumberFormat="1" borderId="3" fillId="20" fontId="3" numFmtId="9" xfId="0"/>
    <xf applyBorder="1" applyFill="1" borderId="3" fillId="20" fontId="0" numFmtId="0" xfId="0"/>
    <xf applyNumberFormat="1" borderId="0" fillId="0" fontId="0" numFmtId="169" xfId="0"/>
    <xf applyFill="1" applyFont="1" borderId="0" fillId="26" fontId="4" numFmtId="0" xfId="0"/>
    <xf applyFill="1" applyFont="1" applyNumberFormat="1" borderId="0" fillId="26" fontId="4" numFmtId="171" xfId="0"/>
    <xf applyFill="1" borderId="0" fillId="26" fontId="0" numFmtId="0" xfId="0"/>
    <xf applyFill="1" applyNumberFormat="1" borderId="0" fillId="26" fontId="0" numFmtId="171" xfId="0"/>
    <xf applyAlignment="1" applyFill="1" borderId="0" fillId="26" fontId="0" numFmtId="0" xfId="0">
      <alignment horizontal="left" indent="1"/>
    </xf>
    <xf applyAlignment="1" applyFill="1" borderId="0" fillId="26" fontId="0" numFmtId="0" xfId="0">
      <alignment horizontal="left"/>
    </xf>
    <xf applyFill="1" applyFont="1" borderId="0" fillId="26" fontId="10" numFmtId="0" xfId="0"/>
    <xf applyFill="1" applyFont="1" applyNumberFormat="1" borderId="0" fillId="26" fontId="10" numFmtId="171" xfId="0"/>
    <xf applyAlignment="1" applyFill="1" applyFont="1" borderId="0" fillId="26" fontId="10" numFmtId="0" xfId="0">
      <alignment horizontal="left" indent="1"/>
    </xf>
    <xf applyAlignment="1" applyFill="1" applyFont="1" borderId="0" fillId="26" fontId="10" numFmtId="0" xfId="0">
      <alignment horizontal="left"/>
    </xf>
    <xf applyBorder="1" applyFont="1" applyNumberFormat="1" borderId="1" fillId="0" fontId="3" numFmtId="172" xfId="0"/>
    <xf applyAlignment="1" applyBorder="1" applyFill="1" applyFont="1" borderId="4" fillId="11" fontId="4" numFmtId="0" xfId="0">
      <alignment horizontal="center"/>
    </xf>
    <xf applyAlignment="1" applyBorder="1" applyFill="1" applyFont="1" borderId="10" fillId="11" fontId="5" numFmtId="0" xfId="0">
      <alignment horizontal="center"/>
    </xf>
    <xf applyAlignment="1" applyBorder="1" applyFill="1" applyFont="1" borderId="11" fillId="11" fontId="5" numFmtId="0" xfId="0">
      <alignment horizontal="center"/>
    </xf>
    <xf applyAlignment="1" applyBorder="1" applyFill="1" applyFont="1" borderId="15" fillId="11" fontId="5" numFmtId="0" xfId="0">
      <alignment horizontal="center"/>
    </xf>
    <xf applyAlignment="1" applyBorder="1" applyFill="1" borderId="12" fillId="9" fontId="0" numFmtId="0" xfId="0">
      <alignment horizontal="center" wrapText="1"/>
    </xf>
    <xf applyAlignment="1" applyBorder="1" applyFill="1" borderId="13" fillId="9" fontId="0" numFmtId="0" xfId="0">
      <alignment horizontal="center" wrapText="1"/>
    </xf>
    <xf applyAlignment="1" applyBorder="1" applyFill="1" borderId="12" fillId="7" fontId="0" numFmtId="0" xfId="0">
      <alignment horizontal="center" wrapText="1"/>
    </xf>
    <xf applyAlignment="1" applyBorder="1" applyFill="1" borderId="13" fillId="7" fontId="0" numFmtId="0" xfId="0">
      <alignment horizontal="center" wrapText="1"/>
    </xf>
    <xf applyAlignment="1" applyBorder="1" applyFill="1" borderId="12" fillId="10" fontId="0" numFmtId="0" xfId="0">
      <alignment horizontal="center" wrapText="1"/>
    </xf>
    <xf applyAlignment="1" applyBorder="1" applyFill="1" borderId="13" fillId="10" fontId="0" numFmtId="0" xfId="0">
      <alignment horizontal="center" wrapText="1"/>
    </xf>
    <xf applyAlignment="1" applyBorder="1" applyFill="1" borderId="12" fillId="11" fontId="0" numFmtId="0" xfId="0">
      <alignment horizontal="center" wrapText="1"/>
    </xf>
    <xf applyAlignment="1" applyBorder="1" applyFill="1" borderId="13" fillId="11" fontId="0" numFmtId="0" xfId="0">
      <alignment horizontal="center" wrapText="1"/>
    </xf>
    <xf applyAlignment="1" applyBorder="1" applyFill="1" borderId="12" fillId="8" fontId="0" numFmtId="0" xfId="0">
      <alignment horizontal="center" wrapText="1"/>
    </xf>
    <xf applyAlignment="1" applyBorder="1" applyFill="1" borderId="13" fillId="8" fontId="0" numFmtId="0" xfId="0">
      <alignment horizontal="center" wrapText="1"/>
    </xf>
    <xf applyAlignment="1" applyBorder="1" applyFill="1" borderId="12" fillId="12" fontId="0" numFmtId="0" xfId="0">
      <alignment horizontal="center"/>
    </xf>
    <xf applyAlignment="1" applyBorder="1" applyFill="1" borderId="13" fillId="12" fontId="0" numFmtId="0" xfId="0">
      <alignment horizontal="center"/>
    </xf>
    <xf applyAlignment="1" applyBorder="1" applyFill="1" borderId="12" fillId="13" fontId="0" numFmtId="0" xfId="0">
      <alignment horizontal="center" wrapText="1"/>
    </xf>
    <xf applyAlignment="1" applyBorder="1" applyFill="1" borderId="13" fillId="13" fontId="0" numFmtId="0" xfId="0">
      <alignment horizontal="center" wrapText="1"/>
    </xf>
    <xf applyAlignment="1" applyBorder="1" applyFill="1" borderId="1" fillId="6" fontId="0" numFmtId="0" xfId="0">
      <alignment horizontal="center" wrapText="1"/>
    </xf>
    <xf applyAlignment="1" applyBorder="1" applyFill="1" borderId="1" fillId="14" fontId="0" numFmtId="0" xfId="0">
      <alignment horizontal="center" wrapText="1"/>
    </xf>
    <xf applyAlignment="1" applyBorder="1" applyFill="1" borderId="1" fillId="7" fontId="0" numFmtId="0" xfId="0">
      <alignment horizontal="center" wrapText="1"/>
    </xf>
    <xf applyAlignment="1" applyBorder="1" applyFont="1" applyNumberFormat="1" borderId="8" fillId="0" fontId="5" numFmtId="166" xfId="0">
      <alignment horizontal="center"/>
    </xf>
    <xf applyAlignment="1" applyBorder="1" applyFont="1" borderId="8" fillId="0" fontId="5" numFmtId="0" xfId="0">
      <alignment horizontal="center"/>
    </xf>
    <xf applyAlignment="1" borderId="0" fillId="0" fontId="0" numFmtId="0" xfId="0">
      <alignment horizontal="center" wrapText="1"/>
    </xf>
    <xf applyAlignment="1" applyBorder="1" applyProtection="1" borderId="1" fillId="0" fontId="0" numFmtId="0" xfId="0">
      <alignment horizontal="center" wrapText="1"/>
      <protection hidden="0" locked="0"/>
    </xf>
    <xf applyAlignment="1" applyBorder="1" borderId="1" fillId="0" fontId="0" numFmtId="0" xfId="0">
      <alignment horizontal="center" wrapText="1"/>
    </xf>
    <xf applyAlignment="1" applyBorder="1" applyFill="1" borderId="1" fillId="2" fontId="0" numFmtId="0" xfId="0">
      <alignment horizontal="center" vertical="center" wrapText="1"/>
    </xf>
  </cellXfs>
  <cellStyles count="1">
    <cellStyle builtinId="0" name="Normal" xf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worksheets/sheet8.xml" Type="http://schemas.openxmlformats.org/officeDocument/2006/relationships/worksheet"/><ns0:Relationship Id="rId9" Target="worksheets/sheet9.xml" Type="http://schemas.openxmlformats.org/officeDocument/2006/relationships/worksheet"/><ns0:Relationship Id="rId10" Target="worksheets/sheet10.xml" Type="http://schemas.openxmlformats.org/officeDocument/2006/relationships/worksheet"/><ns0:Relationship Id="rId11" Target="worksheets/sheet11.xml" Type="http://schemas.openxmlformats.org/officeDocument/2006/relationships/worksheet"/><ns0:Relationship Id="rId12" Target="worksheets/sheet12.xml" Type="http://schemas.openxmlformats.org/officeDocument/2006/relationships/worksheet"/><ns0:Relationship Id="rId13" Target="sharedStrings.xml" Type="http://schemas.openxmlformats.org/officeDocument/2006/relationships/sharedStrings"/><ns0:Relationship Id="rId14" Target="styles.xml" Type="http://schemas.openxmlformats.org/officeDocument/2006/relationships/styles"/><ns0:Relationship Id="rId15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C4"/>
  <sheetViews>
    <sheetView workbookViewId="0">
      <selection activeCell="A1" sqref="A1"/>
    </sheetView>
  </sheetViews>
  <sheetFormatPr baseColWidth="10" defaultRowHeight="15"/>
  <cols>
    <col customWidth="1" max="1" min="1" style="468" width="11.33203125"/>
    <col customWidth="1" max="2" min="2" style="468" width="8.83203125"/>
    <col customWidth="1" max="3" min="3" style="468" width="110.83203125"/>
  </cols>
  <sheetData>
    <row r="1" spans="1:3">
      <c s="467" r="A1" t="s">
        <v>0</v>
      </c>
      <c s="467" r="B1" t="s">
        <v>1</v>
      </c>
      <c s="467" r="C1" t="s">
        <v>2</v>
      </c>
    </row>
    <row r="2" spans="1:3">
      <c s="469" r="A2" t="n"/>
      <c s="470" r="B2" t="n">
        <v>2</v>
      </c>
      <c s="471" r="C2" t="n"/>
    </row>
    <row customHeight="1" r="3" ht="28" spans="1:3">
      <c s="469" r="A3" t="n">
        <v>41954</v>
      </c>
      <c s="470" r="B3" t="n">
        <v>1</v>
      </c>
      <c s="471" r="C3" t="s">
        <v>3</v>
      </c>
    </row>
    <row r="4" spans="1:3">
      <c s="481" r="A4" t="n">
        <v>41988</v>
      </c>
      <c s="468" r="B4" t="n">
        <v>2</v>
      </c>
      <c s="468" r="C4" t="s">
        <v>4</v>
      </c>
    </row>
  </sheetData>
  <pageMargins bottom="1" footer="0.5" header="0.5" left="0.75" right="0.75" top="1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</sheetPr>
  <dimension ref="A1:J12"/>
  <sheetViews>
    <sheetView workbookViewId="0">
      <selection activeCell="A1" sqref="A1"/>
    </sheetView>
  </sheetViews>
  <sheetFormatPr baseColWidth="10" defaultRowHeight="15"/>
  <cols>
    <col bestFit="1" customWidth="1" max="1" min="1" width="14.33203125"/>
    <col bestFit="1" customWidth="1" max="2" min="2" width="15.1640625"/>
    <col bestFit="1" customWidth="1" max="3" min="3" width="22.33203125"/>
    <col bestFit="1" customWidth="1" max="4" min="4" width="6.6640625"/>
    <col bestFit="1" customWidth="1" max="5" min="5" width="13.33203125"/>
    <col bestFit="1" customWidth="1" max="6" min="6" width="12.6640625"/>
    <col bestFit="1" customWidth="1" max="7" min="7" width="10"/>
    <col customWidth="1" max="8" min="8" width="12.33203125"/>
    <col customWidth="1" max="9" min="9" width="16.33203125"/>
  </cols>
  <sheetData>
    <row r="1" spans="1:10">
      <c s="6" r="A1" t="n"/>
      <c s="7" r="B1" t="n"/>
      <c s="13" r="C1" t="s">
        <v>73</v>
      </c>
      <c s="16" r="D1" t="n">
        <v>0.3</v>
      </c>
      <c s="14" r="E1" t="n"/>
    </row>
    <row r="2" spans="1:10">
      <c s="4" r="A2" t="n"/>
      <c s="5" r="B2" t="n"/>
      <c s="13" r="C2" t="s">
        <v>218</v>
      </c>
      <c s="16" r="D2" t="n">
        <v>0.1</v>
      </c>
      <c s="14" r="E2" t="n"/>
    </row>
    <row r="3" spans="1:10">
      <c s="4" r="A3" t="n"/>
      <c s="5" r="B3" t="n"/>
      <c s="13" r="C3" t="s">
        <v>219</v>
      </c>
      <c s="16" r="D3" t="n">
        <v>0.09</v>
      </c>
      <c s="14" r="E3" t="n"/>
    </row>
    <row r="4" spans="1:10">
      <c s="6" r="A4" t="n"/>
      <c s="7" r="B4" t="n"/>
      <c s="13" r="C4" t="s">
        <v>118</v>
      </c>
      <c s="16" r="D4" t="n">
        <v>0.07000000000000001</v>
      </c>
      <c s="14" r="E4" t="n"/>
    </row>
    <row r="5" spans="1:10">
      <c s="2" r="A5" t="n"/>
      <c s="3" r="B5" t="n"/>
      <c s="13" r="C5" t="s">
        <v>220</v>
      </c>
      <c s="16" r="D5" t="n">
        <v>0.05</v>
      </c>
      <c s="14" r="E5" t="n"/>
    </row>
    <row r="6" spans="1:10">
      <c s="2" r="A6" t="n"/>
      <c s="3" r="B6" t="n"/>
      <c s="13" r="C6" t="s">
        <v>221</v>
      </c>
      <c s="16" r="D6" t="n">
        <v>0.01</v>
      </c>
    </row>
    <row r="7" spans="1:10">
      <c s="47" r="D7">
        <f>SUM(D1:D6)</f>
        <v/>
      </c>
    </row>
    <row r="8" spans="1:10">
      <c s="11" r="A8" t="s">
        <v>222</v>
      </c>
      <c s="23" r="B8" t="n"/>
      <c s="35" r="C8" t="n"/>
      <c s="46" r="D8" t="n"/>
    </row>
    <row r="9" spans="1:10">
      <c s="1" r="C9" t="n"/>
      <c s="1" r="D9" t="n"/>
      <c s="15" r="E9" t="n"/>
    </row>
    <row r="10" spans="1:10">
      <c s="1" r="C10" t="n"/>
      <c s="1" r="D10" t="n"/>
    </row>
    <row customHeight="1" r="11" ht="28" spans="1:10">
      <c s="9" r="A11" t="s">
        <v>61</v>
      </c>
      <c s="9" r="B11" t="s">
        <v>63</v>
      </c>
      <c s="9" r="C11" t="s">
        <v>66</v>
      </c>
      <c s="9" r="D11" t="s">
        <v>67</v>
      </c>
      <c s="9" r="E11" t="s">
        <v>68</v>
      </c>
      <c s="9" r="F11" t="s">
        <v>69</v>
      </c>
      <c s="9" r="G11" t="s">
        <v>169</v>
      </c>
      <c s="9" r="H11" t="s">
        <v>170</v>
      </c>
      <c s="20" r="I11" t="s">
        <v>223</v>
      </c>
    </row>
    <row r="12" spans="1:10">
      <c s="34" r="A12" t="n">
        <v>0.2</v>
      </c>
      <c s="34" r="B12" t="n">
        <v>0.4</v>
      </c>
      <c s="34" r="C12" t="n">
        <v>0.05</v>
      </c>
      <c s="34" r="D12" t="n">
        <v>0.05</v>
      </c>
      <c s="34" r="E12" t="n">
        <v>1</v>
      </c>
      <c s="34" r="F12" t="n">
        <v>0.15</v>
      </c>
      <c s="34" r="G12" t="n">
        <v>0.3</v>
      </c>
      <c s="34" r="H12" t="n">
        <v>0.15</v>
      </c>
      <c s="21" r="I12" t="n">
        <v>0.2</v>
      </c>
      <c s="492" r="J12">
        <f>SUM(A12:I12)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 enableFormatConditionsCalculation="0">
    <outlinePr summaryBelow="1" summaryRight="1"/>
  </sheetPr>
  <dimension ref="A1:AJ61"/>
  <sheetViews>
    <sheetView workbookViewId="0">
      <selection activeCell="A1" sqref="A1"/>
    </sheetView>
  </sheetViews>
  <sheetFormatPr baseColWidth="10" defaultRowHeight="15"/>
  <cols>
    <col customWidth="1" max="1" min="1" style="1" width="29.5"/>
    <col customWidth="1" max="2" min="2" style="484" width="8"/>
    <col bestFit="1" customWidth="1" max="3" min="3" style="484" width="13.33203125"/>
    <col customWidth="1" max="4" min="4" style="1" width="4.33203125"/>
    <col customWidth="1" max="5" min="5" style="1" width="12.33203125"/>
    <col customWidth="1" max="6" min="6" style="1" width="6"/>
    <col customWidth="1" max="7" min="7" style="1" width="9.33203125"/>
    <col customWidth="1" max="8" min="8" style="1" width="5"/>
    <col customWidth="1" max="9" min="9" style="1" width="4.33203125"/>
    <col customWidth="1" max="10" min="10" style="1" width="12.83203125"/>
    <col customWidth="1" max="11" min="11" style="1" width="5.33203125"/>
    <col customWidth="1" max="12" min="12" style="1" width="9.33203125"/>
    <col customWidth="1" max="13" min="13" style="1" width="5"/>
    <col customWidth="1" max="14" min="14" style="1" width="4.33203125"/>
    <col customWidth="1" max="15" min="15" style="1" width="12.83203125"/>
    <col customWidth="1" max="16" min="16" style="1" width="5.33203125"/>
    <col customWidth="1" max="17" min="17" style="1" width="9.33203125"/>
    <col customWidth="1" max="18" min="18" style="1" width="5"/>
    <col customWidth="1" max="19" min="19" style="1" width="4.33203125"/>
    <col customWidth="1" max="20" min="20" style="1" width="12.33203125"/>
    <col customWidth="1" max="21" min="21" style="1" width="5.33203125"/>
    <col customWidth="1" max="22" min="22" style="1" width="9.33203125"/>
    <col customWidth="1" max="23" min="23" style="1" width="5"/>
    <col customWidth="1" max="24" min="24" style="1" width="22.6640625"/>
    <col bestFit="1" customWidth="1" max="25" min="25" style="1" width="8.33203125"/>
    <col bestFit="1" customWidth="1" max="28" min="26" style="1" width="10.33203125"/>
    <col bestFit="1" customWidth="1" max="28" min="26" style="1" width="10.33203125"/>
    <col bestFit="1" customWidth="1" max="28" min="26" style="1" width="10.33203125"/>
    <col bestFit="1" customWidth="1" max="29" min="29" style="1" width="10.6640625"/>
    <col bestFit="1" customWidth="1" max="30" min="30" style="1" width="11"/>
    <col bestFit="1" customWidth="1" max="31" min="31" style="1" width="16"/>
    <col bestFit="1" customWidth="1" max="32" min="32" style="1" width="10.33203125"/>
    <col bestFit="1" customWidth="1" max="33" min="33" style="1" width="12.83203125"/>
  </cols>
  <sheetData>
    <row customFormat="1" customHeight="1" s="24" r="1" spans="1:36" ht="28">
      <c s="493" r="A1" t="s">
        <v>224</v>
      </c>
      <c s="494" r="B1" t="s">
        <v>60</v>
      </c>
      <c s="494" r="C1" t="s">
        <v>225</v>
      </c>
      <c s="25" r="E1" t="s">
        <v>224</v>
      </c>
      <c s="25" r="F1" t="s">
        <v>60</v>
      </c>
      <c s="25" r="G1" t="s">
        <v>226</v>
      </c>
      <c s="25" r="H1" t="n"/>
      <c s="25" r="J1" t="s">
        <v>224</v>
      </c>
      <c s="25" r="K1" t="s">
        <v>60</v>
      </c>
      <c s="25" r="L1" t="s">
        <v>226</v>
      </c>
      <c s="25" r="M1" t="n"/>
      <c s="25" r="O1" t="s">
        <v>224</v>
      </c>
      <c s="25" r="P1" t="s">
        <v>60</v>
      </c>
      <c s="25" r="Q1" t="s">
        <v>226</v>
      </c>
      <c s="25" r="R1" t="n"/>
      <c s="25" r="T1" t="s">
        <v>224</v>
      </c>
      <c s="25" r="U1" t="s">
        <v>60</v>
      </c>
      <c s="25" r="V1" t="s">
        <v>226</v>
      </c>
      <c s="25" r="W1" t="n"/>
      <c s="37" r="X1" t="s">
        <v>125</v>
      </c>
      <c s="24" r="Z1" t="n">
        <v>124</v>
      </c>
      <c s="24" r="AA1" t="n">
        <v>34</v>
      </c>
      <c s="24" r="AC1" t="n">
        <v>105</v>
      </c>
      <c s="24" r="AD1" t="n">
        <v>25</v>
      </c>
    </row>
    <row customHeight="1" r="2" ht="28" spans="1:36">
      <c s="495" r="A2" t="s">
        <v>227</v>
      </c>
      <c s="496" r="B2" t="n"/>
      <c s="496" r="C2" t="n"/>
      <c s="26" r="E2" t="s">
        <v>227</v>
      </c>
      <c s="26" r="F2" t="n"/>
      <c s="26" r="G2" t="n"/>
      <c s="26" r="H2" t="n"/>
      <c s="26" r="J2" t="s">
        <v>227</v>
      </c>
      <c s="26" r="K2" t="n"/>
      <c s="26" r="L2" t="n"/>
      <c s="26" r="M2" t="n"/>
      <c s="26" r="O2" t="s">
        <v>227</v>
      </c>
      <c s="26" r="P2" t="n"/>
      <c s="26" r="Q2" t="n"/>
      <c s="26" r="R2" t="n"/>
      <c s="26" r="T2" t="s">
        <v>227</v>
      </c>
      <c s="26" r="U2" t="n"/>
      <c s="26" r="V2" t="n"/>
      <c s="26" r="W2" t="n"/>
      <c s="73" r="Y2" t="s">
        <v>46</v>
      </c>
      <c s="73" r="Z2" t="s">
        <v>47</v>
      </c>
      <c s="73" r="AA2" t="s">
        <v>48</v>
      </c>
      <c s="73" r="AB2" t="s">
        <v>49</v>
      </c>
      <c s="73" r="AC2" t="s">
        <v>50</v>
      </c>
      <c s="73" r="AD2" t="s">
        <v>51</v>
      </c>
      <c s="73" r="AE2" t="s">
        <v>228</v>
      </c>
      <c s="77" r="AF2" t="s">
        <v>136</v>
      </c>
      <c s="79" r="AG2" t="s">
        <v>229</v>
      </c>
    </row>
    <row r="3" spans="1:36">
      <c s="497" r="A3" t="s">
        <v>46</v>
      </c>
      <c s="496" r="B3">
        <f>AVERAGE(120,94)</f>
        <v/>
      </c>
      <c s="496" r="C3">
        <f>B3</f>
        <v/>
      </c>
      <c s="27" r="E3" t="s">
        <v>46</v>
      </c>
      <c s="26" r="F3">
        <f>B3</f>
        <v/>
      </c>
      <c s="28" r="G3" t="n">
        <v>0.21</v>
      </c>
      <c s="26" r="H3">
        <f>F3*G3</f>
        <v/>
      </c>
      <c s="27" r="J3" t="s">
        <v>46</v>
      </c>
      <c s="26" r="K3">
        <f>AVERAGE(105,83)</f>
        <v/>
      </c>
      <c s="28" r="L3" t="n">
        <v>0.5</v>
      </c>
      <c s="26" r="M3">
        <f>K3*L3</f>
        <v/>
      </c>
      <c s="27" r="O3" t="s">
        <v>46</v>
      </c>
      <c s="26" r="P3">
        <f>AVERAGE(105,83)</f>
        <v/>
      </c>
      <c s="28" r="Q3" t="n">
        <v>0.2</v>
      </c>
      <c s="26" r="R3">
        <f>P3*Q3</f>
        <v/>
      </c>
      <c s="27" r="T3" t="s">
        <v>46</v>
      </c>
      <c s="26" r="U3">
        <f>AVERAGE(105,83)</f>
        <v/>
      </c>
      <c s="28" r="V3" t="n">
        <v>0.6</v>
      </c>
      <c s="26" r="W3">
        <f>U3*V3</f>
        <v/>
      </c>
      <c s="75" r="X3" t="s">
        <v>61</v>
      </c>
      <c s="46" r="Y3" t="n">
        <v>0.42</v>
      </c>
      <c s="46" r="Z3" t="n">
        <v>0.58</v>
      </c>
      <c s="46" r="AA3" t="n">
        <v>0</v>
      </c>
      <c s="46" r="AB3">
        <f>SUM(Z3:AA3)</f>
        <v/>
      </c>
      <c s="74" r="AC3">
        <f>Z3/(1-$Y3)</f>
        <v/>
      </c>
      <c s="74" r="AD3">
        <f>AA3/(1-$Y3)</f>
        <v/>
      </c>
      <c s="177" r="AE3">
        <f>(55-(AA3*34))/Z3</f>
        <v/>
      </c>
      <c s="78" r="AF3">
        <f>(55-(AD3*22))/AC3</f>
        <v/>
      </c>
      <c s="39" r="AG3">
        <f si="0" ref="AG3:AG14" t="shared">(AC3*AC$1+(AD3*AD$1))</f>
        <v/>
      </c>
      <c s="1" r="AH3">
        <f>(Z3*AE3+(AA3*34))</f>
        <v/>
      </c>
    </row>
    <row r="4" spans="1:36">
      <c s="497" r="A4" t="s">
        <v>230</v>
      </c>
      <c s="496" r="B4" t="n">
        <v>124</v>
      </c>
      <c s="496" r="C4" t="n"/>
      <c s="27" r="E4" t="s">
        <v>230</v>
      </c>
      <c s="26" r="F4" t="n">
        <v>112</v>
      </c>
      <c s="28" r="G4" t="n">
        <v>0.36</v>
      </c>
      <c s="26" r="H4">
        <f si="1" ref="H4:H5" t="shared">F4*G4</f>
        <v/>
      </c>
      <c s="27" r="J4" t="s">
        <v>230</v>
      </c>
      <c s="26" r="K4" t="n">
        <v>124</v>
      </c>
      <c s="28" r="L4" t="n">
        <v>0.4</v>
      </c>
      <c s="26" r="M4">
        <f si="2" ref="M4:M5" t="shared">K4*L4</f>
        <v/>
      </c>
      <c s="27" r="O4" t="s">
        <v>230</v>
      </c>
      <c s="26" r="P4" t="n">
        <v>124</v>
      </c>
      <c s="28" r="Q4" t="n">
        <v>0.5</v>
      </c>
      <c s="26" r="R4">
        <f si="3" ref="R4:R5" t="shared">P4*Q4</f>
        <v/>
      </c>
      <c s="27" r="T4" t="s">
        <v>230</v>
      </c>
      <c s="26" r="U4" t="n">
        <v>124</v>
      </c>
      <c s="28" r="V4" t="n">
        <v>0.4</v>
      </c>
      <c s="26" r="W4">
        <f si="4" ref="W4:W5" t="shared">U4*V4</f>
        <v/>
      </c>
      <c s="76" r="X4" t="s">
        <v>63</v>
      </c>
      <c s="46" r="Y4" t="n">
        <v>0.21</v>
      </c>
      <c s="46" r="Z4" t="n">
        <v>0.36</v>
      </c>
      <c s="46" r="AA4" t="n">
        <v>0.43</v>
      </c>
      <c s="46" r="AB4">
        <f si="5" ref="AB4:AB14" t="shared">SUM(Z4:AA4)</f>
        <v/>
      </c>
      <c s="74" r="AC4">
        <f>Z4/(1-$Y4)</f>
        <v/>
      </c>
      <c s="74" r="AD4">
        <f si="6" ref="AD4:AD14" t="shared">AA4/(1-$Y4)</f>
        <v/>
      </c>
      <c s="177" r="AE4">
        <f>(55-(AA4*34))/Z4</f>
        <v/>
      </c>
      <c s="80" r="AF4">
        <f si="7" ref="AF4:AF14" t="shared">(55-(AD4*22))/AC4</f>
        <v/>
      </c>
      <c s="81" r="AG4">
        <f si="0" t="shared"/>
        <v/>
      </c>
      <c s="1" r="AH4">
        <f>(Z4*AE4+(AA4*34))</f>
        <v/>
      </c>
    </row>
    <row r="5" spans="1:36">
      <c s="497" r="A5" t="s">
        <v>231</v>
      </c>
      <c s="496" r="B5" t="n">
        <v>34</v>
      </c>
      <c s="496" r="C5" t="n"/>
      <c s="27" r="E5" t="s">
        <v>231</v>
      </c>
      <c s="26" r="F5" t="n">
        <v>34</v>
      </c>
      <c s="28" r="G5" t="n">
        <v>0.43</v>
      </c>
      <c s="26" r="H5">
        <f si="1" t="shared"/>
        <v/>
      </c>
      <c s="27" r="J5" t="s">
        <v>231</v>
      </c>
      <c s="26" r="K5" t="n">
        <v>34</v>
      </c>
      <c s="28" r="L5" t="n">
        <v>0.1</v>
      </c>
      <c s="26" r="M5">
        <f si="2" t="shared"/>
        <v/>
      </c>
      <c s="27" r="O5" t="s">
        <v>231</v>
      </c>
      <c s="26" r="P5" t="n">
        <v>34</v>
      </c>
      <c s="28" r="Q5" t="n">
        <v>0.3</v>
      </c>
      <c s="26" r="R5">
        <f si="3" t="shared"/>
        <v/>
      </c>
      <c s="27" r="T5" t="s">
        <v>231</v>
      </c>
      <c s="26" r="U5" t="n">
        <v>34</v>
      </c>
      <c s="28" r="V5" t="n">
        <v>0</v>
      </c>
      <c s="26" r="W5">
        <f si="4" t="shared"/>
        <v/>
      </c>
      <c s="76" r="X5" t="s">
        <v>66</v>
      </c>
      <c s="46" r="Y5" t="n">
        <v>0.5</v>
      </c>
      <c s="46" r="Z5" t="n">
        <v>0.5</v>
      </c>
      <c s="46" r="AA5" t="n">
        <v>0</v>
      </c>
      <c s="46" r="AB5">
        <f si="5" t="shared"/>
        <v/>
      </c>
      <c s="74" r="AC5">
        <f>Z5/(1-$Y5)</f>
        <v/>
      </c>
      <c s="74" r="AD5">
        <f si="6" t="shared"/>
        <v/>
      </c>
      <c s="177" r="AE5">
        <f>(55-(AA5*34))/Z5</f>
        <v/>
      </c>
      <c s="80" r="AF5">
        <f si="7" t="shared"/>
        <v/>
      </c>
      <c s="81" r="AG5">
        <f si="0" t="shared"/>
        <v/>
      </c>
      <c s="1" r="AH5">
        <f>(Z5*AE5+(AA5*34))</f>
        <v/>
      </c>
    </row>
    <row customHeight="1" r="6" ht="15" spans="1:36">
      <c s="498" r="A6" t="s">
        <v>29</v>
      </c>
      <c s="496" r="B6" t="n"/>
      <c s="496" r="C6" t="n"/>
      <c s="29" r="E6" t="s">
        <v>29</v>
      </c>
      <c s="26" r="F6" t="n"/>
      <c s="30" r="G6">
        <f>SUM(G3:G5)</f>
        <v/>
      </c>
      <c s="31" r="H6">
        <f>SUM(H3:H5)</f>
        <v/>
      </c>
      <c s="29" r="J6" t="s">
        <v>29</v>
      </c>
      <c s="26" r="K6" t="n"/>
      <c s="30" r="L6">
        <f>SUM(L3:L5)</f>
        <v/>
      </c>
      <c s="31" r="M6">
        <f>SUM(M3:M5)</f>
        <v/>
      </c>
      <c s="29" r="O6" t="s">
        <v>29</v>
      </c>
      <c s="26" r="P6" t="n"/>
      <c s="30" r="Q6">
        <f>SUM(Q3:Q5)</f>
        <v/>
      </c>
      <c s="31" r="R6">
        <f>SUM(R3:R5)</f>
        <v/>
      </c>
      <c s="29" r="T6" t="s">
        <v>29</v>
      </c>
      <c s="26" r="U6" t="n"/>
      <c s="30" r="V6">
        <f>SUM(V3:V5)</f>
        <v/>
      </c>
      <c s="31" r="W6">
        <f>SUM(W3:W5)</f>
        <v/>
      </c>
      <c s="76" r="X6" t="s">
        <v>67</v>
      </c>
      <c s="46" r="Y6" t="n">
        <v>1</v>
      </c>
      <c s="46" r="Z6" t="n">
        <v>0</v>
      </c>
      <c s="46" r="AA6" t="n">
        <v>0</v>
      </c>
      <c s="46" r="AB6">
        <f si="5" t="shared"/>
        <v/>
      </c>
      <c s="74" r="AC6" t="n"/>
      <c s="74" r="AD6" t="n"/>
      <c s="177" r="AE6" t="n"/>
      <c s="80" r="AF6" t="n"/>
      <c s="81" r="AG6">
        <f si="0" t="shared"/>
        <v/>
      </c>
    </row>
    <row customHeight="1" r="7" ht="15" spans="1:36">
      <c s="495" r="A7" t="n"/>
      <c s="496" r="B7" t="n"/>
      <c s="496" r="C7" t="n"/>
      <c s="76" r="X7" t="s">
        <v>68</v>
      </c>
      <c s="46" r="Y7" t="n">
        <v>0.3419271828301849</v>
      </c>
      <c s="46" r="Z7" t="n">
        <v>0.2464736227820501</v>
      </c>
      <c s="46" r="AA7" t="n">
        <v>0.4115991943877651</v>
      </c>
      <c s="46" r="AB7">
        <f si="5" t="shared"/>
        <v/>
      </c>
      <c s="74" r="AC7">
        <f si="8" ref="AC7:AC14" t="shared">Z7/(1-$Y7)</f>
        <v/>
      </c>
      <c s="74" r="AD7">
        <f si="6" t="shared"/>
        <v/>
      </c>
      <c s="177" r="AE7">
        <f si="9" ref="AE7:AE14" t="shared">(55-(AA7*34))/Z7</f>
        <v/>
      </c>
      <c s="80" r="AF7">
        <f si="7" t="shared"/>
        <v/>
      </c>
      <c s="81" r="AG7">
        <f si="0" t="shared"/>
        <v/>
      </c>
      <c s="1" r="AH7">
        <f>(Z7*AE7+(AA7*34))</f>
        <v/>
      </c>
    </row>
    <row customHeight="1" r="8" ht="15" spans="1:36">
      <c s="493" r="A8" t="s">
        <v>224</v>
      </c>
      <c s="494" r="B8" t="s">
        <v>60</v>
      </c>
      <c s="494" r="C8" t="n"/>
      <c s="24" r="D8" t="n"/>
      <c s="25" r="E8" t="s">
        <v>224</v>
      </c>
      <c s="25" r="F8" t="s">
        <v>60</v>
      </c>
      <c s="25" r="G8" t="s">
        <v>226</v>
      </c>
      <c s="25" r="H8" t="n"/>
      <c s="24" r="I8" t="n"/>
      <c s="25" r="J8" t="s">
        <v>232</v>
      </c>
      <c s="25" r="K8" t="s">
        <v>60</v>
      </c>
      <c s="25" r="L8" t="s">
        <v>226</v>
      </c>
      <c s="25" r="M8" t="n"/>
      <c s="486" r="O8" t="s">
        <v>233</v>
      </c>
      <c s="486" r="P8" t="s">
        <v>60</v>
      </c>
      <c s="486" r="Q8" t="s">
        <v>226</v>
      </c>
      <c s="220" r="R8" t="n"/>
      <c s="76" r="X8" t="s">
        <v>69</v>
      </c>
      <c s="46" r="Y8" t="n">
        <v>0.4</v>
      </c>
      <c s="46" r="Z8" t="n">
        <v>0.6</v>
      </c>
      <c s="46" r="AA8" t="n">
        <v>0</v>
      </c>
      <c s="46" r="AB8">
        <f si="5" t="shared"/>
        <v/>
      </c>
      <c s="74" r="AC8">
        <f si="8" t="shared"/>
        <v/>
      </c>
      <c s="74" r="AD8">
        <f si="6" t="shared"/>
        <v/>
      </c>
      <c s="177" r="AE8">
        <f si="9" t="shared"/>
        <v/>
      </c>
      <c s="80" r="AF8">
        <f si="7" t="shared"/>
        <v/>
      </c>
      <c s="81" r="AG8">
        <f si="0" t="shared"/>
        <v/>
      </c>
      <c s="1" r="AH8">
        <f>(Z8*AE8+(AA8*34))</f>
        <v/>
      </c>
    </row>
    <row r="9" spans="1:36">
      <c s="495" r="A9" t="s">
        <v>234</v>
      </c>
      <c s="496" r="B9" t="n"/>
      <c s="496" r="C9" t="n"/>
      <c s="26" r="E9" t="s">
        <v>234</v>
      </c>
      <c s="26" r="F9" t="n"/>
      <c s="26" r="G9" t="n"/>
      <c s="26" r="H9" t="n"/>
      <c s="26" r="J9" t="s">
        <v>234</v>
      </c>
      <c s="26" r="K9" t="n"/>
      <c s="26" r="L9" t="n"/>
      <c s="26" r="M9" t="n"/>
      <c s="220" r="O9" t="s">
        <v>234</v>
      </c>
      <c s="220" r="P9" t="n"/>
      <c s="220" r="Q9" t="n"/>
      <c s="220" r="R9" t="n"/>
      <c s="76" r="X9" t="s">
        <v>169</v>
      </c>
      <c s="46" r="Y9" t="n">
        <v>0.1</v>
      </c>
      <c s="46" r="Z9" t="n">
        <v>0.35</v>
      </c>
      <c s="46" r="AA9" t="n">
        <v>0.55</v>
      </c>
      <c s="46" r="AB9">
        <f si="5" t="shared"/>
        <v/>
      </c>
      <c s="74" r="AC9">
        <f si="8" t="shared"/>
        <v/>
      </c>
      <c s="74" r="AD9">
        <f si="6" t="shared"/>
        <v/>
      </c>
      <c s="177" r="AE9">
        <f si="9" t="shared"/>
        <v/>
      </c>
      <c s="80" r="AF9">
        <f si="7" t="shared"/>
        <v/>
      </c>
      <c s="81" r="AG9">
        <f si="0" t="shared"/>
        <v/>
      </c>
      <c s="1" r="AH9">
        <f>(Z9*AE9+(AA9*34))</f>
        <v/>
      </c>
    </row>
    <row r="10" spans="1:36">
      <c s="497" r="A10" t="s">
        <v>46</v>
      </c>
      <c s="496" r="B10">
        <f>AVERAGE(105,83)</f>
        <v/>
      </c>
      <c s="496" r="C10" t="n">
        <v>107</v>
      </c>
      <c s="27" r="E10" t="s">
        <v>46</v>
      </c>
      <c s="26" r="F10">
        <f>AVERAGE(105,83)</f>
        <v/>
      </c>
      <c s="28" r="G10" t="n">
        <v>0.34</v>
      </c>
      <c s="26" r="H10">
        <f>F10*G10</f>
        <v/>
      </c>
      <c s="27" r="J10" t="s">
        <v>46</v>
      </c>
      <c s="26" r="K10" t="n">
        <v>116</v>
      </c>
      <c s="28" r="L10" t="n">
        <v>0.25</v>
      </c>
      <c s="26" r="M10">
        <f>K10*L10</f>
        <v/>
      </c>
      <c s="487" r="O10" t="s">
        <v>46</v>
      </c>
      <c s="220" r="P10">
        <f>AVERAGE(105,83)</f>
        <v/>
      </c>
      <c s="488" r="Q10" t="n">
        <v>0.2</v>
      </c>
      <c s="220" r="R10">
        <f>P10*Q10</f>
        <v/>
      </c>
      <c s="76" r="X10" t="s">
        <v>170</v>
      </c>
      <c s="46" r="Y10" t="n">
        <v>0.3419271828301849</v>
      </c>
      <c s="46" r="Z10" t="n">
        <v>0.2464736227820501</v>
      </c>
      <c s="46" r="AA10" t="n">
        <v>0.4115991943877651</v>
      </c>
      <c s="46" r="AB10">
        <f si="5" t="shared"/>
        <v/>
      </c>
      <c s="74" r="AC10">
        <f si="8" t="shared"/>
        <v/>
      </c>
      <c s="74" r="AD10">
        <f si="6" t="shared"/>
        <v/>
      </c>
      <c s="177" r="AE10">
        <f si="9" t="shared"/>
        <v/>
      </c>
      <c s="80" r="AF10">
        <f si="7" t="shared"/>
        <v/>
      </c>
      <c s="81" r="AG10">
        <f si="0" t="shared"/>
        <v/>
      </c>
      <c s="1" r="AH10">
        <f>(Z10*AE10+(AA10*34))</f>
        <v/>
      </c>
    </row>
    <row r="11" spans="1:36">
      <c s="497" r="A11" t="s">
        <v>230</v>
      </c>
      <c s="496" r="B11" t="n">
        <v>124</v>
      </c>
      <c s="496" r="C11">
        <f>AE46</f>
        <v/>
      </c>
      <c s="27" r="E11" t="s">
        <v>230</v>
      </c>
      <c s="26" r="F11" t="n">
        <v>124</v>
      </c>
      <c s="28" r="G11" t="n">
        <v>0.25</v>
      </c>
      <c s="26" r="H11">
        <f si="10" ref="H11:H12" t="shared">F11*G11</f>
        <v/>
      </c>
      <c s="27" r="J11" t="s">
        <v>230</v>
      </c>
      <c s="26" r="K11" t="n">
        <v>110</v>
      </c>
      <c s="28" r="L11" t="n">
        <v>0.35</v>
      </c>
      <c s="26" r="M11">
        <f si="11" ref="M11:M12" t="shared">K11*L11</f>
        <v/>
      </c>
      <c s="487" r="O11" t="s">
        <v>230</v>
      </c>
      <c s="220" r="P11" t="n">
        <v>124</v>
      </c>
      <c s="488" r="Q11" t="n">
        <v>0.1</v>
      </c>
      <c s="220" r="R11">
        <f si="12" ref="R11:R12" t="shared">P11*Q11</f>
        <v/>
      </c>
      <c s="76" r="X11" t="s">
        <v>171</v>
      </c>
      <c s="46" r="Y11" t="n">
        <v>0.5</v>
      </c>
      <c s="46" r="Z11" t="n">
        <v>0.5</v>
      </c>
      <c s="46" r="AA11" t="n">
        <v>0</v>
      </c>
      <c s="46" r="AB11">
        <f si="5" t="shared"/>
        <v/>
      </c>
      <c s="74" r="AC11">
        <f si="8" t="shared"/>
        <v/>
      </c>
      <c s="74" r="AD11">
        <f si="6" t="shared"/>
        <v/>
      </c>
      <c s="177" r="AE11">
        <f si="9" t="shared"/>
        <v/>
      </c>
      <c s="80" r="AF11">
        <f si="7" t="shared"/>
        <v/>
      </c>
      <c s="81" r="AG11">
        <f si="0" t="shared"/>
        <v/>
      </c>
      <c s="1" r="AH11">
        <f>(Z11*AE11+(AA11*34))</f>
        <v/>
      </c>
    </row>
    <row r="12" spans="1:36">
      <c s="497" r="A12" t="s">
        <v>231</v>
      </c>
      <c s="496" r="B12" t="n">
        <v>34</v>
      </c>
      <c s="496" r="C12">
        <f>AE47</f>
        <v/>
      </c>
      <c s="27" r="E12" t="s">
        <v>231</v>
      </c>
      <c s="26" r="F12" t="n">
        <v>34</v>
      </c>
      <c s="28" r="G12" t="n">
        <v>0.41</v>
      </c>
      <c s="26" r="H12">
        <f si="10" t="shared"/>
        <v/>
      </c>
      <c s="27" r="J12" t="s">
        <v>231</v>
      </c>
      <c s="26" r="K12" t="n">
        <v>30</v>
      </c>
      <c s="28" r="L12">
        <f>1-L11-L10</f>
        <v/>
      </c>
      <c s="26" r="M12">
        <f si="11" t="shared"/>
        <v/>
      </c>
      <c s="487" r="O12" t="s">
        <v>231</v>
      </c>
      <c s="220" r="P12" t="n">
        <v>34</v>
      </c>
      <c s="488" r="Q12" t="n">
        <v>0.7</v>
      </c>
      <c s="220" r="R12">
        <f si="12" t="shared"/>
        <v/>
      </c>
      <c s="76" r="X12" t="s">
        <v>172</v>
      </c>
      <c s="46" r="Y12" t="n">
        <v>0.28</v>
      </c>
      <c s="46" r="Z12" t="n">
        <v>0.14</v>
      </c>
      <c s="46" r="AA12" t="n">
        <v>0.58</v>
      </c>
      <c s="46" r="AB12">
        <f si="5" t="shared"/>
        <v/>
      </c>
      <c s="74" r="AC12">
        <f si="8" t="shared"/>
        <v/>
      </c>
      <c s="74" r="AD12">
        <f si="6" t="shared"/>
        <v/>
      </c>
      <c s="177" r="AE12">
        <f si="9" t="shared"/>
        <v/>
      </c>
      <c s="80" r="AF12">
        <f si="7" t="shared"/>
        <v/>
      </c>
      <c s="81" r="AG12">
        <f si="0" t="shared"/>
        <v/>
      </c>
      <c s="1" r="AH12">
        <f>(Z12*124+(AA12*22))</f>
        <v/>
      </c>
    </row>
    <row customHeight="1" r="13" ht="15" spans="1:36">
      <c s="498" r="A13" t="s">
        <v>29</v>
      </c>
      <c s="496" r="B13" t="n"/>
      <c s="496" r="C13" t="n"/>
      <c s="29" r="E13" t="s">
        <v>29</v>
      </c>
      <c s="26" r="F13" t="n"/>
      <c s="30" r="G13">
        <f>SUM(G10:G12)</f>
        <v/>
      </c>
      <c s="33" r="H13">
        <f>SUM(H10:H12)</f>
        <v/>
      </c>
      <c s="29" r="J13" t="s">
        <v>29</v>
      </c>
      <c s="26" r="K13" t="n"/>
      <c s="30" r="L13">
        <f>SUM(L10:L12)</f>
        <v/>
      </c>
      <c s="33" r="M13">
        <f>SUM(M10:M12)</f>
        <v/>
      </c>
      <c s="489" r="O13" t="s">
        <v>29</v>
      </c>
      <c s="220" r="P13" t="n"/>
      <c s="490" r="Q13">
        <f>SUM(Q10:Q12)</f>
        <v/>
      </c>
      <c s="491" r="R13">
        <f>SUM(R10:R12)</f>
        <v/>
      </c>
      <c s="76" r="X13" t="s">
        <v>173</v>
      </c>
      <c s="56" r="Y13" t="n">
        <v>0.25</v>
      </c>
      <c s="56" r="Z13" t="n">
        <v>0.22</v>
      </c>
      <c s="56" r="AA13" t="n">
        <v>0.53</v>
      </c>
      <c s="46" r="AB13">
        <f si="5" t="shared"/>
        <v/>
      </c>
      <c s="74" r="AC13">
        <f si="8" t="shared"/>
        <v/>
      </c>
      <c s="74" r="AD13">
        <f si="6" t="shared"/>
        <v/>
      </c>
      <c s="177" r="AE13">
        <f si="9" t="shared"/>
        <v/>
      </c>
      <c s="80" r="AF13">
        <f si="7" t="shared"/>
        <v/>
      </c>
      <c s="81" r="AG13">
        <f si="0" t="shared"/>
        <v/>
      </c>
      <c s="1" r="AH13">
        <f>(Z13*AE13+(AA13*34))</f>
        <v/>
      </c>
    </row>
    <row customHeight="1" r="14" ht="15" spans="1:36">
      <c s="495" r="A14" t="n"/>
      <c s="496" r="B14" t="n"/>
      <c s="496" r="C14" t="n"/>
      <c s="76" r="X14" t="s">
        <v>81</v>
      </c>
      <c s="56" r="Y14" t="n">
        <v>0.5</v>
      </c>
      <c s="56" r="Z14" t="n">
        <v>0.5</v>
      </c>
      <c s="56" r="AA14" t="n">
        <v>0</v>
      </c>
      <c s="46" r="AB14">
        <f si="5" t="shared"/>
        <v/>
      </c>
      <c s="74" r="AC14">
        <f si="8" t="shared"/>
        <v/>
      </c>
      <c s="74" r="AD14">
        <f si="6" t="shared"/>
        <v/>
      </c>
      <c s="177" r="AE14">
        <f si="9" t="shared"/>
        <v/>
      </c>
      <c s="78" r="AF14">
        <f si="7" t="shared"/>
        <v/>
      </c>
      <c s="39" r="AG14">
        <f si="0" t="shared"/>
        <v/>
      </c>
      <c s="1" r="AH14">
        <f>(Z14*AE14+(AA14*34))</f>
        <v/>
      </c>
    </row>
    <row customHeight="1" r="15" ht="15" spans="1:36">
      <c s="493" r="A15" t="s">
        <v>224</v>
      </c>
      <c s="494" r="B15" t="s">
        <v>60</v>
      </c>
      <c s="494" r="C15" t="n"/>
    </row>
    <row r="16" spans="1:36">
      <c s="495" r="A16" t="s">
        <v>235</v>
      </c>
      <c s="496" r="B16" t="n"/>
      <c s="496" r="C16" t="n"/>
      <c s="45" r="X16" t="s">
        <v>236</v>
      </c>
      <c s="45" r="Y16" t="s">
        <v>178</v>
      </c>
      <c s="45" r="Z16" t="s">
        <v>237</v>
      </c>
      <c s="45" r="AA16" t="s">
        <v>238</v>
      </c>
      <c s="45" r="AB16" t="s">
        <v>239</v>
      </c>
      <c s="45" r="AC16" t="s">
        <v>240</v>
      </c>
      <c s="45" r="AD16" t="s">
        <v>241</v>
      </c>
      <c s="45" r="AE16" t="s">
        <v>29</v>
      </c>
      <c s="45" r="AF16" t="s">
        <v>242</v>
      </c>
    </row>
    <row customHeight="1" r="17" ht="15" spans="1:36">
      <c s="497" r="A17" t="s">
        <v>46</v>
      </c>
      <c s="496" r="B17" t="n">
        <v>83</v>
      </c>
      <c s="496" r="C17">
        <f>B17</f>
        <v/>
      </c>
      <c s="179" r="X17" t="s">
        <v>243</v>
      </c>
      <c s="180" r="Y17" t="n">
        <v>0.04</v>
      </c>
      <c s="180" r="Z17" t="n">
        <v>0.26</v>
      </c>
      <c s="180" r="AA17" t="n">
        <v>0.34</v>
      </c>
      <c s="180" r="AB17" t="n">
        <v>0.24</v>
      </c>
      <c s="180" r="AC17" t="n">
        <v>0.06</v>
      </c>
      <c s="180" r="AD17" t="n">
        <v>0.06</v>
      </c>
      <c s="183" r="AE17">
        <f>SUM(Y21:AD21)</f>
        <v/>
      </c>
      <c s="181" r="AF17" t="n"/>
      <c s="162" r="AG17" t="n"/>
      <c s="165" r="AI17" t="n">
        <v>73892</v>
      </c>
      <c s="167" r="AJ17" t="n">
        <v>229057</v>
      </c>
    </row>
    <row r="18" spans="1:36">
      <c s="497" r="A18" t="s">
        <v>230</v>
      </c>
      <c s="496" r="B18" t="n">
        <v>118</v>
      </c>
      <c s="496" r="C18" t="n"/>
      <c s="179" r="X18" t="s">
        <v>244</v>
      </c>
      <c s="180" r="Y18" t="n">
        <v>0</v>
      </c>
      <c s="180" r="Z18" t="n">
        <v>0.03</v>
      </c>
      <c s="180" r="AA18" t="n">
        <v>0.13</v>
      </c>
      <c s="180" r="AB18" t="n">
        <v>0.21</v>
      </c>
      <c s="180" r="AC18" t="n">
        <v>0.33</v>
      </c>
      <c s="180" r="AD18" t="n">
        <v>0.3</v>
      </c>
      <c s="183" r="AE18">
        <f>SUM(Y22:AD22)</f>
        <v/>
      </c>
      <c s="181" r="AF18" t="n"/>
      <c s="162" r="AG18" t="n"/>
      <c s="166" r="AI18" t="n">
        <v>16450</v>
      </c>
      <c s="164" r="AJ18">
        <f>AI18</f>
        <v/>
      </c>
    </row>
    <row r="19" spans="1:36">
      <c s="497" r="A19" t="s">
        <v>231</v>
      </c>
      <c s="496" r="B19" t="n">
        <v>34</v>
      </c>
      <c s="496" r="C19" t="n"/>
      <c s="179" r="X19" t="s">
        <v>245</v>
      </c>
      <c s="182" r="Y19" t="n">
        <v>135</v>
      </c>
      <c s="182" r="Z19" t="n">
        <v>110</v>
      </c>
      <c s="182" r="AA19" t="n">
        <v>100</v>
      </c>
      <c s="182" r="AB19" t="n">
        <v>95</v>
      </c>
      <c s="182" r="AC19" t="n">
        <v>90</v>
      </c>
      <c s="182" r="AD19" t="n">
        <v>70</v>
      </c>
      <c s="39" r="AE19" t="n"/>
      <c s="181" r="AF19" t="n"/>
      <c s="162" r="AG19" t="n"/>
      <c s="164" r="AI19">
        <f>AI17-AI18</f>
        <v/>
      </c>
      <c s="164" r="AJ19">
        <f>AJ17-AJ18</f>
        <v/>
      </c>
    </row>
    <row r="20" spans="1:36">
      <c s="498" r="A20" t="s">
        <v>29</v>
      </c>
      <c s="496" r="B20" t="n"/>
      <c s="496" r="C20" t="n"/>
      <c s="179" r="X20" t="s">
        <v>246</v>
      </c>
      <c s="182" r="Y20" t="n">
        <v>49</v>
      </c>
      <c s="182" r="Z20" t="n">
        <v>36</v>
      </c>
      <c s="182" r="AA20" t="n">
        <v>27</v>
      </c>
      <c s="182" r="AB20" t="n">
        <v>22</v>
      </c>
      <c s="182" r="AC20" t="n">
        <v>20</v>
      </c>
      <c s="182" r="AD20" t="n">
        <v>18</v>
      </c>
      <c s="39" r="AE20" t="n"/>
      <c s="181" r="AF20" t="n"/>
      <c s="162" r="AG20" t="n"/>
    </row>
    <row r="21" spans="1:36">
      <c s="495" r="A21" t="n"/>
      <c s="496" r="B21" t="n"/>
      <c s="496" r="C21" t="n"/>
      <c s="179" r="X21" t="s">
        <v>247</v>
      </c>
      <c s="184" r="Y21">
        <f>Y19*Y17</f>
        <v/>
      </c>
      <c s="184" r="Z21">
        <f si="13" ref="Z21:AD21" t="shared">Z19*Z17</f>
        <v/>
      </c>
      <c s="184" r="AA21">
        <f si="13" t="shared"/>
        <v/>
      </c>
      <c s="184" r="AB21">
        <f si="13" t="shared"/>
        <v/>
      </c>
      <c s="184" r="AC21">
        <f si="13" t="shared"/>
        <v/>
      </c>
      <c s="184" r="AD21">
        <f si="13" t="shared"/>
        <v/>
      </c>
      <c s="181" r="AE21" t="n"/>
      <c s="185" r="AF21">
        <f>AE17*0.3</f>
        <v/>
      </c>
    </row>
    <row customHeight="1" r="22" ht="15" spans="1:36">
      <c s="493" r="A22" t="s">
        <v>224</v>
      </c>
      <c s="494" r="B22" t="s">
        <v>60</v>
      </c>
      <c s="494" r="C22" t="n"/>
      <c s="179" r="X22" t="s">
        <v>248</v>
      </c>
      <c s="184" r="Y22">
        <f>Y18*Y20</f>
        <v/>
      </c>
      <c s="184" r="Z22">
        <f si="14" ref="Z22:AD22" t="shared">Z18*Z20</f>
        <v/>
      </c>
      <c s="184" r="AA22">
        <f si="14" t="shared"/>
        <v/>
      </c>
      <c s="184" r="AB22">
        <f si="14" t="shared"/>
        <v/>
      </c>
      <c s="184" r="AC22">
        <f si="14" t="shared"/>
        <v/>
      </c>
      <c s="184" r="AD22">
        <f si="14" t="shared"/>
        <v/>
      </c>
      <c s="181" r="AE22" t="n"/>
      <c s="185" r="AF22">
        <f>AE18*0.7</f>
        <v/>
      </c>
    </row>
    <row customHeight="1" r="23" ht="15" spans="1:36">
      <c s="499" r="A23" t="s">
        <v>249</v>
      </c>
      <c s="500" r="B23" t="n"/>
      <c s="500" r="C23" t="n"/>
      <c s="162" r="X23" t="n"/>
      <c s="162" r="Y23" t="n"/>
      <c s="162" r="Z23" t="n"/>
      <c s="162" r="AA23" t="n"/>
      <c s="162" r="AB23" t="n"/>
      <c s="162" r="AC23" t="n"/>
      <c s="162" r="AD23" t="n"/>
      <c s="162" r="AE23" t="n"/>
      <c s="161" r="AF23">
        <f>SUM(AF21:AF22)</f>
        <v/>
      </c>
    </row>
    <row customHeight="1" r="24" ht="15" spans="1:36">
      <c s="501" r="A24" t="s">
        <v>46</v>
      </c>
      <c s="496" r="B24" t="n">
        <v>110</v>
      </c>
      <c s="496" r="C24">
        <f>B24</f>
        <v/>
      </c>
      <c s="163" r="X24" t="s">
        <v>46</v>
      </c>
      <c s="1" r="Y24" t="n">
        <v>107.2</v>
      </c>
    </row>
    <row customHeight="1" r="25" ht="15" spans="1:36">
      <c s="501" r="A25" t="s">
        <v>230</v>
      </c>
      <c s="496" r="B25" t="n">
        <v>118</v>
      </c>
      <c s="496" r="C25" t="n"/>
      <c s="163" r="X25" t="s">
        <v>127</v>
      </c>
      <c s="1" r="Y25" t="n">
        <v>107.6</v>
      </c>
    </row>
    <row customHeight="1" r="26" ht="15" spans="1:36">
      <c s="501" r="A26" t="s">
        <v>231</v>
      </c>
      <c s="496" r="B26" t="n">
        <v>34</v>
      </c>
      <c s="496" r="C26" t="n"/>
      <c s="163" r="X26" t="s">
        <v>128</v>
      </c>
      <c s="1" r="Y26" t="n">
        <v>28.35</v>
      </c>
    </row>
    <row customHeight="1" r="27" ht="15" spans="1:36">
      <c s="502" r="A27" t="s">
        <v>29</v>
      </c>
      <c s="496" r="B27" t="n"/>
      <c s="496" r="C27" t="n"/>
    </row>
    <row customHeight="1" r="28" ht="42" spans="1:36">
      <c s="499" r="A28" t="n"/>
      <c s="500" r="B28" t="n"/>
      <c s="500" r="C28" t="n"/>
      <c s="45" r="X28" t="s">
        <v>26</v>
      </c>
      <c s="178" r="Y28" t="s">
        <v>46</v>
      </c>
      <c s="178" r="Z28" t="s">
        <v>47</v>
      </c>
      <c s="178" r="AA28" t="s">
        <v>48</v>
      </c>
      <c s="178" r="AB28" t="s">
        <v>49</v>
      </c>
      <c s="178" r="AC28" t="s">
        <v>50</v>
      </c>
      <c s="178" r="AD28" t="s">
        <v>51</v>
      </c>
      <c s="178" r="AE28" t="s">
        <v>250</v>
      </c>
      <c s="178" r="AF28" t="s">
        <v>251</v>
      </c>
      <c s="44" r="AG28" t="s">
        <v>252</v>
      </c>
    </row>
    <row customHeight="1" r="29" ht="15" spans="1:36">
      <c s="493" r="A29" t="s">
        <v>224</v>
      </c>
      <c s="494" r="B29" t="s">
        <v>60</v>
      </c>
      <c s="494" r="C29" t="n"/>
      <c s="75" r="X29" t="s">
        <v>61</v>
      </c>
      <c s="62" r="Y29" t="n">
        <v>0.42</v>
      </c>
      <c s="46" r="Z29" t="n">
        <v>0.58</v>
      </c>
      <c s="46" r="AA29" t="n">
        <v>0</v>
      </c>
      <c s="62" r="AB29">
        <f>SUM(Z29:AA29)</f>
        <v/>
      </c>
      <c s="74" r="AC29">
        <f>Z29/(1-Y29)</f>
        <v/>
      </c>
      <c s="74" r="AD29">
        <f>AA29/(1-Y29)</f>
        <v/>
      </c>
      <c s="39" r="AE29">
        <f si="15" ref="AE29:AE35" t="shared">AC29*100</f>
        <v/>
      </c>
      <c s="39" r="AF29">
        <f si="16" ref="AF29:AF35" t="shared">AD29*22</f>
        <v/>
      </c>
      <c s="40" r="AG29">
        <f>AE29+AF29</f>
        <v/>
      </c>
    </row>
    <row r="30" spans="1:36">
      <c s="495" r="A30" t="s">
        <v>253</v>
      </c>
      <c s="496" r="B30" t="n"/>
      <c s="496" r="C30" t="n"/>
      <c s="76" r="X30" t="s">
        <v>63</v>
      </c>
      <c s="62" r="Y30" t="n">
        <v>0.21</v>
      </c>
      <c s="46" r="Z30" t="n">
        <v>0.36</v>
      </c>
      <c s="46" r="AA30" t="n">
        <v>0.43</v>
      </c>
      <c s="62" r="AB30">
        <f si="17" ref="AB30:AB41" t="shared">SUM(Z30:AA30)</f>
        <v/>
      </c>
      <c s="74" r="AC30">
        <f si="18" ref="AC30:AC41" t="shared">Z30/(1-Y30)</f>
        <v/>
      </c>
      <c s="74" r="AD30">
        <f si="19" ref="AD30:AD41" t="shared">AA30/(1-Y30)</f>
        <v/>
      </c>
      <c s="177" r="AE30">
        <f si="15" t="shared"/>
        <v/>
      </c>
      <c s="177" r="AF30">
        <f si="16" t="shared"/>
        <v/>
      </c>
      <c s="40" r="AG30">
        <f si="20" ref="AG30:AG41" t="shared">AE30+AF30</f>
        <v/>
      </c>
    </row>
    <row r="31" spans="1:36">
      <c s="497" r="A31" t="s">
        <v>46</v>
      </c>
      <c s="496" r="B31" t="n">
        <v>110</v>
      </c>
      <c s="496" r="C31">
        <f>B31</f>
        <v/>
      </c>
      <c s="76" r="X31" t="s">
        <v>66</v>
      </c>
      <c s="62" r="Y31" t="n">
        <v>0.5</v>
      </c>
      <c s="46" r="Z31" t="n">
        <v>0.5</v>
      </c>
      <c s="46" r="AA31" t="n">
        <v>0</v>
      </c>
      <c s="62" r="AB31">
        <f si="17" t="shared"/>
        <v/>
      </c>
      <c s="74" r="AC31">
        <f si="18" t="shared"/>
        <v/>
      </c>
      <c s="74" r="AD31">
        <f si="19" t="shared"/>
        <v/>
      </c>
      <c s="177" r="AE31">
        <f si="15" t="shared"/>
        <v/>
      </c>
      <c s="177" r="AF31">
        <f si="16" t="shared"/>
        <v/>
      </c>
      <c s="40" r="AG31">
        <f si="20" t="shared"/>
        <v/>
      </c>
    </row>
    <row r="32" spans="1:36">
      <c s="497" r="A32" t="s">
        <v>230</v>
      </c>
      <c s="496" r="B32" t="n">
        <v>118</v>
      </c>
      <c s="496" r="C32" t="n"/>
      <c s="76" r="X32" t="s">
        <v>67</v>
      </c>
      <c s="62" r="Y32" t="n">
        <v>1</v>
      </c>
      <c s="46" r="Z32" t="n">
        <v>0</v>
      </c>
      <c s="46" r="AA32" t="n">
        <v>0</v>
      </c>
      <c s="62" r="AB32">
        <f si="17" t="shared"/>
        <v/>
      </c>
      <c s="74" r="AC32" t="n">
        <v>0</v>
      </c>
      <c s="74" r="AD32" t="n">
        <v>0</v>
      </c>
      <c s="177" r="AE32">
        <f si="15" t="shared"/>
        <v/>
      </c>
      <c s="177" r="AF32">
        <f si="16" t="shared"/>
        <v/>
      </c>
      <c s="40" r="AG32">
        <f si="20" t="shared"/>
        <v/>
      </c>
    </row>
    <row r="33" spans="1:36">
      <c s="497" r="A33" t="s">
        <v>231</v>
      </c>
      <c s="496" r="B33" t="n">
        <v>34</v>
      </c>
      <c s="496" r="C33" t="n"/>
      <c s="76" r="X33" t="s">
        <v>68</v>
      </c>
      <c s="62" r="Y33" t="n">
        <v>0.3419271828301849</v>
      </c>
      <c s="46" r="Z33" t="n">
        <v>0.2464736227820501</v>
      </c>
      <c s="46" r="AA33" t="n">
        <v>0.4115991943877651</v>
      </c>
      <c s="62" r="AB33">
        <f si="17" t="shared"/>
        <v/>
      </c>
      <c s="74" r="AC33">
        <f si="18" t="shared"/>
        <v/>
      </c>
      <c s="74" r="AD33">
        <f si="19" t="shared"/>
        <v/>
      </c>
      <c s="177" r="AE33">
        <f si="15" t="shared"/>
        <v/>
      </c>
      <c s="177" r="AF33">
        <f si="16" t="shared"/>
        <v/>
      </c>
      <c s="40" r="AG33">
        <f si="20" t="shared"/>
        <v/>
      </c>
    </row>
    <row r="34" spans="1:36">
      <c s="498" r="A34" t="s">
        <v>29</v>
      </c>
      <c s="496" r="B34" t="n"/>
      <c s="496" r="C34" t="n"/>
      <c s="76" r="X34" t="s">
        <v>69</v>
      </c>
      <c s="62" r="Y34" t="n">
        <v>0.4</v>
      </c>
      <c s="46" r="Z34" t="n">
        <v>0.6</v>
      </c>
      <c s="46" r="AA34" t="n">
        <v>0</v>
      </c>
      <c s="62" r="AB34">
        <f si="17" t="shared"/>
        <v/>
      </c>
      <c s="74" r="AC34">
        <f si="18" t="shared"/>
        <v/>
      </c>
      <c s="74" r="AD34">
        <f si="19" t="shared"/>
        <v/>
      </c>
      <c s="177" r="AE34">
        <f si="15" t="shared"/>
        <v/>
      </c>
      <c s="177" r="AF34">
        <f si="16" t="shared"/>
        <v/>
      </c>
      <c s="40" r="AG34">
        <f si="20" t="shared"/>
        <v/>
      </c>
    </row>
    <row r="35" spans="1:36">
      <c s="76" r="X35" t="s">
        <v>169</v>
      </c>
      <c s="62" r="Y35" t="n">
        <v>0.1</v>
      </c>
      <c s="46" r="Z35" t="n">
        <v>0.35</v>
      </c>
      <c s="46" r="AA35" t="n">
        <v>0.55</v>
      </c>
      <c s="62" r="AB35">
        <f si="17" t="shared"/>
        <v/>
      </c>
      <c s="74" r="AC35">
        <f si="18" t="shared"/>
        <v/>
      </c>
      <c s="74" r="AD35">
        <f si="19" t="shared"/>
        <v/>
      </c>
      <c s="177" r="AE35">
        <f si="15" t="shared"/>
        <v/>
      </c>
      <c s="177" r="AF35">
        <f si="16" t="shared"/>
        <v/>
      </c>
      <c s="40" r="AG35">
        <f si="20" t="shared"/>
        <v/>
      </c>
      <c s="186" r="AH35" t="s">
        <v>254</v>
      </c>
    </row>
    <row r="36" spans="1:36">
      <c s="76" r="X36" t="s">
        <v>71</v>
      </c>
      <c s="56" r="Y36" t="n">
        <v>0.26</v>
      </c>
      <c s="56" r="Z36" t="n">
        <v>0.14</v>
      </c>
      <c s="56" r="AA36" t="n">
        <v>0.6</v>
      </c>
      <c s="62" r="AB36">
        <f si="17" t="shared"/>
        <v/>
      </c>
      <c s="74" r="AC36">
        <f si="21" ref="AC36" t="shared">Z36/(1-Y36)</f>
        <v/>
      </c>
      <c s="74" r="AD36">
        <f si="22" ref="AD36" t="shared">AA36/(1-Y36)</f>
        <v/>
      </c>
      <c s="177" r="AE36">
        <f>AC36*90</f>
        <v/>
      </c>
      <c s="177" r="AF36">
        <f>AD36*20</f>
        <v/>
      </c>
      <c s="40" r="AG36">
        <f si="20" t="shared"/>
        <v/>
      </c>
      <c s="1" r="AH36">
        <f>105*0.26</f>
        <v/>
      </c>
    </row>
    <row r="37" spans="1:36">
      <c s="76" r="X37" t="s">
        <v>72</v>
      </c>
      <c s="56" r="Y37" t="n">
        <v>1</v>
      </c>
      <c s="56" r="Z37" t="n">
        <v>0</v>
      </c>
      <c s="56" r="AA37" t="n">
        <v>0</v>
      </c>
      <c s="62" r="AB37">
        <f si="17" t="shared"/>
        <v/>
      </c>
      <c s="74" r="AC37" t="n">
        <v>0</v>
      </c>
      <c s="74" r="AD37" t="n">
        <v>0</v>
      </c>
      <c s="177" r="AE37">
        <f>AC37*100</f>
        <v/>
      </c>
      <c s="177" r="AF37">
        <f>AD37*22</f>
        <v/>
      </c>
      <c s="40" r="AG37">
        <f si="20" t="shared"/>
        <v/>
      </c>
      <c s="1" r="AH37">
        <f>45-AH36</f>
        <v/>
      </c>
    </row>
    <row r="38" spans="1:36">
      <c s="76" r="X38" t="s">
        <v>255</v>
      </c>
      <c s="62" r="Y38" t="n">
        <v>0.5</v>
      </c>
      <c s="46" r="Z38" t="n">
        <v>0.5</v>
      </c>
      <c s="46" r="AA38" t="n">
        <v>0</v>
      </c>
      <c s="62" r="AB38">
        <f si="17" t="shared"/>
        <v/>
      </c>
      <c s="74" r="AC38">
        <f si="18" t="shared"/>
        <v/>
      </c>
      <c s="74" r="AD38">
        <f si="19" t="shared"/>
        <v/>
      </c>
      <c s="177" r="AE38">
        <f>AC38*100</f>
        <v/>
      </c>
      <c s="177" r="AF38">
        <f>AD38*22</f>
        <v/>
      </c>
      <c s="40" r="AG38">
        <f si="20" t="shared"/>
        <v/>
      </c>
    </row>
    <row r="39" spans="1:36">
      <c s="76" r="X39" t="s">
        <v>256</v>
      </c>
      <c s="62" r="Y39" t="n">
        <v>0.28</v>
      </c>
      <c s="46" r="Z39" t="n">
        <v>0.14</v>
      </c>
      <c s="46" r="AA39" t="n">
        <v>0.58</v>
      </c>
      <c s="62" r="AB39">
        <f si="17" t="shared"/>
        <v/>
      </c>
      <c s="74" r="AC39">
        <f si="18" t="shared"/>
        <v/>
      </c>
      <c s="74" r="AD39">
        <f si="19" t="shared"/>
        <v/>
      </c>
      <c s="177" r="AE39">
        <f>AC39*100</f>
        <v/>
      </c>
      <c s="177" r="AF39">
        <f>AD39*22</f>
        <v/>
      </c>
      <c s="40" r="AG39">
        <f si="20" t="shared"/>
        <v/>
      </c>
    </row>
    <row r="40" spans="1:36">
      <c s="76" r="X40" t="s">
        <v>173</v>
      </c>
      <c s="62" r="Y40" t="n">
        <v>0.25</v>
      </c>
      <c s="46" r="Z40" t="n">
        <v>0.22</v>
      </c>
      <c s="46" r="AA40" t="n">
        <v>0.53</v>
      </c>
      <c s="62" r="AB40">
        <f si="17" t="shared"/>
        <v/>
      </c>
      <c s="74" r="AC40">
        <f si="18" t="shared"/>
        <v/>
      </c>
      <c s="74" r="AD40">
        <f si="19" t="shared"/>
        <v/>
      </c>
      <c s="177" r="AE40">
        <f>AC40*100</f>
        <v/>
      </c>
      <c s="177" r="AF40">
        <f>AD40*22</f>
        <v/>
      </c>
      <c s="40" r="AG40">
        <f si="20" t="shared"/>
        <v/>
      </c>
    </row>
    <row r="41" spans="1:36">
      <c s="76" r="X41" t="s">
        <v>81</v>
      </c>
      <c s="62" r="Y41" t="n">
        <v>0.5</v>
      </c>
      <c s="46" r="Z41" t="n">
        <v>0.5</v>
      </c>
      <c s="46" r="AA41" t="n">
        <v>0</v>
      </c>
      <c s="62" r="AB41">
        <f si="17" t="shared"/>
        <v/>
      </c>
      <c s="74" r="AC41">
        <f si="18" t="shared"/>
        <v/>
      </c>
      <c s="74" r="AD41">
        <f si="19" t="shared"/>
        <v/>
      </c>
      <c s="177" r="AE41">
        <f>AC41*100</f>
        <v/>
      </c>
      <c s="177" r="AF41">
        <f>AD41*22</f>
        <v/>
      </c>
      <c s="40" r="AG41">
        <f si="20" t="shared"/>
        <v/>
      </c>
    </row>
    <row r="44" spans="1:36">
      <c s="179" r="X44" t="s">
        <v>124</v>
      </c>
    </row>
    <row r="45" spans="1:36">
      <c s="45" r="X45" t="s">
        <v>236</v>
      </c>
      <c s="45" r="Y45" t="s">
        <v>178</v>
      </c>
      <c s="45" r="Z45" t="s">
        <v>237</v>
      </c>
      <c s="45" r="AA45" t="s">
        <v>238</v>
      </c>
      <c s="45" r="AB45" t="s">
        <v>239</v>
      </c>
      <c s="45" r="AC45" t="s">
        <v>240</v>
      </c>
      <c s="45" r="AD45" t="s">
        <v>241</v>
      </c>
      <c s="45" r="AE45" t="s">
        <v>29</v>
      </c>
      <c s="45" r="AF45" t="s">
        <v>242</v>
      </c>
    </row>
    <row r="46" spans="1:36">
      <c s="189" r="X46" t="s">
        <v>243</v>
      </c>
      <c s="180" r="Y46" t="n">
        <v>0.04</v>
      </c>
      <c s="180" r="Z46" t="n">
        <v>0.35</v>
      </c>
      <c s="180" r="AA46" t="n">
        <v>0.4</v>
      </c>
      <c s="180" r="AB46" t="n">
        <v>0.16</v>
      </c>
      <c s="180" r="AC46" t="n">
        <v>0.03</v>
      </c>
      <c s="180" r="AD46" t="n">
        <v>0.02</v>
      </c>
      <c s="187" r="AE46">
        <f>SUM(Y50:AD50)</f>
        <v/>
      </c>
      <c s="181" r="AF46" t="n"/>
    </row>
    <row r="47" spans="1:36">
      <c s="189" r="X47" t="s">
        <v>244</v>
      </c>
      <c s="180" r="Y47" t="n">
        <v>0</v>
      </c>
      <c s="180" r="Z47" t="n">
        <v>0.15</v>
      </c>
      <c s="180" r="AA47" t="n">
        <v>0.3</v>
      </c>
      <c s="180" r="AB47" t="n">
        <v>0.35</v>
      </c>
      <c s="180" r="AC47" t="n">
        <v>0.15</v>
      </c>
      <c s="180" r="AD47" t="n">
        <v>0.05</v>
      </c>
      <c s="187" r="AE47">
        <f>SUM(Y51:AD51)</f>
        <v/>
      </c>
      <c s="181" r="AF47" t="n"/>
    </row>
    <row r="48" spans="1:36">
      <c s="189" r="X48" t="s">
        <v>245</v>
      </c>
      <c s="190" r="Y48" t="n">
        <v>135</v>
      </c>
      <c s="190" r="Z48" t="n">
        <v>110</v>
      </c>
      <c s="190" r="AA48" t="n">
        <v>100</v>
      </c>
      <c s="190" r="AB48" t="n">
        <v>95</v>
      </c>
      <c s="190" r="AC48" t="n">
        <v>90</v>
      </c>
      <c s="190" r="AD48" t="n">
        <v>70</v>
      </c>
      <c s="39" r="AE48" t="n"/>
      <c s="181" r="AF48" t="n"/>
    </row>
    <row r="49" spans="1:36">
      <c s="189" r="X49" t="s">
        <v>246</v>
      </c>
      <c s="191" r="Y49" t="n">
        <v>49</v>
      </c>
      <c s="191" r="Z49" t="n">
        <v>36</v>
      </c>
      <c s="191" r="AA49" t="n">
        <v>27</v>
      </c>
      <c s="191" r="AB49" t="n">
        <v>22</v>
      </c>
      <c s="191" r="AC49" t="n">
        <v>20</v>
      </c>
      <c s="191" r="AD49" t="n">
        <v>18</v>
      </c>
      <c s="39" r="AE49" t="n"/>
      <c s="181" r="AF49" t="n"/>
    </row>
    <row r="50" spans="1:36">
      <c s="189" r="X50" t="s">
        <v>247</v>
      </c>
      <c s="192" r="Y50">
        <f>Y48*Y46</f>
        <v/>
      </c>
      <c s="192" r="Z50">
        <f si="23" ref="Z50:AD50" t="shared">Z48*Z46</f>
        <v/>
      </c>
      <c s="192" r="AA50">
        <f si="23" t="shared"/>
        <v/>
      </c>
      <c s="192" r="AB50">
        <f si="23" t="shared"/>
        <v/>
      </c>
      <c s="192" r="AC50">
        <f si="23" t="shared"/>
        <v/>
      </c>
      <c s="192" r="AD50">
        <f si="23" t="shared"/>
        <v/>
      </c>
      <c s="181" r="AE50" t="n"/>
      <c s="185" r="AF50">
        <f>AE46*0.3</f>
        <v/>
      </c>
    </row>
    <row r="51" spans="1:36">
      <c s="189" r="X51" t="s">
        <v>248</v>
      </c>
      <c s="192" r="Y51">
        <f>Y47*Y49</f>
        <v/>
      </c>
      <c s="192" r="Z51">
        <f si="24" ref="Z51:AD51" t="shared">Z47*Z49</f>
        <v/>
      </c>
      <c s="192" r="AA51">
        <f si="24" t="shared"/>
        <v/>
      </c>
      <c s="192" r="AB51">
        <f si="24" t="shared"/>
        <v/>
      </c>
      <c s="192" r="AC51">
        <f si="24" t="shared"/>
        <v/>
      </c>
      <c s="192" r="AD51">
        <f si="24" t="shared"/>
        <v/>
      </c>
      <c s="181" r="AE51" t="n"/>
      <c s="185" r="AF51">
        <f>AE47*0.7</f>
        <v/>
      </c>
    </row>
    <row r="52" spans="1:36">
      <c s="162" r="X52" t="n"/>
      <c s="162" r="Y52" t="n"/>
      <c s="162" r="Z52" t="n"/>
      <c s="162" r="AA52" t="n"/>
      <c s="162" r="AB52" t="n"/>
      <c s="162" r="AC52" t="n"/>
      <c s="162" r="AD52" t="n"/>
      <c s="188" r="AE52" t="s">
        <v>257</v>
      </c>
      <c s="183" r="AF52">
        <f>SUM(AF50:AF51)</f>
        <v/>
      </c>
    </row>
    <row r="53" spans="1:36">
      <c s="76" r="X53" t="s">
        <v>126</v>
      </c>
    </row>
    <row r="54" spans="1:36">
      <c s="45" r="X54" t="s">
        <v>236</v>
      </c>
      <c s="45" r="Y54" t="s">
        <v>178</v>
      </c>
      <c s="45" r="Z54" t="s">
        <v>237</v>
      </c>
      <c s="45" r="AA54" t="s">
        <v>238</v>
      </c>
      <c s="45" r="AB54" t="s">
        <v>239</v>
      </c>
      <c s="45" r="AC54" t="s">
        <v>240</v>
      </c>
      <c s="45" r="AD54" t="s">
        <v>241</v>
      </c>
      <c s="45" r="AE54" t="s">
        <v>29</v>
      </c>
      <c s="45" r="AF54" t="s">
        <v>242</v>
      </c>
    </row>
    <row r="55" spans="1:36">
      <c s="189" r="X55" t="s">
        <v>243</v>
      </c>
      <c s="46" r="Y55" t="n">
        <v>0.1</v>
      </c>
      <c s="46" r="Z55" t="n">
        <v>0.46</v>
      </c>
      <c s="46" r="AA55" t="n">
        <v>0.35</v>
      </c>
      <c s="46" r="AB55" t="n">
        <v>0.05</v>
      </c>
      <c s="46" r="AC55" t="n">
        <v>0.02</v>
      </c>
      <c s="46" r="AD55" t="n">
        <v>0.02</v>
      </c>
      <c s="187" r="AE55">
        <f>SUM(Y59:AD59)</f>
        <v/>
      </c>
      <c s="181" r="AF55" t="n"/>
    </row>
    <row r="56" spans="1:36">
      <c s="189" r="X56" t="s">
        <v>244</v>
      </c>
      <c s="46" r="Y56" t="n">
        <v>0.03</v>
      </c>
      <c s="46" r="Z56" t="n">
        <v>0.29</v>
      </c>
      <c s="46" r="AA56" t="n">
        <v>0.35</v>
      </c>
      <c s="46" r="AB56" t="n">
        <v>0.2</v>
      </c>
      <c s="46" r="AC56" t="n">
        <v>0.1</v>
      </c>
      <c s="46" r="AD56" t="n">
        <v>0.03</v>
      </c>
      <c s="187" r="AE56">
        <f>SUM(Y60:AD60)</f>
        <v/>
      </c>
      <c s="181" r="AF56" t="n"/>
    </row>
    <row r="57" spans="1:36">
      <c s="189" r="X57" t="s">
        <v>245</v>
      </c>
      <c s="190" r="Y57" t="n">
        <v>135</v>
      </c>
      <c s="190" r="Z57" t="n">
        <v>110</v>
      </c>
      <c s="190" r="AA57" t="n">
        <v>100</v>
      </c>
      <c s="190" r="AB57" t="n">
        <v>95</v>
      </c>
      <c s="190" r="AC57" t="n">
        <v>90</v>
      </c>
      <c s="190" r="AD57" t="n">
        <v>70</v>
      </c>
      <c s="39" r="AE57" t="n"/>
      <c s="181" r="AF57" t="n"/>
    </row>
    <row r="58" spans="1:36">
      <c s="189" r="X58" t="s">
        <v>246</v>
      </c>
      <c s="191" r="Y58" t="n">
        <v>49</v>
      </c>
      <c s="191" r="Z58" t="n">
        <v>36</v>
      </c>
      <c s="191" r="AA58" t="n">
        <v>27</v>
      </c>
      <c s="191" r="AB58" t="n">
        <v>22</v>
      </c>
      <c s="191" r="AC58" t="n">
        <v>20</v>
      </c>
      <c s="191" r="AD58" t="n">
        <v>18</v>
      </c>
      <c s="39" r="AE58" t="n"/>
      <c s="181" r="AF58" t="n"/>
    </row>
    <row r="59" spans="1:36">
      <c s="189" r="X59" t="s">
        <v>247</v>
      </c>
      <c s="192" r="Y59">
        <f>Y57*Y55</f>
        <v/>
      </c>
      <c s="192" r="Z59">
        <f si="25" ref="Z59:AD59" t="shared">Z57*Z55</f>
        <v/>
      </c>
      <c s="192" r="AA59">
        <f si="25" t="shared"/>
        <v/>
      </c>
      <c s="192" r="AB59">
        <f si="25" t="shared"/>
        <v/>
      </c>
      <c s="192" r="AC59">
        <f si="25" t="shared"/>
        <v/>
      </c>
      <c s="192" r="AD59">
        <f si="25" t="shared"/>
        <v/>
      </c>
      <c s="181" r="AE59" t="n"/>
      <c s="185" r="AF59">
        <f>AE55*0.3</f>
        <v/>
      </c>
    </row>
    <row r="60" spans="1:36">
      <c s="189" r="X60" t="s">
        <v>248</v>
      </c>
      <c s="192" r="Y60">
        <f>Y56*Y58</f>
        <v/>
      </c>
      <c s="192" r="Z60">
        <f si="26" ref="Z60:AD60" t="shared">Z56*Z58</f>
        <v/>
      </c>
      <c s="192" r="AA60">
        <f si="26" t="shared"/>
        <v/>
      </c>
      <c s="192" r="AB60">
        <f si="26" t="shared"/>
        <v/>
      </c>
      <c s="192" r="AC60">
        <f si="26" t="shared"/>
        <v/>
      </c>
      <c s="192" r="AD60">
        <f si="26" t="shared"/>
        <v/>
      </c>
      <c s="181" r="AE60" t="n"/>
      <c s="185" r="AF60">
        <f>AE56*0.7</f>
        <v/>
      </c>
    </row>
    <row r="61" spans="1:36">
      <c s="162" r="X61" t="n"/>
      <c s="162" r="Y61" t="n"/>
      <c s="162" r="Z61" t="n"/>
      <c s="162" r="AA61" t="n"/>
      <c s="162" r="AB61" t="n"/>
      <c s="162" r="AC61" t="n"/>
      <c s="162" r="AD61" t="n"/>
      <c s="188" r="AE61" t="s">
        <v>257</v>
      </c>
      <c s="183" r="AF61">
        <f>SUM(AF59:AF60)</f>
        <v/>
      </c>
    </row>
  </sheetData>
  <pageMargins bottom="1" footer="0.5" header="0.5" left="0.75" right="0.75" top="1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</sheetPr>
  <dimension ref="A1:X234"/>
  <sheetViews>
    <sheetView workbookViewId="0">
      <selection activeCell="A1" sqref="A1"/>
    </sheetView>
  </sheetViews>
  <sheetFormatPr baseColWidth="10" defaultRowHeight="15"/>
  <sheetData>
    <row r="1" spans="1:24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</row>
    <row r="2" spans="1:24">
      <c r="A2" t="s">
        <v>282</v>
      </c>
      <c r="B2" t="s">
        <v>283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290</v>
      </c>
      <c r="J2" t="s">
        <v>291</v>
      </c>
      <c r="K2" t="s">
        <v>292</v>
      </c>
      <c r="L2" t="s">
        <v>289</v>
      </c>
      <c r="M2" t="s">
        <v>293</v>
      </c>
      <c r="N2" t="s">
        <v>294</v>
      </c>
      <c r="O2" t="s">
        <v>295</v>
      </c>
      <c r="P2" t="s">
        <v>296</v>
      </c>
      <c r="Q2" t="s">
        <v>297</v>
      </c>
      <c r="R2" t="s">
        <v>298</v>
      </c>
    </row>
    <row r="3" spans="1:24">
      <c r="A3" t="s">
        <v>282</v>
      </c>
      <c r="B3" t="s">
        <v>283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290</v>
      </c>
      <c r="J3" t="s">
        <v>291</v>
      </c>
      <c r="K3" t="s">
        <v>292</v>
      </c>
      <c r="L3" t="s">
        <v>289</v>
      </c>
      <c r="M3" t="s">
        <v>293</v>
      </c>
      <c r="N3" t="s">
        <v>294</v>
      </c>
      <c r="O3" t="s">
        <v>299</v>
      </c>
      <c r="P3" t="s">
        <v>296</v>
      </c>
      <c r="Q3" t="s">
        <v>300</v>
      </c>
      <c r="R3" t="s">
        <v>298</v>
      </c>
      <c r="S3" t="s">
        <v>301</v>
      </c>
      <c r="T3" t="s">
        <v>302</v>
      </c>
      <c r="U3" t="s">
        <v>303</v>
      </c>
      <c r="V3" t="s">
        <v>302</v>
      </c>
    </row>
    <row r="4" spans="1:24">
      <c r="A4" t="s">
        <v>282</v>
      </c>
      <c r="B4" t="s">
        <v>283</v>
      </c>
      <c r="C4" t="s">
        <v>284</v>
      </c>
      <c r="D4" t="s">
        <v>285</v>
      </c>
      <c r="E4" t="s">
        <v>286</v>
      </c>
      <c r="F4" t="s">
        <v>287</v>
      </c>
      <c r="G4" t="s">
        <v>304</v>
      </c>
      <c r="H4" t="s">
        <v>289</v>
      </c>
      <c r="I4" t="s">
        <v>305</v>
      </c>
      <c r="J4" t="s">
        <v>291</v>
      </c>
      <c r="K4" t="s">
        <v>306</v>
      </c>
      <c r="L4" t="s">
        <v>289</v>
      </c>
      <c r="M4" t="s">
        <v>307</v>
      </c>
      <c r="N4" t="s">
        <v>294</v>
      </c>
      <c r="O4" t="s">
        <v>308</v>
      </c>
      <c r="P4" t="s">
        <v>285</v>
      </c>
      <c r="Q4" t="s">
        <v>309</v>
      </c>
      <c r="R4" t="s">
        <v>298</v>
      </c>
      <c r="S4" t="s">
        <v>310</v>
      </c>
      <c r="T4" t="s">
        <v>302</v>
      </c>
      <c r="U4" t="s">
        <v>311</v>
      </c>
      <c r="V4" t="s">
        <v>302</v>
      </c>
    </row>
    <row r="5" spans="1:24">
      <c r="A5" t="s">
        <v>282</v>
      </c>
      <c r="B5" t="s">
        <v>283</v>
      </c>
      <c r="C5" t="s">
        <v>284</v>
      </c>
      <c r="D5" t="s">
        <v>285</v>
      </c>
      <c r="E5" t="s">
        <v>286</v>
      </c>
      <c r="F5" t="s">
        <v>287</v>
      </c>
      <c r="G5" t="s">
        <v>304</v>
      </c>
      <c r="H5" t="s">
        <v>289</v>
      </c>
      <c r="I5" t="s">
        <v>305</v>
      </c>
      <c r="J5" t="s">
        <v>291</v>
      </c>
      <c r="K5" t="s">
        <v>306</v>
      </c>
      <c r="L5" t="s">
        <v>289</v>
      </c>
      <c r="M5" t="s">
        <v>307</v>
      </c>
      <c r="N5" t="s">
        <v>294</v>
      </c>
      <c r="O5" t="s">
        <v>312</v>
      </c>
      <c r="P5" t="s">
        <v>296</v>
      </c>
      <c r="Q5" t="s">
        <v>309</v>
      </c>
      <c r="R5" t="s">
        <v>298</v>
      </c>
      <c r="S5" t="s">
        <v>310</v>
      </c>
      <c r="T5" t="s">
        <v>302</v>
      </c>
      <c r="U5" t="s">
        <v>311</v>
      </c>
      <c r="V5" t="s">
        <v>302</v>
      </c>
    </row>
    <row r="6" spans="1:24">
      <c r="A6" t="s">
        <v>282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313</v>
      </c>
      <c r="H6" t="s">
        <v>289</v>
      </c>
      <c r="I6" t="s">
        <v>314</v>
      </c>
      <c r="J6" t="s">
        <v>291</v>
      </c>
      <c r="K6" t="s">
        <v>315</v>
      </c>
      <c r="L6" t="s">
        <v>289</v>
      </c>
      <c r="M6" t="s">
        <v>316</v>
      </c>
      <c r="N6" t="s">
        <v>294</v>
      </c>
      <c r="O6" t="s">
        <v>317</v>
      </c>
      <c r="P6" t="s">
        <v>285</v>
      </c>
      <c r="Q6" t="s">
        <v>309</v>
      </c>
      <c r="R6" t="s">
        <v>298</v>
      </c>
      <c r="S6" t="s">
        <v>310</v>
      </c>
      <c r="T6" t="s">
        <v>302</v>
      </c>
      <c r="U6" t="s">
        <v>311</v>
      </c>
      <c r="V6" t="s">
        <v>302</v>
      </c>
    </row>
    <row r="7" spans="1:24">
      <c r="A7" t="s">
        <v>282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G7" t="s">
        <v>313</v>
      </c>
      <c r="H7" t="s">
        <v>289</v>
      </c>
      <c r="I7" t="s">
        <v>314</v>
      </c>
      <c r="J7" t="s">
        <v>291</v>
      </c>
      <c r="K7" t="s">
        <v>315</v>
      </c>
      <c r="L7" t="s">
        <v>289</v>
      </c>
      <c r="M7" t="s">
        <v>316</v>
      </c>
      <c r="N7" t="s">
        <v>294</v>
      </c>
      <c r="O7" t="s">
        <v>318</v>
      </c>
      <c r="P7" t="s">
        <v>296</v>
      </c>
      <c r="Q7" t="s">
        <v>309</v>
      </c>
      <c r="R7" t="s">
        <v>298</v>
      </c>
      <c r="S7" t="s">
        <v>310</v>
      </c>
      <c r="T7" t="s">
        <v>302</v>
      </c>
      <c r="U7" t="s">
        <v>311</v>
      </c>
      <c r="V7" t="s">
        <v>302</v>
      </c>
    </row>
    <row r="8" spans="1:24">
      <c r="A8" t="s">
        <v>282</v>
      </c>
      <c r="B8" t="s">
        <v>283</v>
      </c>
      <c r="C8" t="s">
        <v>284</v>
      </c>
      <c r="D8" t="s">
        <v>285</v>
      </c>
      <c r="E8" t="s">
        <v>286</v>
      </c>
      <c r="F8" t="s">
        <v>287</v>
      </c>
      <c r="G8" t="s">
        <v>313</v>
      </c>
      <c r="H8" t="s">
        <v>289</v>
      </c>
      <c r="I8" t="s">
        <v>314</v>
      </c>
      <c r="J8" t="s">
        <v>291</v>
      </c>
      <c r="K8" t="s">
        <v>319</v>
      </c>
      <c r="L8" t="s">
        <v>289</v>
      </c>
      <c r="M8" t="s">
        <v>320</v>
      </c>
      <c r="N8" t="s">
        <v>294</v>
      </c>
      <c r="O8" t="s">
        <v>321</v>
      </c>
      <c r="P8" t="s">
        <v>285</v>
      </c>
      <c r="Q8" t="s">
        <v>300</v>
      </c>
      <c r="R8" t="s">
        <v>298</v>
      </c>
      <c r="S8" t="s">
        <v>301</v>
      </c>
      <c r="T8" t="s">
        <v>302</v>
      </c>
      <c r="U8" t="s">
        <v>303</v>
      </c>
      <c r="V8" t="s">
        <v>302</v>
      </c>
    </row>
    <row r="9" spans="1:24">
      <c r="A9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313</v>
      </c>
      <c r="H9" t="s">
        <v>289</v>
      </c>
      <c r="I9" t="s">
        <v>314</v>
      </c>
      <c r="J9" t="s">
        <v>291</v>
      </c>
      <c r="K9" t="s">
        <v>319</v>
      </c>
      <c r="L9" t="s">
        <v>289</v>
      </c>
      <c r="M9" t="s">
        <v>320</v>
      </c>
      <c r="N9" t="s">
        <v>294</v>
      </c>
      <c r="O9" t="s">
        <v>322</v>
      </c>
      <c r="P9" t="s">
        <v>296</v>
      </c>
      <c r="Q9" t="s">
        <v>300</v>
      </c>
      <c r="R9" t="s">
        <v>298</v>
      </c>
      <c r="S9" t="s">
        <v>301</v>
      </c>
      <c r="T9" t="s">
        <v>302</v>
      </c>
      <c r="U9" t="s">
        <v>303</v>
      </c>
      <c r="V9" t="s">
        <v>302</v>
      </c>
    </row>
    <row r="10" spans="1:24">
      <c r="A10" t="s">
        <v>282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  <c r="G10" t="s">
        <v>323</v>
      </c>
      <c r="H10" t="s">
        <v>289</v>
      </c>
      <c r="I10" t="s">
        <v>324</v>
      </c>
      <c r="J10" t="s">
        <v>291</v>
      </c>
      <c r="K10" t="s">
        <v>325</v>
      </c>
      <c r="L10" t="s">
        <v>289</v>
      </c>
      <c r="M10" t="s">
        <v>326</v>
      </c>
      <c r="N10" t="s">
        <v>294</v>
      </c>
      <c r="O10" t="s">
        <v>327</v>
      </c>
      <c r="P10" t="s">
        <v>285</v>
      </c>
      <c r="Q10" t="s">
        <v>309</v>
      </c>
      <c r="R10" t="s">
        <v>298</v>
      </c>
      <c r="S10" t="s">
        <v>310</v>
      </c>
      <c r="T10" t="s">
        <v>302</v>
      </c>
      <c r="U10" t="s">
        <v>311</v>
      </c>
      <c r="V10" t="s">
        <v>302</v>
      </c>
    </row>
    <row r="11" spans="1:24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G11" t="s">
        <v>323</v>
      </c>
      <c r="H11" t="s">
        <v>289</v>
      </c>
      <c r="I11" t="s">
        <v>324</v>
      </c>
      <c r="J11" t="s">
        <v>291</v>
      </c>
      <c r="K11" t="s">
        <v>325</v>
      </c>
      <c r="L11" t="s">
        <v>289</v>
      </c>
      <c r="M11" t="s">
        <v>326</v>
      </c>
      <c r="N11" t="s">
        <v>294</v>
      </c>
      <c r="O11" t="s">
        <v>328</v>
      </c>
      <c r="P11" t="s">
        <v>296</v>
      </c>
      <c r="Q11" t="s">
        <v>309</v>
      </c>
      <c r="R11" t="s">
        <v>298</v>
      </c>
      <c r="S11" t="s">
        <v>310</v>
      </c>
      <c r="T11" t="s">
        <v>302</v>
      </c>
      <c r="U11" t="s">
        <v>311</v>
      </c>
      <c r="V11" t="s">
        <v>302</v>
      </c>
    </row>
    <row r="12" spans="1:24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F12" t="s">
        <v>287</v>
      </c>
      <c r="G12" t="s">
        <v>323</v>
      </c>
      <c r="H12" t="s">
        <v>289</v>
      </c>
      <c r="I12" t="s">
        <v>324</v>
      </c>
      <c r="J12" t="s">
        <v>291</v>
      </c>
      <c r="K12" t="s">
        <v>325</v>
      </c>
      <c r="L12" t="s">
        <v>289</v>
      </c>
      <c r="M12" t="s">
        <v>326</v>
      </c>
      <c r="N12" t="s">
        <v>294</v>
      </c>
      <c r="O12" t="s">
        <v>329</v>
      </c>
      <c r="P12" t="s">
        <v>296</v>
      </c>
      <c r="Q12" t="s">
        <v>330</v>
      </c>
      <c r="R12" t="s">
        <v>298</v>
      </c>
      <c r="S12" t="s">
        <v>331</v>
      </c>
      <c r="T12" t="s">
        <v>302</v>
      </c>
      <c r="U12" t="s">
        <v>332</v>
      </c>
      <c r="V12" t="s">
        <v>302</v>
      </c>
    </row>
    <row r="13" spans="1:24">
      <c r="A13" t="s">
        <v>282</v>
      </c>
      <c r="B13" t="s">
        <v>283</v>
      </c>
      <c r="C13" t="s">
        <v>284</v>
      </c>
      <c r="D13" t="s">
        <v>285</v>
      </c>
      <c r="E13" t="s">
        <v>286</v>
      </c>
      <c r="F13" t="s">
        <v>287</v>
      </c>
      <c r="G13" t="s">
        <v>333</v>
      </c>
      <c r="H13" t="s">
        <v>289</v>
      </c>
      <c r="I13" t="s">
        <v>334</v>
      </c>
      <c r="J13" t="s">
        <v>291</v>
      </c>
      <c r="K13" t="s">
        <v>335</v>
      </c>
      <c r="L13" t="s">
        <v>289</v>
      </c>
      <c r="M13" t="s">
        <v>336</v>
      </c>
      <c r="N13" t="s">
        <v>294</v>
      </c>
      <c r="O13" t="s">
        <v>337</v>
      </c>
      <c r="P13" t="s">
        <v>296</v>
      </c>
      <c r="Q13" t="s">
        <v>338</v>
      </c>
      <c r="R13" t="s">
        <v>298</v>
      </c>
    </row>
    <row r="14" spans="1:24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339</v>
      </c>
      <c r="H14" t="s">
        <v>289</v>
      </c>
      <c r="I14" t="s">
        <v>340</v>
      </c>
      <c r="J14" t="s">
        <v>291</v>
      </c>
      <c r="K14" t="s">
        <v>341</v>
      </c>
      <c r="L14" t="s">
        <v>342</v>
      </c>
      <c r="M14" t="s">
        <v>343</v>
      </c>
      <c r="N14" t="s">
        <v>294</v>
      </c>
      <c r="O14" t="s">
        <v>344</v>
      </c>
      <c r="P14" t="s">
        <v>285</v>
      </c>
      <c r="Q14" t="s">
        <v>300</v>
      </c>
      <c r="R14" t="s">
        <v>298</v>
      </c>
      <c r="S14" t="s">
        <v>301</v>
      </c>
      <c r="T14" t="s">
        <v>302</v>
      </c>
      <c r="U14" t="s">
        <v>303</v>
      </c>
      <c r="V14" t="s">
        <v>302</v>
      </c>
    </row>
    <row r="15" spans="1:24">
      <c r="A15" t="s">
        <v>282</v>
      </c>
      <c r="B15" t="s">
        <v>283</v>
      </c>
      <c r="C15" t="s">
        <v>284</v>
      </c>
      <c r="D15" t="s">
        <v>285</v>
      </c>
      <c r="E15" t="s">
        <v>286</v>
      </c>
      <c r="F15" t="s">
        <v>287</v>
      </c>
      <c r="G15" t="s">
        <v>339</v>
      </c>
      <c r="H15" t="s">
        <v>289</v>
      </c>
      <c r="I15" t="s">
        <v>340</v>
      </c>
      <c r="J15" t="s">
        <v>291</v>
      </c>
      <c r="K15" t="s">
        <v>341</v>
      </c>
      <c r="L15" t="s">
        <v>342</v>
      </c>
      <c r="M15" t="s">
        <v>343</v>
      </c>
      <c r="N15" t="s">
        <v>294</v>
      </c>
      <c r="O15" t="s">
        <v>345</v>
      </c>
      <c r="P15" t="s">
        <v>296</v>
      </c>
      <c r="Q15" t="s">
        <v>300</v>
      </c>
      <c r="R15" t="s">
        <v>298</v>
      </c>
      <c r="S15" t="s">
        <v>301</v>
      </c>
      <c r="T15" t="s">
        <v>302</v>
      </c>
      <c r="U15" t="s">
        <v>303</v>
      </c>
      <c r="V15" t="s">
        <v>302</v>
      </c>
    </row>
    <row r="16" spans="1:24">
      <c r="A16" t="s">
        <v>282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 t="s">
        <v>339</v>
      </c>
      <c r="H16" t="s">
        <v>289</v>
      </c>
      <c r="I16" t="s">
        <v>340</v>
      </c>
      <c r="J16" t="s">
        <v>291</v>
      </c>
      <c r="K16" t="s">
        <v>346</v>
      </c>
      <c r="L16" t="s">
        <v>289</v>
      </c>
      <c r="M16" t="s">
        <v>347</v>
      </c>
      <c r="N16" t="s">
        <v>294</v>
      </c>
      <c r="O16" t="s">
        <v>348</v>
      </c>
      <c r="P16" t="s">
        <v>296</v>
      </c>
      <c r="Q16" t="s">
        <v>297</v>
      </c>
      <c r="R16" t="s">
        <v>298</v>
      </c>
    </row>
    <row r="17" spans="1:24">
      <c r="A17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349</v>
      </c>
      <c r="H17" t="s">
        <v>289</v>
      </c>
      <c r="I17" t="s">
        <v>350</v>
      </c>
      <c r="J17" t="s">
        <v>291</v>
      </c>
      <c r="K17" t="s">
        <v>351</v>
      </c>
      <c r="L17" t="s">
        <v>289</v>
      </c>
      <c r="M17" t="s">
        <v>352</v>
      </c>
      <c r="N17" t="s">
        <v>294</v>
      </c>
      <c r="O17" t="s">
        <v>353</v>
      </c>
      <c r="P17" t="s">
        <v>285</v>
      </c>
      <c r="Q17" t="s">
        <v>309</v>
      </c>
      <c r="R17" t="s">
        <v>298</v>
      </c>
      <c r="S17" t="s">
        <v>310</v>
      </c>
      <c r="T17" t="s">
        <v>302</v>
      </c>
      <c r="U17" t="s">
        <v>311</v>
      </c>
      <c r="V17" t="s">
        <v>302</v>
      </c>
    </row>
    <row r="18" spans="1:24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349</v>
      </c>
      <c r="H18" t="s">
        <v>289</v>
      </c>
      <c r="I18" t="s">
        <v>350</v>
      </c>
      <c r="J18" t="s">
        <v>291</v>
      </c>
      <c r="K18" t="s">
        <v>351</v>
      </c>
      <c r="L18" t="s">
        <v>289</v>
      </c>
      <c r="M18" t="s">
        <v>352</v>
      </c>
      <c r="N18" t="s">
        <v>294</v>
      </c>
      <c r="O18" t="s">
        <v>354</v>
      </c>
      <c r="P18" t="s">
        <v>296</v>
      </c>
      <c r="Q18" t="s">
        <v>309</v>
      </c>
      <c r="R18" t="s">
        <v>298</v>
      </c>
      <c r="S18" t="s">
        <v>310</v>
      </c>
      <c r="T18" t="s">
        <v>302</v>
      </c>
      <c r="U18" t="s">
        <v>311</v>
      </c>
      <c r="V18" t="s">
        <v>302</v>
      </c>
    </row>
    <row r="19" spans="1:24">
      <c r="A19" t="s">
        <v>355</v>
      </c>
      <c r="B19" t="s">
        <v>283</v>
      </c>
      <c r="C19" t="s">
        <v>356</v>
      </c>
      <c r="D19" t="s">
        <v>285</v>
      </c>
      <c r="E19" t="s">
        <v>210</v>
      </c>
      <c r="F19" t="s">
        <v>287</v>
      </c>
      <c r="G19" t="s">
        <v>357</v>
      </c>
      <c r="H19" t="s">
        <v>289</v>
      </c>
      <c r="I19" t="s">
        <v>358</v>
      </c>
      <c r="J19" t="s">
        <v>291</v>
      </c>
      <c r="K19" t="s">
        <v>359</v>
      </c>
      <c r="L19" t="s">
        <v>342</v>
      </c>
      <c r="M19" t="s">
        <v>360</v>
      </c>
      <c r="N19" t="s">
        <v>294</v>
      </c>
      <c r="O19" t="s">
        <v>361</v>
      </c>
      <c r="P19" t="s">
        <v>285</v>
      </c>
      <c r="Q19" t="s">
        <v>362</v>
      </c>
      <c r="R19" t="s">
        <v>298</v>
      </c>
    </row>
    <row r="20" spans="1:24">
      <c r="A20" t="s">
        <v>355</v>
      </c>
      <c r="B20" t="s">
        <v>283</v>
      </c>
      <c r="C20" t="s">
        <v>356</v>
      </c>
      <c r="D20" t="s">
        <v>285</v>
      </c>
      <c r="E20" t="s">
        <v>210</v>
      </c>
      <c r="F20" t="s">
        <v>287</v>
      </c>
      <c r="G20" t="s">
        <v>357</v>
      </c>
      <c r="H20" t="s">
        <v>289</v>
      </c>
      <c r="I20" t="s">
        <v>358</v>
      </c>
      <c r="J20" t="s">
        <v>291</v>
      </c>
      <c r="K20" t="s">
        <v>359</v>
      </c>
      <c r="L20" t="s">
        <v>342</v>
      </c>
      <c r="M20" t="s">
        <v>360</v>
      </c>
      <c r="N20" t="s">
        <v>294</v>
      </c>
      <c r="O20" t="s">
        <v>363</v>
      </c>
      <c r="P20" t="s">
        <v>296</v>
      </c>
      <c r="Q20" t="s">
        <v>362</v>
      </c>
      <c r="R20" t="s">
        <v>298</v>
      </c>
    </row>
    <row r="21" spans="1:24">
      <c r="A21" t="s">
        <v>355</v>
      </c>
      <c r="B21" t="s">
        <v>283</v>
      </c>
      <c r="C21" t="s">
        <v>364</v>
      </c>
      <c r="D21" t="s">
        <v>285</v>
      </c>
      <c r="E21" t="s">
        <v>365</v>
      </c>
      <c r="F21" t="s">
        <v>287</v>
      </c>
      <c r="G21" t="s">
        <v>366</v>
      </c>
      <c r="H21" t="s">
        <v>289</v>
      </c>
      <c r="I21" t="s">
        <v>367</v>
      </c>
      <c r="J21" t="s">
        <v>291</v>
      </c>
      <c r="K21" t="s">
        <v>368</v>
      </c>
      <c r="L21" t="s">
        <v>289</v>
      </c>
      <c r="M21" t="s">
        <v>369</v>
      </c>
      <c r="N21" t="s">
        <v>294</v>
      </c>
      <c r="O21" t="s">
        <v>370</v>
      </c>
      <c r="P21" t="s">
        <v>285</v>
      </c>
      <c r="Q21" t="s">
        <v>371</v>
      </c>
      <c r="R21" t="s">
        <v>298</v>
      </c>
      <c r="S21" t="s">
        <v>372</v>
      </c>
      <c r="T21" t="s">
        <v>302</v>
      </c>
      <c r="U21" t="s">
        <v>373</v>
      </c>
      <c r="V21" t="s">
        <v>302</v>
      </c>
    </row>
    <row r="22" spans="1:24">
      <c r="A22" t="s">
        <v>355</v>
      </c>
      <c r="B22" t="s">
        <v>283</v>
      </c>
      <c r="C22" t="s">
        <v>364</v>
      </c>
      <c r="D22" t="s">
        <v>285</v>
      </c>
      <c r="E22" t="s">
        <v>365</v>
      </c>
      <c r="F22" t="s">
        <v>287</v>
      </c>
      <c r="G22" t="s">
        <v>366</v>
      </c>
      <c r="H22" t="s">
        <v>289</v>
      </c>
      <c r="I22" t="s">
        <v>367</v>
      </c>
      <c r="J22" t="s">
        <v>291</v>
      </c>
      <c r="K22" t="s">
        <v>368</v>
      </c>
      <c r="L22" t="s">
        <v>289</v>
      </c>
      <c r="M22" t="s">
        <v>369</v>
      </c>
      <c r="N22" t="s">
        <v>294</v>
      </c>
      <c r="O22" t="s">
        <v>374</v>
      </c>
      <c r="P22" t="s">
        <v>296</v>
      </c>
      <c r="Q22" t="s">
        <v>371</v>
      </c>
      <c r="R22" t="s">
        <v>298</v>
      </c>
      <c r="S22" t="s">
        <v>372</v>
      </c>
      <c r="T22" t="s">
        <v>302</v>
      </c>
      <c r="U22" t="s">
        <v>373</v>
      </c>
      <c r="V22" t="s">
        <v>302</v>
      </c>
    </row>
    <row r="23" spans="1:24">
      <c r="A23" t="s">
        <v>355</v>
      </c>
      <c r="B23" t="s">
        <v>283</v>
      </c>
      <c r="C23" t="s">
        <v>364</v>
      </c>
      <c r="D23" t="s">
        <v>285</v>
      </c>
      <c r="E23" t="s">
        <v>365</v>
      </c>
      <c r="F23" t="s">
        <v>287</v>
      </c>
      <c r="G23" t="s">
        <v>366</v>
      </c>
      <c r="H23" t="s">
        <v>289</v>
      </c>
      <c r="I23" t="s">
        <v>367</v>
      </c>
      <c r="J23" t="s">
        <v>291</v>
      </c>
      <c r="K23" t="s">
        <v>368</v>
      </c>
      <c r="L23" t="s">
        <v>289</v>
      </c>
      <c r="M23" t="s">
        <v>369</v>
      </c>
      <c r="N23" t="s">
        <v>294</v>
      </c>
      <c r="O23" t="s">
        <v>375</v>
      </c>
      <c r="P23" t="s">
        <v>296</v>
      </c>
      <c r="Q23" t="s">
        <v>376</v>
      </c>
      <c r="R23" t="s">
        <v>298</v>
      </c>
      <c r="S23" t="s">
        <v>310</v>
      </c>
      <c r="T23" t="s">
        <v>302</v>
      </c>
      <c r="U23" t="s">
        <v>377</v>
      </c>
      <c r="V23" t="s">
        <v>302</v>
      </c>
    </row>
    <row r="24" spans="1:24">
      <c r="A24" t="s">
        <v>355</v>
      </c>
      <c r="B24" t="s">
        <v>283</v>
      </c>
      <c r="C24" t="s">
        <v>378</v>
      </c>
      <c r="D24" t="s">
        <v>285</v>
      </c>
      <c r="E24" t="s">
        <v>379</v>
      </c>
      <c r="F24" t="s">
        <v>287</v>
      </c>
      <c r="G24" t="s">
        <v>380</v>
      </c>
      <c r="H24" t="s">
        <v>289</v>
      </c>
      <c r="I24" t="s">
        <v>367</v>
      </c>
      <c r="J24" t="s">
        <v>291</v>
      </c>
      <c r="K24" t="s">
        <v>368</v>
      </c>
      <c r="L24" t="s">
        <v>289</v>
      </c>
      <c r="M24" t="s">
        <v>369</v>
      </c>
      <c r="N24" t="s">
        <v>294</v>
      </c>
      <c r="O24" t="s">
        <v>370</v>
      </c>
      <c r="P24" t="s">
        <v>285</v>
      </c>
      <c r="Q24" t="s">
        <v>371</v>
      </c>
      <c r="R24" t="s">
        <v>298</v>
      </c>
      <c r="S24" t="s">
        <v>372</v>
      </c>
      <c r="T24" t="s">
        <v>302</v>
      </c>
      <c r="U24" t="s">
        <v>373</v>
      </c>
      <c r="V24" t="s">
        <v>302</v>
      </c>
    </row>
    <row r="25" spans="1:24">
      <c r="A25" t="s">
        <v>355</v>
      </c>
      <c r="B25" t="s">
        <v>283</v>
      </c>
      <c r="C25" t="s">
        <v>378</v>
      </c>
      <c r="D25" t="s">
        <v>285</v>
      </c>
      <c r="E25" t="s">
        <v>379</v>
      </c>
      <c r="F25" t="s">
        <v>287</v>
      </c>
      <c r="G25" t="s">
        <v>380</v>
      </c>
      <c r="H25" t="s">
        <v>289</v>
      </c>
      <c r="I25" t="s">
        <v>367</v>
      </c>
      <c r="J25" t="s">
        <v>291</v>
      </c>
      <c r="K25" t="s">
        <v>368</v>
      </c>
      <c r="L25" t="s">
        <v>289</v>
      </c>
      <c r="M25" t="s">
        <v>369</v>
      </c>
      <c r="N25" t="s">
        <v>294</v>
      </c>
      <c r="O25" t="s">
        <v>374</v>
      </c>
      <c r="P25" t="s">
        <v>296</v>
      </c>
      <c r="Q25" t="s">
        <v>371</v>
      </c>
      <c r="R25" t="s">
        <v>298</v>
      </c>
      <c r="S25" t="s">
        <v>372</v>
      </c>
      <c r="T25" t="s">
        <v>302</v>
      </c>
      <c r="U25" t="s">
        <v>373</v>
      </c>
      <c r="V25" t="s">
        <v>302</v>
      </c>
    </row>
    <row r="26" spans="1:24">
      <c r="A26" t="s">
        <v>355</v>
      </c>
      <c r="B26" t="s">
        <v>283</v>
      </c>
      <c r="C26" t="s">
        <v>378</v>
      </c>
      <c r="D26" t="s">
        <v>285</v>
      </c>
      <c r="E26" t="s">
        <v>379</v>
      </c>
      <c r="F26" t="s">
        <v>287</v>
      </c>
      <c r="G26" t="s">
        <v>380</v>
      </c>
      <c r="H26" t="s">
        <v>289</v>
      </c>
      <c r="I26" t="s">
        <v>367</v>
      </c>
      <c r="J26" t="s">
        <v>291</v>
      </c>
      <c r="K26" t="s">
        <v>368</v>
      </c>
      <c r="L26" t="s">
        <v>289</v>
      </c>
      <c r="M26" t="s">
        <v>369</v>
      </c>
      <c r="N26" t="s">
        <v>294</v>
      </c>
      <c r="O26" t="s">
        <v>375</v>
      </c>
      <c r="P26" t="s">
        <v>296</v>
      </c>
      <c r="Q26" t="s">
        <v>376</v>
      </c>
      <c r="R26" t="s">
        <v>298</v>
      </c>
      <c r="S26" t="s">
        <v>310</v>
      </c>
      <c r="T26" t="s">
        <v>302</v>
      </c>
      <c r="U26" t="s">
        <v>377</v>
      </c>
      <c r="V26" t="s">
        <v>302</v>
      </c>
    </row>
    <row r="27" spans="1:24">
      <c r="A27" t="s">
        <v>355</v>
      </c>
      <c r="B27" t="s">
        <v>283</v>
      </c>
      <c r="C27" t="s">
        <v>378</v>
      </c>
      <c r="D27" t="s">
        <v>285</v>
      </c>
      <c r="E27" t="s">
        <v>379</v>
      </c>
      <c r="F27" t="s">
        <v>287</v>
      </c>
      <c r="G27" t="s">
        <v>381</v>
      </c>
      <c r="H27" t="s">
        <v>289</v>
      </c>
      <c r="I27" t="s">
        <v>382</v>
      </c>
      <c r="J27" t="s">
        <v>291</v>
      </c>
      <c r="K27" t="s">
        <v>383</v>
      </c>
      <c r="L27" t="s">
        <v>289</v>
      </c>
      <c r="M27" t="s">
        <v>384</v>
      </c>
      <c r="N27" t="s">
        <v>294</v>
      </c>
      <c r="O27" t="s">
        <v>385</v>
      </c>
      <c r="P27" t="s">
        <v>285</v>
      </c>
      <c r="Q27" t="s">
        <v>371</v>
      </c>
      <c r="R27" t="s">
        <v>298</v>
      </c>
      <c r="S27" t="s">
        <v>372</v>
      </c>
      <c r="T27" t="s">
        <v>302</v>
      </c>
      <c r="U27" t="s">
        <v>373</v>
      </c>
      <c r="V27" t="s">
        <v>302</v>
      </c>
    </row>
    <row r="28" spans="1:24">
      <c r="A28" t="s">
        <v>355</v>
      </c>
      <c r="B28" t="s">
        <v>283</v>
      </c>
      <c r="C28" t="s">
        <v>378</v>
      </c>
      <c r="D28" t="s">
        <v>285</v>
      </c>
      <c r="E28" t="s">
        <v>379</v>
      </c>
      <c r="F28" t="s">
        <v>287</v>
      </c>
      <c r="G28" t="s">
        <v>381</v>
      </c>
      <c r="H28" t="s">
        <v>289</v>
      </c>
      <c r="I28" t="s">
        <v>382</v>
      </c>
      <c r="J28" t="s">
        <v>291</v>
      </c>
      <c r="K28" t="s">
        <v>383</v>
      </c>
      <c r="L28" t="s">
        <v>289</v>
      </c>
      <c r="M28" t="s">
        <v>384</v>
      </c>
      <c r="N28" t="s">
        <v>294</v>
      </c>
      <c r="O28" t="s">
        <v>386</v>
      </c>
      <c r="P28" t="s">
        <v>296</v>
      </c>
      <c r="Q28" t="s">
        <v>387</v>
      </c>
      <c r="R28" t="s">
        <v>298</v>
      </c>
      <c r="S28" t="s">
        <v>388</v>
      </c>
      <c r="T28" t="s">
        <v>302</v>
      </c>
      <c r="U28" t="s">
        <v>389</v>
      </c>
      <c r="V28" t="s">
        <v>302</v>
      </c>
    </row>
    <row r="29" spans="1:24">
      <c r="A29" t="s">
        <v>355</v>
      </c>
      <c r="B29" t="s">
        <v>283</v>
      </c>
      <c r="C29" t="s">
        <v>390</v>
      </c>
      <c r="D29" t="s">
        <v>285</v>
      </c>
      <c r="E29" t="s">
        <v>391</v>
      </c>
      <c r="F29" t="s">
        <v>287</v>
      </c>
      <c r="G29" t="s">
        <v>392</v>
      </c>
      <c r="H29" t="s">
        <v>289</v>
      </c>
      <c r="I29" t="s">
        <v>393</v>
      </c>
      <c r="J29" t="s">
        <v>291</v>
      </c>
      <c r="K29" t="s">
        <v>394</v>
      </c>
      <c r="L29" t="s">
        <v>289</v>
      </c>
      <c r="M29" t="s">
        <v>384</v>
      </c>
      <c r="N29" t="s">
        <v>294</v>
      </c>
      <c r="O29" t="s">
        <v>385</v>
      </c>
      <c r="P29" t="s">
        <v>285</v>
      </c>
      <c r="Q29" t="s">
        <v>371</v>
      </c>
      <c r="R29" t="s">
        <v>298</v>
      </c>
      <c r="S29" t="s">
        <v>372</v>
      </c>
      <c r="T29" t="s">
        <v>302</v>
      </c>
      <c r="U29" t="s">
        <v>373</v>
      </c>
      <c r="V29" t="s">
        <v>302</v>
      </c>
    </row>
    <row r="30" spans="1:24">
      <c r="A30" t="s">
        <v>355</v>
      </c>
      <c r="B30" t="s">
        <v>283</v>
      </c>
      <c r="C30" t="s">
        <v>390</v>
      </c>
      <c r="D30" t="s">
        <v>285</v>
      </c>
      <c r="E30" t="s">
        <v>391</v>
      </c>
      <c r="F30" t="s">
        <v>287</v>
      </c>
      <c r="G30" t="s">
        <v>392</v>
      </c>
      <c r="H30" t="s">
        <v>289</v>
      </c>
      <c r="I30" t="s">
        <v>393</v>
      </c>
      <c r="J30" t="s">
        <v>291</v>
      </c>
      <c r="K30" t="s">
        <v>394</v>
      </c>
      <c r="L30" t="s">
        <v>289</v>
      </c>
      <c r="M30" t="s">
        <v>384</v>
      </c>
      <c r="N30" t="s">
        <v>294</v>
      </c>
      <c r="O30" t="s">
        <v>386</v>
      </c>
      <c r="P30" t="s">
        <v>296</v>
      </c>
      <c r="Q30" t="s">
        <v>387</v>
      </c>
      <c r="R30" t="s">
        <v>298</v>
      </c>
      <c r="S30" t="s">
        <v>388</v>
      </c>
      <c r="T30" t="s">
        <v>302</v>
      </c>
      <c r="U30" t="s">
        <v>389</v>
      </c>
      <c r="V30" t="s">
        <v>302</v>
      </c>
    </row>
    <row r="31" spans="1:24">
      <c r="A31" t="s">
        <v>355</v>
      </c>
      <c r="B31" t="s">
        <v>283</v>
      </c>
      <c r="C31" t="s">
        <v>395</v>
      </c>
      <c r="D31" t="s">
        <v>285</v>
      </c>
      <c r="E31" t="s">
        <v>396</v>
      </c>
      <c r="F31" t="s">
        <v>287</v>
      </c>
      <c r="G31" t="s">
        <v>397</v>
      </c>
      <c r="H31" t="s">
        <v>289</v>
      </c>
      <c r="I31" t="s">
        <v>398</v>
      </c>
      <c r="J31" t="s">
        <v>291</v>
      </c>
      <c r="K31" t="s">
        <v>399</v>
      </c>
      <c r="L31" t="s">
        <v>289</v>
      </c>
      <c r="M31" t="s">
        <v>400</v>
      </c>
      <c r="N31" t="s">
        <v>294</v>
      </c>
      <c r="O31" t="s">
        <v>401</v>
      </c>
      <c r="P31" t="s">
        <v>285</v>
      </c>
      <c r="Q31" t="s">
        <v>371</v>
      </c>
      <c r="R31" t="s">
        <v>298</v>
      </c>
      <c r="S31" t="s">
        <v>372</v>
      </c>
      <c r="T31" t="s">
        <v>302</v>
      </c>
      <c r="U31" t="s">
        <v>373</v>
      </c>
      <c r="V31" t="s">
        <v>302</v>
      </c>
    </row>
    <row r="32" spans="1:24">
      <c r="A32" t="s">
        <v>355</v>
      </c>
      <c r="B32" t="s">
        <v>283</v>
      </c>
      <c r="C32" t="s">
        <v>395</v>
      </c>
      <c r="D32" t="s">
        <v>285</v>
      </c>
      <c r="E32" t="s">
        <v>396</v>
      </c>
      <c r="F32" t="s">
        <v>287</v>
      </c>
      <c r="G32" t="s">
        <v>397</v>
      </c>
      <c r="H32" t="s">
        <v>289</v>
      </c>
      <c r="I32" t="s">
        <v>398</v>
      </c>
      <c r="J32" t="s">
        <v>291</v>
      </c>
      <c r="K32" t="s">
        <v>399</v>
      </c>
      <c r="L32" t="s">
        <v>289</v>
      </c>
      <c r="M32" t="s">
        <v>400</v>
      </c>
      <c r="N32" t="s">
        <v>294</v>
      </c>
      <c r="O32" t="s">
        <v>402</v>
      </c>
      <c r="P32" t="s">
        <v>285</v>
      </c>
      <c r="Q32" t="s">
        <v>403</v>
      </c>
      <c r="R32" t="s">
        <v>298</v>
      </c>
      <c r="S32" t="s">
        <v>404</v>
      </c>
      <c r="T32" t="s">
        <v>302</v>
      </c>
      <c r="U32" t="s">
        <v>405</v>
      </c>
      <c r="V32" t="s">
        <v>302</v>
      </c>
    </row>
    <row r="33" spans="1:24">
      <c r="A33" t="s">
        <v>355</v>
      </c>
      <c r="B33" t="s">
        <v>283</v>
      </c>
      <c r="C33" t="s">
        <v>395</v>
      </c>
      <c r="D33" t="s">
        <v>285</v>
      </c>
      <c r="E33" t="s">
        <v>396</v>
      </c>
      <c r="F33" t="s">
        <v>287</v>
      </c>
      <c r="G33" t="s">
        <v>397</v>
      </c>
      <c r="H33" t="s">
        <v>289</v>
      </c>
      <c r="I33" t="s">
        <v>398</v>
      </c>
      <c r="J33" t="s">
        <v>291</v>
      </c>
      <c r="K33" t="s">
        <v>399</v>
      </c>
      <c r="L33" t="s">
        <v>289</v>
      </c>
      <c r="M33" t="s">
        <v>400</v>
      </c>
      <c r="N33" t="s">
        <v>294</v>
      </c>
      <c r="O33" t="s">
        <v>406</v>
      </c>
      <c r="P33" t="s">
        <v>285</v>
      </c>
      <c r="Q33" t="s">
        <v>407</v>
      </c>
      <c r="R33" t="s">
        <v>298</v>
      </c>
      <c r="S33" t="s">
        <v>408</v>
      </c>
      <c r="T33" t="s">
        <v>302</v>
      </c>
      <c r="U33" t="s">
        <v>409</v>
      </c>
      <c r="V33" t="s">
        <v>302</v>
      </c>
    </row>
    <row r="34" spans="1:24">
      <c r="A34" t="s">
        <v>355</v>
      </c>
      <c r="B34" t="s">
        <v>283</v>
      </c>
      <c r="C34" t="s">
        <v>395</v>
      </c>
      <c r="D34" t="s">
        <v>285</v>
      </c>
      <c r="E34" t="s">
        <v>396</v>
      </c>
      <c r="F34" t="s">
        <v>287</v>
      </c>
      <c r="G34" t="s">
        <v>397</v>
      </c>
      <c r="H34" t="s">
        <v>289</v>
      </c>
      <c r="I34" t="s">
        <v>398</v>
      </c>
      <c r="J34" t="s">
        <v>291</v>
      </c>
      <c r="K34" t="s">
        <v>399</v>
      </c>
      <c r="L34" t="s">
        <v>289</v>
      </c>
      <c r="M34" t="s">
        <v>400</v>
      </c>
      <c r="N34" t="s">
        <v>294</v>
      </c>
      <c r="O34" t="s">
        <v>410</v>
      </c>
      <c r="P34" t="s">
        <v>296</v>
      </c>
      <c r="Q34" t="s">
        <v>407</v>
      </c>
      <c r="R34" t="s">
        <v>298</v>
      </c>
      <c r="S34" t="s">
        <v>408</v>
      </c>
      <c r="T34" t="s">
        <v>302</v>
      </c>
      <c r="U34" t="s">
        <v>409</v>
      </c>
      <c r="V34" t="s">
        <v>302</v>
      </c>
    </row>
    <row r="35" spans="1:24">
      <c r="A35" t="s">
        <v>355</v>
      </c>
      <c r="B35" t="s">
        <v>283</v>
      </c>
      <c r="C35" t="s">
        <v>395</v>
      </c>
      <c r="D35" t="s">
        <v>285</v>
      </c>
      <c r="E35" t="s">
        <v>396</v>
      </c>
      <c r="F35" t="s">
        <v>287</v>
      </c>
      <c r="G35" t="s">
        <v>397</v>
      </c>
      <c r="H35" t="s">
        <v>289</v>
      </c>
      <c r="I35" t="s">
        <v>398</v>
      </c>
      <c r="J35" t="s">
        <v>291</v>
      </c>
      <c r="K35" t="s">
        <v>411</v>
      </c>
      <c r="L35" t="s">
        <v>289</v>
      </c>
      <c r="M35" t="s">
        <v>412</v>
      </c>
      <c r="N35" t="s">
        <v>294</v>
      </c>
      <c r="O35" t="s">
        <v>413</v>
      </c>
      <c r="P35" t="s">
        <v>285</v>
      </c>
      <c r="Q35" t="s">
        <v>407</v>
      </c>
      <c r="R35" t="s">
        <v>298</v>
      </c>
      <c r="S35" t="s">
        <v>408</v>
      </c>
      <c r="T35" t="s">
        <v>302</v>
      </c>
      <c r="U35" t="s">
        <v>409</v>
      </c>
      <c r="V35" t="s">
        <v>302</v>
      </c>
    </row>
    <row r="36" spans="1:24">
      <c r="A36" t="s">
        <v>355</v>
      </c>
      <c r="B36" t="s">
        <v>283</v>
      </c>
      <c r="C36" t="s">
        <v>414</v>
      </c>
      <c r="D36" t="s">
        <v>285</v>
      </c>
      <c r="E36" t="s">
        <v>415</v>
      </c>
      <c r="F36" t="s">
        <v>287</v>
      </c>
      <c r="G36" t="s">
        <v>416</v>
      </c>
      <c r="H36" t="s">
        <v>289</v>
      </c>
      <c r="I36" t="s">
        <v>358</v>
      </c>
      <c r="J36" t="s">
        <v>291</v>
      </c>
      <c r="K36" t="s">
        <v>359</v>
      </c>
      <c r="L36" t="s">
        <v>342</v>
      </c>
      <c r="M36" t="s">
        <v>360</v>
      </c>
      <c r="N36" t="s">
        <v>294</v>
      </c>
      <c r="O36" t="s">
        <v>361</v>
      </c>
      <c r="P36" t="s">
        <v>285</v>
      </c>
      <c r="Q36" t="s">
        <v>362</v>
      </c>
      <c r="R36" t="s">
        <v>298</v>
      </c>
    </row>
    <row r="37" spans="1:24">
      <c r="A37" t="s">
        <v>355</v>
      </c>
      <c r="B37" t="s">
        <v>283</v>
      </c>
      <c r="C37" t="s">
        <v>414</v>
      </c>
      <c r="D37" t="s">
        <v>285</v>
      </c>
      <c r="E37" t="s">
        <v>415</v>
      </c>
      <c r="F37" t="s">
        <v>287</v>
      </c>
      <c r="G37" t="s">
        <v>416</v>
      </c>
      <c r="H37" t="s">
        <v>289</v>
      </c>
      <c r="I37" t="s">
        <v>358</v>
      </c>
      <c r="J37" t="s">
        <v>291</v>
      </c>
      <c r="K37" t="s">
        <v>359</v>
      </c>
      <c r="L37" t="s">
        <v>342</v>
      </c>
      <c r="M37" t="s">
        <v>360</v>
      </c>
      <c r="N37" t="s">
        <v>294</v>
      </c>
      <c r="O37" t="s">
        <v>363</v>
      </c>
      <c r="P37" t="s">
        <v>296</v>
      </c>
      <c r="Q37" t="s">
        <v>362</v>
      </c>
      <c r="R37" t="s">
        <v>298</v>
      </c>
    </row>
    <row r="38" spans="1:24">
      <c r="A38" t="s">
        <v>355</v>
      </c>
      <c r="B38" t="s">
        <v>283</v>
      </c>
      <c r="C38" t="s">
        <v>417</v>
      </c>
      <c r="D38" t="s">
        <v>285</v>
      </c>
      <c r="E38" t="s">
        <v>418</v>
      </c>
      <c r="F38" t="s">
        <v>287</v>
      </c>
      <c r="G38" t="s">
        <v>419</v>
      </c>
      <c r="H38" t="s">
        <v>289</v>
      </c>
      <c r="I38" t="s">
        <v>420</v>
      </c>
      <c r="J38" t="s">
        <v>291</v>
      </c>
      <c r="K38" t="s">
        <v>421</v>
      </c>
      <c r="L38" t="s">
        <v>289</v>
      </c>
      <c r="M38" t="s">
        <v>422</v>
      </c>
      <c r="N38" t="s">
        <v>294</v>
      </c>
      <c r="O38" t="s">
        <v>423</v>
      </c>
      <c r="P38" t="s">
        <v>285</v>
      </c>
      <c r="Q38" t="s">
        <v>424</v>
      </c>
      <c r="R38" t="s">
        <v>298</v>
      </c>
      <c r="S38" t="s">
        <v>425</v>
      </c>
      <c r="T38" t="s">
        <v>302</v>
      </c>
      <c r="U38" t="s">
        <v>426</v>
      </c>
      <c r="V38" t="s">
        <v>302</v>
      </c>
    </row>
    <row r="39" spans="1:24">
      <c r="A39" t="s">
        <v>355</v>
      </c>
      <c r="B39" t="s">
        <v>283</v>
      </c>
      <c r="C39" t="s">
        <v>417</v>
      </c>
      <c r="D39" t="s">
        <v>285</v>
      </c>
      <c r="E39" t="s">
        <v>418</v>
      </c>
      <c r="F39" t="s">
        <v>287</v>
      </c>
      <c r="G39" t="s">
        <v>419</v>
      </c>
      <c r="H39" t="s">
        <v>289</v>
      </c>
      <c r="I39" t="s">
        <v>420</v>
      </c>
      <c r="J39" t="s">
        <v>291</v>
      </c>
      <c r="K39" t="s">
        <v>421</v>
      </c>
      <c r="L39" t="s">
        <v>289</v>
      </c>
      <c r="M39" t="s">
        <v>422</v>
      </c>
      <c r="N39" t="s">
        <v>294</v>
      </c>
      <c r="O39" t="s">
        <v>427</v>
      </c>
      <c r="P39" t="s">
        <v>285</v>
      </c>
      <c r="Q39" t="s">
        <v>428</v>
      </c>
      <c r="R39" t="s">
        <v>298</v>
      </c>
      <c r="S39" t="s">
        <v>429</v>
      </c>
      <c r="T39" t="s">
        <v>302</v>
      </c>
      <c r="U39" t="s">
        <v>430</v>
      </c>
      <c r="V39" t="s">
        <v>302</v>
      </c>
    </row>
    <row r="40" spans="1:24">
      <c r="A40" t="s">
        <v>355</v>
      </c>
      <c r="B40" t="s">
        <v>283</v>
      </c>
      <c r="C40" t="s">
        <v>417</v>
      </c>
      <c r="D40" t="s">
        <v>285</v>
      </c>
      <c r="E40" t="s">
        <v>418</v>
      </c>
      <c r="F40" t="s">
        <v>287</v>
      </c>
      <c r="G40" t="s">
        <v>419</v>
      </c>
      <c r="H40" t="s">
        <v>289</v>
      </c>
      <c r="I40" t="s">
        <v>420</v>
      </c>
      <c r="J40" t="s">
        <v>291</v>
      </c>
      <c r="K40" t="s">
        <v>421</v>
      </c>
      <c r="L40" t="s">
        <v>289</v>
      </c>
      <c r="M40" t="s">
        <v>422</v>
      </c>
      <c r="N40" t="s">
        <v>294</v>
      </c>
      <c r="O40" t="s">
        <v>431</v>
      </c>
      <c r="P40" t="s">
        <v>296</v>
      </c>
      <c r="Q40" t="s">
        <v>428</v>
      </c>
      <c r="R40" t="s">
        <v>298</v>
      </c>
      <c r="S40" t="s">
        <v>429</v>
      </c>
      <c r="T40" t="s">
        <v>302</v>
      </c>
      <c r="U40" t="s">
        <v>430</v>
      </c>
      <c r="V40" t="s">
        <v>302</v>
      </c>
    </row>
    <row r="41" spans="1:24">
      <c r="A41" t="s">
        <v>355</v>
      </c>
      <c r="B41" t="s">
        <v>283</v>
      </c>
      <c r="C41" t="s">
        <v>417</v>
      </c>
      <c r="D41" t="s">
        <v>285</v>
      </c>
      <c r="E41" t="s">
        <v>418</v>
      </c>
      <c r="F41" t="s">
        <v>287</v>
      </c>
      <c r="G41" t="s">
        <v>432</v>
      </c>
      <c r="H41" t="s">
        <v>289</v>
      </c>
      <c r="I41" t="s">
        <v>433</v>
      </c>
      <c r="J41" t="s">
        <v>291</v>
      </c>
      <c r="K41" t="s">
        <v>434</v>
      </c>
      <c r="L41" t="s">
        <v>289</v>
      </c>
      <c r="M41" t="s">
        <v>435</v>
      </c>
      <c r="N41" t="s">
        <v>294</v>
      </c>
      <c r="O41" t="s">
        <v>436</v>
      </c>
      <c r="P41" t="s">
        <v>285</v>
      </c>
      <c r="Q41" t="s">
        <v>371</v>
      </c>
      <c r="R41" t="s">
        <v>298</v>
      </c>
      <c r="S41" t="s">
        <v>372</v>
      </c>
      <c r="T41" t="s">
        <v>302</v>
      </c>
      <c r="U41" t="s">
        <v>373</v>
      </c>
      <c r="V41" t="s">
        <v>302</v>
      </c>
    </row>
    <row r="42" spans="1:24">
      <c r="A42" t="s">
        <v>355</v>
      </c>
      <c r="B42" t="s">
        <v>283</v>
      </c>
      <c r="C42" t="s">
        <v>417</v>
      </c>
      <c r="D42" t="s">
        <v>285</v>
      </c>
      <c r="E42" t="s">
        <v>418</v>
      </c>
      <c r="F42" t="s">
        <v>287</v>
      </c>
      <c r="G42" t="s">
        <v>432</v>
      </c>
      <c r="H42" t="s">
        <v>289</v>
      </c>
      <c r="I42" t="s">
        <v>433</v>
      </c>
      <c r="J42" t="s">
        <v>291</v>
      </c>
      <c r="K42" t="s">
        <v>434</v>
      </c>
      <c r="L42" t="s">
        <v>289</v>
      </c>
      <c r="M42" t="s">
        <v>435</v>
      </c>
      <c r="N42" t="s">
        <v>294</v>
      </c>
      <c r="O42" t="s">
        <v>437</v>
      </c>
      <c r="P42" t="s">
        <v>285</v>
      </c>
      <c r="Q42" t="s">
        <v>438</v>
      </c>
      <c r="R42" t="s">
        <v>298</v>
      </c>
      <c r="S42" t="s">
        <v>439</v>
      </c>
      <c r="T42" t="s">
        <v>302</v>
      </c>
      <c r="U42" t="s">
        <v>440</v>
      </c>
      <c r="V42" t="s">
        <v>302</v>
      </c>
    </row>
    <row r="43" spans="1:24">
      <c r="A43" t="s">
        <v>355</v>
      </c>
      <c r="B43" t="s">
        <v>283</v>
      </c>
      <c r="C43" t="s">
        <v>417</v>
      </c>
      <c r="D43" t="s">
        <v>285</v>
      </c>
      <c r="E43" t="s">
        <v>418</v>
      </c>
      <c r="F43" t="s">
        <v>287</v>
      </c>
      <c r="G43" t="s">
        <v>432</v>
      </c>
      <c r="H43" t="s">
        <v>289</v>
      </c>
      <c r="I43" t="s">
        <v>433</v>
      </c>
      <c r="J43" t="s">
        <v>291</v>
      </c>
      <c r="K43" t="s">
        <v>434</v>
      </c>
      <c r="L43" t="s">
        <v>289</v>
      </c>
      <c r="M43" t="s">
        <v>435</v>
      </c>
      <c r="N43" t="s">
        <v>294</v>
      </c>
      <c r="O43" t="s">
        <v>441</v>
      </c>
      <c r="P43" t="s">
        <v>296</v>
      </c>
      <c r="Q43" t="s">
        <v>438</v>
      </c>
      <c r="R43" t="s">
        <v>298</v>
      </c>
      <c r="S43" t="s">
        <v>439</v>
      </c>
      <c r="T43" t="s">
        <v>302</v>
      </c>
      <c r="U43" t="s">
        <v>440</v>
      </c>
      <c r="V43" t="s">
        <v>302</v>
      </c>
    </row>
    <row r="44" spans="1:24">
      <c r="A44" t="s">
        <v>355</v>
      </c>
      <c r="B44" t="s">
        <v>283</v>
      </c>
      <c r="C44" t="s">
        <v>417</v>
      </c>
      <c r="D44" t="s">
        <v>285</v>
      </c>
      <c r="E44" t="s">
        <v>418</v>
      </c>
      <c r="F44" t="s">
        <v>287</v>
      </c>
      <c r="G44" t="s">
        <v>442</v>
      </c>
      <c r="H44" t="s">
        <v>289</v>
      </c>
      <c r="I44" t="s">
        <v>443</v>
      </c>
      <c r="J44" t="s">
        <v>291</v>
      </c>
      <c r="K44" t="s">
        <v>444</v>
      </c>
      <c r="L44" t="s">
        <v>289</v>
      </c>
      <c r="M44" t="s">
        <v>422</v>
      </c>
      <c r="N44" t="s">
        <v>294</v>
      </c>
      <c r="O44" t="s">
        <v>423</v>
      </c>
      <c r="P44" t="s">
        <v>285</v>
      </c>
      <c r="Q44" t="s">
        <v>424</v>
      </c>
      <c r="R44" t="s">
        <v>298</v>
      </c>
      <c r="S44" t="s">
        <v>425</v>
      </c>
      <c r="T44" t="s">
        <v>302</v>
      </c>
      <c r="U44" t="s">
        <v>426</v>
      </c>
      <c r="V44" t="s">
        <v>302</v>
      </c>
    </row>
    <row r="45" spans="1:24">
      <c r="A45" t="s">
        <v>355</v>
      </c>
      <c r="B45" t="s">
        <v>283</v>
      </c>
      <c r="C45" t="s">
        <v>417</v>
      </c>
      <c r="D45" t="s">
        <v>285</v>
      </c>
      <c r="E45" t="s">
        <v>418</v>
      </c>
      <c r="F45" t="s">
        <v>287</v>
      </c>
      <c r="G45" t="s">
        <v>442</v>
      </c>
      <c r="H45" t="s">
        <v>289</v>
      </c>
      <c r="I45" t="s">
        <v>443</v>
      </c>
      <c r="J45" t="s">
        <v>291</v>
      </c>
      <c r="K45" t="s">
        <v>444</v>
      </c>
      <c r="L45" t="s">
        <v>289</v>
      </c>
      <c r="M45" t="s">
        <v>422</v>
      </c>
      <c r="N45" t="s">
        <v>294</v>
      </c>
      <c r="O45" t="s">
        <v>427</v>
      </c>
      <c r="P45" t="s">
        <v>285</v>
      </c>
      <c r="Q45" t="s">
        <v>428</v>
      </c>
      <c r="R45" t="s">
        <v>298</v>
      </c>
      <c r="S45" t="s">
        <v>429</v>
      </c>
      <c r="T45" t="s">
        <v>302</v>
      </c>
      <c r="U45" t="s">
        <v>430</v>
      </c>
      <c r="V45" t="s">
        <v>302</v>
      </c>
    </row>
    <row r="46" spans="1:24">
      <c r="A46" t="s">
        <v>355</v>
      </c>
      <c r="B46" t="s">
        <v>283</v>
      </c>
      <c r="C46" t="s">
        <v>417</v>
      </c>
      <c r="D46" t="s">
        <v>285</v>
      </c>
      <c r="E46" t="s">
        <v>418</v>
      </c>
      <c r="F46" t="s">
        <v>287</v>
      </c>
      <c r="G46" t="s">
        <v>442</v>
      </c>
      <c r="H46" t="s">
        <v>289</v>
      </c>
      <c r="I46" t="s">
        <v>443</v>
      </c>
      <c r="J46" t="s">
        <v>291</v>
      </c>
      <c r="K46" t="s">
        <v>444</v>
      </c>
      <c r="L46" t="s">
        <v>289</v>
      </c>
      <c r="M46" t="s">
        <v>422</v>
      </c>
      <c r="N46" t="s">
        <v>294</v>
      </c>
      <c r="O46" t="s">
        <v>431</v>
      </c>
      <c r="P46" t="s">
        <v>296</v>
      </c>
      <c r="Q46" t="s">
        <v>428</v>
      </c>
      <c r="R46" t="s">
        <v>298</v>
      </c>
      <c r="S46" t="s">
        <v>429</v>
      </c>
      <c r="T46" t="s">
        <v>302</v>
      </c>
      <c r="U46" t="s">
        <v>430</v>
      </c>
      <c r="V46" t="s">
        <v>302</v>
      </c>
    </row>
    <row r="47" spans="1:24">
      <c r="A47" t="s">
        <v>355</v>
      </c>
      <c r="B47" t="s">
        <v>283</v>
      </c>
      <c r="C47" t="s">
        <v>417</v>
      </c>
      <c r="D47" t="s">
        <v>285</v>
      </c>
      <c r="E47" t="s">
        <v>418</v>
      </c>
      <c r="F47" t="s">
        <v>287</v>
      </c>
      <c r="G47" t="s">
        <v>442</v>
      </c>
      <c r="H47" t="s">
        <v>289</v>
      </c>
      <c r="I47" t="s">
        <v>443</v>
      </c>
      <c r="J47" t="s">
        <v>291</v>
      </c>
      <c r="K47" t="s">
        <v>445</v>
      </c>
      <c r="L47" t="s">
        <v>289</v>
      </c>
      <c r="M47" t="s">
        <v>446</v>
      </c>
      <c r="N47" t="s">
        <v>294</v>
      </c>
      <c r="O47" t="s">
        <v>447</v>
      </c>
      <c r="P47" t="s">
        <v>296</v>
      </c>
      <c r="Q47" t="s">
        <v>428</v>
      </c>
      <c r="R47" t="s">
        <v>298</v>
      </c>
      <c r="S47" t="s">
        <v>429</v>
      </c>
      <c r="T47" t="s">
        <v>302</v>
      </c>
      <c r="U47" t="s">
        <v>430</v>
      </c>
      <c r="V47" t="s">
        <v>302</v>
      </c>
    </row>
    <row r="48" spans="1:24">
      <c r="A48" t="s">
        <v>355</v>
      </c>
      <c r="B48" t="s">
        <v>283</v>
      </c>
      <c r="C48" t="s">
        <v>417</v>
      </c>
      <c r="D48" t="s">
        <v>285</v>
      </c>
      <c r="E48" t="s">
        <v>418</v>
      </c>
      <c r="F48" t="s">
        <v>287</v>
      </c>
      <c r="G48" t="s">
        <v>442</v>
      </c>
      <c r="H48" t="s">
        <v>289</v>
      </c>
      <c r="I48" t="s">
        <v>443</v>
      </c>
      <c r="J48" t="s">
        <v>291</v>
      </c>
      <c r="K48" t="s">
        <v>445</v>
      </c>
      <c r="L48" t="s">
        <v>289</v>
      </c>
      <c r="M48" t="s">
        <v>446</v>
      </c>
      <c r="N48" t="s">
        <v>294</v>
      </c>
      <c r="O48" t="s">
        <v>448</v>
      </c>
      <c r="P48" t="s">
        <v>296</v>
      </c>
      <c r="Q48" t="s">
        <v>449</v>
      </c>
      <c r="R48" t="s">
        <v>298</v>
      </c>
      <c r="S48" t="s">
        <v>404</v>
      </c>
      <c r="T48" t="s">
        <v>302</v>
      </c>
      <c r="U48" t="s">
        <v>450</v>
      </c>
      <c r="V48" t="s">
        <v>302</v>
      </c>
    </row>
    <row r="49" spans="1:24">
      <c r="A49" t="s">
        <v>355</v>
      </c>
      <c r="B49" t="s">
        <v>283</v>
      </c>
      <c r="C49" t="s">
        <v>417</v>
      </c>
      <c r="D49" t="s">
        <v>285</v>
      </c>
      <c r="E49" t="s">
        <v>418</v>
      </c>
      <c r="F49" t="s">
        <v>287</v>
      </c>
      <c r="G49" t="s">
        <v>442</v>
      </c>
      <c r="H49" t="s">
        <v>289</v>
      </c>
      <c r="I49" t="s">
        <v>443</v>
      </c>
      <c r="J49" t="s">
        <v>291</v>
      </c>
      <c r="K49" t="s">
        <v>445</v>
      </c>
      <c r="L49" t="s">
        <v>289</v>
      </c>
      <c r="M49" t="s">
        <v>446</v>
      </c>
      <c r="N49" t="s">
        <v>294</v>
      </c>
      <c r="O49" t="s">
        <v>451</v>
      </c>
      <c r="P49" t="s">
        <v>296</v>
      </c>
      <c r="Q49" t="s">
        <v>452</v>
      </c>
      <c r="R49" t="s">
        <v>298</v>
      </c>
      <c r="S49" t="s">
        <v>388</v>
      </c>
      <c r="T49" t="s">
        <v>302</v>
      </c>
      <c r="U49" t="s">
        <v>453</v>
      </c>
      <c r="V49" t="s">
        <v>302</v>
      </c>
    </row>
    <row r="50" spans="1:24">
      <c r="A50" t="s">
        <v>355</v>
      </c>
      <c r="B50" t="s">
        <v>283</v>
      </c>
      <c r="C50" t="s">
        <v>417</v>
      </c>
      <c r="D50" t="s">
        <v>285</v>
      </c>
      <c r="E50" t="s">
        <v>418</v>
      </c>
      <c r="F50" t="s">
        <v>287</v>
      </c>
      <c r="G50" t="s">
        <v>454</v>
      </c>
      <c r="H50" t="s">
        <v>289</v>
      </c>
      <c r="I50" t="s">
        <v>455</v>
      </c>
      <c r="J50" t="s">
        <v>291</v>
      </c>
      <c r="K50" t="s">
        <v>456</v>
      </c>
      <c r="L50" t="s">
        <v>289</v>
      </c>
      <c r="M50" t="s">
        <v>457</v>
      </c>
      <c r="N50" t="s">
        <v>294</v>
      </c>
      <c r="O50" t="s">
        <v>458</v>
      </c>
      <c r="P50" t="s">
        <v>285</v>
      </c>
      <c r="Q50" t="s">
        <v>459</v>
      </c>
      <c r="R50" t="s">
        <v>298</v>
      </c>
    </row>
    <row r="51" spans="1:24">
      <c r="A51" t="s">
        <v>355</v>
      </c>
      <c r="B51" t="s">
        <v>283</v>
      </c>
      <c r="C51" t="s">
        <v>417</v>
      </c>
      <c r="D51" t="s">
        <v>285</v>
      </c>
      <c r="E51" t="s">
        <v>418</v>
      </c>
      <c r="F51" t="s">
        <v>287</v>
      </c>
      <c r="G51" t="s">
        <v>454</v>
      </c>
      <c r="H51" t="s">
        <v>289</v>
      </c>
      <c r="I51" t="s">
        <v>455</v>
      </c>
      <c r="J51" t="s">
        <v>291</v>
      </c>
      <c r="K51" t="s">
        <v>456</v>
      </c>
      <c r="L51" t="s">
        <v>289</v>
      </c>
      <c r="M51" t="s">
        <v>457</v>
      </c>
      <c r="N51" t="s">
        <v>294</v>
      </c>
      <c r="O51" t="s">
        <v>460</v>
      </c>
      <c r="P51" t="s">
        <v>296</v>
      </c>
      <c r="Q51" t="s">
        <v>461</v>
      </c>
      <c r="R51" t="s">
        <v>298</v>
      </c>
      <c r="S51" t="s">
        <v>462</v>
      </c>
      <c r="T51" t="s">
        <v>302</v>
      </c>
      <c r="U51" t="s">
        <v>463</v>
      </c>
      <c r="V51" t="s">
        <v>302</v>
      </c>
    </row>
    <row r="52" spans="1:24">
      <c r="A52" t="s">
        <v>355</v>
      </c>
      <c r="B52" t="s">
        <v>283</v>
      </c>
      <c r="C52" t="s">
        <v>417</v>
      </c>
      <c r="D52" t="s">
        <v>285</v>
      </c>
      <c r="E52" t="s">
        <v>418</v>
      </c>
      <c r="F52" t="s">
        <v>287</v>
      </c>
      <c r="G52" t="s">
        <v>454</v>
      </c>
      <c r="H52" t="s">
        <v>289</v>
      </c>
      <c r="I52" t="s">
        <v>455</v>
      </c>
      <c r="J52" t="s">
        <v>291</v>
      </c>
      <c r="K52" t="s">
        <v>456</v>
      </c>
      <c r="L52" t="s">
        <v>289</v>
      </c>
      <c r="M52" t="s">
        <v>457</v>
      </c>
      <c r="N52" t="s">
        <v>294</v>
      </c>
      <c r="O52" t="s">
        <v>464</v>
      </c>
      <c r="P52" t="s">
        <v>296</v>
      </c>
      <c r="Q52" t="s">
        <v>449</v>
      </c>
      <c r="R52" t="s">
        <v>298</v>
      </c>
      <c r="S52" t="s">
        <v>404</v>
      </c>
      <c r="T52" t="s">
        <v>302</v>
      </c>
      <c r="U52" t="s">
        <v>450</v>
      </c>
      <c r="V52" t="s">
        <v>302</v>
      </c>
    </row>
    <row r="53" spans="1:24">
      <c r="A53" t="s">
        <v>355</v>
      </c>
      <c r="B53" t="s">
        <v>283</v>
      </c>
      <c r="C53" t="s">
        <v>417</v>
      </c>
      <c r="D53" t="s">
        <v>285</v>
      </c>
      <c r="E53" t="s">
        <v>418</v>
      </c>
      <c r="F53" t="s">
        <v>287</v>
      </c>
      <c r="G53" t="s">
        <v>454</v>
      </c>
      <c r="H53" t="s">
        <v>289</v>
      </c>
      <c r="I53" t="s">
        <v>455</v>
      </c>
      <c r="J53" t="s">
        <v>291</v>
      </c>
      <c r="K53" t="s">
        <v>456</v>
      </c>
      <c r="L53" t="s">
        <v>289</v>
      </c>
      <c r="M53" t="s">
        <v>457</v>
      </c>
      <c r="N53" t="s">
        <v>294</v>
      </c>
      <c r="O53" t="s">
        <v>465</v>
      </c>
      <c r="P53" t="s">
        <v>296</v>
      </c>
      <c r="Q53" t="s">
        <v>452</v>
      </c>
      <c r="R53" t="s">
        <v>298</v>
      </c>
      <c r="S53" t="s">
        <v>388</v>
      </c>
      <c r="T53" t="s">
        <v>302</v>
      </c>
      <c r="U53" t="s">
        <v>453</v>
      </c>
      <c r="V53" t="s">
        <v>302</v>
      </c>
    </row>
    <row r="54" spans="1:24">
      <c r="A54" t="s">
        <v>355</v>
      </c>
      <c r="B54" t="s">
        <v>283</v>
      </c>
      <c r="C54" t="s">
        <v>466</v>
      </c>
      <c r="D54" t="s">
        <v>285</v>
      </c>
      <c r="E54" t="s">
        <v>286</v>
      </c>
      <c r="F54" t="s">
        <v>287</v>
      </c>
      <c r="G54" t="s">
        <v>288</v>
      </c>
      <c r="H54" t="s">
        <v>289</v>
      </c>
      <c r="I54" t="s">
        <v>290</v>
      </c>
      <c r="J54" t="s">
        <v>291</v>
      </c>
      <c r="K54" t="s">
        <v>292</v>
      </c>
      <c r="L54" t="s">
        <v>289</v>
      </c>
      <c r="M54" t="s">
        <v>293</v>
      </c>
      <c r="N54" t="s">
        <v>294</v>
      </c>
      <c r="O54" t="s">
        <v>467</v>
      </c>
      <c r="P54" t="s">
        <v>285</v>
      </c>
      <c r="Q54" t="s">
        <v>300</v>
      </c>
      <c r="R54" t="s">
        <v>298</v>
      </c>
      <c r="S54" t="s">
        <v>301</v>
      </c>
      <c r="T54" t="s">
        <v>302</v>
      </c>
      <c r="U54" t="s">
        <v>303</v>
      </c>
      <c r="V54" t="s">
        <v>302</v>
      </c>
    </row>
    <row r="55" spans="1:24">
      <c r="A55" t="s">
        <v>355</v>
      </c>
      <c r="B55" t="s">
        <v>283</v>
      </c>
      <c r="C55" t="s">
        <v>466</v>
      </c>
      <c r="D55" t="s">
        <v>285</v>
      </c>
      <c r="E55" t="s">
        <v>286</v>
      </c>
      <c r="F55" t="s">
        <v>287</v>
      </c>
      <c r="G55" t="s">
        <v>288</v>
      </c>
      <c r="H55" t="s">
        <v>289</v>
      </c>
      <c r="I55" t="s">
        <v>290</v>
      </c>
      <c r="J55" t="s">
        <v>291</v>
      </c>
      <c r="K55" t="s">
        <v>292</v>
      </c>
      <c r="L55" t="s">
        <v>289</v>
      </c>
      <c r="M55" t="s">
        <v>293</v>
      </c>
      <c r="N55" t="s">
        <v>294</v>
      </c>
      <c r="O55" t="s">
        <v>295</v>
      </c>
      <c r="P55" t="s">
        <v>296</v>
      </c>
      <c r="Q55" t="s">
        <v>297</v>
      </c>
      <c r="R55" t="s">
        <v>298</v>
      </c>
    </row>
    <row r="56" spans="1:24">
      <c r="A56" t="s">
        <v>355</v>
      </c>
      <c r="B56" t="s">
        <v>283</v>
      </c>
      <c r="C56" t="s">
        <v>466</v>
      </c>
      <c r="D56" t="s">
        <v>285</v>
      </c>
      <c r="E56" t="s">
        <v>286</v>
      </c>
      <c r="F56" t="s">
        <v>287</v>
      </c>
      <c r="G56" t="s">
        <v>288</v>
      </c>
      <c r="H56" t="s">
        <v>289</v>
      </c>
      <c r="I56" t="s">
        <v>290</v>
      </c>
      <c r="J56" t="s">
        <v>291</v>
      </c>
      <c r="K56" t="s">
        <v>292</v>
      </c>
      <c r="L56" t="s">
        <v>289</v>
      </c>
      <c r="M56" t="s">
        <v>293</v>
      </c>
      <c r="N56" t="s">
        <v>294</v>
      </c>
      <c r="O56" t="s">
        <v>299</v>
      </c>
      <c r="P56" t="s">
        <v>296</v>
      </c>
      <c r="Q56" t="s">
        <v>300</v>
      </c>
      <c r="R56" t="s">
        <v>298</v>
      </c>
      <c r="S56" t="s">
        <v>301</v>
      </c>
      <c r="T56" t="s">
        <v>302</v>
      </c>
      <c r="U56" t="s">
        <v>303</v>
      </c>
      <c r="V56" t="s">
        <v>302</v>
      </c>
    </row>
    <row r="57" spans="1:24">
      <c r="A57" t="s">
        <v>355</v>
      </c>
      <c r="B57" t="s">
        <v>283</v>
      </c>
      <c r="C57" t="s">
        <v>466</v>
      </c>
      <c r="D57" t="s">
        <v>285</v>
      </c>
      <c r="E57" t="s">
        <v>286</v>
      </c>
      <c r="F57" t="s">
        <v>287</v>
      </c>
      <c r="G57" t="s">
        <v>304</v>
      </c>
      <c r="H57" t="s">
        <v>289</v>
      </c>
      <c r="I57" t="s">
        <v>305</v>
      </c>
      <c r="J57" t="s">
        <v>291</v>
      </c>
      <c r="K57" t="s">
        <v>306</v>
      </c>
      <c r="L57" t="s">
        <v>289</v>
      </c>
      <c r="M57" t="s">
        <v>307</v>
      </c>
      <c r="N57" t="s">
        <v>294</v>
      </c>
      <c r="O57" t="s">
        <v>308</v>
      </c>
      <c r="P57" t="s">
        <v>285</v>
      </c>
      <c r="Q57" t="s">
        <v>309</v>
      </c>
      <c r="R57" t="s">
        <v>298</v>
      </c>
      <c r="S57" t="s">
        <v>310</v>
      </c>
      <c r="T57" t="s">
        <v>302</v>
      </c>
      <c r="U57" t="s">
        <v>311</v>
      </c>
      <c r="V57" t="s">
        <v>302</v>
      </c>
    </row>
    <row r="58" spans="1:24">
      <c r="A58" t="s">
        <v>355</v>
      </c>
      <c r="B58" t="s">
        <v>283</v>
      </c>
      <c r="C58" t="s">
        <v>466</v>
      </c>
      <c r="D58" t="s">
        <v>285</v>
      </c>
      <c r="E58" t="s">
        <v>286</v>
      </c>
      <c r="F58" t="s">
        <v>287</v>
      </c>
      <c r="G58" t="s">
        <v>304</v>
      </c>
      <c r="H58" t="s">
        <v>289</v>
      </c>
      <c r="I58" t="s">
        <v>305</v>
      </c>
      <c r="J58" t="s">
        <v>291</v>
      </c>
      <c r="K58" t="s">
        <v>306</v>
      </c>
      <c r="L58" t="s">
        <v>289</v>
      </c>
      <c r="M58" t="s">
        <v>307</v>
      </c>
      <c r="N58" t="s">
        <v>294</v>
      </c>
      <c r="O58" t="s">
        <v>312</v>
      </c>
      <c r="P58" t="s">
        <v>296</v>
      </c>
      <c r="Q58" t="s">
        <v>309</v>
      </c>
      <c r="R58" t="s">
        <v>298</v>
      </c>
      <c r="S58" t="s">
        <v>310</v>
      </c>
      <c r="T58" t="s">
        <v>302</v>
      </c>
      <c r="U58" t="s">
        <v>311</v>
      </c>
      <c r="V58" t="s">
        <v>302</v>
      </c>
    </row>
    <row r="59" spans="1:24">
      <c r="A59" t="s">
        <v>355</v>
      </c>
      <c r="B59" t="s">
        <v>283</v>
      </c>
      <c r="C59" t="s">
        <v>466</v>
      </c>
      <c r="D59" t="s">
        <v>285</v>
      </c>
      <c r="E59" t="s">
        <v>286</v>
      </c>
      <c r="F59" t="s">
        <v>287</v>
      </c>
      <c r="G59" t="s">
        <v>313</v>
      </c>
      <c r="H59" t="s">
        <v>289</v>
      </c>
      <c r="I59" t="s">
        <v>314</v>
      </c>
      <c r="J59" t="s">
        <v>291</v>
      </c>
      <c r="K59" t="s">
        <v>315</v>
      </c>
      <c r="L59" t="s">
        <v>289</v>
      </c>
      <c r="M59" t="s">
        <v>316</v>
      </c>
      <c r="N59" t="s">
        <v>294</v>
      </c>
      <c r="O59" t="s">
        <v>317</v>
      </c>
      <c r="P59" t="s">
        <v>285</v>
      </c>
      <c r="Q59" t="s">
        <v>309</v>
      </c>
      <c r="R59" t="s">
        <v>298</v>
      </c>
      <c r="S59" t="s">
        <v>310</v>
      </c>
      <c r="T59" t="s">
        <v>302</v>
      </c>
      <c r="U59" t="s">
        <v>311</v>
      </c>
      <c r="V59" t="s">
        <v>302</v>
      </c>
    </row>
    <row r="60" spans="1:24">
      <c r="A60" t="s">
        <v>355</v>
      </c>
      <c r="B60" t="s">
        <v>283</v>
      </c>
      <c r="C60" t="s">
        <v>466</v>
      </c>
      <c r="D60" t="s">
        <v>285</v>
      </c>
      <c r="E60" t="s">
        <v>286</v>
      </c>
      <c r="F60" t="s">
        <v>287</v>
      </c>
      <c r="G60" t="s">
        <v>313</v>
      </c>
      <c r="H60" t="s">
        <v>289</v>
      </c>
      <c r="I60" t="s">
        <v>314</v>
      </c>
      <c r="J60" t="s">
        <v>291</v>
      </c>
      <c r="K60" t="s">
        <v>315</v>
      </c>
      <c r="L60" t="s">
        <v>289</v>
      </c>
      <c r="M60" t="s">
        <v>316</v>
      </c>
      <c r="N60" t="s">
        <v>294</v>
      </c>
      <c r="O60" t="s">
        <v>318</v>
      </c>
      <c r="P60" t="s">
        <v>296</v>
      </c>
      <c r="Q60" t="s">
        <v>309</v>
      </c>
      <c r="R60" t="s">
        <v>298</v>
      </c>
      <c r="S60" t="s">
        <v>310</v>
      </c>
      <c r="T60" t="s">
        <v>302</v>
      </c>
      <c r="U60" t="s">
        <v>311</v>
      </c>
      <c r="V60" t="s">
        <v>302</v>
      </c>
    </row>
    <row r="61" spans="1:24">
      <c r="A61" t="s">
        <v>355</v>
      </c>
      <c r="B61" t="s">
        <v>283</v>
      </c>
      <c r="C61" t="s">
        <v>466</v>
      </c>
      <c r="D61" t="s">
        <v>285</v>
      </c>
      <c r="E61" t="s">
        <v>286</v>
      </c>
      <c r="F61" t="s">
        <v>287</v>
      </c>
      <c r="G61" t="s">
        <v>313</v>
      </c>
      <c r="H61" t="s">
        <v>289</v>
      </c>
      <c r="I61" t="s">
        <v>314</v>
      </c>
      <c r="J61" t="s">
        <v>291</v>
      </c>
      <c r="K61" t="s">
        <v>319</v>
      </c>
      <c r="L61" t="s">
        <v>289</v>
      </c>
      <c r="M61" t="s">
        <v>320</v>
      </c>
      <c r="N61" t="s">
        <v>294</v>
      </c>
      <c r="O61" t="s">
        <v>321</v>
      </c>
      <c r="P61" t="s">
        <v>285</v>
      </c>
      <c r="Q61" t="s">
        <v>300</v>
      </c>
      <c r="R61" t="s">
        <v>298</v>
      </c>
      <c r="S61" t="s">
        <v>301</v>
      </c>
      <c r="T61" t="s">
        <v>302</v>
      </c>
      <c r="U61" t="s">
        <v>303</v>
      </c>
      <c r="V61" t="s">
        <v>302</v>
      </c>
    </row>
    <row r="62" spans="1:24">
      <c r="A62" t="s">
        <v>355</v>
      </c>
      <c r="B62" t="s">
        <v>283</v>
      </c>
      <c r="C62" t="s">
        <v>466</v>
      </c>
      <c r="D62" t="s">
        <v>285</v>
      </c>
      <c r="E62" t="s">
        <v>286</v>
      </c>
      <c r="F62" t="s">
        <v>287</v>
      </c>
      <c r="G62" t="s">
        <v>313</v>
      </c>
      <c r="H62" t="s">
        <v>289</v>
      </c>
      <c r="I62" t="s">
        <v>314</v>
      </c>
      <c r="J62" t="s">
        <v>291</v>
      </c>
      <c r="K62" t="s">
        <v>319</v>
      </c>
      <c r="L62" t="s">
        <v>289</v>
      </c>
      <c r="M62" t="s">
        <v>320</v>
      </c>
      <c r="N62" t="s">
        <v>294</v>
      </c>
      <c r="O62" t="s">
        <v>322</v>
      </c>
      <c r="P62" t="s">
        <v>296</v>
      </c>
      <c r="Q62" t="s">
        <v>300</v>
      </c>
      <c r="R62" t="s">
        <v>298</v>
      </c>
      <c r="S62" t="s">
        <v>301</v>
      </c>
      <c r="T62" t="s">
        <v>302</v>
      </c>
      <c r="U62" t="s">
        <v>303</v>
      </c>
      <c r="V62" t="s">
        <v>302</v>
      </c>
    </row>
    <row r="63" spans="1:24">
      <c r="A63" t="s">
        <v>355</v>
      </c>
      <c r="B63" t="s">
        <v>283</v>
      </c>
      <c r="C63" t="s">
        <v>466</v>
      </c>
      <c r="D63" t="s">
        <v>285</v>
      </c>
      <c r="E63" t="s">
        <v>286</v>
      </c>
      <c r="F63" t="s">
        <v>287</v>
      </c>
      <c r="G63" t="s">
        <v>323</v>
      </c>
      <c r="H63" t="s">
        <v>289</v>
      </c>
      <c r="I63" t="s">
        <v>324</v>
      </c>
      <c r="J63" t="s">
        <v>291</v>
      </c>
      <c r="K63" t="s">
        <v>325</v>
      </c>
      <c r="L63" t="s">
        <v>289</v>
      </c>
      <c r="M63" t="s">
        <v>326</v>
      </c>
      <c r="N63" t="s">
        <v>294</v>
      </c>
      <c r="O63" t="s">
        <v>327</v>
      </c>
      <c r="P63" t="s">
        <v>285</v>
      </c>
      <c r="Q63" t="s">
        <v>309</v>
      </c>
      <c r="R63" t="s">
        <v>298</v>
      </c>
      <c r="S63" t="s">
        <v>310</v>
      </c>
      <c r="T63" t="s">
        <v>302</v>
      </c>
      <c r="U63" t="s">
        <v>311</v>
      </c>
      <c r="V63" t="s">
        <v>302</v>
      </c>
    </row>
    <row r="64" spans="1:24">
      <c r="A64" t="s">
        <v>355</v>
      </c>
      <c r="B64" t="s">
        <v>283</v>
      </c>
      <c r="C64" t="s">
        <v>466</v>
      </c>
      <c r="D64" t="s">
        <v>285</v>
      </c>
      <c r="E64" t="s">
        <v>286</v>
      </c>
      <c r="F64" t="s">
        <v>287</v>
      </c>
      <c r="G64" t="s">
        <v>323</v>
      </c>
      <c r="H64" t="s">
        <v>289</v>
      </c>
      <c r="I64" t="s">
        <v>324</v>
      </c>
      <c r="J64" t="s">
        <v>291</v>
      </c>
      <c r="K64" t="s">
        <v>325</v>
      </c>
      <c r="L64" t="s">
        <v>289</v>
      </c>
      <c r="M64" t="s">
        <v>326</v>
      </c>
      <c r="N64" t="s">
        <v>294</v>
      </c>
      <c r="O64" t="s">
        <v>328</v>
      </c>
      <c r="P64" t="s">
        <v>296</v>
      </c>
      <c r="Q64" t="s">
        <v>309</v>
      </c>
      <c r="R64" t="s">
        <v>298</v>
      </c>
      <c r="S64" t="s">
        <v>310</v>
      </c>
      <c r="T64" t="s">
        <v>302</v>
      </c>
      <c r="U64" t="s">
        <v>311</v>
      </c>
      <c r="V64" t="s">
        <v>302</v>
      </c>
    </row>
    <row r="65" spans="1:24">
      <c r="A65" t="s">
        <v>355</v>
      </c>
      <c r="B65" t="s">
        <v>283</v>
      </c>
      <c r="C65" t="s">
        <v>466</v>
      </c>
      <c r="D65" t="s">
        <v>285</v>
      </c>
      <c r="E65" t="s">
        <v>286</v>
      </c>
      <c r="F65" t="s">
        <v>287</v>
      </c>
      <c r="G65" t="s">
        <v>323</v>
      </c>
      <c r="H65" t="s">
        <v>289</v>
      </c>
      <c r="I65" t="s">
        <v>324</v>
      </c>
      <c r="J65" t="s">
        <v>291</v>
      </c>
      <c r="K65" t="s">
        <v>325</v>
      </c>
      <c r="L65" t="s">
        <v>289</v>
      </c>
      <c r="M65" t="s">
        <v>326</v>
      </c>
      <c r="N65" t="s">
        <v>294</v>
      </c>
      <c r="O65" t="s">
        <v>329</v>
      </c>
      <c r="P65" t="s">
        <v>296</v>
      </c>
      <c r="Q65" t="s">
        <v>330</v>
      </c>
      <c r="R65" t="s">
        <v>298</v>
      </c>
      <c r="S65" t="s">
        <v>331</v>
      </c>
      <c r="T65" t="s">
        <v>302</v>
      </c>
      <c r="U65" t="s">
        <v>332</v>
      </c>
      <c r="V65" t="s">
        <v>302</v>
      </c>
    </row>
    <row r="66" spans="1:24">
      <c r="A66" t="s">
        <v>355</v>
      </c>
      <c r="B66" t="s">
        <v>283</v>
      </c>
      <c r="C66" t="s">
        <v>466</v>
      </c>
      <c r="D66" t="s">
        <v>285</v>
      </c>
      <c r="E66" t="s">
        <v>286</v>
      </c>
      <c r="F66" t="s">
        <v>287</v>
      </c>
      <c r="G66" t="s">
        <v>333</v>
      </c>
      <c r="H66" t="s">
        <v>289</v>
      </c>
      <c r="I66" t="s">
        <v>334</v>
      </c>
      <c r="J66" t="s">
        <v>291</v>
      </c>
      <c r="K66" t="s">
        <v>335</v>
      </c>
      <c r="L66" t="s">
        <v>289</v>
      </c>
      <c r="M66" t="s">
        <v>336</v>
      </c>
      <c r="N66" t="s">
        <v>294</v>
      </c>
      <c r="O66" t="s">
        <v>337</v>
      </c>
      <c r="P66" t="s">
        <v>296</v>
      </c>
      <c r="Q66" t="s">
        <v>338</v>
      </c>
      <c r="R66" t="s">
        <v>298</v>
      </c>
    </row>
    <row r="67" spans="1:24">
      <c r="A67" t="s">
        <v>355</v>
      </c>
      <c r="B67" t="s">
        <v>283</v>
      </c>
      <c r="C67" t="s">
        <v>466</v>
      </c>
      <c r="D67" t="s">
        <v>285</v>
      </c>
      <c r="E67" t="s">
        <v>286</v>
      </c>
      <c r="F67" t="s">
        <v>287</v>
      </c>
      <c r="G67" t="s">
        <v>339</v>
      </c>
      <c r="H67" t="s">
        <v>289</v>
      </c>
      <c r="I67" t="s">
        <v>340</v>
      </c>
      <c r="J67" t="s">
        <v>291</v>
      </c>
      <c r="K67" t="s">
        <v>341</v>
      </c>
      <c r="L67" t="s">
        <v>342</v>
      </c>
      <c r="M67" t="s">
        <v>343</v>
      </c>
      <c r="N67" t="s">
        <v>294</v>
      </c>
      <c r="O67" t="s">
        <v>344</v>
      </c>
      <c r="P67" t="s">
        <v>285</v>
      </c>
      <c r="Q67" t="s">
        <v>300</v>
      </c>
      <c r="R67" t="s">
        <v>298</v>
      </c>
      <c r="S67" t="s">
        <v>301</v>
      </c>
      <c r="T67" t="s">
        <v>302</v>
      </c>
      <c r="U67" t="s">
        <v>303</v>
      </c>
      <c r="V67" t="s">
        <v>302</v>
      </c>
    </row>
    <row r="68" spans="1:24">
      <c r="A68" t="s">
        <v>355</v>
      </c>
      <c r="B68" t="s">
        <v>283</v>
      </c>
      <c r="C68" t="s">
        <v>466</v>
      </c>
      <c r="D68" t="s">
        <v>285</v>
      </c>
      <c r="E68" t="s">
        <v>286</v>
      </c>
      <c r="F68" t="s">
        <v>287</v>
      </c>
      <c r="G68" t="s">
        <v>339</v>
      </c>
      <c r="H68" t="s">
        <v>289</v>
      </c>
      <c r="I68" t="s">
        <v>340</v>
      </c>
      <c r="J68" t="s">
        <v>291</v>
      </c>
      <c r="K68" t="s">
        <v>341</v>
      </c>
      <c r="L68" t="s">
        <v>342</v>
      </c>
      <c r="M68" t="s">
        <v>343</v>
      </c>
      <c r="N68" t="s">
        <v>294</v>
      </c>
      <c r="O68" t="s">
        <v>345</v>
      </c>
      <c r="P68" t="s">
        <v>296</v>
      </c>
      <c r="Q68" t="s">
        <v>300</v>
      </c>
      <c r="R68" t="s">
        <v>298</v>
      </c>
      <c r="S68" t="s">
        <v>301</v>
      </c>
      <c r="T68" t="s">
        <v>302</v>
      </c>
      <c r="U68" t="s">
        <v>303</v>
      </c>
      <c r="V68" t="s">
        <v>302</v>
      </c>
    </row>
    <row r="69" spans="1:24">
      <c r="A69" t="s">
        <v>355</v>
      </c>
      <c r="B69" t="s">
        <v>283</v>
      </c>
      <c r="C69" t="s">
        <v>466</v>
      </c>
      <c r="D69" t="s">
        <v>285</v>
      </c>
      <c r="E69" t="s">
        <v>286</v>
      </c>
      <c r="F69" t="s">
        <v>287</v>
      </c>
      <c r="G69" t="s">
        <v>339</v>
      </c>
      <c r="H69" t="s">
        <v>289</v>
      </c>
      <c r="I69" t="s">
        <v>340</v>
      </c>
      <c r="J69" t="s">
        <v>291</v>
      </c>
      <c r="K69" t="s">
        <v>346</v>
      </c>
      <c r="L69" t="s">
        <v>289</v>
      </c>
      <c r="M69" t="s">
        <v>347</v>
      </c>
      <c r="N69" t="s">
        <v>294</v>
      </c>
      <c r="O69" t="s">
        <v>348</v>
      </c>
      <c r="P69" t="s">
        <v>296</v>
      </c>
      <c r="Q69" t="s">
        <v>297</v>
      </c>
      <c r="R69" t="s">
        <v>298</v>
      </c>
    </row>
    <row r="70" spans="1:24">
      <c r="A70" t="s">
        <v>355</v>
      </c>
      <c r="B70" t="s">
        <v>283</v>
      </c>
      <c r="C70" t="s">
        <v>466</v>
      </c>
      <c r="D70" t="s">
        <v>285</v>
      </c>
      <c r="E70" t="s">
        <v>286</v>
      </c>
      <c r="F70" t="s">
        <v>287</v>
      </c>
      <c r="G70" t="s">
        <v>349</v>
      </c>
      <c r="H70" t="s">
        <v>289</v>
      </c>
      <c r="I70" t="s">
        <v>350</v>
      </c>
      <c r="J70" t="s">
        <v>291</v>
      </c>
      <c r="K70" t="s">
        <v>351</v>
      </c>
      <c r="L70" t="s">
        <v>289</v>
      </c>
      <c r="M70" t="s">
        <v>352</v>
      </c>
      <c r="N70" t="s">
        <v>294</v>
      </c>
      <c r="O70" t="s">
        <v>353</v>
      </c>
      <c r="P70" t="s">
        <v>285</v>
      </c>
      <c r="Q70" t="s">
        <v>309</v>
      </c>
      <c r="R70" t="s">
        <v>298</v>
      </c>
      <c r="S70" t="s">
        <v>310</v>
      </c>
      <c r="T70" t="s">
        <v>302</v>
      </c>
      <c r="U70" t="s">
        <v>311</v>
      </c>
      <c r="V70" t="s">
        <v>302</v>
      </c>
    </row>
    <row r="71" spans="1:24">
      <c r="A71" t="s">
        <v>355</v>
      </c>
      <c r="B71" t="s">
        <v>283</v>
      </c>
      <c r="C71" t="s">
        <v>466</v>
      </c>
      <c r="D71" t="s">
        <v>285</v>
      </c>
      <c r="E71" t="s">
        <v>286</v>
      </c>
      <c r="F71" t="s">
        <v>287</v>
      </c>
      <c r="G71" t="s">
        <v>349</v>
      </c>
      <c r="H71" t="s">
        <v>289</v>
      </c>
      <c r="I71" t="s">
        <v>350</v>
      </c>
      <c r="J71" t="s">
        <v>291</v>
      </c>
      <c r="K71" t="s">
        <v>351</v>
      </c>
      <c r="L71" t="s">
        <v>289</v>
      </c>
      <c r="M71" t="s">
        <v>352</v>
      </c>
      <c r="N71" t="s">
        <v>294</v>
      </c>
      <c r="O71" t="s">
        <v>354</v>
      </c>
      <c r="P71" t="s">
        <v>296</v>
      </c>
      <c r="Q71" t="s">
        <v>309</v>
      </c>
      <c r="R71" t="s">
        <v>298</v>
      </c>
      <c r="S71" t="s">
        <v>310</v>
      </c>
      <c r="T71" t="s">
        <v>302</v>
      </c>
      <c r="U71" t="s">
        <v>311</v>
      </c>
      <c r="V71" t="s">
        <v>302</v>
      </c>
    </row>
    <row r="72" spans="1:24">
      <c r="A72" t="s">
        <v>355</v>
      </c>
      <c r="B72" t="s">
        <v>283</v>
      </c>
      <c r="C72" t="s">
        <v>468</v>
      </c>
      <c r="D72" t="s">
        <v>285</v>
      </c>
      <c r="E72" t="s">
        <v>469</v>
      </c>
      <c r="F72" t="s">
        <v>287</v>
      </c>
      <c r="G72" t="s">
        <v>470</v>
      </c>
      <c r="H72" t="s">
        <v>289</v>
      </c>
      <c r="I72" t="s">
        <v>471</v>
      </c>
      <c r="J72" t="s">
        <v>291</v>
      </c>
      <c r="K72" t="s">
        <v>472</v>
      </c>
      <c r="L72" t="s">
        <v>289</v>
      </c>
      <c r="M72" t="s">
        <v>473</v>
      </c>
      <c r="N72" t="s">
        <v>294</v>
      </c>
      <c r="O72" t="s">
        <v>474</v>
      </c>
      <c r="P72" t="s">
        <v>285</v>
      </c>
      <c r="Q72" t="s">
        <v>371</v>
      </c>
      <c r="R72" t="s">
        <v>298</v>
      </c>
      <c r="S72" t="s">
        <v>372</v>
      </c>
      <c r="T72" t="s">
        <v>302</v>
      </c>
      <c r="U72" t="s">
        <v>373</v>
      </c>
      <c r="V72" t="s">
        <v>302</v>
      </c>
    </row>
    <row r="73" spans="1:24">
      <c r="A73" t="s">
        <v>355</v>
      </c>
      <c r="B73" t="s">
        <v>283</v>
      </c>
      <c r="C73" t="s">
        <v>468</v>
      </c>
      <c r="D73" t="s">
        <v>285</v>
      </c>
      <c r="E73" t="s">
        <v>469</v>
      </c>
      <c r="F73" t="s">
        <v>287</v>
      </c>
      <c r="G73" t="s">
        <v>470</v>
      </c>
      <c r="H73" t="s">
        <v>289</v>
      </c>
      <c r="I73" t="s">
        <v>471</v>
      </c>
      <c r="J73" t="s">
        <v>291</v>
      </c>
      <c r="K73" t="s">
        <v>472</v>
      </c>
      <c r="L73" t="s">
        <v>289</v>
      </c>
      <c r="M73" t="s">
        <v>473</v>
      </c>
      <c r="N73" t="s">
        <v>294</v>
      </c>
      <c r="O73" t="s">
        <v>475</v>
      </c>
      <c r="P73" t="s">
        <v>285</v>
      </c>
      <c r="Q73" t="s">
        <v>403</v>
      </c>
      <c r="R73" t="s">
        <v>298</v>
      </c>
      <c r="S73" t="s">
        <v>404</v>
      </c>
      <c r="T73" t="s">
        <v>302</v>
      </c>
      <c r="U73" t="s">
        <v>405</v>
      </c>
      <c r="V73" t="s">
        <v>302</v>
      </c>
    </row>
    <row r="74" spans="1:24">
      <c r="A74" t="s">
        <v>355</v>
      </c>
      <c r="B74" t="s">
        <v>283</v>
      </c>
      <c r="C74" t="s">
        <v>468</v>
      </c>
      <c r="D74" t="s">
        <v>285</v>
      </c>
      <c r="E74" t="s">
        <v>469</v>
      </c>
      <c r="F74" t="s">
        <v>287</v>
      </c>
      <c r="G74" t="s">
        <v>470</v>
      </c>
      <c r="H74" t="s">
        <v>289</v>
      </c>
      <c r="I74" t="s">
        <v>471</v>
      </c>
      <c r="J74" t="s">
        <v>291</v>
      </c>
      <c r="K74" t="s">
        <v>472</v>
      </c>
      <c r="L74" t="s">
        <v>289</v>
      </c>
      <c r="M74" t="s">
        <v>473</v>
      </c>
      <c r="N74" t="s">
        <v>294</v>
      </c>
      <c r="O74" t="s">
        <v>476</v>
      </c>
      <c r="P74" t="s">
        <v>296</v>
      </c>
      <c r="Q74" t="s">
        <v>403</v>
      </c>
      <c r="R74" t="s">
        <v>298</v>
      </c>
      <c r="S74" t="s">
        <v>404</v>
      </c>
      <c r="T74" t="s">
        <v>302</v>
      </c>
      <c r="U74" t="s">
        <v>405</v>
      </c>
      <c r="V74" t="s">
        <v>302</v>
      </c>
    </row>
    <row r="75" spans="1:24">
      <c r="A75" t="s">
        <v>355</v>
      </c>
      <c r="B75" t="s">
        <v>283</v>
      </c>
      <c r="C75" t="s">
        <v>468</v>
      </c>
      <c r="D75" t="s">
        <v>285</v>
      </c>
      <c r="E75" t="s">
        <v>469</v>
      </c>
      <c r="F75" t="s">
        <v>287</v>
      </c>
      <c r="G75" t="s">
        <v>470</v>
      </c>
      <c r="H75" t="s">
        <v>289</v>
      </c>
      <c r="I75" t="s">
        <v>471</v>
      </c>
      <c r="J75" t="s">
        <v>291</v>
      </c>
      <c r="K75" t="s">
        <v>472</v>
      </c>
      <c r="L75" t="s">
        <v>289</v>
      </c>
      <c r="M75" t="s">
        <v>473</v>
      </c>
      <c r="N75" t="s">
        <v>294</v>
      </c>
      <c r="O75" t="s">
        <v>477</v>
      </c>
      <c r="P75" t="s">
        <v>296</v>
      </c>
      <c r="Q75" t="s">
        <v>407</v>
      </c>
      <c r="R75" t="s">
        <v>298</v>
      </c>
      <c r="S75" t="s">
        <v>408</v>
      </c>
      <c r="T75" t="s">
        <v>302</v>
      </c>
      <c r="U75" t="s">
        <v>409</v>
      </c>
      <c r="V75" t="s">
        <v>302</v>
      </c>
    </row>
    <row r="76" spans="1:24">
      <c r="A76" t="s">
        <v>355</v>
      </c>
      <c r="B76" t="s">
        <v>283</v>
      </c>
      <c r="C76" t="s">
        <v>468</v>
      </c>
      <c r="D76" t="s">
        <v>285</v>
      </c>
      <c r="E76" t="s">
        <v>469</v>
      </c>
      <c r="F76" t="s">
        <v>287</v>
      </c>
      <c r="G76" t="s">
        <v>478</v>
      </c>
      <c r="H76" t="s">
        <v>479</v>
      </c>
      <c r="I76" t="s">
        <v>471</v>
      </c>
      <c r="J76" t="s">
        <v>291</v>
      </c>
      <c r="K76" t="s">
        <v>472</v>
      </c>
      <c r="L76" t="s">
        <v>289</v>
      </c>
      <c r="M76" t="s">
        <v>473</v>
      </c>
      <c r="N76" t="s">
        <v>294</v>
      </c>
      <c r="O76" t="s">
        <v>474</v>
      </c>
      <c r="P76" t="s">
        <v>285</v>
      </c>
      <c r="Q76" t="s">
        <v>371</v>
      </c>
      <c r="R76" t="s">
        <v>298</v>
      </c>
      <c r="S76" t="s">
        <v>372</v>
      </c>
      <c r="T76" t="s">
        <v>302</v>
      </c>
      <c r="U76" t="s">
        <v>373</v>
      </c>
      <c r="V76" t="s">
        <v>302</v>
      </c>
    </row>
    <row r="77" spans="1:24">
      <c r="A77" t="s">
        <v>355</v>
      </c>
      <c r="B77" t="s">
        <v>283</v>
      </c>
      <c r="C77" t="s">
        <v>468</v>
      </c>
      <c r="D77" t="s">
        <v>285</v>
      </c>
      <c r="E77" t="s">
        <v>469</v>
      </c>
      <c r="F77" t="s">
        <v>287</v>
      </c>
      <c r="G77" t="s">
        <v>478</v>
      </c>
      <c r="H77" t="s">
        <v>479</v>
      </c>
      <c r="I77" t="s">
        <v>471</v>
      </c>
      <c r="J77" t="s">
        <v>291</v>
      </c>
      <c r="K77" t="s">
        <v>472</v>
      </c>
      <c r="L77" t="s">
        <v>289</v>
      </c>
      <c r="M77" t="s">
        <v>473</v>
      </c>
      <c r="N77" t="s">
        <v>294</v>
      </c>
      <c r="O77" t="s">
        <v>475</v>
      </c>
      <c r="P77" t="s">
        <v>285</v>
      </c>
      <c r="Q77" t="s">
        <v>403</v>
      </c>
      <c r="R77" t="s">
        <v>298</v>
      </c>
      <c r="S77" t="s">
        <v>404</v>
      </c>
      <c r="T77" t="s">
        <v>302</v>
      </c>
      <c r="U77" t="s">
        <v>405</v>
      </c>
      <c r="V77" t="s">
        <v>302</v>
      </c>
    </row>
    <row r="78" spans="1:24">
      <c r="A78" t="s">
        <v>355</v>
      </c>
      <c r="B78" t="s">
        <v>283</v>
      </c>
      <c r="C78" t="s">
        <v>468</v>
      </c>
      <c r="D78" t="s">
        <v>285</v>
      </c>
      <c r="E78" t="s">
        <v>469</v>
      </c>
      <c r="F78" t="s">
        <v>287</v>
      </c>
      <c r="G78" t="s">
        <v>478</v>
      </c>
      <c r="H78" t="s">
        <v>479</v>
      </c>
      <c r="I78" t="s">
        <v>471</v>
      </c>
      <c r="J78" t="s">
        <v>291</v>
      </c>
      <c r="K78" t="s">
        <v>472</v>
      </c>
      <c r="L78" t="s">
        <v>289</v>
      </c>
      <c r="M78" t="s">
        <v>473</v>
      </c>
      <c r="N78" t="s">
        <v>294</v>
      </c>
      <c r="O78" t="s">
        <v>476</v>
      </c>
      <c r="P78" t="s">
        <v>296</v>
      </c>
      <c r="Q78" t="s">
        <v>403</v>
      </c>
      <c r="R78" t="s">
        <v>298</v>
      </c>
      <c r="S78" t="s">
        <v>404</v>
      </c>
      <c r="T78" t="s">
        <v>302</v>
      </c>
      <c r="U78" t="s">
        <v>405</v>
      </c>
      <c r="V78" t="s">
        <v>302</v>
      </c>
    </row>
    <row r="79" spans="1:24">
      <c r="A79" t="s">
        <v>355</v>
      </c>
      <c r="B79" t="s">
        <v>283</v>
      </c>
      <c r="C79" t="s">
        <v>468</v>
      </c>
      <c r="D79" t="s">
        <v>285</v>
      </c>
      <c r="E79" t="s">
        <v>469</v>
      </c>
      <c r="F79" t="s">
        <v>287</v>
      </c>
      <c r="G79" t="s">
        <v>478</v>
      </c>
      <c r="H79" t="s">
        <v>479</v>
      </c>
      <c r="I79" t="s">
        <v>471</v>
      </c>
      <c r="J79" t="s">
        <v>291</v>
      </c>
      <c r="K79" t="s">
        <v>472</v>
      </c>
      <c r="L79" t="s">
        <v>289</v>
      </c>
      <c r="M79" t="s">
        <v>473</v>
      </c>
      <c r="N79" t="s">
        <v>294</v>
      </c>
      <c r="O79" t="s">
        <v>477</v>
      </c>
      <c r="P79" t="s">
        <v>296</v>
      </c>
      <c r="Q79" t="s">
        <v>407</v>
      </c>
      <c r="R79" t="s">
        <v>298</v>
      </c>
      <c r="S79" t="s">
        <v>408</v>
      </c>
      <c r="T79" t="s">
        <v>302</v>
      </c>
      <c r="U79" t="s">
        <v>409</v>
      </c>
      <c r="V79" t="s">
        <v>302</v>
      </c>
    </row>
    <row r="80" spans="1:24">
      <c r="A80" t="s">
        <v>355</v>
      </c>
      <c r="B80" t="s">
        <v>283</v>
      </c>
      <c r="C80" t="s">
        <v>480</v>
      </c>
      <c r="D80" t="s">
        <v>285</v>
      </c>
      <c r="E80" t="s">
        <v>481</v>
      </c>
      <c r="F80" t="s">
        <v>287</v>
      </c>
      <c r="G80" t="s">
        <v>482</v>
      </c>
      <c r="H80" t="s">
        <v>289</v>
      </c>
      <c r="I80" t="s">
        <v>483</v>
      </c>
      <c r="J80" t="s">
        <v>291</v>
      </c>
      <c r="K80" t="s">
        <v>484</v>
      </c>
      <c r="L80" t="s">
        <v>289</v>
      </c>
      <c r="M80" t="s">
        <v>485</v>
      </c>
      <c r="N80" t="s">
        <v>294</v>
      </c>
      <c r="O80" t="s">
        <v>486</v>
      </c>
      <c r="P80" t="s">
        <v>285</v>
      </c>
      <c r="Q80" t="s">
        <v>371</v>
      </c>
      <c r="R80" t="s">
        <v>298</v>
      </c>
      <c r="S80" t="s">
        <v>372</v>
      </c>
      <c r="T80" t="s">
        <v>302</v>
      </c>
      <c r="U80" t="s">
        <v>373</v>
      </c>
      <c r="V80" t="s">
        <v>302</v>
      </c>
    </row>
    <row r="81" spans="1:24">
      <c r="A81" t="s">
        <v>355</v>
      </c>
      <c r="B81" t="s">
        <v>283</v>
      </c>
      <c r="C81" t="s">
        <v>480</v>
      </c>
      <c r="D81" t="s">
        <v>285</v>
      </c>
      <c r="E81" t="s">
        <v>481</v>
      </c>
      <c r="F81" t="s">
        <v>287</v>
      </c>
      <c r="G81" t="s">
        <v>482</v>
      </c>
      <c r="H81" t="s">
        <v>289</v>
      </c>
      <c r="I81" t="s">
        <v>483</v>
      </c>
      <c r="J81" t="s">
        <v>291</v>
      </c>
      <c r="K81" t="s">
        <v>484</v>
      </c>
      <c r="L81" t="s">
        <v>289</v>
      </c>
      <c r="M81" t="s">
        <v>485</v>
      </c>
      <c r="N81" t="s">
        <v>294</v>
      </c>
      <c r="O81" t="s">
        <v>487</v>
      </c>
      <c r="P81" t="s">
        <v>296</v>
      </c>
      <c r="Q81" t="s">
        <v>488</v>
      </c>
      <c r="R81" t="s">
        <v>298</v>
      </c>
      <c r="S81" t="s">
        <v>331</v>
      </c>
      <c r="T81" t="s">
        <v>302</v>
      </c>
      <c r="U81" t="s">
        <v>489</v>
      </c>
      <c r="V81" t="s">
        <v>302</v>
      </c>
    </row>
    <row r="82" spans="1:24">
      <c r="A82" t="s">
        <v>355</v>
      </c>
      <c r="B82" t="s">
        <v>283</v>
      </c>
      <c r="C82" t="s">
        <v>480</v>
      </c>
      <c r="D82" t="s">
        <v>285</v>
      </c>
      <c r="E82" t="s">
        <v>481</v>
      </c>
      <c r="F82" t="s">
        <v>287</v>
      </c>
      <c r="G82" t="s">
        <v>482</v>
      </c>
      <c r="H82" t="s">
        <v>289</v>
      </c>
      <c r="I82" t="s">
        <v>483</v>
      </c>
      <c r="J82" t="s">
        <v>291</v>
      </c>
      <c r="K82" t="s">
        <v>484</v>
      </c>
      <c r="L82" t="s">
        <v>289</v>
      </c>
      <c r="M82" t="s">
        <v>485</v>
      </c>
      <c r="N82" t="s">
        <v>294</v>
      </c>
      <c r="O82" t="s">
        <v>490</v>
      </c>
      <c r="P82" t="s">
        <v>296</v>
      </c>
      <c r="Q82" t="s">
        <v>491</v>
      </c>
      <c r="R82" t="s">
        <v>298</v>
      </c>
      <c r="S82" t="s">
        <v>331</v>
      </c>
      <c r="T82" t="s">
        <v>302</v>
      </c>
      <c r="U82" t="s">
        <v>332</v>
      </c>
      <c r="V82" t="s">
        <v>302</v>
      </c>
    </row>
    <row r="83" spans="1:24">
      <c r="A83" t="s">
        <v>355</v>
      </c>
      <c r="B83" t="s">
        <v>283</v>
      </c>
      <c r="C83" t="s">
        <v>480</v>
      </c>
      <c r="D83" t="s">
        <v>285</v>
      </c>
      <c r="E83" t="s">
        <v>481</v>
      </c>
      <c r="F83" t="s">
        <v>287</v>
      </c>
      <c r="G83" t="s">
        <v>482</v>
      </c>
      <c r="H83" t="s">
        <v>289</v>
      </c>
      <c r="I83" t="s">
        <v>483</v>
      </c>
      <c r="J83" t="s">
        <v>291</v>
      </c>
      <c r="K83" t="s">
        <v>484</v>
      </c>
      <c r="L83" t="s">
        <v>289</v>
      </c>
      <c r="M83" t="s">
        <v>485</v>
      </c>
      <c r="N83" t="s">
        <v>294</v>
      </c>
      <c r="O83" t="s">
        <v>492</v>
      </c>
      <c r="P83" t="s">
        <v>296</v>
      </c>
      <c r="Q83" t="s">
        <v>376</v>
      </c>
      <c r="R83" t="s">
        <v>298</v>
      </c>
      <c r="S83" t="s">
        <v>310</v>
      </c>
      <c r="T83" t="s">
        <v>302</v>
      </c>
      <c r="U83" t="s">
        <v>377</v>
      </c>
      <c r="V83" t="s">
        <v>302</v>
      </c>
    </row>
    <row r="84" spans="1:24">
      <c r="A84" t="s">
        <v>355</v>
      </c>
      <c r="B84" t="s">
        <v>283</v>
      </c>
      <c r="C84" t="s">
        <v>480</v>
      </c>
      <c r="D84" t="s">
        <v>285</v>
      </c>
      <c r="E84" t="s">
        <v>481</v>
      </c>
      <c r="F84" t="s">
        <v>287</v>
      </c>
      <c r="G84" t="s">
        <v>482</v>
      </c>
      <c r="H84" t="s">
        <v>289</v>
      </c>
      <c r="I84" t="s">
        <v>483</v>
      </c>
      <c r="J84" t="s">
        <v>291</v>
      </c>
      <c r="K84" t="s">
        <v>484</v>
      </c>
      <c r="L84" t="s">
        <v>289</v>
      </c>
      <c r="M84" t="s">
        <v>485</v>
      </c>
      <c r="N84" t="s">
        <v>294</v>
      </c>
      <c r="O84" t="s">
        <v>493</v>
      </c>
      <c r="P84" t="s">
        <v>296</v>
      </c>
      <c r="Q84" t="s">
        <v>371</v>
      </c>
      <c r="R84" t="s">
        <v>298</v>
      </c>
      <c r="S84" t="s">
        <v>372</v>
      </c>
      <c r="T84" t="s">
        <v>302</v>
      </c>
      <c r="U84" t="s">
        <v>373</v>
      </c>
      <c r="V84" t="s">
        <v>302</v>
      </c>
    </row>
    <row r="85" spans="1:24">
      <c r="A85" t="s">
        <v>355</v>
      </c>
      <c r="B85" t="s">
        <v>283</v>
      </c>
      <c r="C85" t="s">
        <v>480</v>
      </c>
      <c r="D85" t="s">
        <v>285</v>
      </c>
      <c r="E85" t="s">
        <v>481</v>
      </c>
      <c r="F85" t="s">
        <v>287</v>
      </c>
      <c r="G85" t="s">
        <v>482</v>
      </c>
      <c r="H85" t="s">
        <v>289</v>
      </c>
      <c r="I85" t="s">
        <v>483</v>
      </c>
      <c r="J85" t="s">
        <v>291</v>
      </c>
      <c r="K85" t="s">
        <v>484</v>
      </c>
      <c r="L85" t="s">
        <v>289</v>
      </c>
      <c r="M85" t="s">
        <v>485</v>
      </c>
      <c r="N85" t="s">
        <v>294</v>
      </c>
      <c r="O85" t="s">
        <v>494</v>
      </c>
      <c r="P85" t="s">
        <v>296</v>
      </c>
      <c r="Q85" t="s">
        <v>495</v>
      </c>
      <c r="R85" t="s">
        <v>298</v>
      </c>
      <c r="S85" t="s">
        <v>301</v>
      </c>
      <c r="T85" t="s">
        <v>302</v>
      </c>
      <c r="U85" t="s">
        <v>303</v>
      </c>
      <c r="V85" t="s">
        <v>302</v>
      </c>
    </row>
    <row r="86" spans="1:24">
      <c r="A86" t="s">
        <v>355</v>
      </c>
      <c r="B86" t="s">
        <v>283</v>
      </c>
      <c r="C86" t="s">
        <v>480</v>
      </c>
      <c r="D86" t="s">
        <v>285</v>
      </c>
      <c r="E86" t="s">
        <v>481</v>
      </c>
      <c r="F86" t="s">
        <v>287</v>
      </c>
      <c r="G86" t="s">
        <v>496</v>
      </c>
      <c r="H86" t="s">
        <v>289</v>
      </c>
      <c r="I86" t="s">
        <v>497</v>
      </c>
      <c r="J86" t="s">
        <v>291</v>
      </c>
      <c r="K86" t="s">
        <v>498</v>
      </c>
      <c r="L86" t="s">
        <v>289</v>
      </c>
      <c r="M86" t="s">
        <v>499</v>
      </c>
      <c r="N86" t="s">
        <v>294</v>
      </c>
      <c r="O86" t="s">
        <v>500</v>
      </c>
      <c r="P86" t="s">
        <v>285</v>
      </c>
      <c r="Q86" t="s">
        <v>371</v>
      </c>
      <c r="R86" t="s">
        <v>298</v>
      </c>
      <c r="S86" t="s">
        <v>372</v>
      </c>
      <c r="T86" t="s">
        <v>302</v>
      </c>
      <c r="U86" t="s">
        <v>373</v>
      </c>
      <c r="V86" t="s">
        <v>302</v>
      </c>
    </row>
    <row r="87" spans="1:24">
      <c r="A87" t="s">
        <v>355</v>
      </c>
      <c r="B87" t="s">
        <v>283</v>
      </c>
      <c r="C87" t="s">
        <v>480</v>
      </c>
      <c r="D87" t="s">
        <v>285</v>
      </c>
      <c r="E87" t="s">
        <v>481</v>
      </c>
      <c r="F87" t="s">
        <v>287</v>
      </c>
      <c r="G87" t="s">
        <v>496</v>
      </c>
      <c r="H87" t="s">
        <v>289</v>
      </c>
      <c r="I87" t="s">
        <v>497</v>
      </c>
      <c r="J87" t="s">
        <v>291</v>
      </c>
      <c r="K87" t="s">
        <v>498</v>
      </c>
      <c r="L87" t="s">
        <v>289</v>
      </c>
      <c r="M87" t="s">
        <v>499</v>
      </c>
      <c r="N87" t="s">
        <v>294</v>
      </c>
      <c r="O87" t="s">
        <v>501</v>
      </c>
      <c r="P87" t="s">
        <v>296</v>
      </c>
      <c r="Q87" t="s">
        <v>371</v>
      </c>
      <c r="R87" t="s">
        <v>298</v>
      </c>
      <c r="S87" t="s">
        <v>372</v>
      </c>
      <c r="T87" t="s">
        <v>302</v>
      </c>
      <c r="U87" t="s">
        <v>373</v>
      </c>
      <c r="V87" t="s">
        <v>302</v>
      </c>
    </row>
    <row r="88" spans="1:24">
      <c r="A88" t="s">
        <v>355</v>
      </c>
      <c r="B88" t="s">
        <v>283</v>
      </c>
      <c r="C88" t="s">
        <v>480</v>
      </c>
      <c r="D88" t="s">
        <v>285</v>
      </c>
      <c r="E88" t="s">
        <v>481</v>
      </c>
      <c r="F88" t="s">
        <v>287</v>
      </c>
      <c r="G88" t="s">
        <v>496</v>
      </c>
      <c r="H88" t="s">
        <v>289</v>
      </c>
      <c r="I88" t="s">
        <v>497</v>
      </c>
      <c r="J88" t="s">
        <v>291</v>
      </c>
      <c r="K88" t="s">
        <v>502</v>
      </c>
      <c r="L88" t="s">
        <v>289</v>
      </c>
      <c r="M88" t="s">
        <v>503</v>
      </c>
      <c r="N88" t="s">
        <v>294</v>
      </c>
      <c r="O88" t="s">
        <v>504</v>
      </c>
      <c r="P88" t="s">
        <v>296</v>
      </c>
      <c r="Q88" t="s">
        <v>505</v>
      </c>
      <c r="R88" t="s">
        <v>298</v>
      </c>
      <c r="S88" t="s">
        <v>388</v>
      </c>
      <c r="T88" t="s">
        <v>302</v>
      </c>
      <c r="U88" t="s">
        <v>453</v>
      </c>
      <c r="V88" t="s">
        <v>302</v>
      </c>
    </row>
    <row r="89" spans="1:24">
      <c r="A89" t="s">
        <v>355</v>
      </c>
      <c r="B89" t="s">
        <v>283</v>
      </c>
      <c r="C89" t="s">
        <v>480</v>
      </c>
      <c r="D89" t="s">
        <v>285</v>
      </c>
      <c r="E89" t="s">
        <v>481</v>
      </c>
      <c r="F89" t="s">
        <v>287</v>
      </c>
      <c r="G89" t="s">
        <v>496</v>
      </c>
      <c r="H89" t="s">
        <v>289</v>
      </c>
      <c r="I89" t="s">
        <v>497</v>
      </c>
      <c r="J89" t="s">
        <v>291</v>
      </c>
      <c r="K89" t="s">
        <v>506</v>
      </c>
      <c r="L89" t="s">
        <v>289</v>
      </c>
      <c r="M89" t="s">
        <v>507</v>
      </c>
      <c r="N89" t="s">
        <v>294</v>
      </c>
      <c r="O89" t="s">
        <v>508</v>
      </c>
      <c r="P89" t="s">
        <v>285</v>
      </c>
      <c r="Q89" t="s">
        <v>371</v>
      </c>
      <c r="R89" t="s">
        <v>298</v>
      </c>
      <c r="S89" t="s">
        <v>372</v>
      </c>
      <c r="T89" t="s">
        <v>302</v>
      </c>
      <c r="U89" t="s">
        <v>373</v>
      </c>
      <c r="V89" t="s">
        <v>302</v>
      </c>
    </row>
    <row r="90" spans="1:24">
      <c r="A90" t="s">
        <v>355</v>
      </c>
      <c r="B90" t="s">
        <v>283</v>
      </c>
      <c r="C90" t="s">
        <v>480</v>
      </c>
      <c r="D90" t="s">
        <v>285</v>
      </c>
      <c r="E90" t="s">
        <v>481</v>
      </c>
      <c r="F90" t="s">
        <v>287</v>
      </c>
      <c r="G90" t="s">
        <v>496</v>
      </c>
      <c r="H90" t="s">
        <v>289</v>
      </c>
      <c r="I90" t="s">
        <v>497</v>
      </c>
      <c r="J90" t="s">
        <v>291</v>
      </c>
      <c r="K90" t="s">
        <v>506</v>
      </c>
      <c r="L90" t="s">
        <v>289</v>
      </c>
      <c r="M90" t="s">
        <v>507</v>
      </c>
      <c r="N90" t="s">
        <v>294</v>
      </c>
      <c r="O90" t="s">
        <v>509</v>
      </c>
      <c r="P90" t="s">
        <v>296</v>
      </c>
      <c r="Q90" t="s">
        <v>371</v>
      </c>
      <c r="R90" t="s">
        <v>298</v>
      </c>
      <c r="S90" t="s">
        <v>372</v>
      </c>
      <c r="T90" t="s">
        <v>302</v>
      </c>
      <c r="U90" t="s">
        <v>373</v>
      </c>
      <c r="V90" t="s">
        <v>302</v>
      </c>
    </row>
    <row r="91" spans="1:24">
      <c r="A91" t="s">
        <v>355</v>
      </c>
      <c r="B91" t="s">
        <v>283</v>
      </c>
      <c r="C91" t="s">
        <v>480</v>
      </c>
      <c r="D91" t="s">
        <v>285</v>
      </c>
      <c r="E91" t="s">
        <v>481</v>
      </c>
      <c r="F91" t="s">
        <v>287</v>
      </c>
      <c r="G91" t="s">
        <v>510</v>
      </c>
      <c r="H91" t="s">
        <v>289</v>
      </c>
      <c r="I91" t="s">
        <v>511</v>
      </c>
      <c r="J91" t="s">
        <v>291</v>
      </c>
      <c r="K91" t="s">
        <v>512</v>
      </c>
      <c r="L91" t="s">
        <v>289</v>
      </c>
      <c r="M91" t="s">
        <v>473</v>
      </c>
      <c r="N91" t="s">
        <v>294</v>
      </c>
      <c r="O91" t="s">
        <v>474</v>
      </c>
      <c r="P91" t="s">
        <v>285</v>
      </c>
      <c r="Q91" t="s">
        <v>371</v>
      </c>
      <c r="R91" t="s">
        <v>298</v>
      </c>
      <c r="S91" t="s">
        <v>372</v>
      </c>
      <c r="T91" t="s">
        <v>302</v>
      </c>
      <c r="U91" t="s">
        <v>373</v>
      </c>
      <c r="V91" t="s">
        <v>302</v>
      </c>
    </row>
    <row r="92" spans="1:24">
      <c r="A92" t="s">
        <v>355</v>
      </c>
      <c r="B92" t="s">
        <v>283</v>
      </c>
      <c r="C92" t="s">
        <v>480</v>
      </c>
      <c r="D92" t="s">
        <v>285</v>
      </c>
      <c r="E92" t="s">
        <v>481</v>
      </c>
      <c r="F92" t="s">
        <v>287</v>
      </c>
      <c r="G92" t="s">
        <v>510</v>
      </c>
      <c r="H92" t="s">
        <v>289</v>
      </c>
      <c r="I92" t="s">
        <v>511</v>
      </c>
      <c r="J92" t="s">
        <v>291</v>
      </c>
      <c r="K92" t="s">
        <v>512</v>
      </c>
      <c r="L92" t="s">
        <v>289</v>
      </c>
      <c r="M92" t="s">
        <v>473</v>
      </c>
      <c r="N92" t="s">
        <v>294</v>
      </c>
      <c r="O92" t="s">
        <v>475</v>
      </c>
      <c r="P92" t="s">
        <v>285</v>
      </c>
      <c r="Q92" t="s">
        <v>403</v>
      </c>
      <c r="R92" t="s">
        <v>298</v>
      </c>
      <c r="S92" t="s">
        <v>404</v>
      </c>
      <c r="T92" t="s">
        <v>302</v>
      </c>
      <c r="U92" t="s">
        <v>405</v>
      </c>
      <c r="V92" t="s">
        <v>302</v>
      </c>
    </row>
    <row r="93" spans="1:24">
      <c r="A93" t="s">
        <v>355</v>
      </c>
      <c r="B93" t="s">
        <v>283</v>
      </c>
      <c r="C93" t="s">
        <v>480</v>
      </c>
      <c r="D93" t="s">
        <v>285</v>
      </c>
      <c r="E93" t="s">
        <v>481</v>
      </c>
      <c r="F93" t="s">
        <v>287</v>
      </c>
      <c r="G93" t="s">
        <v>510</v>
      </c>
      <c r="H93" t="s">
        <v>289</v>
      </c>
      <c r="I93" t="s">
        <v>511</v>
      </c>
      <c r="J93" t="s">
        <v>291</v>
      </c>
      <c r="K93" t="s">
        <v>512</v>
      </c>
      <c r="L93" t="s">
        <v>289</v>
      </c>
      <c r="M93" t="s">
        <v>473</v>
      </c>
      <c r="N93" t="s">
        <v>294</v>
      </c>
      <c r="O93" t="s">
        <v>476</v>
      </c>
      <c r="P93" t="s">
        <v>296</v>
      </c>
      <c r="Q93" t="s">
        <v>403</v>
      </c>
      <c r="R93" t="s">
        <v>298</v>
      </c>
      <c r="S93" t="s">
        <v>404</v>
      </c>
      <c r="T93" t="s">
        <v>302</v>
      </c>
      <c r="U93" t="s">
        <v>405</v>
      </c>
      <c r="V93" t="s">
        <v>302</v>
      </c>
    </row>
    <row r="94" spans="1:24">
      <c r="A94" t="s">
        <v>355</v>
      </c>
      <c r="B94" t="s">
        <v>283</v>
      </c>
      <c r="C94" t="s">
        <v>480</v>
      </c>
      <c r="D94" t="s">
        <v>285</v>
      </c>
      <c r="E94" t="s">
        <v>481</v>
      </c>
      <c r="F94" t="s">
        <v>287</v>
      </c>
      <c r="G94" t="s">
        <v>510</v>
      </c>
      <c r="H94" t="s">
        <v>289</v>
      </c>
      <c r="I94" t="s">
        <v>511</v>
      </c>
      <c r="J94" t="s">
        <v>291</v>
      </c>
      <c r="K94" t="s">
        <v>512</v>
      </c>
      <c r="L94" t="s">
        <v>289</v>
      </c>
      <c r="M94" t="s">
        <v>473</v>
      </c>
      <c r="N94" t="s">
        <v>294</v>
      </c>
      <c r="O94" t="s">
        <v>477</v>
      </c>
      <c r="P94" t="s">
        <v>296</v>
      </c>
      <c r="Q94" t="s">
        <v>407</v>
      </c>
      <c r="R94" t="s">
        <v>298</v>
      </c>
      <c r="S94" t="s">
        <v>408</v>
      </c>
      <c r="T94" t="s">
        <v>302</v>
      </c>
      <c r="U94" t="s">
        <v>409</v>
      </c>
      <c r="V94" t="s">
        <v>302</v>
      </c>
    </row>
    <row r="95" spans="1:24">
      <c r="A95" t="s">
        <v>355</v>
      </c>
      <c r="B95" t="s">
        <v>283</v>
      </c>
      <c r="C95" t="s">
        <v>480</v>
      </c>
      <c r="D95" t="s">
        <v>285</v>
      </c>
      <c r="E95" t="s">
        <v>481</v>
      </c>
      <c r="F95" t="s">
        <v>287</v>
      </c>
      <c r="G95" t="s">
        <v>513</v>
      </c>
      <c r="H95" t="s">
        <v>289</v>
      </c>
      <c r="I95" t="s">
        <v>514</v>
      </c>
      <c r="J95" t="s">
        <v>291</v>
      </c>
      <c r="K95" t="s">
        <v>515</v>
      </c>
      <c r="L95" t="s">
        <v>289</v>
      </c>
      <c r="M95" t="s">
        <v>516</v>
      </c>
      <c r="N95" t="s">
        <v>294</v>
      </c>
      <c r="O95" t="s">
        <v>517</v>
      </c>
      <c r="P95" t="s">
        <v>296</v>
      </c>
      <c r="Q95" t="s">
        <v>518</v>
      </c>
      <c r="R95" t="s">
        <v>298</v>
      </c>
      <c r="S95" t="s">
        <v>519</v>
      </c>
      <c r="T95" t="s">
        <v>302</v>
      </c>
      <c r="U95" t="s">
        <v>520</v>
      </c>
      <c r="V95" t="s">
        <v>302</v>
      </c>
    </row>
    <row r="96" spans="1:24">
      <c r="A96" t="s">
        <v>355</v>
      </c>
      <c r="B96" t="s">
        <v>283</v>
      </c>
      <c r="C96" t="s">
        <v>480</v>
      </c>
      <c r="D96" t="s">
        <v>285</v>
      </c>
      <c r="E96" t="s">
        <v>481</v>
      </c>
      <c r="F96" t="s">
        <v>287</v>
      </c>
      <c r="G96" t="s">
        <v>513</v>
      </c>
      <c r="H96" t="s">
        <v>289</v>
      </c>
      <c r="I96" t="s">
        <v>514</v>
      </c>
      <c r="J96" t="s">
        <v>291</v>
      </c>
      <c r="K96" t="s">
        <v>515</v>
      </c>
      <c r="L96" t="s">
        <v>289</v>
      </c>
      <c r="M96" t="s">
        <v>516</v>
      </c>
      <c r="N96" t="s">
        <v>294</v>
      </c>
      <c r="O96" t="s">
        <v>521</v>
      </c>
      <c r="P96" t="s">
        <v>296</v>
      </c>
      <c r="Q96" t="s">
        <v>522</v>
      </c>
      <c r="R96" t="s">
        <v>298</v>
      </c>
      <c r="S96" t="s">
        <v>331</v>
      </c>
      <c r="T96" t="s">
        <v>302</v>
      </c>
      <c r="U96" t="s">
        <v>332</v>
      </c>
      <c r="V96" t="s">
        <v>302</v>
      </c>
    </row>
    <row r="97" spans="1:24">
      <c r="A97" t="s">
        <v>355</v>
      </c>
      <c r="B97" t="s">
        <v>283</v>
      </c>
      <c r="C97" t="s">
        <v>480</v>
      </c>
      <c r="D97" t="s">
        <v>285</v>
      </c>
      <c r="E97" t="s">
        <v>481</v>
      </c>
      <c r="F97" t="s">
        <v>287</v>
      </c>
      <c r="G97" t="s">
        <v>513</v>
      </c>
      <c r="H97" t="s">
        <v>289</v>
      </c>
      <c r="I97" t="s">
        <v>514</v>
      </c>
      <c r="J97" t="s">
        <v>291</v>
      </c>
      <c r="K97" t="s">
        <v>515</v>
      </c>
      <c r="L97" t="s">
        <v>289</v>
      </c>
      <c r="M97" t="s">
        <v>516</v>
      </c>
      <c r="N97" t="s">
        <v>294</v>
      </c>
      <c r="O97" t="s">
        <v>523</v>
      </c>
      <c r="P97" t="s">
        <v>296</v>
      </c>
      <c r="Q97" t="s">
        <v>524</v>
      </c>
      <c r="R97" t="s">
        <v>298</v>
      </c>
      <c r="S97" t="s">
        <v>301</v>
      </c>
      <c r="T97" t="s">
        <v>302</v>
      </c>
      <c r="U97" t="s">
        <v>525</v>
      </c>
      <c r="V97" t="s">
        <v>302</v>
      </c>
    </row>
    <row r="98" spans="1:24">
      <c r="A98" t="s">
        <v>355</v>
      </c>
      <c r="B98" t="s">
        <v>283</v>
      </c>
      <c r="C98" t="s">
        <v>480</v>
      </c>
      <c r="D98" t="s">
        <v>285</v>
      </c>
      <c r="E98" t="s">
        <v>481</v>
      </c>
      <c r="F98" t="s">
        <v>287</v>
      </c>
      <c r="G98" t="s">
        <v>526</v>
      </c>
      <c r="H98" t="s">
        <v>289</v>
      </c>
      <c r="I98" t="s">
        <v>527</v>
      </c>
      <c r="J98" t="s">
        <v>291</v>
      </c>
      <c r="K98" t="s">
        <v>528</v>
      </c>
      <c r="L98" t="s">
        <v>289</v>
      </c>
      <c r="M98" t="s">
        <v>529</v>
      </c>
      <c r="N98" t="s">
        <v>294</v>
      </c>
      <c r="O98" t="s">
        <v>530</v>
      </c>
      <c r="P98" t="s">
        <v>285</v>
      </c>
      <c r="Q98" t="s">
        <v>371</v>
      </c>
      <c r="R98" t="s">
        <v>298</v>
      </c>
      <c r="S98" t="s">
        <v>372</v>
      </c>
      <c r="T98" t="s">
        <v>302</v>
      </c>
      <c r="U98" t="s">
        <v>373</v>
      </c>
      <c r="V98" t="s">
        <v>302</v>
      </c>
    </row>
    <row r="99" spans="1:24">
      <c r="A99" t="s">
        <v>355</v>
      </c>
      <c r="B99" t="s">
        <v>283</v>
      </c>
      <c r="C99" t="s">
        <v>480</v>
      </c>
      <c r="D99" t="s">
        <v>285</v>
      </c>
      <c r="E99" t="s">
        <v>481</v>
      </c>
      <c r="F99" t="s">
        <v>287</v>
      </c>
      <c r="G99" t="s">
        <v>526</v>
      </c>
      <c r="H99" t="s">
        <v>289</v>
      </c>
      <c r="I99" t="s">
        <v>527</v>
      </c>
      <c r="J99" t="s">
        <v>291</v>
      </c>
      <c r="K99" t="s">
        <v>528</v>
      </c>
      <c r="L99" t="s">
        <v>289</v>
      </c>
      <c r="M99" t="s">
        <v>529</v>
      </c>
      <c r="N99" t="s">
        <v>294</v>
      </c>
      <c r="O99" t="s">
        <v>531</v>
      </c>
      <c r="P99" t="s">
        <v>285</v>
      </c>
      <c r="Q99" t="s">
        <v>532</v>
      </c>
      <c r="R99" t="s">
        <v>298</v>
      </c>
    </row>
    <row r="100" spans="1:24">
      <c r="A100" t="s">
        <v>355</v>
      </c>
      <c r="B100" t="s">
        <v>283</v>
      </c>
      <c r="C100" t="s">
        <v>480</v>
      </c>
      <c r="D100" t="s">
        <v>285</v>
      </c>
      <c r="E100" t="s">
        <v>481</v>
      </c>
      <c r="F100" t="s">
        <v>287</v>
      </c>
      <c r="G100" t="s">
        <v>526</v>
      </c>
      <c r="H100" t="s">
        <v>289</v>
      </c>
      <c r="I100" t="s">
        <v>527</v>
      </c>
      <c r="J100" t="s">
        <v>291</v>
      </c>
      <c r="K100" t="s">
        <v>528</v>
      </c>
      <c r="L100" t="s">
        <v>289</v>
      </c>
      <c r="M100" t="s">
        <v>529</v>
      </c>
      <c r="N100" t="s">
        <v>294</v>
      </c>
      <c r="O100" t="s">
        <v>533</v>
      </c>
      <c r="P100" t="s">
        <v>296</v>
      </c>
      <c r="Q100" t="s">
        <v>532</v>
      </c>
      <c r="R100" t="s">
        <v>298</v>
      </c>
    </row>
    <row r="101" spans="1:24">
      <c r="A101" t="s">
        <v>355</v>
      </c>
      <c r="B101" t="s">
        <v>283</v>
      </c>
      <c r="C101" t="s">
        <v>480</v>
      </c>
      <c r="D101" t="s">
        <v>285</v>
      </c>
      <c r="E101" t="s">
        <v>481</v>
      </c>
      <c r="F101" t="s">
        <v>287</v>
      </c>
      <c r="G101" t="s">
        <v>526</v>
      </c>
      <c r="H101" t="s">
        <v>289</v>
      </c>
      <c r="I101" t="s">
        <v>527</v>
      </c>
      <c r="J101" t="s">
        <v>291</v>
      </c>
      <c r="K101" t="s">
        <v>528</v>
      </c>
      <c r="L101" t="s">
        <v>289</v>
      </c>
      <c r="M101" t="s">
        <v>529</v>
      </c>
      <c r="N101" t="s">
        <v>294</v>
      </c>
      <c r="O101" t="s">
        <v>534</v>
      </c>
      <c r="P101" t="s">
        <v>296</v>
      </c>
      <c r="Q101" t="s">
        <v>338</v>
      </c>
      <c r="R101" t="s">
        <v>298</v>
      </c>
    </row>
    <row r="102" spans="1:24">
      <c r="A102" t="s">
        <v>355</v>
      </c>
      <c r="B102" t="s">
        <v>283</v>
      </c>
      <c r="C102" t="s">
        <v>480</v>
      </c>
      <c r="D102" t="s">
        <v>285</v>
      </c>
      <c r="E102" t="s">
        <v>481</v>
      </c>
      <c r="F102" t="s">
        <v>287</v>
      </c>
      <c r="G102" t="s">
        <v>526</v>
      </c>
      <c r="H102" t="s">
        <v>289</v>
      </c>
      <c r="I102" t="s">
        <v>527</v>
      </c>
      <c r="J102" t="s">
        <v>291</v>
      </c>
      <c r="K102" t="s">
        <v>528</v>
      </c>
      <c r="L102" t="s">
        <v>289</v>
      </c>
      <c r="M102" t="s">
        <v>529</v>
      </c>
      <c r="N102" t="s">
        <v>294</v>
      </c>
      <c r="O102" t="s">
        <v>535</v>
      </c>
      <c r="P102" t="s">
        <v>296</v>
      </c>
      <c r="Q102" t="s">
        <v>371</v>
      </c>
      <c r="R102" t="s">
        <v>298</v>
      </c>
      <c r="S102" t="s">
        <v>372</v>
      </c>
      <c r="T102" t="s">
        <v>302</v>
      </c>
      <c r="U102" t="s">
        <v>373</v>
      </c>
      <c r="V102" t="s">
        <v>302</v>
      </c>
    </row>
    <row r="103" spans="1:24">
      <c r="A103" t="s">
        <v>355</v>
      </c>
      <c r="B103" t="s">
        <v>283</v>
      </c>
      <c r="C103" t="s">
        <v>480</v>
      </c>
      <c r="D103" t="s">
        <v>285</v>
      </c>
      <c r="E103" t="s">
        <v>481</v>
      </c>
      <c r="F103" t="s">
        <v>287</v>
      </c>
      <c r="G103" t="s">
        <v>536</v>
      </c>
      <c r="H103" t="s">
        <v>289</v>
      </c>
      <c r="I103" t="s">
        <v>393</v>
      </c>
      <c r="J103" t="s">
        <v>291</v>
      </c>
      <c r="K103" t="s">
        <v>394</v>
      </c>
      <c r="L103" t="s">
        <v>289</v>
      </c>
      <c r="M103" t="s">
        <v>384</v>
      </c>
      <c r="N103" t="s">
        <v>294</v>
      </c>
      <c r="O103" t="s">
        <v>385</v>
      </c>
      <c r="P103" t="s">
        <v>285</v>
      </c>
      <c r="Q103" t="s">
        <v>371</v>
      </c>
      <c r="R103" t="s">
        <v>298</v>
      </c>
      <c r="S103" t="s">
        <v>372</v>
      </c>
      <c r="T103" t="s">
        <v>302</v>
      </c>
      <c r="U103" t="s">
        <v>373</v>
      </c>
      <c r="V103" t="s">
        <v>302</v>
      </c>
    </row>
    <row r="104" spans="1:24">
      <c r="A104" t="s">
        <v>355</v>
      </c>
      <c r="B104" t="s">
        <v>283</v>
      </c>
      <c r="C104" t="s">
        <v>480</v>
      </c>
      <c r="D104" t="s">
        <v>285</v>
      </c>
      <c r="E104" t="s">
        <v>481</v>
      </c>
      <c r="F104" t="s">
        <v>287</v>
      </c>
      <c r="G104" t="s">
        <v>536</v>
      </c>
      <c r="H104" t="s">
        <v>289</v>
      </c>
      <c r="I104" t="s">
        <v>393</v>
      </c>
      <c r="J104" t="s">
        <v>291</v>
      </c>
      <c r="K104" t="s">
        <v>394</v>
      </c>
      <c r="L104" t="s">
        <v>289</v>
      </c>
      <c r="M104" t="s">
        <v>384</v>
      </c>
      <c r="N104" t="s">
        <v>294</v>
      </c>
      <c r="O104" t="s">
        <v>386</v>
      </c>
      <c r="P104" t="s">
        <v>296</v>
      </c>
      <c r="Q104" t="s">
        <v>387</v>
      </c>
      <c r="R104" t="s">
        <v>298</v>
      </c>
      <c r="S104" t="s">
        <v>388</v>
      </c>
      <c r="T104" t="s">
        <v>302</v>
      </c>
      <c r="U104" t="s">
        <v>389</v>
      </c>
      <c r="V104" t="s">
        <v>302</v>
      </c>
    </row>
    <row r="105" spans="1:24">
      <c r="A105" t="s">
        <v>355</v>
      </c>
      <c r="B105" t="s">
        <v>283</v>
      </c>
      <c r="C105" t="s">
        <v>480</v>
      </c>
      <c r="D105" t="s">
        <v>285</v>
      </c>
      <c r="E105" t="s">
        <v>481</v>
      </c>
      <c r="F105" t="s">
        <v>287</v>
      </c>
      <c r="G105" t="s">
        <v>537</v>
      </c>
      <c r="H105" t="s">
        <v>289</v>
      </c>
      <c r="I105" t="s">
        <v>538</v>
      </c>
      <c r="J105" t="s">
        <v>291</v>
      </c>
      <c r="K105" t="s">
        <v>539</v>
      </c>
      <c r="L105" t="s">
        <v>289</v>
      </c>
      <c r="M105" t="s">
        <v>540</v>
      </c>
      <c r="N105" t="s">
        <v>294</v>
      </c>
      <c r="O105" t="s">
        <v>541</v>
      </c>
      <c r="P105" t="s">
        <v>285</v>
      </c>
      <c r="Q105" t="s">
        <v>371</v>
      </c>
      <c r="R105" t="s">
        <v>298</v>
      </c>
      <c r="S105" t="s">
        <v>372</v>
      </c>
      <c r="T105" t="s">
        <v>302</v>
      </c>
      <c r="U105" t="s">
        <v>373</v>
      </c>
      <c r="V105" t="s">
        <v>302</v>
      </c>
    </row>
    <row r="106" spans="1:24">
      <c r="A106" t="s">
        <v>355</v>
      </c>
      <c r="B106" t="s">
        <v>283</v>
      </c>
      <c r="C106" t="s">
        <v>480</v>
      </c>
      <c r="D106" t="s">
        <v>285</v>
      </c>
      <c r="E106" t="s">
        <v>481</v>
      </c>
      <c r="F106" t="s">
        <v>287</v>
      </c>
      <c r="G106" t="s">
        <v>537</v>
      </c>
      <c r="H106" t="s">
        <v>289</v>
      </c>
      <c r="I106" t="s">
        <v>538</v>
      </c>
      <c r="J106" t="s">
        <v>291</v>
      </c>
      <c r="K106" t="s">
        <v>539</v>
      </c>
      <c r="L106" t="s">
        <v>289</v>
      </c>
      <c r="M106" t="s">
        <v>540</v>
      </c>
      <c r="N106" t="s">
        <v>294</v>
      </c>
      <c r="O106" t="s">
        <v>542</v>
      </c>
      <c r="P106" t="s">
        <v>296</v>
      </c>
      <c r="Q106" t="s">
        <v>376</v>
      </c>
      <c r="R106" t="s">
        <v>298</v>
      </c>
      <c r="S106" t="s">
        <v>310</v>
      </c>
      <c r="T106" t="s">
        <v>302</v>
      </c>
      <c r="U106" t="s">
        <v>377</v>
      </c>
      <c r="V106" t="s">
        <v>302</v>
      </c>
    </row>
    <row r="107" spans="1:24">
      <c r="A107" t="s">
        <v>355</v>
      </c>
      <c r="B107" t="s">
        <v>283</v>
      </c>
      <c r="C107" t="s">
        <v>480</v>
      </c>
      <c r="D107" t="s">
        <v>285</v>
      </c>
      <c r="E107" t="s">
        <v>481</v>
      </c>
      <c r="F107" t="s">
        <v>287</v>
      </c>
      <c r="G107" t="s">
        <v>537</v>
      </c>
      <c r="H107" t="s">
        <v>289</v>
      </c>
      <c r="I107" t="s">
        <v>538</v>
      </c>
      <c r="J107" t="s">
        <v>291</v>
      </c>
      <c r="K107" t="s">
        <v>539</v>
      </c>
      <c r="L107" t="s">
        <v>289</v>
      </c>
      <c r="M107" t="s">
        <v>540</v>
      </c>
      <c r="N107" t="s">
        <v>294</v>
      </c>
      <c r="O107" t="s">
        <v>543</v>
      </c>
      <c r="P107" t="s">
        <v>296</v>
      </c>
      <c r="Q107" t="s">
        <v>371</v>
      </c>
      <c r="R107" t="s">
        <v>298</v>
      </c>
      <c r="S107" t="s">
        <v>372</v>
      </c>
      <c r="T107" t="s">
        <v>302</v>
      </c>
      <c r="U107" t="s">
        <v>373</v>
      </c>
      <c r="V107" t="s">
        <v>302</v>
      </c>
    </row>
    <row r="108" spans="1:24">
      <c r="A108" t="s">
        <v>355</v>
      </c>
      <c r="B108" t="s">
        <v>283</v>
      </c>
      <c r="C108" t="s">
        <v>480</v>
      </c>
      <c r="D108" t="s">
        <v>285</v>
      </c>
      <c r="E108" t="s">
        <v>481</v>
      </c>
      <c r="F108" t="s">
        <v>287</v>
      </c>
      <c r="G108" t="s">
        <v>544</v>
      </c>
      <c r="H108" t="s">
        <v>289</v>
      </c>
      <c r="I108" t="s">
        <v>382</v>
      </c>
      <c r="J108" t="s">
        <v>291</v>
      </c>
      <c r="K108" t="s">
        <v>383</v>
      </c>
      <c r="L108" t="s">
        <v>289</v>
      </c>
      <c r="M108" t="s">
        <v>384</v>
      </c>
      <c r="N108" t="s">
        <v>294</v>
      </c>
      <c r="O108" t="s">
        <v>385</v>
      </c>
      <c r="P108" t="s">
        <v>285</v>
      </c>
      <c r="Q108" t="s">
        <v>371</v>
      </c>
      <c r="R108" t="s">
        <v>298</v>
      </c>
      <c r="S108" t="s">
        <v>372</v>
      </c>
      <c r="T108" t="s">
        <v>302</v>
      </c>
      <c r="U108" t="s">
        <v>373</v>
      </c>
      <c r="V108" t="s">
        <v>302</v>
      </c>
    </row>
    <row r="109" spans="1:24">
      <c r="A109" t="s">
        <v>355</v>
      </c>
      <c r="B109" t="s">
        <v>283</v>
      </c>
      <c r="C109" t="s">
        <v>480</v>
      </c>
      <c r="D109" t="s">
        <v>285</v>
      </c>
      <c r="E109" t="s">
        <v>481</v>
      </c>
      <c r="F109" t="s">
        <v>287</v>
      </c>
      <c r="G109" t="s">
        <v>544</v>
      </c>
      <c r="H109" t="s">
        <v>289</v>
      </c>
      <c r="I109" t="s">
        <v>382</v>
      </c>
      <c r="J109" t="s">
        <v>291</v>
      </c>
      <c r="K109" t="s">
        <v>383</v>
      </c>
      <c r="L109" t="s">
        <v>289</v>
      </c>
      <c r="M109" t="s">
        <v>384</v>
      </c>
      <c r="N109" t="s">
        <v>294</v>
      </c>
      <c r="O109" t="s">
        <v>386</v>
      </c>
      <c r="P109" t="s">
        <v>296</v>
      </c>
      <c r="Q109" t="s">
        <v>387</v>
      </c>
      <c r="R109" t="s">
        <v>298</v>
      </c>
      <c r="S109" t="s">
        <v>388</v>
      </c>
      <c r="T109" t="s">
        <v>302</v>
      </c>
      <c r="U109" t="s">
        <v>389</v>
      </c>
      <c r="V109" t="s">
        <v>302</v>
      </c>
    </row>
    <row r="110" spans="1:24">
      <c r="A110" t="s">
        <v>355</v>
      </c>
      <c r="B110" t="s">
        <v>283</v>
      </c>
      <c r="C110" t="s">
        <v>480</v>
      </c>
      <c r="D110" t="s">
        <v>285</v>
      </c>
      <c r="E110" t="s">
        <v>481</v>
      </c>
      <c r="F110" t="s">
        <v>287</v>
      </c>
      <c r="G110" t="s">
        <v>545</v>
      </c>
      <c r="H110" t="s">
        <v>479</v>
      </c>
      <c r="I110" t="s">
        <v>511</v>
      </c>
      <c r="J110" t="s">
        <v>291</v>
      </c>
      <c r="K110" t="s">
        <v>512</v>
      </c>
      <c r="L110" t="s">
        <v>289</v>
      </c>
      <c r="M110" t="s">
        <v>473</v>
      </c>
      <c r="N110" t="s">
        <v>294</v>
      </c>
      <c r="O110" t="s">
        <v>474</v>
      </c>
      <c r="P110" t="s">
        <v>285</v>
      </c>
      <c r="Q110" t="s">
        <v>371</v>
      </c>
      <c r="R110" t="s">
        <v>298</v>
      </c>
      <c r="S110" t="s">
        <v>372</v>
      </c>
      <c r="T110" t="s">
        <v>302</v>
      </c>
      <c r="U110" t="s">
        <v>373</v>
      </c>
      <c r="V110" t="s">
        <v>302</v>
      </c>
    </row>
    <row r="111" spans="1:24">
      <c r="A111" t="s">
        <v>355</v>
      </c>
      <c r="B111" t="s">
        <v>283</v>
      </c>
      <c r="C111" t="s">
        <v>480</v>
      </c>
      <c r="D111" t="s">
        <v>285</v>
      </c>
      <c r="E111" t="s">
        <v>481</v>
      </c>
      <c r="F111" t="s">
        <v>287</v>
      </c>
      <c r="G111" t="s">
        <v>545</v>
      </c>
      <c r="H111" t="s">
        <v>479</v>
      </c>
      <c r="I111" t="s">
        <v>511</v>
      </c>
      <c r="J111" t="s">
        <v>291</v>
      </c>
      <c r="K111" t="s">
        <v>512</v>
      </c>
      <c r="L111" t="s">
        <v>289</v>
      </c>
      <c r="M111" t="s">
        <v>473</v>
      </c>
      <c r="N111" t="s">
        <v>294</v>
      </c>
      <c r="O111" t="s">
        <v>475</v>
      </c>
      <c r="P111" t="s">
        <v>285</v>
      </c>
      <c r="Q111" t="s">
        <v>403</v>
      </c>
      <c r="R111" t="s">
        <v>298</v>
      </c>
      <c r="S111" t="s">
        <v>404</v>
      </c>
      <c r="T111" t="s">
        <v>302</v>
      </c>
      <c r="U111" t="s">
        <v>405</v>
      </c>
      <c r="V111" t="s">
        <v>302</v>
      </c>
    </row>
    <row r="112" spans="1:24">
      <c r="A112" t="s">
        <v>355</v>
      </c>
      <c r="B112" t="s">
        <v>283</v>
      </c>
      <c r="C112" t="s">
        <v>480</v>
      </c>
      <c r="D112" t="s">
        <v>285</v>
      </c>
      <c r="E112" t="s">
        <v>481</v>
      </c>
      <c r="F112" t="s">
        <v>287</v>
      </c>
      <c r="G112" t="s">
        <v>545</v>
      </c>
      <c r="H112" t="s">
        <v>479</v>
      </c>
      <c r="I112" t="s">
        <v>511</v>
      </c>
      <c r="J112" t="s">
        <v>291</v>
      </c>
      <c r="K112" t="s">
        <v>512</v>
      </c>
      <c r="L112" t="s">
        <v>289</v>
      </c>
      <c r="M112" t="s">
        <v>473</v>
      </c>
      <c r="N112" t="s">
        <v>294</v>
      </c>
      <c r="O112" t="s">
        <v>476</v>
      </c>
      <c r="P112" t="s">
        <v>296</v>
      </c>
      <c r="Q112" t="s">
        <v>403</v>
      </c>
      <c r="R112" t="s">
        <v>298</v>
      </c>
      <c r="S112" t="s">
        <v>404</v>
      </c>
      <c r="T112" t="s">
        <v>302</v>
      </c>
      <c r="U112" t="s">
        <v>405</v>
      </c>
      <c r="V112" t="s">
        <v>302</v>
      </c>
    </row>
    <row r="113" spans="1:24">
      <c r="A113" t="s">
        <v>355</v>
      </c>
      <c r="B113" t="s">
        <v>283</v>
      </c>
      <c r="C113" t="s">
        <v>480</v>
      </c>
      <c r="D113" t="s">
        <v>285</v>
      </c>
      <c r="E113" t="s">
        <v>481</v>
      </c>
      <c r="F113" t="s">
        <v>287</v>
      </c>
      <c r="G113" t="s">
        <v>545</v>
      </c>
      <c r="H113" t="s">
        <v>479</v>
      </c>
      <c r="I113" t="s">
        <v>511</v>
      </c>
      <c r="J113" t="s">
        <v>291</v>
      </c>
      <c r="K113" t="s">
        <v>512</v>
      </c>
      <c r="L113" t="s">
        <v>289</v>
      </c>
      <c r="M113" t="s">
        <v>473</v>
      </c>
      <c r="N113" t="s">
        <v>294</v>
      </c>
      <c r="O113" t="s">
        <v>477</v>
      </c>
      <c r="P113" t="s">
        <v>296</v>
      </c>
      <c r="Q113" t="s">
        <v>407</v>
      </c>
      <c r="R113" t="s">
        <v>298</v>
      </c>
      <c r="S113" t="s">
        <v>408</v>
      </c>
      <c r="T113" t="s">
        <v>302</v>
      </c>
      <c r="U113" t="s">
        <v>409</v>
      </c>
      <c r="V113" t="s">
        <v>302</v>
      </c>
    </row>
    <row r="114" spans="1:24">
      <c r="A114" t="s">
        <v>355</v>
      </c>
      <c r="B114" t="s">
        <v>283</v>
      </c>
      <c r="C114" t="s">
        <v>480</v>
      </c>
      <c r="D114" t="s">
        <v>285</v>
      </c>
      <c r="E114" t="s">
        <v>481</v>
      </c>
      <c r="F114" t="s">
        <v>287</v>
      </c>
      <c r="G114" t="s">
        <v>546</v>
      </c>
      <c r="H114" t="s">
        <v>479</v>
      </c>
      <c r="I114" t="s">
        <v>393</v>
      </c>
      <c r="J114" t="s">
        <v>291</v>
      </c>
      <c r="K114" t="s">
        <v>394</v>
      </c>
      <c r="L114" t="s">
        <v>289</v>
      </c>
      <c r="M114" t="s">
        <v>384</v>
      </c>
      <c r="N114" t="s">
        <v>294</v>
      </c>
      <c r="O114" t="s">
        <v>385</v>
      </c>
      <c r="P114" t="s">
        <v>285</v>
      </c>
      <c r="Q114" t="s">
        <v>371</v>
      </c>
      <c r="R114" t="s">
        <v>298</v>
      </c>
      <c r="S114" t="s">
        <v>372</v>
      </c>
      <c r="T114" t="s">
        <v>302</v>
      </c>
      <c r="U114" t="s">
        <v>373</v>
      </c>
      <c r="V114" t="s">
        <v>302</v>
      </c>
    </row>
    <row r="115" spans="1:24">
      <c r="A115" t="s">
        <v>355</v>
      </c>
      <c r="B115" t="s">
        <v>283</v>
      </c>
      <c r="C115" t="s">
        <v>480</v>
      </c>
      <c r="D115" t="s">
        <v>285</v>
      </c>
      <c r="E115" t="s">
        <v>481</v>
      </c>
      <c r="F115" t="s">
        <v>287</v>
      </c>
      <c r="G115" t="s">
        <v>546</v>
      </c>
      <c r="H115" t="s">
        <v>479</v>
      </c>
      <c r="I115" t="s">
        <v>393</v>
      </c>
      <c r="J115" t="s">
        <v>291</v>
      </c>
      <c r="K115" t="s">
        <v>394</v>
      </c>
      <c r="L115" t="s">
        <v>289</v>
      </c>
      <c r="M115" t="s">
        <v>384</v>
      </c>
      <c r="N115" t="s">
        <v>294</v>
      </c>
      <c r="O115" t="s">
        <v>386</v>
      </c>
      <c r="P115" t="s">
        <v>296</v>
      </c>
      <c r="Q115" t="s">
        <v>387</v>
      </c>
      <c r="R115" t="s">
        <v>298</v>
      </c>
      <c r="S115" t="s">
        <v>388</v>
      </c>
      <c r="T115" t="s">
        <v>302</v>
      </c>
      <c r="U115" t="s">
        <v>389</v>
      </c>
      <c r="V115" t="s">
        <v>302</v>
      </c>
    </row>
    <row r="116" spans="1:24">
      <c r="A116" t="s">
        <v>355</v>
      </c>
      <c r="B116" t="s">
        <v>283</v>
      </c>
      <c r="C116" t="s">
        <v>480</v>
      </c>
      <c r="D116" t="s">
        <v>285</v>
      </c>
      <c r="E116" t="s">
        <v>481</v>
      </c>
      <c r="F116" t="s">
        <v>287</v>
      </c>
      <c r="G116" t="s">
        <v>547</v>
      </c>
      <c r="H116" t="s">
        <v>479</v>
      </c>
      <c r="I116" t="s">
        <v>483</v>
      </c>
      <c r="J116" t="s">
        <v>291</v>
      </c>
      <c r="K116" t="s">
        <v>484</v>
      </c>
      <c r="L116" t="s">
        <v>289</v>
      </c>
      <c r="M116" t="s">
        <v>485</v>
      </c>
      <c r="N116" t="s">
        <v>294</v>
      </c>
      <c r="O116" t="s">
        <v>486</v>
      </c>
      <c r="P116" t="s">
        <v>285</v>
      </c>
      <c r="Q116" t="s">
        <v>371</v>
      </c>
      <c r="R116" t="s">
        <v>298</v>
      </c>
      <c r="S116" t="s">
        <v>372</v>
      </c>
      <c r="T116" t="s">
        <v>302</v>
      </c>
      <c r="U116" t="s">
        <v>373</v>
      </c>
      <c r="V116" t="s">
        <v>302</v>
      </c>
    </row>
    <row r="117" spans="1:24">
      <c r="A117" t="s">
        <v>355</v>
      </c>
      <c r="B117" t="s">
        <v>283</v>
      </c>
      <c r="C117" t="s">
        <v>480</v>
      </c>
      <c r="D117" t="s">
        <v>285</v>
      </c>
      <c r="E117" t="s">
        <v>481</v>
      </c>
      <c r="F117" t="s">
        <v>287</v>
      </c>
      <c r="G117" t="s">
        <v>547</v>
      </c>
      <c r="H117" t="s">
        <v>479</v>
      </c>
      <c r="I117" t="s">
        <v>483</v>
      </c>
      <c r="J117" t="s">
        <v>291</v>
      </c>
      <c r="K117" t="s">
        <v>484</v>
      </c>
      <c r="L117" t="s">
        <v>289</v>
      </c>
      <c r="M117" t="s">
        <v>485</v>
      </c>
      <c r="N117" t="s">
        <v>294</v>
      </c>
      <c r="O117" t="s">
        <v>487</v>
      </c>
      <c r="P117" t="s">
        <v>296</v>
      </c>
      <c r="Q117" t="s">
        <v>488</v>
      </c>
      <c r="R117" t="s">
        <v>298</v>
      </c>
      <c r="S117" t="s">
        <v>331</v>
      </c>
      <c r="T117" t="s">
        <v>302</v>
      </c>
      <c r="U117" t="s">
        <v>489</v>
      </c>
      <c r="V117" t="s">
        <v>302</v>
      </c>
    </row>
    <row r="118" spans="1:24">
      <c r="A118" t="s">
        <v>355</v>
      </c>
      <c r="B118" t="s">
        <v>283</v>
      </c>
      <c r="C118" t="s">
        <v>480</v>
      </c>
      <c r="D118" t="s">
        <v>285</v>
      </c>
      <c r="E118" t="s">
        <v>481</v>
      </c>
      <c r="F118" t="s">
        <v>287</v>
      </c>
      <c r="G118" t="s">
        <v>547</v>
      </c>
      <c r="H118" t="s">
        <v>479</v>
      </c>
      <c r="I118" t="s">
        <v>483</v>
      </c>
      <c r="J118" t="s">
        <v>291</v>
      </c>
      <c r="K118" t="s">
        <v>484</v>
      </c>
      <c r="L118" t="s">
        <v>289</v>
      </c>
      <c r="M118" t="s">
        <v>485</v>
      </c>
      <c r="N118" t="s">
        <v>294</v>
      </c>
      <c r="O118" t="s">
        <v>490</v>
      </c>
      <c r="P118" t="s">
        <v>296</v>
      </c>
      <c r="Q118" t="s">
        <v>491</v>
      </c>
      <c r="R118" t="s">
        <v>298</v>
      </c>
      <c r="S118" t="s">
        <v>331</v>
      </c>
      <c r="T118" t="s">
        <v>302</v>
      </c>
      <c r="U118" t="s">
        <v>332</v>
      </c>
      <c r="V118" t="s">
        <v>302</v>
      </c>
    </row>
    <row r="119" spans="1:24">
      <c r="A119" t="s">
        <v>355</v>
      </c>
      <c r="B119" t="s">
        <v>283</v>
      </c>
      <c r="C119" t="s">
        <v>480</v>
      </c>
      <c r="D119" t="s">
        <v>285</v>
      </c>
      <c r="E119" t="s">
        <v>481</v>
      </c>
      <c r="F119" t="s">
        <v>287</v>
      </c>
      <c r="G119" t="s">
        <v>547</v>
      </c>
      <c r="H119" t="s">
        <v>479</v>
      </c>
      <c r="I119" t="s">
        <v>483</v>
      </c>
      <c r="J119" t="s">
        <v>291</v>
      </c>
      <c r="K119" t="s">
        <v>484</v>
      </c>
      <c r="L119" t="s">
        <v>289</v>
      </c>
      <c r="M119" t="s">
        <v>485</v>
      </c>
      <c r="N119" t="s">
        <v>294</v>
      </c>
      <c r="O119" t="s">
        <v>492</v>
      </c>
      <c r="P119" t="s">
        <v>296</v>
      </c>
      <c r="Q119" t="s">
        <v>376</v>
      </c>
      <c r="R119" t="s">
        <v>298</v>
      </c>
      <c r="S119" t="s">
        <v>310</v>
      </c>
      <c r="T119" t="s">
        <v>302</v>
      </c>
      <c r="U119" t="s">
        <v>377</v>
      </c>
      <c r="V119" t="s">
        <v>302</v>
      </c>
    </row>
    <row r="120" spans="1:24">
      <c r="A120" t="s">
        <v>355</v>
      </c>
      <c r="B120" t="s">
        <v>283</v>
      </c>
      <c r="C120" t="s">
        <v>480</v>
      </c>
      <c r="D120" t="s">
        <v>285</v>
      </c>
      <c r="E120" t="s">
        <v>481</v>
      </c>
      <c r="F120" t="s">
        <v>287</v>
      </c>
      <c r="G120" t="s">
        <v>547</v>
      </c>
      <c r="H120" t="s">
        <v>479</v>
      </c>
      <c r="I120" t="s">
        <v>483</v>
      </c>
      <c r="J120" t="s">
        <v>291</v>
      </c>
      <c r="K120" t="s">
        <v>484</v>
      </c>
      <c r="L120" t="s">
        <v>289</v>
      </c>
      <c r="M120" t="s">
        <v>485</v>
      </c>
      <c r="N120" t="s">
        <v>294</v>
      </c>
      <c r="O120" t="s">
        <v>493</v>
      </c>
      <c r="P120" t="s">
        <v>296</v>
      </c>
      <c r="Q120" t="s">
        <v>371</v>
      </c>
      <c r="R120" t="s">
        <v>298</v>
      </c>
      <c r="S120" t="s">
        <v>372</v>
      </c>
      <c r="T120" t="s">
        <v>302</v>
      </c>
      <c r="U120" t="s">
        <v>373</v>
      </c>
      <c r="V120" t="s">
        <v>302</v>
      </c>
    </row>
    <row r="121" spans="1:24">
      <c r="A121" t="s">
        <v>355</v>
      </c>
      <c r="B121" t="s">
        <v>283</v>
      </c>
      <c r="C121" t="s">
        <v>480</v>
      </c>
      <c r="D121" t="s">
        <v>285</v>
      </c>
      <c r="E121" t="s">
        <v>481</v>
      </c>
      <c r="F121" t="s">
        <v>287</v>
      </c>
      <c r="G121" t="s">
        <v>547</v>
      </c>
      <c r="H121" t="s">
        <v>479</v>
      </c>
      <c r="I121" t="s">
        <v>483</v>
      </c>
      <c r="J121" t="s">
        <v>291</v>
      </c>
      <c r="K121" t="s">
        <v>484</v>
      </c>
      <c r="L121" t="s">
        <v>289</v>
      </c>
      <c r="M121" t="s">
        <v>485</v>
      </c>
      <c r="N121" t="s">
        <v>294</v>
      </c>
      <c r="O121" t="s">
        <v>494</v>
      </c>
      <c r="P121" t="s">
        <v>296</v>
      </c>
      <c r="Q121" t="s">
        <v>495</v>
      </c>
      <c r="R121" t="s">
        <v>298</v>
      </c>
      <c r="S121" t="s">
        <v>301</v>
      </c>
      <c r="T121" t="s">
        <v>302</v>
      </c>
      <c r="U121" t="s">
        <v>303</v>
      </c>
      <c r="V121" t="s">
        <v>302</v>
      </c>
    </row>
    <row r="122" spans="1:24">
      <c r="A122" t="s">
        <v>355</v>
      </c>
      <c r="B122" t="s">
        <v>283</v>
      </c>
      <c r="C122" t="s">
        <v>480</v>
      </c>
      <c r="D122" t="s">
        <v>285</v>
      </c>
      <c r="E122" t="s">
        <v>481</v>
      </c>
      <c r="F122" t="s">
        <v>287</v>
      </c>
      <c r="G122" t="s">
        <v>548</v>
      </c>
      <c r="H122" t="s">
        <v>479</v>
      </c>
      <c r="I122" t="s">
        <v>382</v>
      </c>
      <c r="J122" t="s">
        <v>291</v>
      </c>
      <c r="K122" t="s">
        <v>383</v>
      </c>
      <c r="L122" t="s">
        <v>289</v>
      </c>
      <c r="M122" t="s">
        <v>384</v>
      </c>
      <c r="N122" t="s">
        <v>294</v>
      </c>
      <c r="O122" t="s">
        <v>385</v>
      </c>
      <c r="P122" t="s">
        <v>285</v>
      </c>
      <c r="Q122" t="s">
        <v>371</v>
      </c>
      <c r="R122" t="s">
        <v>298</v>
      </c>
      <c r="S122" t="s">
        <v>372</v>
      </c>
      <c r="T122" t="s">
        <v>302</v>
      </c>
      <c r="U122" t="s">
        <v>373</v>
      </c>
      <c r="V122" t="s">
        <v>302</v>
      </c>
    </row>
    <row r="123" spans="1:24">
      <c r="A123" t="s">
        <v>355</v>
      </c>
      <c r="B123" t="s">
        <v>283</v>
      </c>
      <c r="C123" t="s">
        <v>480</v>
      </c>
      <c r="D123" t="s">
        <v>285</v>
      </c>
      <c r="E123" t="s">
        <v>481</v>
      </c>
      <c r="F123" t="s">
        <v>287</v>
      </c>
      <c r="G123" t="s">
        <v>548</v>
      </c>
      <c r="H123" t="s">
        <v>479</v>
      </c>
      <c r="I123" t="s">
        <v>382</v>
      </c>
      <c r="J123" t="s">
        <v>291</v>
      </c>
      <c r="K123" t="s">
        <v>383</v>
      </c>
      <c r="L123" t="s">
        <v>289</v>
      </c>
      <c r="M123" t="s">
        <v>384</v>
      </c>
      <c r="N123" t="s">
        <v>294</v>
      </c>
      <c r="O123" t="s">
        <v>386</v>
      </c>
      <c r="P123" t="s">
        <v>296</v>
      </c>
      <c r="Q123" t="s">
        <v>387</v>
      </c>
      <c r="R123" t="s">
        <v>298</v>
      </c>
      <c r="S123" t="s">
        <v>388</v>
      </c>
      <c r="T123" t="s">
        <v>302</v>
      </c>
      <c r="U123" t="s">
        <v>389</v>
      </c>
      <c r="V123" t="s">
        <v>302</v>
      </c>
    </row>
    <row r="124" spans="1:24">
      <c r="A124" t="s">
        <v>355</v>
      </c>
      <c r="B124" t="s">
        <v>283</v>
      </c>
      <c r="C124" t="s">
        <v>480</v>
      </c>
      <c r="D124" t="s">
        <v>285</v>
      </c>
      <c r="E124" t="s">
        <v>481</v>
      </c>
      <c r="F124" t="s">
        <v>287</v>
      </c>
      <c r="G124" t="s">
        <v>549</v>
      </c>
      <c r="H124" t="s">
        <v>479</v>
      </c>
      <c r="I124" t="s">
        <v>538</v>
      </c>
      <c r="J124" t="s">
        <v>291</v>
      </c>
      <c r="K124" t="s">
        <v>539</v>
      </c>
      <c r="L124" t="s">
        <v>289</v>
      </c>
      <c r="M124" t="s">
        <v>540</v>
      </c>
      <c r="N124" t="s">
        <v>294</v>
      </c>
      <c r="O124" t="s">
        <v>541</v>
      </c>
      <c r="P124" t="s">
        <v>285</v>
      </c>
      <c r="Q124" t="s">
        <v>371</v>
      </c>
      <c r="R124" t="s">
        <v>298</v>
      </c>
      <c r="S124" t="s">
        <v>372</v>
      </c>
      <c r="T124" t="s">
        <v>302</v>
      </c>
      <c r="U124" t="s">
        <v>373</v>
      </c>
      <c r="V124" t="s">
        <v>302</v>
      </c>
    </row>
    <row r="125" spans="1:24">
      <c r="A125" t="s">
        <v>355</v>
      </c>
      <c r="B125" t="s">
        <v>283</v>
      </c>
      <c r="C125" t="s">
        <v>480</v>
      </c>
      <c r="D125" t="s">
        <v>285</v>
      </c>
      <c r="E125" t="s">
        <v>481</v>
      </c>
      <c r="F125" t="s">
        <v>287</v>
      </c>
      <c r="G125" t="s">
        <v>549</v>
      </c>
      <c r="H125" t="s">
        <v>479</v>
      </c>
      <c r="I125" t="s">
        <v>538</v>
      </c>
      <c r="J125" t="s">
        <v>291</v>
      </c>
      <c r="K125" t="s">
        <v>539</v>
      </c>
      <c r="L125" t="s">
        <v>289</v>
      </c>
      <c r="M125" t="s">
        <v>540</v>
      </c>
      <c r="N125" t="s">
        <v>294</v>
      </c>
      <c r="O125" t="s">
        <v>542</v>
      </c>
      <c r="P125" t="s">
        <v>296</v>
      </c>
      <c r="Q125" t="s">
        <v>376</v>
      </c>
      <c r="R125" t="s">
        <v>298</v>
      </c>
      <c r="S125" t="s">
        <v>310</v>
      </c>
      <c r="T125" t="s">
        <v>302</v>
      </c>
      <c r="U125" t="s">
        <v>377</v>
      </c>
      <c r="V125" t="s">
        <v>302</v>
      </c>
    </row>
    <row r="126" spans="1:24">
      <c r="A126" t="s">
        <v>355</v>
      </c>
      <c r="B126" t="s">
        <v>283</v>
      </c>
      <c r="C126" t="s">
        <v>480</v>
      </c>
      <c r="D126" t="s">
        <v>285</v>
      </c>
      <c r="E126" t="s">
        <v>481</v>
      </c>
      <c r="F126" t="s">
        <v>287</v>
      </c>
      <c r="G126" t="s">
        <v>549</v>
      </c>
      <c r="H126" t="s">
        <v>479</v>
      </c>
      <c r="I126" t="s">
        <v>538</v>
      </c>
      <c r="J126" t="s">
        <v>291</v>
      </c>
      <c r="K126" t="s">
        <v>539</v>
      </c>
      <c r="L126" t="s">
        <v>289</v>
      </c>
      <c r="M126" t="s">
        <v>540</v>
      </c>
      <c r="N126" t="s">
        <v>294</v>
      </c>
      <c r="O126" t="s">
        <v>543</v>
      </c>
      <c r="P126" t="s">
        <v>296</v>
      </c>
      <c r="Q126" t="s">
        <v>371</v>
      </c>
      <c r="R126" t="s">
        <v>298</v>
      </c>
      <c r="S126" t="s">
        <v>372</v>
      </c>
      <c r="T126" t="s">
        <v>302</v>
      </c>
      <c r="U126" t="s">
        <v>373</v>
      </c>
      <c r="V126" t="s">
        <v>302</v>
      </c>
    </row>
    <row r="127" spans="1:24">
      <c r="A127" t="s">
        <v>355</v>
      </c>
      <c r="B127" t="s">
        <v>283</v>
      </c>
      <c r="C127" t="s">
        <v>480</v>
      </c>
      <c r="D127" t="s">
        <v>285</v>
      </c>
      <c r="E127" t="s">
        <v>481</v>
      </c>
      <c r="F127" t="s">
        <v>287</v>
      </c>
      <c r="G127" t="s">
        <v>550</v>
      </c>
      <c r="H127" t="s">
        <v>479</v>
      </c>
      <c r="I127" t="s">
        <v>497</v>
      </c>
      <c r="J127" t="s">
        <v>291</v>
      </c>
      <c r="K127" t="s">
        <v>498</v>
      </c>
      <c r="L127" t="s">
        <v>289</v>
      </c>
      <c r="M127" t="s">
        <v>499</v>
      </c>
      <c r="N127" t="s">
        <v>294</v>
      </c>
      <c r="O127" t="s">
        <v>500</v>
      </c>
      <c r="P127" t="s">
        <v>285</v>
      </c>
      <c r="Q127" t="s">
        <v>371</v>
      </c>
      <c r="R127" t="s">
        <v>298</v>
      </c>
      <c r="S127" t="s">
        <v>372</v>
      </c>
      <c r="T127" t="s">
        <v>302</v>
      </c>
      <c r="U127" t="s">
        <v>373</v>
      </c>
      <c r="V127" t="s">
        <v>302</v>
      </c>
    </row>
    <row r="128" spans="1:24">
      <c r="A128" t="s">
        <v>355</v>
      </c>
      <c r="B128" t="s">
        <v>283</v>
      </c>
      <c r="C128" t="s">
        <v>480</v>
      </c>
      <c r="D128" t="s">
        <v>285</v>
      </c>
      <c r="E128" t="s">
        <v>481</v>
      </c>
      <c r="F128" t="s">
        <v>287</v>
      </c>
      <c r="G128" t="s">
        <v>550</v>
      </c>
      <c r="H128" t="s">
        <v>479</v>
      </c>
      <c r="I128" t="s">
        <v>497</v>
      </c>
      <c r="J128" t="s">
        <v>291</v>
      </c>
      <c r="K128" t="s">
        <v>498</v>
      </c>
      <c r="L128" t="s">
        <v>289</v>
      </c>
      <c r="M128" t="s">
        <v>499</v>
      </c>
      <c r="N128" t="s">
        <v>294</v>
      </c>
      <c r="O128" t="s">
        <v>501</v>
      </c>
      <c r="P128" t="s">
        <v>296</v>
      </c>
      <c r="Q128" t="s">
        <v>371</v>
      </c>
      <c r="R128" t="s">
        <v>298</v>
      </c>
      <c r="S128" t="s">
        <v>372</v>
      </c>
      <c r="T128" t="s">
        <v>302</v>
      </c>
      <c r="U128" t="s">
        <v>373</v>
      </c>
      <c r="V128" t="s">
        <v>302</v>
      </c>
    </row>
    <row r="129" spans="1:24">
      <c r="A129" t="s">
        <v>355</v>
      </c>
      <c r="B129" t="s">
        <v>283</v>
      </c>
      <c r="C129" t="s">
        <v>480</v>
      </c>
      <c r="D129" t="s">
        <v>285</v>
      </c>
      <c r="E129" t="s">
        <v>481</v>
      </c>
      <c r="F129" t="s">
        <v>287</v>
      </c>
      <c r="G129" t="s">
        <v>550</v>
      </c>
      <c r="H129" t="s">
        <v>479</v>
      </c>
      <c r="I129" t="s">
        <v>497</v>
      </c>
      <c r="J129" t="s">
        <v>291</v>
      </c>
      <c r="K129" t="s">
        <v>502</v>
      </c>
      <c r="L129" t="s">
        <v>289</v>
      </c>
      <c r="M129" t="s">
        <v>503</v>
      </c>
      <c r="N129" t="s">
        <v>294</v>
      </c>
      <c r="O129" t="s">
        <v>504</v>
      </c>
      <c r="P129" t="s">
        <v>296</v>
      </c>
      <c r="Q129" t="s">
        <v>505</v>
      </c>
      <c r="R129" t="s">
        <v>298</v>
      </c>
      <c r="S129" t="s">
        <v>388</v>
      </c>
      <c r="T129" t="s">
        <v>302</v>
      </c>
      <c r="U129" t="s">
        <v>453</v>
      </c>
      <c r="V129" t="s">
        <v>302</v>
      </c>
    </row>
    <row r="130" spans="1:24">
      <c r="A130" t="s">
        <v>355</v>
      </c>
      <c r="B130" t="s">
        <v>283</v>
      </c>
      <c r="C130" t="s">
        <v>480</v>
      </c>
      <c r="D130" t="s">
        <v>285</v>
      </c>
      <c r="E130" t="s">
        <v>481</v>
      </c>
      <c r="F130" t="s">
        <v>287</v>
      </c>
      <c r="G130" t="s">
        <v>550</v>
      </c>
      <c r="H130" t="s">
        <v>479</v>
      </c>
      <c r="I130" t="s">
        <v>497</v>
      </c>
      <c r="J130" t="s">
        <v>291</v>
      </c>
      <c r="K130" t="s">
        <v>506</v>
      </c>
      <c r="L130" t="s">
        <v>289</v>
      </c>
      <c r="M130" t="s">
        <v>507</v>
      </c>
      <c r="N130" t="s">
        <v>294</v>
      </c>
      <c r="O130" t="s">
        <v>508</v>
      </c>
      <c r="P130" t="s">
        <v>285</v>
      </c>
      <c r="Q130" t="s">
        <v>371</v>
      </c>
      <c r="R130" t="s">
        <v>298</v>
      </c>
      <c r="S130" t="s">
        <v>372</v>
      </c>
      <c r="T130" t="s">
        <v>302</v>
      </c>
      <c r="U130" t="s">
        <v>373</v>
      </c>
      <c r="V130" t="s">
        <v>302</v>
      </c>
    </row>
    <row r="131" spans="1:24">
      <c r="A131" t="s">
        <v>355</v>
      </c>
      <c r="B131" t="s">
        <v>283</v>
      </c>
      <c r="C131" t="s">
        <v>480</v>
      </c>
      <c r="D131" t="s">
        <v>285</v>
      </c>
      <c r="E131" t="s">
        <v>481</v>
      </c>
      <c r="F131" t="s">
        <v>287</v>
      </c>
      <c r="G131" t="s">
        <v>550</v>
      </c>
      <c r="H131" t="s">
        <v>479</v>
      </c>
      <c r="I131" t="s">
        <v>497</v>
      </c>
      <c r="J131" t="s">
        <v>291</v>
      </c>
      <c r="K131" t="s">
        <v>506</v>
      </c>
      <c r="L131" t="s">
        <v>289</v>
      </c>
      <c r="M131" t="s">
        <v>507</v>
      </c>
      <c r="N131" t="s">
        <v>294</v>
      </c>
      <c r="O131" t="s">
        <v>509</v>
      </c>
      <c r="P131" t="s">
        <v>296</v>
      </c>
      <c r="Q131" t="s">
        <v>371</v>
      </c>
      <c r="R131" t="s">
        <v>298</v>
      </c>
      <c r="S131" t="s">
        <v>372</v>
      </c>
      <c r="T131" t="s">
        <v>302</v>
      </c>
      <c r="U131" t="s">
        <v>373</v>
      </c>
      <c r="V131" t="s">
        <v>302</v>
      </c>
    </row>
    <row r="132" spans="1:24">
      <c r="A132" t="s">
        <v>355</v>
      </c>
      <c r="B132" t="s">
        <v>283</v>
      </c>
      <c r="C132" t="s">
        <v>480</v>
      </c>
      <c r="D132" t="s">
        <v>285</v>
      </c>
      <c r="E132" t="s">
        <v>481</v>
      </c>
      <c r="F132" t="s">
        <v>287</v>
      </c>
      <c r="G132" t="s">
        <v>551</v>
      </c>
      <c r="H132" t="s">
        <v>479</v>
      </c>
      <c r="I132" t="s">
        <v>527</v>
      </c>
      <c r="J132" t="s">
        <v>291</v>
      </c>
      <c r="K132" t="s">
        <v>528</v>
      </c>
      <c r="L132" t="s">
        <v>289</v>
      </c>
      <c r="M132" t="s">
        <v>529</v>
      </c>
      <c r="N132" t="s">
        <v>294</v>
      </c>
      <c r="O132" t="s">
        <v>530</v>
      </c>
      <c r="P132" t="s">
        <v>285</v>
      </c>
      <c r="Q132" t="s">
        <v>371</v>
      </c>
      <c r="R132" t="s">
        <v>298</v>
      </c>
      <c r="S132" t="s">
        <v>372</v>
      </c>
      <c r="T132" t="s">
        <v>302</v>
      </c>
      <c r="U132" t="s">
        <v>373</v>
      </c>
      <c r="V132" t="s">
        <v>302</v>
      </c>
    </row>
    <row r="133" spans="1:24">
      <c r="A133" t="s">
        <v>355</v>
      </c>
      <c r="B133" t="s">
        <v>283</v>
      </c>
      <c r="C133" t="s">
        <v>480</v>
      </c>
      <c r="D133" t="s">
        <v>285</v>
      </c>
      <c r="E133" t="s">
        <v>481</v>
      </c>
      <c r="F133" t="s">
        <v>287</v>
      </c>
      <c r="G133" t="s">
        <v>551</v>
      </c>
      <c r="H133" t="s">
        <v>479</v>
      </c>
      <c r="I133" t="s">
        <v>527</v>
      </c>
      <c r="J133" t="s">
        <v>291</v>
      </c>
      <c r="K133" t="s">
        <v>528</v>
      </c>
      <c r="L133" t="s">
        <v>289</v>
      </c>
      <c r="M133" t="s">
        <v>529</v>
      </c>
      <c r="N133" t="s">
        <v>294</v>
      </c>
      <c r="O133" t="s">
        <v>531</v>
      </c>
      <c r="P133" t="s">
        <v>285</v>
      </c>
      <c r="Q133" t="s">
        <v>532</v>
      </c>
      <c r="R133" t="s">
        <v>298</v>
      </c>
    </row>
    <row r="134" spans="1:24">
      <c r="A134" t="s">
        <v>355</v>
      </c>
      <c r="B134" t="s">
        <v>283</v>
      </c>
      <c r="C134" t="s">
        <v>480</v>
      </c>
      <c r="D134" t="s">
        <v>285</v>
      </c>
      <c r="E134" t="s">
        <v>481</v>
      </c>
      <c r="F134" t="s">
        <v>287</v>
      </c>
      <c r="G134" t="s">
        <v>551</v>
      </c>
      <c r="H134" t="s">
        <v>479</v>
      </c>
      <c r="I134" t="s">
        <v>527</v>
      </c>
      <c r="J134" t="s">
        <v>291</v>
      </c>
      <c r="K134" t="s">
        <v>528</v>
      </c>
      <c r="L134" t="s">
        <v>289</v>
      </c>
      <c r="M134" t="s">
        <v>529</v>
      </c>
      <c r="N134" t="s">
        <v>294</v>
      </c>
      <c r="O134" t="s">
        <v>533</v>
      </c>
      <c r="P134" t="s">
        <v>296</v>
      </c>
      <c r="Q134" t="s">
        <v>532</v>
      </c>
      <c r="R134" t="s">
        <v>298</v>
      </c>
    </row>
    <row r="135" spans="1:24">
      <c r="A135" t="s">
        <v>355</v>
      </c>
      <c r="B135" t="s">
        <v>283</v>
      </c>
      <c r="C135" t="s">
        <v>480</v>
      </c>
      <c r="D135" t="s">
        <v>285</v>
      </c>
      <c r="E135" t="s">
        <v>481</v>
      </c>
      <c r="F135" t="s">
        <v>287</v>
      </c>
      <c r="G135" t="s">
        <v>551</v>
      </c>
      <c r="H135" t="s">
        <v>479</v>
      </c>
      <c r="I135" t="s">
        <v>527</v>
      </c>
      <c r="J135" t="s">
        <v>291</v>
      </c>
      <c r="K135" t="s">
        <v>528</v>
      </c>
      <c r="L135" t="s">
        <v>289</v>
      </c>
      <c r="M135" t="s">
        <v>529</v>
      </c>
      <c r="N135" t="s">
        <v>294</v>
      </c>
      <c r="O135" t="s">
        <v>534</v>
      </c>
      <c r="P135" t="s">
        <v>296</v>
      </c>
      <c r="Q135" t="s">
        <v>338</v>
      </c>
      <c r="R135" t="s">
        <v>298</v>
      </c>
    </row>
    <row r="136" spans="1:24">
      <c r="A136" t="s">
        <v>355</v>
      </c>
      <c r="B136" t="s">
        <v>283</v>
      </c>
      <c r="C136" t="s">
        <v>480</v>
      </c>
      <c r="D136" t="s">
        <v>285</v>
      </c>
      <c r="E136" t="s">
        <v>481</v>
      </c>
      <c r="F136" t="s">
        <v>287</v>
      </c>
      <c r="G136" t="s">
        <v>551</v>
      </c>
      <c r="H136" t="s">
        <v>479</v>
      </c>
      <c r="I136" t="s">
        <v>527</v>
      </c>
      <c r="J136" t="s">
        <v>291</v>
      </c>
      <c r="K136" t="s">
        <v>528</v>
      </c>
      <c r="L136" t="s">
        <v>289</v>
      </c>
      <c r="M136" t="s">
        <v>529</v>
      </c>
      <c r="N136" t="s">
        <v>294</v>
      </c>
      <c r="O136" t="s">
        <v>535</v>
      </c>
      <c r="P136" t="s">
        <v>296</v>
      </c>
      <c r="Q136" t="s">
        <v>371</v>
      </c>
      <c r="R136" t="s">
        <v>298</v>
      </c>
      <c r="S136" t="s">
        <v>372</v>
      </c>
      <c r="T136" t="s">
        <v>302</v>
      </c>
      <c r="U136" t="s">
        <v>373</v>
      </c>
      <c r="V136" t="s">
        <v>302</v>
      </c>
    </row>
    <row r="137" spans="1:24">
      <c r="A137" t="s">
        <v>355</v>
      </c>
      <c r="B137" t="s">
        <v>283</v>
      </c>
      <c r="C137" t="s">
        <v>552</v>
      </c>
      <c r="D137" t="s">
        <v>285</v>
      </c>
      <c r="E137" t="s">
        <v>216</v>
      </c>
      <c r="F137" t="s">
        <v>287</v>
      </c>
      <c r="G137" t="s">
        <v>553</v>
      </c>
      <c r="H137" t="s">
        <v>289</v>
      </c>
      <c r="I137" t="s">
        <v>554</v>
      </c>
      <c r="J137" t="s">
        <v>291</v>
      </c>
      <c r="K137" t="s">
        <v>555</v>
      </c>
      <c r="L137" t="s">
        <v>289</v>
      </c>
      <c r="M137" t="s">
        <v>556</v>
      </c>
      <c r="N137" t="s">
        <v>294</v>
      </c>
      <c r="O137" t="s">
        <v>557</v>
      </c>
      <c r="P137" t="s">
        <v>296</v>
      </c>
      <c r="Q137" t="s">
        <v>424</v>
      </c>
      <c r="R137" t="s">
        <v>298</v>
      </c>
      <c r="S137" t="s">
        <v>425</v>
      </c>
      <c r="T137" t="s">
        <v>302</v>
      </c>
      <c r="U137" t="s">
        <v>426</v>
      </c>
      <c r="V137" t="s">
        <v>302</v>
      </c>
    </row>
    <row r="138" spans="1:24">
      <c r="A138" t="s">
        <v>355</v>
      </c>
      <c r="B138" t="s">
        <v>283</v>
      </c>
      <c r="C138" t="s">
        <v>552</v>
      </c>
      <c r="D138" t="s">
        <v>285</v>
      </c>
      <c r="E138" t="s">
        <v>216</v>
      </c>
      <c r="F138" t="s">
        <v>287</v>
      </c>
      <c r="G138" t="s">
        <v>558</v>
      </c>
      <c r="H138" t="s">
        <v>289</v>
      </c>
      <c r="I138" t="s">
        <v>559</v>
      </c>
      <c r="J138" t="s">
        <v>291</v>
      </c>
      <c r="K138" t="s">
        <v>560</v>
      </c>
      <c r="L138" t="s">
        <v>289</v>
      </c>
      <c r="M138" t="s">
        <v>561</v>
      </c>
      <c r="N138" t="s">
        <v>294</v>
      </c>
      <c r="O138" t="s">
        <v>562</v>
      </c>
      <c r="P138" t="s">
        <v>285</v>
      </c>
      <c r="Q138" t="s">
        <v>563</v>
      </c>
      <c r="R138" t="s">
        <v>298</v>
      </c>
      <c r="S138" t="s">
        <v>564</v>
      </c>
      <c r="T138" t="s">
        <v>302</v>
      </c>
      <c r="U138" t="s">
        <v>565</v>
      </c>
      <c r="V138" t="s">
        <v>302</v>
      </c>
    </row>
    <row r="139" spans="1:24">
      <c r="A139" t="s">
        <v>355</v>
      </c>
      <c r="B139" t="s">
        <v>283</v>
      </c>
      <c r="C139" t="s">
        <v>552</v>
      </c>
      <c r="D139" t="s">
        <v>285</v>
      </c>
      <c r="E139" t="s">
        <v>216</v>
      </c>
      <c r="F139" t="s">
        <v>287</v>
      </c>
      <c r="G139" t="s">
        <v>558</v>
      </c>
      <c r="H139" t="s">
        <v>289</v>
      </c>
      <c r="I139" t="s">
        <v>559</v>
      </c>
      <c r="J139" t="s">
        <v>291</v>
      </c>
      <c r="K139" t="s">
        <v>560</v>
      </c>
      <c r="L139" t="s">
        <v>289</v>
      </c>
      <c r="M139" t="s">
        <v>561</v>
      </c>
      <c r="N139" t="s">
        <v>294</v>
      </c>
      <c r="O139" t="s">
        <v>566</v>
      </c>
      <c r="P139" t="s">
        <v>285</v>
      </c>
      <c r="Q139" t="s">
        <v>185</v>
      </c>
      <c r="R139" t="s">
        <v>298</v>
      </c>
      <c r="S139" t="s">
        <v>567</v>
      </c>
      <c r="T139" t="s">
        <v>302</v>
      </c>
      <c r="U139" t="s">
        <v>568</v>
      </c>
      <c r="V139" t="s">
        <v>302</v>
      </c>
    </row>
    <row r="140" spans="1:24">
      <c r="A140" t="s">
        <v>355</v>
      </c>
      <c r="B140" t="s">
        <v>283</v>
      </c>
      <c r="C140" t="s">
        <v>569</v>
      </c>
      <c r="D140" t="s">
        <v>479</v>
      </c>
      <c r="E140" t="s">
        <v>570</v>
      </c>
      <c r="F140" t="s">
        <v>287</v>
      </c>
      <c r="G140" t="s">
        <v>571</v>
      </c>
      <c r="H140" t="s">
        <v>479</v>
      </c>
      <c r="I140" t="s">
        <v>572</v>
      </c>
      <c r="J140" t="s">
        <v>291</v>
      </c>
      <c r="K140" t="s">
        <v>573</v>
      </c>
      <c r="L140" t="s">
        <v>289</v>
      </c>
      <c r="M140" t="s">
        <v>574</v>
      </c>
      <c r="N140" t="s">
        <v>294</v>
      </c>
      <c r="O140" t="s">
        <v>575</v>
      </c>
      <c r="P140" t="s">
        <v>285</v>
      </c>
      <c r="Q140" t="s">
        <v>424</v>
      </c>
      <c r="R140" t="s">
        <v>298</v>
      </c>
      <c r="S140" t="s">
        <v>425</v>
      </c>
      <c r="T140" t="s">
        <v>302</v>
      </c>
      <c r="U140" t="s">
        <v>426</v>
      </c>
      <c r="V140" t="s">
        <v>302</v>
      </c>
    </row>
    <row r="141" spans="1:24">
      <c r="A141" t="s">
        <v>576</v>
      </c>
      <c r="B141" t="s">
        <v>283</v>
      </c>
      <c r="C141" t="s">
        <v>577</v>
      </c>
      <c r="D141" t="s">
        <v>479</v>
      </c>
      <c r="E141" t="s">
        <v>578</v>
      </c>
      <c r="F141" t="s">
        <v>287</v>
      </c>
      <c r="G141" t="s">
        <v>579</v>
      </c>
      <c r="H141" t="s">
        <v>289</v>
      </c>
      <c r="I141" t="s">
        <v>572</v>
      </c>
      <c r="J141" t="s">
        <v>291</v>
      </c>
      <c r="K141" t="s">
        <v>573</v>
      </c>
      <c r="L141" t="s">
        <v>289</v>
      </c>
      <c r="M141" t="s">
        <v>574</v>
      </c>
      <c r="N141" t="s">
        <v>294</v>
      </c>
      <c r="O141" t="s">
        <v>575</v>
      </c>
      <c r="P141" t="s">
        <v>285</v>
      </c>
      <c r="Q141" t="s">
        <v>424</v>
      </c>
      <c r="R141" t="s">
        <v>298</v>
      </c>
      <c r="S141" t="s">
        <v>425</v>
      </c>
      <c r="T141" t="s">
        <v>302</v>
      </c>
      <c r="U141" t="s">
        <v>426</v>
      </c>
      <c r="V141" t="s">
        <v>302</v>
      </c>
    </row>
    <row r="142" spans="1:24">
      <c r="A142" t="s">
        <v>580</v>
      </c>
      <c r="B142" t="s">
        <v>283</v>
      </c>
      <c r="C142" t="s">
        <v>581</v>
      </c>
      <c r="D142" t="s">
        <v>479</v>
      </c>
      <c r="E142" t="s">
        <v>570</v>
      </c>
      <c r="F142" t="s">
        <v>287</v>
      </c>
      <c r="G142" t="s">
        <v>571</v>
      </c>
      <c r="H142" t="s">
        <v>479</v>
      </c>
      <c r="I142" t="s">
        <v>572</v>
      </c>
      <c r="J142" t="s">
        <v>291</v>
      </c>
      <c r="K142" t="s">
        <v>573</v>
      </c>
      <c r="L142" t="s">
        <v>289</v>
      </c>
      <c r="M142" t="s">
        <v>574</v>
      </c>
      <c r="N142" t="s">
        <v>294</v>
      </c>
      <c r="O142" t="s">
        <v>575</v>
      </c>
      <c r="P142" t="s">
        <v>285</v>
      </c>
      <c r="Q142" t="s">
        <v>424</v>
      </c>
      <c r="R142" t="s">
        <v>298</v>
      </c>
      <c r="S142" t="s">
        <v>425</v>
      </c>
      <c r="T142" t="s">
        <v>302</v>
      </c>
      <c r="U142" t="s">
        <v>426</v>
      </c>
      <c r="V142" t="s">
        <v>302</v>
      </c>
    </row>
    <row r="143" spans="1:24">
      <c r="A143" t="s">
        <v>582</v>
      </c>
      <c r="B143" t="s">
        <v>283</v>
      </c>
      <c r="C143" t="s">
        <v>583</v>
      </c>
      <c r="D143" t="s">
        <v>285</v>
      </c>
      <c r="E143" t="s">
        <v>584</v>
      </c>
      <c r="F143" t="s">
        <v>287</v>
      </c>
      <c r="G143" t="s">
        <v>585</v>
      </c>
      <c r="H143" t="s">
        <v>289</v>
      </c>
      <c r="I143" t="s">
        <v>586</v>
      </c>
      <c r="J143" t="s">
        <v>291</v>
      </c>
      <c r="K143" t="s">
        <v>587</v>
      </c>
      <c r="L143" t="s">
        <v>289</v>
      </c>
      <c r="M143" t="s">
        <v>588</v>
      </c>
      <c r="N143" t="s">
        <v>294</v>
      </c>
      <c r="O143" t="s">
        <v>589</v>
      </c>
      <c r="P143" t="s">
        <v>285</v>
      </c>
      <c r="Q143" t="s">
        <v>424</v>
      </c>
      <c r="R143" t="s">
        <v>298</v>
      </c>
      <c r="S143" t="s">
        <v>425</v>
      </c>
      <c r="T143" t="s">
        <v>302</v>
      </c>
      <c r="U143" t="s">
        <v>426</v>
      </c>
      <c r="V143" t="s">
        <v>302</v>
      </c>
    </row>
    <row r="144" spans="1:24">
      <c r="A144" t="s">
        <v>582</v>
      </c>
      <c r="B144" t="s">
        <v>283</v>
      </c>
      <c r="C144" t="s">
        <v>583</v>
      </c>
      <c r="D144" t="s">
        <v>285</v>
      </c>
      <c r="E144" t="s">
        <v>584</v>
      </c>
      <c r="F144" t="s">
        <v>287</v>
      </c>
      <c r="G144" t="s">
        <v>585</v>
      </c>
      <c r="H144" t="s">
        <v>289</v>
      </c>
      <c r="I144" t="s">
        <v>586</v>
      </c>
      <c r="J144" t="s">
        <v>291</v>
      </c>
      <c r="K144" t="s">
        <v>587</v>
      </c>
      <c r="L144" t="s">
        <v>289</v>
      </c>
      <c r="M144" t="s">
        <v>588</v>
      </c>
      <c r="N144" t="s">
        <v>294</v>
      </c>
      <c r="O144" t="s">
        <v>590</v>
      </c>
      <c r="P144" t="s">
        <v>285</v>
      </c>
      <c r="Q144" t="s">
        <v>518</v>
      </c>
      <c r="R144" t="s">
        <v>298</v>
      </c>
      <c r="S144" t="s">
        <v>519</v>
      </c>
      <c r="T144" t="s">
        <v>302</v>
      </c>
      <c r="U144" t="s">
        <v>520</v>
      </c>
      <c r="V144" t="s">
        <v>302</v>
      </c>
    </row>
    <row r="145" spans="1:24">
      <c r="A145" t="s">
        <v>582</v>
      </c>
      <c r="B145" t="s">
        <v>283</v>
      </c>
      <c r="C145" t="s">
        <v>583</v>
      </c>
      <c r="D145" t="s">
        <v>285</v>
      </c>
      <c r="E145" t="s">
        <v>584</v>
      </c>
      <c r="F145" t="s">
        <v>287</v>
      </c>
      <c r="G145" t="s">
        <v>585</v>
      </c>
      <c r="H145" t="s">
        <v>289</v>
      </c>
      <c r="I145" t="s">
        <v>586</v>
      </c>
      <c r="J145" t="s">
        <v>291</v>
      </c>
      <c r="K145" t="s">
        <v>587</v>
      </c>
      <c r="L145" t="s">
        <v>289</v>
      </c>
      <c r="M145" t="s">
        <v>588</v>
      </c>
      <c r="N145" t="s">
        <v>294</v>
      </c>
      <c r="O145" t="s">
        <v>591</v>
      </c>
      <c r="P145" t="s">
        <v>296</v>
      </c>
      <c r="Q145" t="s">
        <v>424</v>
      </c>
      <c r="R145" t="s">
        <v>298</v>
      </c>
      <c r="S145" t="s">
        <v>425</v>
      </c>
      <c r="T145" t="s">
        <v>302</v>
      </c>
      <c r="U145" t="s">
        <v>426</v>
      </c>
      <c r="V145" t="s">
        <v>302</v>
      </c>
    </row>
    <row r="146" spans="1:24">
      <c r="A146" t="s">
        <v>582</v>
      </c>
      <c r="B146" t="s">
        <v>283</v>
      </c>
      <c r="C146" t="s">
        <v>583</v>
      </c>
      <c r="D146" t="s">
        <v>285</v>
      </c>
      <c r="E146" t="s">
        <v>584</v>
      </c>
      <c r="F146" t="s">
        <v>287</v>
      </c>
      <c r="G146" t="s">
        <v>585</v>
      </c>
      <c r="H146" t="s">
        <v>289</v>
      </c>
      <c r="I146" t="s">
        <v>586</v>
      </c>
      <c r="J146" t="s">
        <v>291</v>
      </c>
      <c r="K146" t="s">
        <v>587</v>
      </c>
      <c r="L146" t="s">
        <v>289</v>
      </c>
      <c r="M146" t="s">
        <v>588</v>
      </c>
      <c r="N146" t="s">
        <v>294</v>
      </c>
      <c r="O146" t="s">
        <v>592</v>
      </c>
      <c r="P146" t="s">
        <v>296</v>
      </c>
      <c r="Q146" t="s">
        <v>524</v>
      </c>
      <c r="R146" t="s">
        <v>298</v>
      </c>
      <c r="S146" t="s">
        <v>301</v>
      </c>
      <c r="T146" t="s">
        <v>302</v>
      </c>
      <c r="U146" t="s">
        <v>525</v>
      </c>
      <c r="V146" t="s">
        <v>302</v>
      </c>
    </row>
    <row r="147" spans="1:24">
      <c r="A147" t="s">
        <v>582</v>
      </c>
      <c r="B147" t="s">
        <v>283</v>
      </c>
      <c r="C147" t="s">
        <v>583</v>
      </c>
      <c r="D147" t="s">
        <v>285</v>
      </c>
      <c r="E147" t="s">
        <v>584</v>
      </c>
      <c r="F147" t="s">
        <v>287</v>
      </c>
      <c r="G147" t="s">
        <v>593</v>
      </c>
      <c r="H147" t="s">
        <v>289</v>
      </c>
      <c r="I147" t="s">
        <v>594</v>
      </c>
      <c r="J147" t="s">
        <v>291</v>
      </c>
      <c r="K147" t="s">
        <v>595</v>
      </c>
      <c r="L147" t="s">
        <v>289</v>
      </c>
      <c r="M147" t="s">
        <v>596</v>
      </c>
      <c r="N147" t="s">
        <v>294</v>
      </c>
      <c r="O147" t="s">
        <v>597</v>
      </c>
      <c r="P147" t="s">
        <v>285</v>
      </c>
      <c r="Q147" t="s">
        <v>376</v>
      </c>
      <c r="R147" t="s">
        <v>298</v>
      </c>
      <c r="S147" t="s">
        <v>310</v>
      </c>
      <c r="T147" t="s">
        <v>302</v>
      </c>
      <c r="U147" t="s">
        <v>377</v>
      </c>
      <c r="V147" t="s">
        <v>302</v>
      </c>
    </row>
    <row r="148" spans="1:24">
      <c r="A148" t="s">
        <v>582</v>
      </c>
      <c r="B148" t="s">
        <v>283</v>
      </c>
      <c r="C148" t="s">
        <v>583</v>
      </c>
      <c r="D148" t="s">
        <v>285</v>
      </c>
      <c r="E148" t="s">
        <v>584</v>
      </c>
      <c r="F148" t="s">
        <v>287</v>
      </c>
      <c r="G148" t="s">
        <v>593</v>
      </c>
      <c r="H148" t="s">
        <v>289</v>
      </c>
      <c r="I148" t="s">
        <v>594</v>
      </c>
      <c r="J148" t="s">
        <v>291</v>
      </c>
      <c r="K148" t="s">
        <v>595</v>
      </c>
      <c r="L148" t="s">
        <v>289</v>
      </c>
      <c r="M148" t="s">
        <v>596</v>
      </c>
      <c r="N148" t="s">
        <v>294</v>
      </c>
      <c r="O148" t="s">
        <v>598</v>
      </c>
      <c r="P148" t="s">
        <v>285</v>
      </c>
      <c r="Q148" t="s">
        <v>424</v>
      </c>
      <c r="R148" t="s">
        <v>298</v>
      </c>
      <c r="S148" t="s">
        <v>425</v>
      </c>
      <c r="T148" t="s">
        <v>302</v>
      </c>
      <c r="U148" t="s">
        <v>426</v>
      </c>
      <c r="V148" t="s">
        <v>302</v>
      </c>
    </row>
    <row r="149" spans="1:24">
      <c r="A149" t="s">
        <v>582</v>
      </c>
      <c r="B149" t="s">
        <v>283</v>
      </c>
      <c r="C149" t="s">
        <v>583</v>
      </c>
      <c r="D149" t="s">
        <v>285</v>
      </c>
      <c r="E149" t="s">
        <v>584</v>
      </c>
      <c r="F149" t="s">
        <v>287</v>
      </c>
      <c r="G149" t="s">
        <v>593</v>
      </c>
      <c r="H149" t="s">
        <v>289</v>
      </c>
      <c r="I149" t="s">
        <v>594</v>
      </c>
      <c r="J149" t="s">
        <v>291</v>
      </c>
      <c r="K149" t="s">
        <v>595</v>
      </c>
      <c r="L149" t="s">
        <v>289</v>
      </c>
      <c r="M149" t="s">
        <v>596</v>
      </c>
      <c r="N149" t="s">
        <v>294</v>
      </c>
      <c r="O149" t="s">
        <v>599</v>
      </c>
      <c r="P149" t="s">
        <v>296</v>
      </c>
      <c r="Q149" t="s">
        <v>424</v>
      </c>
      <c r="R149" t="s">
        <v>298</v>
      </c>
      <c r="S149" t="s">
        <v>425</v>
      </c>
      <c r="T149" t="s">
        <v>302</v>
      </c>
      <c r="U149" t="s">
        <v>426</v>
      </c>
      <c r="V149" t="s">
        <v>302</v>
      </c>
    </row>
    <row r="150" spans="1:24">
      <c r="A150" t="s">
        <v>582</v>
      </c>
      <c r="B150" t="s">
        <v>283</v>
      </c>
      <c r="C150" t="s">
        <v>583</v>
      </c>
      <c r="D150" t="s">
        <v>285</v>
      </c>
      <c r="E150" t="s">
        <v>584</v>
      </c>
      <c r="F150" t="s">
        <v>287</v>
      </c>
      <c r="G150" t="s">
        <v>593</v>
      </c>
      <c r="H150" t="s">
        <v>289</v>
      </c>
      <c r="I150" t="s">
        <v>594</v>
      </c>
      <c r="J150" t="s">
        <v>291</v>
      </c>
      <c r="K150" t="s">
        <v>595</v>
      </c>
      <c r="L150" t="s">
        <v>289</v>
      </c>
      <c r="M150" t="s">
        <v>596</v>
      </c>
      <c r="N150" t="s">
        <v>294</v>
      </c>
      <c r="O150" t="s">
        <v>600</v>
      </c>
      <c r="P150" t="s">
        <v>296</v>
      </c>
      <c r="Q150" t="s">
        <v>522</v>
      </c>
      <c r="R150" t="s">
        <v>298</v>
      </c>
      <c r="S150" t="s">
        <v>331</v>
      </c>
      <c r="T150" t="s">
        <v>302</v>
      </c>
      <c r="U150" t="s">
        <v>332</v>
      </c>
      <c r="V150" t="s">
        <v>302</v>
      </c>
    </row>
    <row r="151" spans="1:24">
      <c r="A151" t="s">
        <v>582</v>
      </c>
      <c r="B151" t="s">
        <v>283</v>
      </c>
      <c r="C151" t="s">
        <v>583</v>
      </c>
      <c r="D151" t="s">
        <v>285</v>
      </c>
      <c r="E151" t="s">
        <v>584</v>
      </c>
      <c r="F151" t="s">
        <v>287</v>
      </c>
      <c r="G151" t="s">
        <v>593</v>
      </c>
      <c r="H151" t="s">
        <v>289</v>
      </c>
      <c r="I151" t="s">
        <v>594</v>
      </c>
      <c r="J151" t="s">
        <v>291</v>
      </c>
      <c r="K151" t="s">
        <v>595</v>
      </c>
      <c r="L151" t="s">
        <v>289</v>
      </c>
      <c r="M151" t="s">
        <v>596</v>
      </c>
      <c r="N151" t="s">
        <v>294</v>
      </c>
      <c r="O151" t="s">
        <v>601</v>
      </c>
      <c r="P151" t="s">
        <v>296</v>
      </c>
      <c r="Q151" t="s">
        <v>524</v>
      </c>
      <c r="R151" t="s">
        <v>298</v>
      </c>
      <c r="S151" t="s">
        <v>301</v>
      </c>
      <c r="T151" t="s">
        <v>302</v>
      </c>
      <c r="U151" t="s">
        <v>525</v>
      </c>
      <c r="V151" t="s">
        <v>302</v>
      </c>
    </row>
    <row r="152" spans="1:24">
      <c r="A152" t="s">
        <v>582</v>
      </c>
      <c r="B152" t="s">
        <v>283</v>
      </c>
      <c r="C152" t="s">
        <v>583</v>
      </c>
      <c r="D152" t="s">
        <v>285</v>
      </c>
      <c r="E152" t="s">
        <v>584</v>
      </c>
      <c r="F152" t="s">
        <v>287</v>
      </c>
      <c r="G152" t="s">
        <v>602</v>
      </c>
      <c r="H152" t="s">
        <v>289</v>
      </c>
      <c r="I152" t="s">
        <v>603</v>
      </c>
      <c r="J152" t="s">
        <v>291</v>
      </c>
      <c r="K152" t="s">
        <v>604</v>
      </c>
      <c r="L152" t="s">
        <v>289</v>
      </c>
      <c r="M152" t="s">
        <v>605</v>
      </c>
      <c r="N152" t="s">
        <v>294</v>
      </c>
      <c r="O152" t="s">
        <v>606</v>
      </c>
      <c r="P152" t="s">
        <v>285</v>
      </c>
      <c r="Q152" t="s">
        <v>371</v>
      </c>
      <c r="R152" t="s">
        <v>298</v>
      </c>
      <c r="S152" t="s">
        <v>372</v>
      </c>
      <c r="T152" t="s">
        <v>302</v>
      </c>
      <c r="U152" t="s">
        <v>373</v>
      </c>
      <c r="V152" t="s">
        <v>302</v>
      </c>
    </row>
    <row r="153" spans="1:24">
      <c r="A153" t="s">
        <v>582</v>
      </c>
      <c r="B153" t="s">
        <v>283</v>
      </c>
      <c r="C153" t="s">
        <v>583</v>
      </c>
      <c r="D153" t="s">
        <v>285</v>
      </c>
      <c r="E153" t="s">
        <v>584</v>
      </c>
      <c r="F153" t="s">
        <v>287</v>
      </c>
      <c r="G153" t="s">
        <v>602</v>
      </c>
      <c r="H153" t="s">
        <v>289</v>
      </c>
      <c r="I153" t="s">
        <v>603</v>
      </c>
      <c r="J153" t="s">
        <v>291</v>
      </c>
      <c r="K153" t="s">
        <v>604</v>
      </c>
      <c r="L153" t="s">
        <v>289</v>
      </c>
      <c r="M153" t="s">
        <v>605</v>
      </c>
      <c r="N153" t="s">
        <v>294</v>
      </c>
      <c r="O153" t="s">
        <v>607</v>
      </c>
      <c r="P153" t="s">
        <v>285</v>
      </c>
      <c r="Q153" t="s">
        <v>403</v>
      </c>
      <c r="R153" t="s">
        <v>298</v>
      </c>
      <c r="S153" t="s">
        <v>404</v>
      </c>
      <c r="T153" t="s">
        <v>302</v>
      </c>
      <c r="U153" t="s">
        <v>405</v>
      </c>
      <c r="V153" t="s">
        <v>302</v>
      </c>
    </row>
    <row r="154" spans="1:24">
      <c r="A154" t="s">
        <v>582</v>
      </c>
      <c r="B154" t="s">
        <v>283</v>
      </c>
      <c r="C154" t="s">
        <v>583</v>
      </c>
      <c r="D154" t="s">
        <v>285</v>
      </c>
      <c r="E154" t="s">
        <v>584</v>
      </c>
      <c r="F154" t="s">
        <v>287</v>
      </c>
      <c r="G154" t="s">
        <v>608</v>
      </c>
      <c r="H154" t="s">
        <v>289</v>
      </c>
      <c r="I154" t="s">
        <v>609</v>
      </c>
      <c r="J154" t="s">
        <v>291</v>
      </c>
      <c r="K154" t="s">
        <v>610</v>
      </c>
      <c r="L154" t="s">
        <v>289</v>
      </c>
      <c r="M154" t="s">
        <v>611</v>
      </c>
      <c r="N154" t="s">
        <v>294</v>
      </c>
      <c r="O154" t="s">
        <v>612</v>
      </c>
      <c r="P154" t="s">
        <v>285</v>
      </c>
      <c r="Q154" t="s">
        <v>613</v>
      </c>
      <c r="R154" t="s">
        <v>298</v>
      </c>
      <c r="S154" t="s">
        <v>388</v>
      </c>
      <c r="T154" t="s">
        <v>302</v>
      </c>
      <c r="U154" t="s">
        <v>389</v>
      </c>
      <c r="V154" t="s">
        <v>302</v>
      </c>
    </row>
    <row r="155" spans="1:24">
      <c r="A155" t="s">
        <v>582</v>
      </c>
      <c r="B155" t="s">
        <v>283</v>
      </c>
      <c r="C155" t="s">
        <v>583</v>
      </c>
      <c r="D155" t="s">
        <v>285</v>
      </c>
      <c r="E155" t="s">
        <v>584</v>
      </c>
      <c r="F155" t="s">
        <v>287</v>
      </c>
      <c r="G155" t="s">
        <v>614</v>
      </c>
      <c r="H155" t="s">
        <v>479</v>
      </c>
      <c r="I155" t="s">
        <v>615</v>
      </c>
      <c r="J155" t="s">
        <v>291</v>
      </c>
      <c r="K155" t="s">
        <v>616</v>
      </c>
      <c r="L155" t="s">
        <v>289</v>
      </c>
      <c r="M155" t="s">
        <v>446</v>
      </c>
      <c r="N155" t="s">
        <v>294</v>
      </c>
      <c r="O155" t="s">
        <v>447</v>
      </c>
      <c r="P155" t="s">
        <v>296</v>
      </c>
      <c r="Q155" t="s">
        <v>428</v>
      </c>
      <c r="R155" t="s">
        <v>298</v>
      </c>
      <c r="S155" t="s">
        <v>429</v>
      </c>
      <c r="T155" t="s">
        <v>302</v>
      </c>
      <c r="U155" t="s">
        <v>430</v>
      </c>
      <c r="V155" t="s">
        <v>302</v>
      </c>
    </row>
    <row r="156" spans="1:24">
      <c r="A156" t="s">
        <v>582</v>
      </c>
      <c r="B156" t="s">
        <v>283</v>
      </c>
      <c r="C156" t="s">
        <v>583</v>
      </c>
      <c r="D156" t="s">
        <v>285</v>
      </c>
      <c r="E156" t="s">
        <v>584</v>
      </c>
      <c r="F156" t="s">
        <v>287</v>
      </c>
      <c r="G156" t="s">
        <v>614</v>
      </c>
      <c r="H156" t="s">
        <v>479</v>
      </c>
      <c r="I156" t="s">
        <v>615</v>
      </c>
      <c r="J156" t="s">
        <v>291</v>
      </c>
      <c r="K156" t="s">
        <v>616</v>
      </c>
      <c r="L156" t="s">
        <v>289</v>
      </c>
      <c r="M156" t="s">
        <v>446</v>
      </c>
      <c r="N156" t="s">
        <v>294</v>
      </c>
      <c r="O156" t="s">
        <v>448</v>
      </c>
      <c r="P156" t="s">
        <v>296</v>
      </c>
      <c r="Q156" t="s">
        <v>449</v>
      </c>
      <c r="R156" t="s">
        <v>298</v>
      </c>
      <c r="S156" t="s">
        <v>404</v>
      </c>
      <c r="T156" t="s">
        <v>302</v>
      </c>
      <c r="U156" t="s">
        <v>450</v>
      </c>
      <c r="V156" t="s">
        <v>302</v>
      </c>
    </row>
    <row r="157" spans="1:24">
      <c r="A157" t="s">
        <v>582</v>
      </c>
      <c r="B157" t="s">
        <v>283</v>
      </c>
      <c r="C157" t="s">
        <v>583</v>
      </c>
      <c r="D157" t="s">
        <v>285</v>
      </c>
      <c r="E157" t="s">
        <v>584</v>
      </c>
      <c r="F157" t="s">
        <v>287</v>
      </c>
      <c r="G157" t="s">
        <v>614</v>
      </c>
      <c r="H157" t="s">
        <v>479</v>
      </c>
      <c r="I157" t="s">
        <v>615</v>
      </c>
      <c r="J157" t="s">
        <v>291</v>
      </c>
      <c r="K157" t="s">
        <v>616</v>
      </c>
      <c r="L157" t="s">
        <v>289</v>
      </c>
      <c r="M157" t="s">
        <v>446</v>
      </c>
      <c r="N157" t="s">
        <v>294</v>
      </c>
      <c r="O157" t="s">
        <v>451</v>
      </c>
      <c r="P157" t="s">
        <v>296</v>
      </c>
      <c r="Q157" t="s">
        <v>452</v>
      </c>
      <c r="R157" t="s">
        <v>298</v>
      </c>
      <c r="S157" t="s">
        <v>388</v>
      </c>
      <c r="T157" t="s">
        <v>302</v>
      </c>
      <c r="U157" t="s">
        <v>453</v>
      </c>
      <c r="V157" t="s">
        <v>302</v>
      </c>
    </row>
    <row r="158" spans="1:24">
      <c r="A158" t="s">
        <v>582</v>
      </c>
      <c r="B158" t="s">
        <v>283</v>
      </c>
      <c r="C158" t="s">
        <v>583</v>
      </c>
      <c r="D158" t="s">
        <v>285</v>
      </c>
      <c r="E158" t="s">
        <v>584</v>
      </c>
      <c r="F158" t="s">
        <v>287</v>
      </c>
      <c r="G158" t="s">
        <v>617</v>
      </c>
      <c r="H158" t="s">
        <v>479</v>
      </c>
      <c r="I158" t="s">
        <v>603</v>
      </c>
      <c r="J158" t="s">
        <v>291</v>
      </c>
      <c r="K158" t="s">
        <v>604</v>
      </c>
      <c r="L158" t="s">
        <v>289</v>
      </c>
      <c r="M158" t="s">
        <v>605</v>
      </c>
      <c r="N158" t="s">
        <v>294</v>
      </c>
      <c r="O158" t="s">
        <v>606</v>
      </c>
      <c r="P158" t="s">
        <v>285</v>
      </c>
      <c r="Q158" t="s">
        <v>371</v>
      </c>
      <c r="R158" t="s">
        <v>298</v>
      </c>
      <c r="S158" t="s">
        <v>372</v>
      </c>
      <c r="T158" t="s">
        <v>302</v>
      </c>
      <c r="U158" t="s">
        <v>373</v>
      </c>
      <c r="V158" t="s">
        <v>302</v>
      </c>
    </row>
    <row r="159" spans="1:24">
      <c r="A159" t="s">
        <v>582</v>
      </c>
      <c r="B159" t="s">
        <v>283</v>
      </c>
      <c r="C159" t="s">
        <v>583</v>
      </c>
      <c r="D159" t="s">
        <v>285</v>
      </c>
      <c r="E159" t="s">
        <v>584</v>
      </c>
      <c r="F159" t="s">
        <v>287</v>
      </c>
      <c r="G159" t="s">
        <v>617</v>
      </c>
      <c r="H159" t="s">
        <v>479</v>
      </c>
      <c r="I159" t="s">
        <v>603</v>
      </c>
      <c r="J159" t="s">
        <v>291</v>
      </c>
      <c r="K159" t="s">
        <v>604</v>
      </c>
      <c r="L159" t="s">
        <v>289</v>
      </c>
      <c r="M159" t="s">
        <v>605</v>
      </c>
      <c r="N159" t="s">
        <v>294</v>
      </c>
      <c r="O159" t="s">
        <v>607</v>
      </c>
      <c r="P159" t="s">
        <v>285</v>
      </c>
      <c r="Q159" t="s">
        <v>403</v>
      </c>
      <c r="R159" t="s">
        <v>298</v>
      </c>
      <c r="S159" t="s">
        <v>404</v>
      </c>
      <c r="T159" t="s">
        <v>302</v>
      </c>
      <c r="U159" t="s">
        <v>405</v>
      </c>
      <c r="V159" t="s">
        <v>302</v>
      </c>
    </row>
    <row r="160" spans="1:24">
      <c r="A160" t="s">
        <v>582</v>
      </c>
      <c r="B160" t="s">
        <v>283</v>
      </c>
      <c r="C160" t="s">
        <v>583</v>
      </c>
      <c r="D160" t="s">
        <v>285</v>
      </c>
      <c r="E160" t="s">
        <v>584</v>
      </c>
      <c r="F160" t="s">
        <v>287</v>
      </c>
      <c r="G160" t="s">
        <v>618</v>
      </c>
      <c r="H160" t="s">
        <v>479</v>
      </c>
      <c r="I160" t="s">
        <v>586</v>
      </c>
      <c r="J160" t="s">
        <v>291</v>
      </c>
      <c r="K160" t="s">
        <v>587</v>
      </c>
      <c r="L160" t="s">
        <v>289</v>
      </c>
      <c r="M160" t="s">
        <v>588</v>
      </c>
      <c r="N160" t="s">
        <v>294</v>
      </c>
      <c r="O160" t="s">
        <v>589</v>
      </c>
      <c r="P160" t="s">
        <v>285</v>
      </c>
      <c r="Q160" t="s">
        <v>424</v>
      </c>
      <c r="R160" t="s">
        <v>298</v>
      </c>
      <c r="S160" t="s">
        <v>425</v>
      </c>
      <c r="T160" t="s">
        <v>302</v>
      </c>
      <c r="U160" t="s">
        <v>426</v>
      </c>
      <c r="V160" t="s">
        <v>302</v>
      </c>
    </row>
    <row r="161" spans="1:24">
      <c r="A161" t="s">
        <v>582</v>
      </c>
      <c r="B161" t="s">
        <v>283</v>
      </c>
      <c r="C161" t="s">
        <v>583</v>
      </c>
      <c r="D161" t="s">
        <v>285</v>
      </c>
      <c r="E161" t="s">
        <v>584</v>
      </c>
      <c r="F161" t="s">
        <v>287</v>
      </c>
      <c r="G161" t="s">
        <v>618</v>
      </c>
      <c r="H161" t="s">
        <v>479</v>
      </c>
      <c r="I161" t="s">
        <v>586</v>
      </c>
      <c r="J161" t="s">
        <v>291</v>
      </c>
      <c r="K161" t="s">
        <v>587</v>
      </c>
      <c r="L161" t="s">
        <v>289</v>
      </c>
      <c r="M161" t="s">
        <v>588</v>
      </c>
      <c r="N161" t="s">
        <v>294</v>
      </c>
      <c r="O161" t="s">
        <v>590</v>
      </c>
      <c r="P161" t="s">
        <v>285</v>
      </c>
      <c r="Q161" t="s">
        <v>518</v>
      </c>
      <c r="R161" t="s">
        <v>298</v>
      </c>
      <c r="S161" t="s">
        <v>519</v>
      </c>
      <c r="T161" t="s">
        <v>302</v>
      </c>
      <c r="U161" t="s">
        <v>520</v>
      </c>
      <c r="V161" t="s">
        <v>302</v>
      </c>
    </row>
    <row r="162" spans="1:24">
      <c r="A162" t="s">
        <v>582</v>
      </c>
      <c r="B162" t="s">
        <v>283</v>
      </c>
      <c r="C162" t="s">
        <v>583</v>
      </c>
      <c r="D162" t="s">
        <v>285</v>
      </c>
      <c r="E162" t="s">
        <v>584</v>
      </c>
      <c r="F162" t="s">
        <v>287</v>
      </c>
      <c r="G162" t="s">
        <v>618</v>
      </c>
      <c r="H162" t="s">
        <v>479</v>
      </c>
      <c r="I162" t="s">
        <v>586</v>
      </c>
      <c r="J162" t="s">
        <v>291</v>
      </c>
      <c r="K162" t="s">
        <v>587</v>
      </c>
      <c r="L162" t="s">
        <v>289</v>
      </c>
      <c r="M162" t="s">
        <v>588</v>
      </c>
      <c r="N162" t="s">
        <v>294</v>
      </c>
      <c r="O162" t="s">
        <v>591</v>
      </c>
      <c r="P162" t="s">
        <v>296</v>
      </c>
      <c r="Q162" t="s">
        <v>424</v>
      </c>
      <c r="R162" t="s">
        <v>298</v>
      </c>
      <c r="S162" t="s">
        <v>425</v>
      </c>
      <c r="T162" t="s">
        <v>302</v>
      </c>
      <c r="U162" t="s">
        <v>426</v>
      </c>
      <c r="V162" t="s">
        <v>302</v>
      </c>
    </row>
    <row r="163" spans="1:24">
      <c r="A163" t="s">
        <v>582</v>
      </c>
      <c r="B163" t="s">
        <v>283</v>
      </c>
      <c r="C163" t="s">
        <v>583</v>
      </c>
      <c r="D163" t="s">
        <v>285</v>
      </c>
      <c r="E163" t="s">
        <v>584</v>
      </c>
      <c r="F163" t="s">
        <v>287</v>
      </c>
      <c r="G163" t="s">
        <v>618</v>
      </c>
      <c r="H163" t="s">
        <v>479</v>
      </c>
      <c r="I163" t="s">
        <v>586</v>
      </c>
      <c r="J163" t="s">
        <v>291</v>
      </c>
      <c r="K163" t="s">
        <v>587</v>
      </c>
      <c r="L163" t="s">
        <v>289</v>
      </c>
      <c r="M163" t="s">
        <v>588</v>
      </c>
      <c r="N163" t="s">
        <v>294</v>
      </c>
      <c r="O163" t="s">
        <v>592</v>
      </c>
      <c r="P163" t="s">
        <v>296</v>
      </c>
      <c r="Q163" t="s">
        <v>524</v>
      </c>
      <c r="R163" t="s">
        <v>298</v>
      </c>
      <c r="S163" t="s">
        <v>301</v>
      </c>
      <c r="T163" t="s">
        <v>302</v>
      </c>
      <c r="U163" t="s">
        <v>525</v>
      </c>
      <c r="V163" t="s">
        <v>302</v>
      </c>
    </row>
    <row r="164" spans="1:24">
      <c r="A164" t="s">
        <v>582</v>
      </c>
      <c r="B164" t="s">
        <v>283</v>
      </c>
      <c r="C164" t="s">
        <v>583</v>
      </c>
      <c r="D164" t="s">
        <v>285</v>
      </c>
      <c r="E164" t="s">
        <v>584</v>
      </c>
      <c r="F164" t="s">
        <v>287</v>
      </c>
      <c r="G164" t="s">
        <v>619</v>
      </c>
      <c r="H164" t="s">
        <v>479</v>
      </c>
      <c r="I164" t="s">
        <v>594</v>
      </c>
      <c r="J164" t="s">
        <v>291</v>
      </c>
      <c r="K164" t="s">
        <v>595</v>
      </c>
      <c r="L164" t="s">
        <v>289</v>
      </c>
      <c r="M164" t="s">
        <v>596</v>
      </c>
      <c r="N164" t="s">
        <v>294</v>
      </c>
      <c r="O164" t="s">
        <v>597</v>
      </c>
      <c r="P164" t="s">
        <v>285</v>
      </c>
      <c r="Q164" t="s">
        <v>376</v>
      </c>
      <c r="R164" t="s">
        <v>298</v>
      </c>
      <c r="S164" t="s">
        <v>310</v>
      </c>
      <c r="T164" t="s">
        <v>302</v>
      </c>
      <c r="U164" t="s">
        <v>377</v>
      </c>
      <c r="V164" t="s">
        <v>302</v>
      </c>
    </row>
    <row r="165" spans="1:24">
      <c r="A165" t="s">
        <v>582</v>
      </c>
      <c r="B165" t="s">
        <v>283</v>
      </c>
      <c r="C165" t="s">
        <v>583</v>
      </c>
      <c r="D165" t="s">
        <v>285</v>
      </c>
      <c r="E165" t="s">
        <v>584</v>
      </c>
      <c r="F165" t="s">
        <v>287</v>
      </c>
      <c r="G165" t="s">
        <v>619</v>
      </c>
      <c r="H165" t="s">
        <v>479</v>
      </c>
      <c r="I165" t="s">
        <v>594</v>
      </c>
      <c r="J165" t="s">
        <v>291</v>
      </c>
      <c r="K165" t="s">
        <v>595</v>
      </c>
      <c r="L165" t="s">
        <v>289</v>
      </c>
      <c r="M165" t="s">
        <v>596</v>
      </c>
      <c r="N165" t="s">
        <v>294</v>
      </c>
      <c r="O165" t="s">
        <v>598</v>
      </c>
      <c r="P165" t="s">
        <v>285</v>
      </c>
      <c r="Q165" t="s">
        <v>424</v>
      </c>
      <c r="R165" t="s">
        <v>298</v>
      </c>
      <c r="S165" t="s">
        <v>425</v>
      </c>
      <c r="T165" t="s">
        <v>302</v>
      </c>
      <c r="U165" t="s">
        <v>426</v>
      </c>
      <c r="V165" t="s">
        <v>302</v>
      </c>
    </row>
    <row r="166" spans="1:24">
      <c r="A166" t="s">
        <v>582</v>
      </c>
      <c r="B166" t="s">
        <v>283</v>
      </c>
      <c r="C166" t="s">
        <v>583</v>
      </c>
      <c r="D166" t="s">
        <v>285</v>
      </c>
      <c r="E166" t="s">
        <v>584</v>
      </c>
      <c r="F166" t="s">
        <v>287</v>
      </c>
      <c r="G166" t="s">
        <v>619</v>
      </c>
      <c r="H166" t="s">
        <v>479</v>
      </c>
      <c r="I166" t="s">
        <v>594</v>
      </c>
      <c r="J166" t="s">
        <v>291</v>
      </c>
      <c r="K166" t="s">
        <v>595</v>
      </c>
      <c r="L166" t="s">
        <v>289</v>
      </c>
      <c r="M166" t="s">
        <v>596</v>
      </c>
      <c r="N166" t="s">
        <v>294</v>
      </c>
      <c r="O166" t="s">
        <v>599</v>
      </c>
      <c r="P166" t="s">
        <v>296</v>
      </c>
      <c r="Q166" t="s">
        <v>424</v>
      </c>
      <c r="R166" t="s">
        <v>298</v>
      </c>
      <c r="S166" t="s">
        <v>425</v>
      </c>
      <c r="T166" t="s">
        <v>302</v>
      </c>
      <c r="U166" t="s">
        <v>426</v>
      </c>
      <c r="V166" t="s">
        <v>302</v>
      </c>
    </row>
    <row r="167" spans="1:24">
      <c r="A167" t="s">
        <v>582</v>
      </c>
      <c r="B167" t="s">
        <v>283</v>
      </c>
      <c r="C167" t="s">
        <v>583</v>
      </c>
      <c r="D167" t="s">
        <v>285</v>
      </c>
      <c r="E167" t="s">
        <v>584</v>
      </c>
      <c r="F167" t="s">
        <v>287</v>
      </c>
      <c r="G167" t="s">
        <v>619</v>
      </c>
      <c r="H167" t="s">
        <v>479</v>
      </c>
      <c r="I167" t="s">
        <v>594</v>
      </c>
      <c r="J167" t="s">
        <v>291</v>
      </c>
      <c r="K167" t="s">
        <v>595</v>
      </c>
      <c r="L167" t="s">
        <v>289</v>
      </c>
      <c r="M167" t="s">
        <v>596</v>
      </c>
      <c r="N167" t="s">
        <v>294</v>
      </c>
      <c r="O167" t="s">
        <v>600</v>
      </c>
      <c r="P167" t="s">
        <v>296</v>
      </c>
      <c r="Q167" t="s">
        <v>522</v>
      </c>
      <c r="R167" t="s">
        <v>298</v>
      </c>
      <c r="S167" t="s">
        <v>331</v>
      </c>
      <c r="T167" t="s">
        <v>302</v>
      </c>
      <c r="U167" t="s">
        <v>332</v>
      </c>
      <c r="V167" t="s">
        <v>302</v>
      </c>
    </row>
    <row r="168" spans="1:24">
      <c r="A168" t="s">
        <v>582</v>
      </c>
      <c r="B168" t="s">
        <v>283</v>
      </c>
      <c r="C168" t="s">
        <v>583</v>
      </c>
      <c r="D168" t="s">
        <v>285</v>
      </c>
      <c r="E168" t="s">
        <v>584</v>
      </c>
      <c r="F168" t="s">
        <v>287</v>
      </c>
      <c r="G168" t="s">
        <v>619</v>
      </c>
      <c r="H168" t="s">
        <v>479</v>
      </c>
      <c r="I168" t="s">
        <v>594</v>
      </c>
      <c r="J168" t="s">
        <v>291</v>
      </c>
      <c r="K168" t="s">
        <v>595</v>
      </c>
      <c r="L168" t="s">
        <v>289</v>
      </c>
      <c r="M168" t="s">
        <v>596</v>
      </c>
      <c r="N168" t="s">
        <v>294</v>
      </c>
      <c r="O168" t="s">
        <v>601</v>
      </c>
      <c r="P168" t="s">
        <v>296</v>
      </c>
      <c r="Q168" t="s">
        <v>524</v>
      </c>
      <c r="R168" t="s">
        <v>298</v>
      </c>
      <c r="S168" t="s">
        <v>301</v>
      </c>
      <c r="T168" t="s">
        <v>302</v>
      </c>
      <c r="U168" t="s">
        <v>525</v>
      </c>
      <c r="V168" t="s">
        <v>302</v>
      </c>
    </row>
    <row r="169" spans="1:24">
      <c r="A169" t="s">
        <v>582</v>
      </c>
      <c r="B169" t="s">
        <v>283</v>
      </c>
      <c r="C169" t="s">
        <v>583</v>
      </c>
      <c r="D169" t="s">
        <v>285</v>
      </c>
      <c r="E169" t="s">
        <v>584</v>
      </c>
      <c r="F169" t="s">
        <v>287</v>
      </c>
      <c r="G169" t="s">
        <v>620</v>
      </c>
      <c r="H169" t="s">
        <v>479</v>
      </c>
      <c r="I169" t="s">
        <v>609</v>
      </c>
      <c r="J169" t="s">
        <v>291</v>
      </c>
      <c r="K169" t="s">
        <v>610</v>
      </c>
      <c r="L169" t="s">
        <v>289</v>
      </c>
      <c r="M169" t="s">
        <v>611</v>
      </c>
      <c r="N169" t="s">
        <v>294</v>
      </c>
      <c r="O169" t="s">
        <v>612</v>
      </c>
      <c r="P169" t="s">
        <v>285</v>
      </c>
      <c r="Q169" t="s">
        <v>613</v>
      </c>
      <c r="R169" t="s">
        <v>298</v>
      </c>
      <c r="S169" t="s">
        <v>388</v>
      </c>
      <c r="T169" t="s">
        <v>302</v>
      </c>
      <c r="U169" t="s">
        <v>389</v>
      </c>
      <c r="V169" t="s">
        <v>302</v>
      </c>
    </row>
    <row r="170" spans="1:24">
      <c r="A170" t="s">
        <v>582</v>
      </c>
      <c r="B170" t="s">
        <v>283</v>
      </c>
      <c r="C170" t="s">
        <v>621</v>
      </c>
      <c r="D170" t="s">
        <v>285</v>
      </c>
      <c r="E170" t="s">
        <v>622</v>
      </c>
      <c r="F170" t="s">
        <v>287</v>
      </c>
      <c r="G170" t="s">
        <v>623</v>
      </c>
      <c r="H170" t="s">
        <v>289</v>
      </c>
      <c r="I170" t="s">
        <v>615</v>
      </c>
      <c r="J170" t="s">
        <v>291</v>
      </c>
      <c r="K170" t="s">
        <v>616</v>
      </c>
      <c r="L170" t="s">
        <v>289</v>
      </c>
      <c r="M170" t="s">
        <v>446</v>
      </c>
      <c r="N170" t="s">
        <v>294</v>
      </c>
      <c r="O170" t="s">
        <v>447</v>
      </c>
      <c r="P170" t="s">
        <v>296</v>
      </c>
      <c r="Q170" t="s">
        <v>428</v>
      </c>
      <c r="R170" t="s">
        <v>298</v>
      </c>
      <c r="S170" t="s">
        <v>429</v>
      </c>
      <c r="T170" t="s">
        <v>302</v>
      </c>
      <c r="U170" t="s">
        <v>430</v>
      </c>
      <c r="V170" t="s">
        <v>302</v>
      </c>
    </row>
    <row r="171" spans="1:24">
      <c r="A171" t="s">
        <v>582</v>
      </c>
      <c r="B171" t="s">
        <v>283</v>
      </c>
      <c r="C171" t="s">
        <v>621</v>
      </c>
      <c r="D171" t="s">
        <v>285</v>
      </c>
      <c r="E171" t="s">
        <v>622</v>
      </c>
      <c r="F171" t="s">
        <v>287</v>
      </c>
      <c r="G171" t="s">
        <v>623</v>
      </c>
      <c r="H171" t="s">
        <v>289</v>
      </c>
      <c r="I171" t="s">
        <v>615</v>
      </c>
      <c r="J171" t="s">
        <v>291</v>
      </c>
      <c r="K171" t="s">
        <v>616</v>
      </c>
      <c r="L171" t="s">
        <v>289</v>
      </c>
      <c r="M171" t="s">
        <v>446</v>
      </c>
      <c r="N171" t="s">
        <v>294</v>
      </c>
      <c r="O171" t="s">
        <v>448</v>
      </c>
      <c r="P171" t="s">
        <v>296</v>
      </c>
      <c r="Q171" t="s">
        <v>449</v>
      </c>
      <c r="R171" t="s">
        <v>298</v>
      </c>
      <c r="S171" t="s">
        <v>404</v>
      </c>
      <c r="T171" t="s">
        <v>302</v>
      </c>
      <c r="U171" t="s">
        <v>450</v>
      </c>
      <c r="V171" t="s">
        <v>302</v>
      </c>
    </row>
    <row r="172" spans="1:24">
      <c r="A172" t="s">
        <v>582</v>
      </c>
      <c r="B172" t="s">
        <v>283</v>
      </c>
      <c r="C172" t="s">
        <v>621</v>
      </c>
      <c r="D172" t="s">
        <v>285</v>
      </c>
      <c r="E172" t="s">
        <v>622</v>
      </c>
      <c r="F172" t="s">
        <v>287</v>
      </c>
      <c r="G172" t="s">
        <v>623</v>
      </c>
      <c r="H172" t="s">
        <v>289</v>
      </c>
      <c r="I172" t="s">
        <v>615</v>
      </c>
      <c r="J172" t="s">
        <v>291</v>
      </c>
      <c r="K172" t="s">
        <v>616</v>
      </c>
      <c r="L172" t="s">
        <v>289</v>
      </c>
      <c r="M172" t="s">
        <v>446</v>
      </c>
      <c r="N172" t="s">
        <v>294</v>
      </c>
      <c r="O172" t="s">
        <v>451</v>
      </c>
      <c r="P172" t="s">
        <v>296</v>
      </c>
      <c r="Q172" t="s">
        <v>452</v>
      </c>
      <c r="R172" t="s">
        <v>298</v>
      </c>
      <c r="S172" t="s">
        <v>388</v>
      </c>
      <c r="T172" t="s">
        <v>302</v>
      </c>
      <c r="U172" t="s">
        <v>453</v>
      </c>
      <c r="V172" t="s">
        <v>302</v>
      </c>
    </row>
    <row r="173" spans="1:24">
      <c r="A173" t="s">
        <v>582</v>
      </c>
      <c r="B173" t="s">
        <v>283</v>
      </c>
      <c r="C173" t="s">
        <v>621</v>
      </c>
      <c r="D173" t="s">
        <v>285</v>
      </c>
      <c r="E173" t="s">
        <v>622</v>
      </c>
      <c r="F173" t="s">
        <v>287</v>
      </c>
      <c r="G173" t="s">
        <v>624</v>
      </c>
      <c r="H173" t="s">
        <v>289</v>
      </c>
      <c r="I173" t="s">
        <v>625</v>
      </c>
      <c r="J173" t="s">
        <v>291</v>
      </c>
      <c r="K173" t="s">
        <v>626</v>
      </c>
      <c r="L173" t="s">
        <v>289</v>
      </c>
      <c r="M173" t="s">
        <v>627</v>
      </c>
      <c r="N173" t="s">
        <v>294</v>
      </c>
      <c r="O173" t="s">
        <v>628</v>
      </c>
      <c r="P173" t="s">
        <v>285</v>
      </c>
      <c r="Q173" t="s">
        <v>424</v>
      </c>
      <c r="R173" t="s">
        <v>298</v>
      </c>
      <c r="S173" t="s">
        <v>425</v>
      </c>
      <c r="T173" t="s">
        <v>302</v>
      </c>
      <c r="U173" t="s">
        <v>426</v>
      </c>
      <c r="V173" t="s">
        <v>302</v>
      </c>
    </row>
    <row r="174" spans="1:24">
      <c r="A174" t="s">
        <v>582</v>
      </c>
      <c r="B174" t="s">
        <v>283</v>
      </c>
      <c r="C174" t="s">
        <v>621</v>
      </c>
      <c r="D174" t="s">
        <v>285</v>
      </c>
      <c r="E174" t="s">
        <v>622</v>
      </c>
      <c r="F174" t="s">
        <v>287</v>
      </c>
      <c r="G174" t="s">
        <v>624</v>
      </c>
      <c r="H174" t="s">
        <v>289</v>
      </c>
      <c r="I174" t="s">
        <v>625</v>
      </c>
      <c r="J174" t="s">
        <v>291</v>
      </c>
      <c r="K174" t="s">
        <v>626</v>
      </c>
      <c r="L174" t="s">
        <v>289</v>
      </c>
      <c r="M174" t="s">
        <v>627</v>
      </c>
      <c r="N174" t="s">
        <v>294</v>
      </c>
      <c r="O174" t="s">
        <v>629</v>
      </c>
      <c r="P174" t="s">
        <v>296</v>
      </c>
      <c r="Q174" t="s">
        <v>449</v>
      </c>
      <c r="R174" t="s">
        <v>298</v>
      </c>
      <c r="S174" t="s">
        <v>404</v>
      </c>
      <c r="T174" t="s">
        <v>302</v>
      </c>
      <c r="U174" t="s">
        <v>450</v>
      </c>
      <c r="V174" t="s">
        <v>302</v>
      </c>
    </row>
    <row r="175" spans="1:24">
      <c r="A175" t="s">
        <v>582</v>
      </c>
      <c r="B175" t="s">
        <v>283</v>
      </c>
      <c r="C175" t="s">
        <v>630</v>
      </c>
      <c r="D175" t="s">
        <v>479</v>
      </c>
      <c r="E175" t="s">
        <v>570</v>
      </c>
      <c r="F175" t="s">
        <v>287</v>
      </c>
      <c r="G175" t="s">
        <v>571</v>
      </c>
      <c r="H175" t="s">
        <v>479</v>
      </c>
      <c r="I175" t="s">
        <v>572</v>
      </c>
      <c r="J175" t="s">
        <v>291</v>
      </c>
      <c r="K175" t="s">
        <v>573</v>
      </c>
      <c r="L175" t="s">
        <v>289</v>
      </c>
      <c r="M175" t="s">
        <v>574</v>
      </c>
      <c r="N175" t="s">
        <v>294</v>
      </c>
      <c r="O175" t="s">
        <v>575</v>
      </c>
      <c r="P175" t="s">
        <v>285</v>
      </c>
      <c r="Q175" t="s">
        <v>424</v>
      </c>
      <c r="R175" t="s">
        <v>298</v>
      </c>
      <c r="S175" t="s">
        <v>425</v>
      </c>
      <c r="T175" t="s">
        <v>302</v>
      </c>
      <c r="U175" t="s">
        <v>426</v>
      </c>
      <c r="V175" t="s">
        <v>302</v>
      </c>
    </row>
    <row r="176" spans="1:24">
      <c r="A176" t="s">
        <v>631</v>
      </c>
      <c r="B176" t="s">
        <v>283</v>
      </c>
      <c r="C176" t="s">
        <v>632</v>
      </c>
      <c r="D176" t="s">
        <v>285</v>
      </c>
      <c r="E176" t="s">
        <v>195</v>
      </c>
      <c r="F176" t="s">
        <v>287</v>
      </c>
      <c r="G176" t="s">
        <v>633</v>
      </c>
      <c r="H176" t="s">
        <v>289</v>
      </c>
      <c r="I176" t="s">
        <v>634</v>
      </c>
      <c r="J176" t="s">
        <v>291</v>
      </c>
      <c r="K176" t="s">
        <v>635</v>
      </c>
      <c r="L176" t="s">
        <v>289</v>
      </c>
      <c r="M176" t="s">
        <v>636</v>
      </c>
      <c r="N176" t="s">
        <v>294</v>
      </c>
      <c r="O176" t="s">
        <v>637</v>
      </c>
      <c r="P176" t="s">
        <v>285</v>
      </c>
      <c r="Q176" t="s">
        <v>638</v>
      </c>
      <c r="R176" t="s">
        <v>298</v>
      </c>
      <c r="S176" t="s">
        <v>439</v>
      </c>
      <c r="T176" t="s">
        <v>302</v>
      </c>
      <c r="U176" t="s">
        <v>639</v>
      </c>
      <c r="V176" t="s">
        <v>302</v>
      </c>
    </row>
    <row r="177" spans="1:24">
      <c r="A177" t="s">
        <v>631</v>
      </c>
      <c r="B177" t="s">
        <v>283</v>
      </c>
      <c r="C177" t="s">
        <v>632</v>
      </c>
      <c r="D177" t="s">
        <v>285</v>
      </c>
      <c r="E177" t="s">
        <v>195</v>
      </c>
      <c r="F177" t="s">
        <v>287</v>
      </c>
      <c r="G177" t="s">
        <v>640</v>
      </c>
      <c r="H177" t="s">
        <v>289</v>
      </c>
      <c r="I177" t="s">
        <v>641</v>
      </c>
      <c r="J177" t="s">
        <v>291</v>
      </c>
      <c r="K177" t="s">
        <v>642</v>
      </c>
      <c r="L177" t="s">
        <v>289</v>
      </c>
      <c r="M177" t="s">
        <v>643</v>
      </c>
      <c r="N177" t="s">
        <v>294</v>
      </c>
      <c r="O177" t="s">
        <v>644</v>
      </c>
      <c r="P177" t="s">
        <v>285</v>
      </c>
      <c r="Q177" t="s">
        <v>371</v>
      </c>
      <c r="R177" t="s">
        <v>298</v>
      </c>
      <c r="S177" t="s">
        <v>372</v>
      </c>
      <c r="T177" t="s">
        <v>302</v>
      </c>
      <c r="U177" t="s">
        <v>373</v>
      </c>
      <c r="V177" t="s">
        <v>302</v>
      </c>
    </row>
    <row r="178" spans="1:24">
      <c r="A178" t="s">
        <v>631</v>
      </c>
      <c r="B178" t="s">
        <v>283</v>
      </c>
      <c r="C178" t="s">
        <v>632</v>
      </c>
      <c r="D178" t="s">
        <v>285</v>
      </c>
      <c r="E178" t="s">
        <v>195</v>
      </c>
      <c r="F178" t="s">
        <v>287</v>
      </c>
      <c r="G178" t="s">
        <v>640</v>
      </c>
      <c r="H178" t="s">
        <v>289</v>
      </c>
      <c r="I178" t="s">
        <v>641</v>
      </c>
      <c r="J178" t="s">
        <v>291</v>
      </c>
      <c r="K178" t="s">
        <v>642</v>
      </c>
      <c r="L178" t="s">
        <v>289</v>
      </c>
      <c r="M178" t="s">
        <v>643</v>
      </c>
      <c r="N178" t="s">
        <v>294</v>
      </c>
      <c r="O178" t="s">
        <v>645</v>
      </c>
      <c r="P178" t="s">
        <v>296</v>
      </c>
      <c r="Q178" t="s">
        <v>185</v>
      </c>
      <c r="R178" t="s">
        <v>298</v>
      </c>
      <c r="S178" t="s">
        <v>567</v>
      </c>
      <c r="T178" t="s">
        <v>302</v>
      </c>
      <c r="U178" t="s">
        <v>568</v>
      </c>
      <c r="V178" t="s">
        <v>302</v>
      </c>
    </row>
    <row r="179" spans="1:24">
      <c r="A179" t="s">
        <v>631</v>
      </c>
      <c r="B179" t="s">
        <v>283</v>
      </c>
      <c r="C179" t="s">
        <v>632</v>
      </c>
      <c r="D179" t="s">
        <v>285</v>
      </c>
      <c r="E179" t="s">
        <v>195</v>
      </c>
      <c r="F179" t="s">
        <v>287</v>
      </c>
      <c r="G179" t="s">
        <v>646</v>
      </c>
      <c r="H179" t="s">
        <v>479</v>
      </c>
      <c r="I179" t="s">
        <v>634</v>
      </c>
      <c r="J179" t="s">
        <v>291</v>
      </c>
      <c r="K179" t="s">
        <v>635</v>
      </c>
      <c r="L179" t="s">
        <v>289</v>
      </c>
      <c r="M179" t="s">
        <v>636</v>
      </c>
      <c r="N179" t="s">
        <v>294</v>
      </c>
      <c r="O179" t="s">
        <v>637</v>
      </c>
      <c r="P179" t="s">
        <v>285</v>
      </c>
      <c r="Q179" t="s">
        <v>638</v>
      </c>
      <c r="R179" t="s">
        <v>298</v>
      </c>
      <c r="S179" t="s">
        <v>439</v>
      </c>
      <c r="T179" t="s">
        <v>302</v>
      </c>
      <c r="U179" t="s">
        <v>639</v>
      </c>
      <c r="V179" t="s">
        <v>302</v>
      </c>
    </row>
    <row r="180" spans="1:24">
      <c r="A180" t="s">
        <v>631</v>
      </c>
      <c r="B180" t="s">
        <v>283</v>
      </c>
      <c r="C180" t="s">
        <v>647</v>
      </c>
      <c r="D180" t="s">
        <v>479</v>
      </c>
      <c r="E180" t="s">
        <v>570</v>
      </c>
      <c r="F180" t="s">
        <v>287</v>
      </c>
      <c r="G180" t="s">
        <v>571</v>
      </c>
      <c r="H180" t="s">
        <v>479</v>
      </c>
      <c r="I180" t="s">
        <v>572</v>
      </c>
      <c r="J180" t="s">
        <v>291</v>
      </c>
      <c r="K180" t="s">
        <v>573</v>
      </c>
      <c r="L180" t="s">
        <v>289</v>
      </c>
      <c r="M180" t="s">
        <v>574</v>
      </c>
      <c r="N180" t="s">
        <v>294</v>
      </c>
      <c r="O180" t="s">
        <v>575</v>
      </c>
      <c r="P180" t="s">
        <v>285</v>
      </c>
      <c r="Q180" t="s">
        <v>424</v>
      </c>
      <c r="R180" t="s">
        <v>298</v>
      </c>
      <c r="S180" t="s">
        <v>425</v>
      </c>
      <c r="T180" t="s">
        <v>302</v>
      </c>
      <c r="U180" t="s">
        <v>426</v>
      </c>
      <c r="V180" t="s">
        <v>302</v>
      </c>
    </row>
    <row r="181" spans="1:24">
      <c r="A181" t="s">
        <v>648</v>
      </c>
      <c r="B181" t="s">
        <v>283</v>
      </c>
      <c r="C181" t="s">
        <v>649</v>
      </c>
      <c r="D181" t="s">
        <v>479</v>
      </c>
      <c r="E181" t="s">
        <v>210</v>
      </c>
      <c r="F181" t="s">
        <v>287</v>
      </c>
      <c r="G181" t="s">
        <v>357</v>
      </c>
      <c r="H181" t="s">
        <v>289</v>
      </c>
      <c r="I181" t="s">
        <v>358</v>
      </c>
      <c r="J181" t="s">
        <v>291</v>
      </c>
      <c r="K181" t="s">
        <v>359</v>
      </c>
      <c r="L181" t="s">
        <v>342</v>
      </c>
      <c r="M181" t="s">
        <v>360</v>
      </c>
      <c r="N181" t="s">
        <v>294</v>
      </c>
      <c r="O181" t="s">
        <v>361</v>
      </c>
      <c r="P181" t="s">
        <v>285</v>
      </c>
      <c r="Q181" t="s">
        <v>362</v>
      </c>
      <c r="R181" t="s">
        <v>298</v>
      </c>
    </row>
    <row r="182" spans="1:24">
      <c r="A182" t="s">
        <v>648</v>
      </c>
      <c r="B182" t="s">
        <v>283</v>
      </c>
      <c r="C182" t="s">
        <v>649</v>
      </c>
      <c r="D182" t="s">
        <v>479</v>
      </c>
      <c r="E182" t="s">
        <v>210</v>
      </c>
      <c r="F182" t="s">
        <v>287</v>
      </c>
      <c r="G182" t="s">
        <v>357</v>
      </c>
      <c r="H182" t="s">
        <v>289</v>
      </c>
      <c r="I182" t="s">
        <v>358</v>
      </c>
      <c r="J182" t="s">
        <v>291</v>
      </c>
      <c r="K182" t="s">
        <v>359</v>
      </c>
      <c r="L182" t="s">
        <v>342</v>
      </c>
      <c r="M182" t="s">
        <v>360</v>
      </c>
      <c r="N182" t="s">
        <v>294</v>
      </c>
      <c r="O182" t="s">
        <v>363</v>
      </c>
      <c r="P182" t="s">
        <v>296</v>
      </c>
      <c r="Q182" t="s">
        <v>362</v>
      </c>
      <c r="R182" t="s">
        <v>298</v>
      </c>
    </row>
    <row r="183" spans="1:24">
      <c r="A183" t="s">
        <v>650</v>
      </c>
      <c r="B183" t="s">
        <v>283</v>
      </c>
      <c r="C183" t="s">
        <v>651</v>
      </c>
      <c r="D183" t="s">
        <v>285</v>
      </c>
      <c r="E183" t="s">
        <v>469</v>
      </c>
      <c r="F183" t="s">
        <v>287</v>
      </c>
      <c r="G183" t="s">
        <v>470</v>
      </c>
      <c r="H183" t="s">
        <v>289</v>
      </c>
      <c r="I183" t="s">
        <v>471</v>
      </c>
      <c r="J183" t="s">
        <v>291</v>
      </c>
      <c r="K183" t="s">
        <v>472</v>
      </c>
      <c r="L183" t="s">
        <v>289</v>
      </c>
      <c r="M183" t="s">
        <v>473</v>
      </c>
      <c r="N183" t="s">
        <v>294</v>
      </c>
      <c r="O183" t="s">
        <v>474</v>
      </c>
      <c r="P183" t="s">
        <v>285</v>
      </c>
      <c r="Q183" t="s">
        <v>371</v>
      </c>
      <c r="R183" t="s">
        <v>298</v>
      </c>
      <c r="S183" t="s">
        <v>372</v>
      </c>
      <c r="T183" t="s">
        <v>302</v>
      </c>
      <c r="U183" t="s">
        <v>373</v>
      </c>
      <c r="V183" t="s">
        <v>302</v>
      </c>
    </row>
    <row r="184" spans="1:24">
      <c r="A184" t="s">
        <v>650</v>
      </c>
      <c r="B184" t="s">
        <v>283</v>
      </c>
      <c r="C184" t="s">
        <v>651</v>
      </c>
      <c r="D184" t="s">
        <v>285</v>
      </c>
      <c r="E184" t="s">
        <v>469</v>
      </c>
      <c r="F184" t="s">
        <v>287</v>
      </c>
      <c r="G184" t="s">
        <v>470</v>
      </c>
      <c r="H184" t="s">
        <v>289</v>
      </c>
      <c r="I184" t="s">
        <v>471</v>
      </c>
      <c r="J184" t="s">
        <v>291</v>
      </c>
      <c r="K184" t="s">
        <v>472</v>
      </c>
      <c r="L184" t="s">
        <v>289</v>
      </c>
      <c r="M184" t="s">
        <v>473</v>
      </c>
      <c r="N184" t="s">
        <v>294</v>
      </c>
      <c r="O184" t="s">
        <v>475</v>
      </c>
      <c r="P184" t="s">
        <v>285</v>
      </c>
      <c r="Q184" t="s">
        <v>403</v>
      </c>
      <c r="R184" t="s">
        <v>298</v>
      </c>
      <c r="S184" t="s">
        <v>404</v>
      </c>
      <c r="T184" t="s">
        <v>302</v>
      </c>
      <c r="U184" t="s">
        <v>405</v>
      </c>
      <c r="V184" t="s">
        <v>302</v>
      </c>
    </row>
    <row r="185" spans="1:24">
      <c r="A185" t="s">
        <v>650</v>
      </c>
      <c r="B185" t="s">
        <v>283</v>
      </c>
      <c r="C185" t="s">
        <v>651</v>
      </c>
      <c r="D185" t="s">
        <v>285</v>
      </c>
      <c r="E185" t="s">
        <v>469</v>
      </c>
      <c r="F185" t="s">
        <v>287</v>
      </c>
      <c r="G185" t="s">
        <v>470</v>
      </c>
      <c r="H185" t="s">
        <v>289</v>
      </c>
      <c r="I185" t="s">
        <v>471</v>
      </c>
      <c r="J185" t="s">
        <v>291</v>
      </c>
      <c r="K185" t="s">
        <v>472</v>
      </c>
      <c r="L185" t="s">
        <v>289</v>
      </c>
      <c r="M185" t="s">
        <v>473</v>
      </c>
      <c r="N185" t="s">
        <v>294</v>
      </c>
      <c r="O185" t="s">
        <v>476</v>
      </c>
      <c r="P185" t="s">
        <v>296</v>
      </c>
      <c r="Q185" t="s">
        <v>403</v>
      </c>
      <c r="R185" t="s">
        <v>298</v>
      </c>
      <c r="S185" t="s">
        <v>404</v>
      </c>
      <c r="T185" t="s">
        <v>302</v>
      </c>
      <c r="U185" t="s">
        <v>405</v>
      </c>
      <c r="V185" t="s">
        <v>302</v>
      </c>
    </row>
    <row r="186" spans="1:24">
      <c r="A186" t="s">
        <v>650</v>
      </c>
      <c r="B186" t="s">
        <v>283</v>
      </c>
      <c r="C186" t="s">
        <v>651</v>
      </c>
      <c r="D186" t="s">
        <v>285</v>
      </c>
      <c r="E186" t="s">
        <v>469</v>
      </c>
      <c r="F186" t="s">
        <v>287</v>
      </c>
      <c r="G186" t="s">
        <v>470</v>
      </c>
      <c r="H186" t="s">
        <v>289</v>
      </c>
      <c r="I186" t="s">
        <v>471</v>
      </c>
      <c r="J186" t="s">
        <v>291</v>
      </c>
      <c r="K186" t="s">
        <v>472</v>
      </c>
      <c r="L186" t="s">
        <v>289</v>
      </c>
      <c r="M186" t="s">
        <v>473</v>
      </c>
      <c r="N186" t="s">
        <v>294</v>
      </c>
      <c r="O186" t="s">
        <v>477</v>
      </c>
      <c r="P186" t="s">
        <v>296</v>
      </c>
      <c r="Q186" t="s">
        <v>407</v>
      </c>
      <c r="R186" t="s">
        <v>298</v>
      </c>
      <c r="S186" t="s">
        <v>408</v>
      </c>
      <c r="T186" t="s">
        <v>302</v>
      </c>
      <c r="U186" t="s">
        <v>409</v>
      </c>
      <c r="V186" t="s">
        <v>302</v>
      </c>
    </row>
    <row r="187" spans="1:24">
      <c r="A187" t="s">
        <v>650</v>
      </c>
      <c r="B187" t="s">
        <v>283</v>
      </c>
      <c r="C187" t="s">
        <v>651</v>
      </c>
      <c r="D187" t="s">
        <v>285</v>
      </c>
      <c r="E187" t="s">
        <v>469</v>
      </c>
      <c r="F187" t="s">
        <v>287</v>
      </c>
      <c r="G187" t="s">
        <v>478</v>
      </c>
      <c r="H187" t="s">
        <v>479</v>
      </c>
      <c r="I187" t="s">
        <v>471</v>
      </c>
      <c r="J187" t="s">
        <v>291</v>
      </c>
      <c r="K187" t="s">
        <v>472</v>
      </c>
      <c r="L187" t="s">
        <v>289</v>
      </c>
      <c r="M187" t="s">
        <v>473</v>
      </c>
      <c r="N187" t="s">
        <v>294</v>
      </c>
      <c r="O187" t="s">
        <v>474</v>
      </c>
      <c r="P187" t="s">
        <v>285</v>
      </c>
      <c r="Q187" t="s">
        <v>371</v>
      </c>
      <c r="R187" t="s">
        <v>298</v>
      </c>
      <c r="S187" t="s">
        <v>372</v>
      </c>
      <c r="T187" t="s">
        <v>302</v>
      </c>
      <c r="U187" t="s">
        <v>373</v>
      </c>
      <c r="V187" t="s">
        <v>302</v>
      </c>
    </row>
    <row r="188" spans="1:24">
      <c r="A188" t="s">
        <v>650</v>
      </c>
      <c r="B188" t="s">
        <v>283</v>
      </c>
      <c r="C188" t="s">
        <v>651</v>
      </c>
      <c r="D188" t="s">
        <v>285</v>
      </c>
      <c r="E188" t="s">
        <v>469</v>
      </c>
      <c r="F188" t="s">
        <v>287</v>
      </c>
      <c r="G188" t="s">
        <v>478</v>
      </c>
      <c r="H188" t="s">
        <v>479</v>
      </c>
      <c r="I188" t="s">
        <v>471</v>
      </c>
      <c r="J188" t="s">
        <v>291</v>
      </c>
      <c r="K188" t="s">
        <v>472</v>
      </c>
      <c r="L188" t="s">
        <v>289</v>
      </c>
      <c r="M188" t="s">
        <v>473</v>
      </c>
      <c r="N188" t="s">
        <v>294</v>
      </c>
      <c r="O188" t="s">
        <v>475</v>
      </c>
      <c r="P188" t="s">
        <v>285</v>
      </c>
      <c r="Q188" t="s">
        <v>403</v>
      </c>
      <c r="R188" t="s">
        <v>298</v>
      </c>
      <c r="S188" t="s">
        <v>404</v>
      </c>
      <c r="T188" t="s">
        <v>302</v>
      </c>
      <c r="U188" t="s">
        <v>405</v>
      </c>
      <c r="V188" t="s">
        <v>302</v>
      </c>
    </row>
    <row r="189" spans="1:24">
      <c r="A189" t="s">
        <v>650</v>
      </c>
      <c r="B189" t="s">
        <v>283</v>
      </c>
      <c r="C189" t="s">
        <v>651</v>
      </c>
      <c r="D189" t="s">
        <v>285</v>
      </c>
      <c r="E189" t="s">
        <v>469</v>
      </c>
      <c r="F189" t="s">
        <v>287</v>
      </c>
      <c r="G189" t="s">
        <v>478</v>
      </c>
      <c r="H189" t="s">
        <v>479</v>
      </c>
      <c r="I189" t="s">
        <v>471</v>
      </c>
      <c r="J189" t="s">
        <v>291</v>
      </c>
      <c r="K189" t="s">
        <v>472</v>
      </c>
      <c r="L189" t="s">
        <v>289</v>
      </c>
      <c r="M189" t="s">
        <v>473</v>
      </c>
      <c r="N189" t="s">
        <v>294</v>
      </c>
      <c r="O189" t="s">
        <v>476</v>
      </c>
      <c r="P189" t="s">
        <v>296</v>
      </c>
      <c r="Q189" t="s">
        <v>403</v>
      </c>
      <c r="R189" t="s">
        <v>298</v>
      </c>
      <c r="S189" t="s">
        <v>404</v>
      </c>
      <c r="T189" t="s">
        <v>302</v>
      </c>
      <c r="U189" t="s">
        <v>405</v>
      </c>
      <c r="V189" t="s">
        <v>302</v>
      </c>
    </row>
    <row r="190" spans="1:24">
      <c r="A190" t="s">
        <v>650</v>
      </c>
      <c r="B190" t="s">
        <v>283</v>
      </c>
      <c r="C190" t="s">
        <v>651</v>
      </c>
      <c r="D190" t="s">
        <v>285</v>
      </c>
      <c r="E190" t="s">
        <v>469</v>
      </c>
      <c r="F190" t="s">
        <v>287</v>
      </c>
      <c r="G190" t="s">
        <v>478</v>
      </c>
      <c r="H190" t="s">
        <v>479</v>
      </c>
      <c r="I190" t="s">
        <v>471</v>
      </c>
      <c r="J190" t="s">
        <v>291</v>
      </c>
      <c r="K190" t="s">
        <v>472</v>
      </c>
      <c r="L190" t="s">
        <v>289</v>
      </c>
      <c r="M190" t="s">
        <v>473</v>
      </c>
      <c r="N190" t="s">
        <v>294</v>
      </c>
      <c r="O190" t="s">
        <v>477</v>
      </c>
      <c r="P190" t="s">
        <v>296</v>
      </c>
      <c r="Q190" t="s">
        <v>407</v>
      </c>
      <c r="R190" t="s">
        <v>298</v>
      </c>
      <c r="S190" t="s">
        <v>408</v>
      </c>
      <c r="T190" t="s">
        <v>302</v>
      </c>
      <c r="U190" t="s">
        <v>409</v>
      </c>
      <c r="V190" t="s">
        <v>302</v>
      </c>
    </row>
    <row r="191" spans="1:24">
      <c r="A191" t="s">
        <v>650</v>
      </c>
      <c r="B191" t="s">
        <v>283</v>
      </c>
      <c r="C191" t="s">
        <v>652</v>
      </c>
      <c r="D191" t="s">
        <v>285</v>
      </c>
      <c r="E191" t="s">
        <v>379</v>
      </c>
      <c r="F191" t="s">
        <v>287</v>
      </c>
      <c r="G191" t="s">
        <v>380</v>
      </c>
      <c r="H191" t="s">
        <v>289</v>
      </c>
      <c r="I191" t="s">
        <v>367</v>
      </c>
      <c r="J191" t="s">
        <v>291</v>
      </c>
      <c r="K191" t="s">
        <v>368</v>
      </c>
      <c r="L191" t="s">
        <v>289</v>
      </c>
      <c r="M191" t="s">
        <v>369</v>
      </c>
      <c r="N191" t="s">
        <v>294</v>
      </c>
      <c r="O191" t="s">
        <v>370</v>
      </c>
      <c r="P191" t="s">
        <v>285</v>
      </c>
      <c r="Q191" t="s">
        <v>371</v>
      </c>
      <c r="R191" t="s">
        <v>298</v>
      </c>
      <c r="S191" t="s">
        <v>372</v>
      </c>
      <c r="T191" t="s">
        <v>302</v>
      </c>
      <c r="U191" t="s">
        <v>373</v>
      </c>
      <c r="V191" t="s">
        <v>302</v>
      </c>
    </row>
    <row r="192" spans="1:24">
      <c r="A192" t="s">
        <v>650</v>
      </c>
      <c r="B192" t="s">
        <v>283</v>
      </c>
      <c r="C192" t="s">
        <v>652</v>
      </c>
      <c r="D192" t="s">
        <v>285</v>
      </c>
      <c r="E192" t="s">
        <v>379</v>
      </c>
      <c r="F192" t="s">
        <v>287</v>
      </c>
      <c r="G192" t="s">
        <v>380</v>
      </c>
      <c r="H192" t="s">
        <v>289</v>
      </c>
      <c r="I192" t="s">
        <v>367</v>
      </c>
      <c r="J192" t="s">
        <v>291</v>
      </c>
      <c r="K192" t="s">
        <v>368</v>
      </c>
      <c r="L192" t="s">
        <v>289</v>
      </c>
      <c r="M192" t="s">
        <v>369</v>
      </c>
      <c r="N192" t="s">
        <v>294</v>
      </c>
      <c r="O192" t="s">
        <v>374</v>
      </c>
      <c r="P192" t="s">
        <v>296</v>
      </c>
      <c r="Q192" t="s">
        <v>371</v>
      </c>
      <c r="R192" t="s">
        <v>298</v>
      </c>
      <c r="S192" t="s">
        <v>372</v>
      </c>
      <c r="T192" t="s">
        <v>302</v>
      </c>
      <c r="U192" t="s">
        <v>373</v>
      </c>
      <c r="V192" t="s">
        <v>302</v>
      </c>
    </row>
    <row r="193" spans="1:24">
      <c r="A193" t="s">
        <v>650</v>
      </c>
      <c r="B193" t="s">
        <v>283</v>
      </c>
      <c r="C193" t="s">
        <v>652</v>
      </c>
      <c r="D193" t="s">
        <v>285</v>
      </c>
      <c r="E193" t="s">
        <v>379</v>
      </c>
      <c r="F193" t="s">
        <v>287</v>
      </c>
      <c r="G193" t="s">
        <v>380</v>
      </c>
      <c r="H193" t="s">
        <v>289</v>
      </c>
      <c r="I193" t="s">
        <v>367</v>
      </c>
      <c r="J193" t="s">
        <v>291</v>
      </c>
      <c r="K193" t="s">
        <v>368</v>
      </c>
      <c r="L193" t="s">
        <v>289</v>
      </c>
      <c r="M193" t="s">
        <v>369</v>
      </c>
      <c r="N193" t="s">
        <v>294</v>
      </c>
      <c r="O193" t="s">
        <v>375</v>
      </c>
      <c r="P193" t="s">
        <v>296</v>
      </c>
      <c r="Q193" t="s">
        <v>376</v>
      </c>
      <c r="R193" t="s">
        <v>298</v>
      </c>
      <c r="S193" t="s">
        <v>310</v>
      </c>
      <c r="T193" t="s">
        <v>302</v>
      </c>
      <c r="U193" t="s">
        <v>377</v>
      </c>
      <c r="V193" t="s">
        <v>302</v>
      </c>
    </row>
    <row r="194" spans="1:24">
      <c r="A194" t="s">
        <v>650</v>
      </c>
      <c r="B194" t="s">
        <v>283</v>
      </c>
      <c r="C194" t="s">
        <v>652</v>
      </c>
      <c r="D194" t="s">
        <v>285</v>
      </c>
      <c r="E194" t="s">
        <v>379</v>
      </c>
      <c r="F194" t="s">
        <v>287</v>
      </c>
      <c r="G194" t="s">
        <v>381</v>
      </c>
      <c r="H194" t="s">
        <v>289</v>
      </c>
      <c r="I194" t="s">
        <v>382</v>
      </c>
      <c r="J194" t="s">
        <v>291</v>
      </c>
      <c r="K194" t="s">
        <v>383</v>
      </c>
      <c r="L194" t="s">
        <v>289</v>
      </c>
      <c r="M194" t="s">
        <v>384</v>
      </c>
      <c r="N194" t="s">
        <v>294</v>
      </c>
      <c r="O194" t="s">
        <v>385</v>
      </c>
      <c r="P194" t="s">
        <v>285</v>
      </c>
      <c r="Q194" t="s">
        <v>371</v>
      </c>
      <c r="R194" t="s">
        <v>298</v>
      </c>
      <c r="S194" t="s">
        <v>372</v>
      </c>
      <c r="T194" t="s">
        <v>302</v>
      </c>
      <c r="U194" t="s">
        <v>373</v>
      </c>
      <c r="V194" t="s">
        <v>302</v>
      </c>
    </row>
    <row r="195" spans="1:24">
      <c r="A195" t="s">
        <v>650</v>
      </c>
      <c r="B195" t="s">
        <v>283</v>
      </c>
      <c r="C195" t="s">
        <v>652</v>
      </c>
      <c r="D195" t="s">
        <v>285</v>
      </c>
      <c r="E195" t="s">
        <v>379</v>
      </c>
      <c r="F195" t="s">
        <v>287</v>
      </c>
      <c r="G195" t="s">
        <v>381</v>
      </c>
      <c r="H195" t="s">
        <v>289</v>
      </c>
      <c r="I195" t="s">
        <v>382</v>
      </c>
      <c r="J195" t="s">
        <v>291</v>
      </c>
      <c r="K195" t="s">
        <v>383</v>
      </c>
      <c r="L195" t="s">
        <v>289</v>
      </c>
      <c r="M195" t="s">
        <v>384</v>
      </c>
      <c r="N195" t="s">
        <v>294</v>
      </c>
      <c r="O195" t="s">
        <v>386</v>
      </c>
      <c r="P195" t="s">
        <v>296</v>
      </c>
      <c r="Q195" t="s">
        <v>387</v>
      </c>
      <c r="R195" t="s">
        <v>298</v>
      </c>
      <c r="S195" t="s">
        <v>388</v>
      </c>
      <c r="T195" t="s">
        <v>302</v>
      </c>
      <c r="U195" t="s">
        <v>389</v>
      </c>
      <c r="V195" t="s">
        <v>302</v>
      </c>
    </row>
    <row r="196" spans="1:24">
      <c r="A196" t="s">
        <v>650</v>
      </c>
      <c r="B196" t="s">
        <v>283</v>
      </c>
      <c r="C196" t="s">
        <v>653</v>
      </c>
      <c r="D196" t="s">
        <v>285</v>
      </c>
      <c r="E196" t="s">
        <v>286</v>
      </c>
      <c r="F196" t="s">
        <v>287</v>
      </c>
      <c r="G196" t="s">
        <v>288</v>
      </c>
      <c r="H196" t="s">
        <v>289</v>
      </c>
      <c r="I196" t="s">
        <v>290</v>
      </c>
      <c r="J196" t="s">
        <v>291</v>
      </c>
      <c r="K196" t="s">
        <v>292</v>
      </c>
      <c r="L196" t="s">
        <v>289</v>
      </c>
      <c r="M196" t="s">
        <v>293</v>
      </c>
      <c r="N196" t="s">
        <v>294</v>
      </c>
      <c r="O196" t="s">
        <v>467</v>
      </c>
      <c r="P196" t="s">
        <v>285</v>
      </c>
      <c r="Q196" t="s">
        <v>300</v>
      </c>
      <c r="R196" t="s">
        <v>298</v>
      </c>
      <c r="S196" t="s">
        <v>301</v>
      </c>
      <c r="T196" t="s">
        <v>302</v>
      </c>
      <c r="U196" t="s">
        <v>303</v>
      </c>
      <c r="V196" t="s">
        <v>302</v>
      </c>
    </row>
    <row r="197" spans="1:24">
      <c r="A197" t="s">
        <v>650</v>
      </c>
      <c r="B197" t="s">
        <v>283</v>
      </c>
      <c r="C197" t="s">
        <v>653</v>
      </c>
      <c r="D197" t="s">
        <v>285</v>
      </c>
      <c r="E197" t="s">
        <v>286</v>
      </c>
      <c r="F197" t="s">
        <v>287</v>
      </c>
      <c r="G197" t="s">
        <v>288</v>
      </c>
      <c r="H197" t="s">
        <v>289</v>
      </c>
      <c r="I197" t="s">
        <v>290</v>
      </c>
      <c r="J197" t="s">
        <v>291</v>
      </c>
      <c r="K197" t="s">
        <v>292</v>
      </c>
      <c r="L197" t="s">
        <v>289</v>
      </c>
      <c r="M197" t="s">
        <v>293</v>
      </c>
      <c r="N197" t="s">
        <v>294</v>
      </c>
      <c r="O197" t="s">
        <v>295</v>
      </c>
      <c r="P197" t="s">
        <v>296</v>
      </c>
      <c r="Q197" t="s">
        <v>297</v>
      </c>
      <c r="R197" t="s">
        <v>298</v>
      </c>
    </row>
    <row r="198" spans="1:24">
      <c r="A198" t="s">
        <v>650</v>
      </c>
      <c r="B198" t="s">
        <v>283</v>
      </c>
      <c r="C198" t="s">
        <v>653</v>
      </c>
      <c r="D198" t="s">
        <v>285</v>
      </c>
      <c r="E198" t="s">
        <v>286</v>
      </c>
      <c r="F198" t="s">
        <v>287</v>
      </c>
      <c r="G198" t="s">
        <v>288</v>
      </c>
      <c r="H198" t="s">
        <v>289</v>
      </c>
      <c r="I198" t="s">
        <v>290</v>
      </c>
      <c r="J198" t="s">
        <v>291</v>
      </c>
      <c r="K198" t="s">
        <v>292</v>
      </c>
      <c r="L198" t="s">
        <v>289</v>
      </c>
      <c r="M198" t="s">
        <v>293</v>
      </c>
      <c r="N198" t="s">
        <v>294</v>
      </c>
      <c r="O198" t="s">
        <v>299</v>
      </c>
      <c r="P198" t="s">
        <v>296</v>
      </c>
      <c r="Q198" t="s">
        <v>300</v>
      </c>
      <c r="R198" t="s">
        <v>298</v>
      </c>
      <c r="S198" t="s">
        <v>301</v>
      </c>
      <c r="T198" t="s">
        <v>302</v>
      </c>
      <c r="U198" t="s">
        <v>303</v>
      </c>
      <c r="V198" t="s">
        <v>302</v>
      </c>
    </row>
    <row r="199" spans="1:24">
      <c r="A199" t="s">
        <v>650</v>
      </c>
      <c r="B199" t="s">
        <v>283</v>
      </c>
      <c r="C199" t="s">
        <v>653</v>
      </c>
      <c r="D199" t="s">
        <v>285</v>
      </c>
      <c r="E199" t="s">
        <v>286</v>
      </c>
      <c r="F199" t="s">
        <v>287</v>
      </c>
      <c r="G199" t="s">
        <v>304</v>
      </c>
      <c r="H199" t="s">
        <v>289</v>
      </c>
      <c r="I199" t="s">
        <v>305</v>
      </c>
      <c r="J199" t="s">
        <v>291</v>
      </c>
      <c r="K199" t="s">
        <v>306</v>
      </c>
      <c r="L199" t="s">
        <v>289</v>
      </c>
      <c r="M199" t="s">
        <v>307</v>
      </c>
      <c r="N199" t="s">
        <v>294</v>
      </c>
      <c r="O199" t="s">
        <v>308</v>
      </c>
      <c r="P199" t="s">
        <v>285</v>
      </c>
      <c r="Q199" t="s">
        <v>309</v>
      </c>
      <c r="R199" t="s">
        <v>298</v>
      </c>
      <c r="S199" t="s">
        <v>310</v>
      </c>
      <c r="T199" t="s">
        <v>302</v>
      </c>
      <c r="U199" t="s">
        <v>311</v>
      </c>
      <c r="V199" t="s">
        <v>302</v>
      </c>
    </row>
    <row r="200" spans="1:24">
      <c r="A200" t="s">
        <v>650</v>
      </c>
      <c r="B200" t="s">
        <v>283</v>
      </c>
      <c r="C200" t="s">
        <v>653</v>
      </c>
      <c r="D200" t="s">
        <v>285</v>
      </c>
      <c r="E200" t="s">
        <v>286</v>
      </c>
      <c r="F200" t="s">
        <v>287</v>
      </c>
      <c r="G200" t="s">
        <v>304</v>
      </c>
      <c r="H200" t="s">
        <v>289</v>
      </c>
      <c r="I200" t="s">
        <v>305</v>
      </c>
      <c r="J200" t="s">
        <v>291</v>
      </c>
      <c r="K200" t="s">
        <v>306</v>
      </c>
      <c r="L200" t="s">
        <v>289</v>
      </c>
      <c r="M200" t="s">
        <v>307</v>
      </c>
      <c r="N200" t="s">
        <v>294</v>
      </c>
      <c r="O200" t="s">
        <v>312</v>
      </c>
      <c r="P200" t="s">
        <v>296</v>
      </c>
      <c r="Q200" t="s">
        <v>309</v>
      </c>
      <c r="R200" t="s">
        <v>298</v>
      </c>
      <c r="S200" t="s">
        <v>310</v>
      </c>
      <c r="T200" t="s">
        <v>302</v>
      </c>
      <c r="U200" t="s">
        <v>311</v>
      </c>
      <c r="V200" t="s">
        <v>302</v>
      </c>
    </row>
    <row r="201" spans="1:24">
      <c r="A201" t="s">
        <v>650</v>
      </c>
      <c r="B201" t="s">
        <v>283</v>
      </c>
      <c r="C201" t="s">
        <v>653</v>
      </c>
      <c r="D201" t="s">
        <v>285</v>
      </c>
      <c r="E201" t="s">
        <v>286</v>
      </c>
      <c r="F201" t="s">
        <v>287</v>
      </c>
      <c r="G201" t="s">
        <v>313</v>
      </c>
      <c r="H201" t="s">
        <v>289</v>
      </c>
      <c r="I201" t="s">
        <v>314</v>
      </c>
      <c r="J201" t="s">
        <v>291</v>
      </c>
      <c r="K201" t="s">
        <v>315</v>
      </c>
      <c r="L201" t="s">
        <v>289</v>
      </c>
      <c r="M201" t="s">
        <v>316</v>
      </c>
      <c r="N201" t="s">
        <v>294</v>
      </c>
      <c r="O201" t="s">
        <v>317</v>
      </c>
      <c r="P201" t="s">
        <v>285</v>
      </c>
      <c r="Q201" t="s">
        <v>309</v>
      </c>
      <c r="R201" t="s">
        <v>298</v>
      </c>
      <c r="S201" t="s">
        <v>310</v>
      </c>
      <c r="T201" t="s">
        <v>302</v>
      </c>
      <c r="U201" t="s">
        <v>311</v>
      </c>
      <c r="V201" t="s">
        <v>302</v>
      </c>
    </row>
    <row r="202" spans="1:24">
      <c r="A202" t="s">
        <v>650</v>
      </c>
      <c r="B202" t="s">
        <v>283</v>
      </c>
      <c r="C202" t="s">
        <v>653</v>
      </c>
      <c r="D202" t="s">
        <v>285</v>
      </c>
      <c r="E202" t="s">
        <v>286</v>
      </c>
      <c r="F202" t="s">
        <v>287</v>
      </c>
      <c r="G202" t="s">
        <v>313</v>
      </c>
      <c r="H202" t="s">
        <v>289</v>
      </c>
      <c r="I202" t="s">
        <v>314</v>
      </c>
      <c r="J202" t="s">
        <v>291</v>
      </c>
      <c r="K202" t="s">
        <v>315</v>
      </c>
      <c r="L202" t="s">
        <v>289</v>
      </c>
      <c r="M202" t="s">
        <v>316</v>
      </c>
      <c r="N202" t="s">
        <v>294</v>
      </c>
      <c r="O202" t="s">
        <v>318</v>
      </c>
      <c r="P202" t="s">
        <v>296</v>
      </c>
      <c r="Q202" t="s">
        <v>309</v>
      </c>
      <c r="R202" t="s">
        <v>298</v>
      </c>
      <c r="S202" t="s">
        <v>310</v>
      </c>
      <c r="T202" t="s">
        <v>302</v>
      </c>
      <c r="U202" t="s">
        <v>311</v>
      </c>
      <c r="V202" t="s">
        <v>302</v>
      </c>
    </row>
    <row r="203" spans="1:24">
      <c r="A203" t="s">
        <v>650</v>
      </c>
      <c r="B203" t="s">
        <v>283</v>
      </c>
      <c r="C203" t="s">
        <v>653</v>
      </c>
      <c r="D203" t="s">
        <v>285</v>
      </c>
      <c r="E203" t="s">
        <v>286</v>
      </c>
      <c r="F203" t="s">
        <v>287</v>
      </c>
      <c r="G203" t="s">
        <v>313</v>
      </c>
      <c r="H203" t="s">
        <v>289</v>
      </c>
      <c r="I203" t="s">
        <v>314</v>
      </c>
      <c r="J203" t="s">
        <v>291</v>
      </c>
      <c r="K203" t="s">
        <v>319</v>
      </c>
      <c r="L203" t="s">
        <v>289</v>
      </c>
      <c r="M203" t="s">
        <v>320</v>
      </c>
      <c r="N203" t="s">
        <v>294</v>
      </c>
      <c r="O203" t="s">
        <v>321</v>
      </c>
      <c r="P203" t="s">
        <v>285</v>
      </c>
      <c r="Q203" t="s">
        <v>300</v>
      </c>
      <c r="R203" t="s">
        <v>298</v>
      </c>
      <c r="S203" t="s">
        <v>301</v>
      </c>
      <c r="T203" t="s">
        <v>302</v>
      </c>
      <c r="U203" t="s">
        <v>303</v>
      </c>
      <c r="V203" t="s">
        <v>302</v>
      </c>
    </row>
    <row r="204" spans="1:24">
      <c r="A204" t="s">
        <v>650</v>
      </c>
      <c r="B204" t="s">
        <v>283</v>
      </c>
      <c r="C204" t="s">
        <v>653</v>
      </c>
      <c r="D204" t="s">
        <v>285</v>
      </c>
      <c r="E204" t="s">
        <v>286</v>
      </c>
      <c r="F204" t="s">
        <v>287</v>
      </c>
      <c r="G204" t="s">
        <v>313</v>
      </c>
      <c r="H204" t="s">
        <v>289</v>
      </c>
      <c r="I204" t="s">
        <v>314</v>
      </c>
      <c r="J204" t="s">
        <v>291</v>
      </c>
      <c r="K204" t="s">
        <v>319</v>
      </c>
      <c r="L204" t="s">
        <v>289</v>
      </c>
      <c r="M204" t="s">
        <v>320</v>
      </c>
      <c r="N204" t="s">
        <v>294</v>
      </c>
      <c r="O204" t="s">
        <v>322</v>
      </c>
      <c r="P204" t="s">
        <v>296</v>
      </c>
      <c r="Q204" t="s">
        <v>300</v>
      </c>
      <c r="R204" t="s">
        <v>298</v>
      </c>
      <c r="S204" t="s">
        <v>301</v>
      </c>
      <c r="T204" t="s">
        <v>302</v>
      </c>
      <c r="U204" t="s">
        <v>303</v>
      </c>
      <c r="V204" t="s">
        <v>302</v>
      </c>
    </row>
    <row r="205" spans="1:24">
      <c r="A205" t="s">
        <v>650</v>
      </c>
      <c r="B205" t="s">
        <v>283</v>
      </c>
      <c r="C205" t="s">
        <v>653</v>
      </c>
      <c r="D205" t="s">
        <v>285</v>
      </c>
      <c r="E205" t="s">
        <v>286</v>
      </c>
      <c r="F205" t="s">
        <v>287</v>
      </c>
      <c r="G205" t="s">
        <v>323</v>
      </c>
      <c r="H205" t="s">
        <v>289</v>
      </c>
      <c r="I205" t="s">
        <v>324</v>
      </c>
      <c r="J205" t="s">
        <v>291</v>
      </c>
      <c r="K205" t="s">
        <v>325</v>
      </c>
      <c r="L205" t="s">
        <v>289</v>
      </c>
      <c r="M205" t="s">
        <v>326</v>
      </c>
      <c r="N205" t="s">
        <v>294</v>
      </c>
      <c r="O205" t="s">
        <v>327</v>
      </c>
      <c r="P205" t="s">
        <v>285</v>
      </c>
      <c r="Q205" t="s">
        <v>309</v>
      </c>
      <c r="R205" t="s">
        <v>298</v>
      </c>
      <c r="S205" t="s">
        <v>310</v>
      </c>
      <c r="T205" t="s">
        <v>302</v>
      </c>
      <c r="U205" t="s">
        <v>311</v>
      </c>
      <c r="V205" t="s">
        <v>302</v>
      </c>
    </row>
    <row r="206" spans="1:24">
      <c r="A206" t="s">
        <v>650</v>
      </c>
      <c r="B206" t="s">
        <v>283</v>
      </c>
      <c r="C206" t="s">
        <v>653</v>
      </c>
      <c r="D206" t="s">
        <v>285</v>
      </c>
      <c r="E206" t="s">
        <v>286</v>
      </c>
      <c r="F206" t="s">
        <v>287</v>
      </c>
      <c r="G206" t="s">
        <v>323</v>
      </c>
      <c r="H206" t="s">
        <v>289</v>
      </c>
      <c r="I206" t="s">
        <v>324</v>
      </c>
      <c r="J206" t="s">
        <v>291</v>
      </c>
      <c r="K206" t="s">
        <v>325</v>
      </c>
      <c r="L206" t="s">
        <v>289</v>
      </c>
      <c r="M206" t="s">
        <v>326</v>
      </c>
      <c r="N206" t="s">
        <v>294</v>
      </c>
      <c r="O206" t="s">
        <v>328</v>
      </c>
      <c r="P206" t="s">
        <v>296</v>
      </c>
      <c r="Q206" t="s">
        <v>309</v>
      </c>
      <c r="R206" t="s">
        <v>298</v>
      </c>
      <c r="S206" t="s">
        <v>310</v>
      </c>
      <c r="T206" t="s">
        <v>302</v>
      </c>
      <c r="U206" t="s">
        <v>311</v>
      </c>
      <c r="V206" t="s">
        <v>302</v>
      </c>
    </row>
    <row r="207" spans="1:24">
      <c r="A207" t="s">
        <v>650</v>
      </c>
      <c r="B207" t="s">
        <v>283</v>
      </c>
      <c r="C207" t="s">
        <v>653</v>
      </c>
      <c r="D207" t="s">
        <v>285</v>
      </c>
      <c r="E207" t="s">
        <v>286</v>
      </c>
      <c r="F207" t="s">
        <v>287</v>
      </c>
      <c r="G207" t="s">
        <v>323</v>
      </c>
      <c r="H207" t="s">
        <v>289</v>
      </c>
      <c r="I207" t="s">
        <v>324</v>
      </c>
      <c r="J207" t="s">
        <v>291</v>
      </c>
      <c r="K207" t="s">
        <v>325</v>
      </c>
      <c r="L207" t="s">
        <v>289</v>
      </c>
      <c r="M207" t="s">
        <v>326</v>
      </c>
      <c r="N207" t="s">
        <v>294</v>
      </c>
      <c r="O207" t="s">
        <v>329</v>
      </c>
      <c r="P207" t="s">
        <v>296</v>
      </c>
      <c r="Q207" t="s">
        <v>330</v>
      </c>
      <c r="R207" t="s">
        <v>298</v>
      </c>
      <c r="S207" t="s">
        <v>331</v>
      </c>
      <c r="T207" t="s">
        <v>302</v>
      </c>
      <c r="U207" t="s">
        <v>332</v>
      </c>
      <c r="V207" t="s">
        <v>302</v>
      </c>
    </row>
    <row r="208" spans="1:24">
      <c r="A208" t="s">
        <v>650</v>
      </c>
      <c r="B208" t="s">
        <v>283</v>
      </c>
      <c r="C208" t="s">
        <v>653</v>
      </c>
      <c r="D208" t="s">
        <v>285</v>
      </c>
      <c r="E208" t="s">
        <v>286</v>
      </c>
      <c r="F208" t="s">
        <v>287</v>
      </c>
      <c r="G208" t="s">
        <v>333</v>
      </c>
      <c r="H208" t="s">
        <v>289</v>
      </c>
      <c r="I208" t="s">
        <v>334</v>
      </c>
      <c r="J208" t="s">
        <v>291</v>
      </c>
      <c r="K208" t="s">
        <v>335</v>
      </c>
      <c r="L208" t="s">
        <v>289</v>
      </c>
      <c r="M208" t="s">
        <v>336</v>
      </c>
      <c r="N208" t="s">
        <v>294</v>
      </c>
      <c r="O208" t="s">
        <v>337</v>
      </c>
      <c r="P208" t="s">
        <v>296</v>
      </c>
      <c r="Q208" t="s">
        <v>338</v>
      </c>
      <c r="R208" t="s">
        <v>298</v>
      </c>
    </row>
    <row r="209" spans="1:24">
      <c r="A209" t="s">
        <v>650</v>
      </c>
      <c r="B209" t="s">
        <v>283</v>
      </c>
      <c r="C209" t="s">
        <v>653</v>
      </c>
      <c r="D209" t="s">
        <v>285</v>
      </c>
      <c r="E209" t="s">
        <v>286</v>
      </c>
      <c r="F209" t="s">
        <v>287</v>
      </c>
      <c r="G209" t="s">
        <v>339</v>
      </c>
      <c r="H209" t="s">
        <v>289</v>
      </c>
      <c r="I209" t="s">
        <v>340</v>
      </c>
      <c r="J209" t="s">
        <v>291</v>
      </c>
      <c r="K209" t="s">
        <v>341</v>
      </c>
      <c r="L209" t="s">
        <v>342</v>
      </c>
      <c r="M209" t="s">
        <v>343</v>
      </c>
      <c r="N209" t="s">
        <v>294</v>
      </c>
      <c r="O209" t="s">
        <v>344</v>
      </c>
      <c r="P209" t="s">
        <v>285</v>
      </c>
      <c r="Q209" t="s">
        <v>300</v>
      </c>
      <c r="R209" t="s">
        <v>298</v>
      </c>
      <c r="S209" t="s">
        <v>301</v>
      </c>
      <c r="T209" t="s">
        <v>302</v>
      </c>
      <c r="U209" t="s">
        <v>303</v>
      </c>
      <c r="V209" t="s">
        <v>302</v>
      </c>
    </row>
    <row r="210" spans="1:24">
      <c r="A210" t="s">
        <v>650</v>
      </c>
      <c r="B210" t="s">
        <v>283</v>
      </c>
      <c r="C210" t="s">
        <v>653</v>
      </c>
      <c r="D210" t="s">
        <v>285</v>
      </c>
      <c r="E210" t="s">
        <v>286</v>
      </c>
      <c r="F210" t="s">
        <v>287</v>
      </c>
      <c r="G210" t="s">
        <v>339</v>
      </c>
      <c r="H210" t="s">
        <v>289</v>
      </c>
      <c r="I210" t="s">
        <v>340</v>
      </c>
      <c r="J210" t="s">
        <v>291</v>
      </c>
      <c r="K210" t="s">
        <v>341</v>
      </c>
      <c r="L210" t="s">
        <v>342</v>
      </c>
      <c r="M210" t="s">
        <v>343</v>
      </c>
      <c r="N210" t="s">
        <v>294</v>
      </c>
      <c r="O210" t="s">
        <v>345</v>
      </c>
      <c r="P210" t="s">
        <v>296</v>
      </c>
      <c r="Q210" t="s">
        <v>300</v>
      </c>
      <c r="R210" t="s">
        <v>298</v>
      </c>
      <c r="S210" t="s">
        <v>301</v>
      </c>
      <c r="T210" t="s">
        <v>302</v>
      </c>
      <c r="U210" t="s">
        <v>303</v>
      </c>
      <c r="V210" t="s">
        <v>302</v>
      </c>
    </row>
    <row r="211" spans="1:24">
      <c r="A211" t="s">
        <v>650</v>
      </c>
      <c r="B211" t="s">
        <v>283</v>
      </c>
      <c r="C211" t="s">
        <v>653</v>
      </c>
      <c r="D211" t="s">
        <v>285</v>
      </c>
      <c r="E211" t="s">
        <v>286</v>
      </c>
      <c r="F211" t="s">
        <v>287</v>
      </c>
      <c r="G211" t="s">
        <v>339</v>
      </c>
      <c r="H211" t="s">
        <v>289</v>
      </c>
      <c r="I211" t="s">
        <v>340</v>
      </c>
      <c r="J211" t="s">
        <v>291</v>
      </c>
      <c r="K211" t="s">
        <v>346</v>
      </c>
      <c r="L211" t="s">
        <v>289</v>
      </c>
      <c r="M211" t="s">
        <v>347</v>
      </c>
      <c r="N211" t="s">
        <v>294</v>
      </c>
      <c r="O211" t="s">
        <v>348</v>
      </c>
      <c r="P211" t="s">
        <v>296</v>
      </c>
      <c r="Q211" t="s">
        <v>297</v>
      </c>
      <c r="R211" t="s">
        <v>298</v>
      </c>
    </row>
    <row r="212" spans="1:24">
      <c r="A212" t="s">
        <v>650</v>
      </c>
      <c r="B212" t="s">
        <v>283</v>
      </c>
      <c r="C212" t="s">
        <v>653</v>
      </c>
      <c r="D212" t="s">
        <v>285</v>
      </c>
      <c r="E212" t="s">
        <v>286</v>
      </c>
      <c r="F212" t="s">
        <v>287</v>
      </c>
      <c r="G212" t="s">
        <v>349</v>
      </c>
      <c r="H212" t="s">
        <v>289</v>
      </c>
      <c r="I212" t="s">
        <v>350</v>
      </c>
      <c r="J212" t="s">
        <v>291</v>
      </c>
      <c r="K212" t="s">
        <v>351</v>
      </c>
      <c r="L212" t="s">
        <v>289</v>
      </c>
      <c r="M212" t="s">
        <v>352</v>
      </c>
      <c r="N212" t="s">
        <v>294</v>
      </c>
      <c r="O212" t="s">
        <v>353</v>
      </c>
      <c r="P212" t="s">
        <v>285</v>
      </c>
      <c r="Q212" t="s">
        <v>309</v>
      </c>
      <c r="R212" t="s">
        <v>298</v>
      </c>
      <c r="S212" t="s">
        <v>310</v>
      </c>
      <c r="T212" t="s">
        <v>302</v>
      </c>
      <c r="U212" t="s">
        <v>311</v>
      </c>
      <c r="V212" t="s">
        <v>302</v>
      </c>
    </row>
    <row r="213" spans="1:24">
      <c r="A213" t="s">
        <v>650</v>
      </c>
      <c r="B213" t="s">
        <v>283</v>
      </c>
      <c r="C213" t="s">
        <v>653</v>
      </c>
      <c r="D213" t="s">
        <v>285</v>
      </c>
      <c r="E213" t="s">
        <v>286</v>
      </c>
      <c r="F213" t="s">
        <v>287</v>
      </c>
      <c r="G213" t="s">
        <v>349</v>
      </c>
      <c r="H213" t="s">
        <v>289</v>
      </c>
      <c r="I213" t="s">
        <v>350</v>
      </c>
      <c r="J213" t="s">
        <v>291</v>
      </c>
      <c r="K213" t="s">
        <v>351</v>
      </c>
      <c r="L213" t="s">
        <v>289</v>
      </c>
      <c r="M213" t="s">
        <v>352</v>
      </c>
      <c r="N213" t="s">
        <v>294</v>
      </c>
      <c r="O213" t="s">
        <v>354</v>
      </c>
      <c r="P213" t="s">
        <v>296</v>
      </c>
      <c r="Q213" t="s">
        <v>309</v>
      </c>
      <c r="R213" t="s">
        <v>298</v>
      </c>
      <c r="S213" t="s">
        <v>310</v>
      </c>
      <c r="T213" t="s">
        <v>302</v>
      </c>
      <c r="U213" t="s">
        <v>311</v>
      </c>
      <c r="V213" t="s">
        <v>302</v>
      </c>
    </row>
    <row r="214" spans="1:24">
      <c r="A214" t="s">
        <v>650</v>
      </c>
      <c r="B214" t="s">
        <v>283</v>
      </c>
      <c r="C214" t="s">
        <v>654</v>
      </c>
      <c r="D214" t="s">
        <v>285</v>
      </c>
      <c r="E214" t="s">
        <v>655</v>
      </c>
      <c r="F214" t="s">
        <v>287</v>
      </c>
      <c r="G214" t="s">
        <v>656</v>
      </c>
      <c r="H214" t="s">
        <v>289</v>
      </c>
      <c r="I214" t="s">
        <v>559</v>
      </c>
      <c r="J214" t="s">
        <v>291</v>
      </c>
      <c r="K214" t="s">
        <v>560</v>
      </c>
      <c r="L214" t="s">
        <v>289</v>
      </c>
      <c r="M214" t="s">
        <v>561</v>
      </c>
      <c r="N214" t="s">
        <v>294</v>
      </c>
      <c r="O214" t="s">
        <v>562</v>
      </c>
      <c r="P214" t="s">
        <v>285</v>
      </c>
      <c r="Q214" t="s">
        <v>563</v>
      </c>
      <c r="R214" t="s">
        <v>298</v>
      </c>
      <c r="S214" t="s">
        <v>564</v>
      </c>
      <c r="T214" t="s">
        <v>302</v>
      </c>
      <c r="U214" t="s">
        <v>565</v>
      </c>
      <c r="V214" t="s">
        <v>302</v>
      </c>
    </row>
    <row r="215" spans="1:24">
      <c r="A215" t="s">
        <v>650</v>
      </c>
      <c r="B215" t="s">
        <v>283</v>
      </c>
      <c r="C215" t="s">
        <v>654</v>
      </c>
      <c r="D215" t="s">
        <v>285</v>
      </c>
      <c r="E215" t="s">
        <v>655</v>
      </c>
      <c r="F215" t="s">
        <v>287</v>
      </c>
      <c r="G215" t="s">
        <v>656</v>
      </c>
      <c r="H215" t="s">
        <v>289</v>
      </c>
      <c r="I215" t="s">
        <v>559</v>
      </c>
      <c r="J215" t="s">
        <v>291</v>
      </c>
      <c r="K215" t="s">
        <v>560</v>
      </c>
      <c r="L215" t="s">
        <v>289</v>
      </c>
      <c r="M215" t="s">
        <v>561</v>
      </c>
      <c r="N215" t="s">
        <v>294</v>
      </c>
      <c r="O215" t="s">
        <v>566</v>
      </c>
      <c r="P215" t="s">
        <v>285</v>
      </c>
      <c r="Q215" t="s">
        <v>185</v>
      </c>
      <c r="R215" t="s">
        <v>298</v>
      </c>
      <c r="S215" t="s">
        <v>567</v>
      </c>
      <c r="T215" t="s">
        <v>302</v>
      </c>
      <c r="U215" t="s">
        <v>568</v>
      </c>
      <c r="V215" t="s">
        <v>302</v>
      </c>
    </row>
    <row r="216" spans="1:24">
      <c r="A216" t="s">
        <v>650</v>
      </c>
      <c r="B216" t="s">
        <v>283</v>
      </c>
      <c r="C216" t="s">
        <v>657</v>
      </c>
      <c r="D216" t="s">
        <v>479</v>
      </c>
      <c r="E216" t="s">
        <v>570</v>
      </c>
      <c r="F216" t="s">
        <v>287</v>
      </c>
      <c r="G216" t="s">
        <v>571</v>
      </c>
      <c r="H216" t="s">
        <v>479</v>
      </c>
      <c r="I216" t="s">
        <v>572</v>
      </c>
      <c r="J216" t="s">
        <v>291</v>
      </c>
      <c r="K216" t="s">
        <v>573</v>
      </c>
      <c r="L216" t="s">
        <v>289</v>
      </c>
      <c r="M216" t="s">
        <v>574</v>
      </c>
      <c r="N216" t="s">
        <v>294</v>
      </c>
      <c r="O216" t="s">
        <v>575</v>
      </c>
      <c r="P216" t="s">
        <v>285</v>
      </c>
      <c r="Q216" t="s">
        <v>424</v>
      </c>
      <c r="R216" t="s">
        <v>298</v>
      </c>
      <c r="S216" t="s">
        <v>425</v>
      </c>
      <c r="T216" t="s">
        <v>302</v>
      </c>
      <c r="U216" t="s">
        <v>426</v>
      </c>
      <c r="V216" t="s">
        <v>302</v>
      </c>
    </row>
    <row r="217" spans="1:24">
      <c r="A217" t="s">
        <v>650</v>
      </c>
      <c r="B217" t="s">
        <v>283</v>
      </c>
      <c r="C217" t="s">
        <v>658</v>
      </c>
      <c r="D217" t="s">
        <v>285</v>
      </c>
      <c r="E217" t="s">
        <v>659</v>
      </c>
      <c r="F217" t="s">
        <v>287</v>
      </c>
      <c r="G217" t="s">
        <v>660</v>
      </c>
      <c r="H217" t="s">
        <v>289</v>
      </c>
      <c r="I217" t="s">
        <v>661</v>
      </c>
      <c r="J217" t="s">
        <v>291</v>
      </c>
      <c r="K217" t="s">
        <v>662</v>
      </c>
      <c r="L217" t="s">
        <v>289</v>
      </c>
      <c r="M217" t="s">
        <v>663</v>
      </c>
      <c r="N217" t="s">
        <v>294</v>
      </c>
      <c r="O217" t="s">
        <v>664</v>
      </c>
      <c r="P217" t="s">
        <v>285</v>
      </c>
      <c r="Q217" t="s">
        <v>424</v>
      </c>
      <c r="R217" t="s">
        <v>298</v>
      </c>
      <c r="S217" t="s">
        <v>425</v>
      </c>
      <c r="T217" t="s">
        <v>302</v>
      </c>
      <c r="U217" t="s">
        <v>426</v>
      </c>
      <c r="V217" t="s">
        <v>302</v>
      </c>
    </row>
    <row r="218" spans="1:24">
      <c r="A218" t="s">
        <v>650</v>
      </c>
      <c r="B218" t="s">
        <v>283</v>
      </c>
      <c r="C218" t="s">
        <v>658</v>
      </c>
      <c r="D218" t="s">
        <v>285</v>
      </c>
      <c r="E218" t="s">
        <v>659</v>
      </c>
      <c r="F218" t="s">
        <v>287</v>
      </c>
      <c r="G218" t="s">
        <v>660</v>
      </c>
      <c r="H218" t="s">
        <v>289</v>
      </c>
      <c r="I218" t="s">
        <v>661</v>
      </c>
      <c r="J218" t="s">
        <v>291</v>
      </c>
      <c r="K218" t="s">
        <v>662</v>
      </c>
      <c r="L218" t="s">
        <v>289</v>
      </c>
      <c r="M218" t="s">
        <v>663</v>
      </c>
      <c r="N218" t="s">
        <v>294</v>
      </c>
      <c r="O218" t="s">
        <v>665</v>
      </c>
      <c r="P218" t="s">
        <v>296</v>
      </c>
      <c r="Q218" t="s">
        <v>424</v>
      </c>
      <c r="R218" t="s">
        <v>298</v>
      </c>
      <c r="S218" t="s">
        <v>425</v>
      </c>
      <c r="T218" t="s">
        <v>302</v>
      </c>
      <c r="U218" t="s">
        <v>426</v>
      </c>
      <c r="V218" t="s">
        <v>302</v>
      </c>
    </row>
    <row r="219" spans="1:24">
      <c r="A219" t="s">
        <v>650</v>
      </c>
      <c r="B219" t="s">
        <v>283</v>
      </c>
      <c r="C219" t="s">
        <v>658</v>
      </c>
      <c r="D219" t="s">
        <v>285</v>
      </c>
      <c r="E219" t="s">
        <v>659</v>
      </c>
      <c r="F219" t="s">
        <v>287</v>
      </c>
      <c r="G219" t="s">
        <v>660</v>
      </c>
      <c r="H219" t="s">
        <v>289</v>
      </c>
      <c r="I219" t="s">
        <v>661</v>
      </c>
      <c r="J219" t="s">
        <v>291</v>
      </c>
      <c r="K219" t="s">
        <v>662</v>
      </c>
      <c r="L219" t="s">
        <v>289</v>
      </c>
      <c r="M219" t="s">
        <v>663</v>
      </c>
      <c r="N219" t="s">
        <v>294</v>
      </c>
      <c r="O219" t="s">
        <v>666</v>
      </c>
      <c r="P219" t="s">
        <v>296</v>
      </c>
      <c r="Q219" t="s">
        <v>667</v>
      </c>
      <c r="R219" t="s">
        <v>298</v>
      </c>
      <c r="S219" t="s">
        <v>462</v>
      </c>
      <c r="T219" t="s">
        <v>302</v>
      </c>
      <c r="U219" t="s">
        <v>668</v>
      </c>
      <c r="V219" t="s">
        <v>302</v>
      </c>
    </row>
    <row r="220" spans="1:24">
      <c r="A220" t="s">
        <v>650</v>
      </c>
      <c r="B220" t="s">
        <v>283</v>
      </c>
      <c r="C220" t="s">
        <v>658</v>
      </c>
      <c r="D220" t="s">
        <v>285</v>
      </c>
      <c r="E220" t="s">
        <v>659</v>
      </c>
      <c r="F220" t="s">
        <v>287</v>
      </c>
      <c r="G220" t="s">
        <v>660</v>
      </c>
      <c r="H220" t="s">
        <v>289</v>
      </c>
      <c r="I220" t="s">
        <v>661</v>
      </c>
      <c r="J220" t="s">
        <v>291</v>
      </c>
      <c r="K220" t="s">
        <v>662</v>
      </c>
      <c r="L220" t="s">
        <v>289</v>
      </c>
      <c r="M220" t="s">
        <v>663</v>
      </c>
      <c r="N220" t="s">
        <v>294</v>
      </c>
      <c r="O220" t="s">
        <v>669</v>
      </c>
      <c r="P220" t="s">
        <v>296</v>
      </c>
      <c r="Q220" t="s">
        <v>670</v>
      </c>
      <c r="R220" t="s">
        <v>298</v>
      </c>
      <c r="S220" t="s">
        <v>331</v>
      </c>
      <c r="T220" t="s">
        <v>302</v>
      </c>
      <c r="U220" t="s">
        <v>489</v>
      </c>
      <c r="V220" t="s">
        <v>302</v>
      </c>
    </row>
    <row r="221" spans="1:24">
      <c r="A221" t="s">
        <v>671</v>
      </c>
      <c r="B221" t="s">
        <v>283</v>
      </c>
      <c r="C221" t="s">
        <v>672</v>
      </c>
      <c r="D221" t="s">
        <v>285</v>
      </c>
      <c r="E221" t="s">
        <v>469</v>
      </c>
      <c r="F221" t="s">
        <v>287</v>
      </c>
      <c r="G221" t="s">
        <v>470</v>
      </c>
      <c r="H221" t="s">
        <v>289</v>
      </c>
      <c r="I221" t="s">
        <v>471</v>
      </c>
      <c r="J221" t="s">
        <v>291</v>
      </c>
      <c r="K221" t="s">
        <v>472</v>
      </c>
      <c r="L221" t="s">
        <v>289</v>
      </c>
      <c r="M221" t="s">
        <v>473</v>
      </c>
      <c r="N221" t="s">
        <v>294</v>
      </c>
      <c r="O221" t="s">
        <v>474</v>
      </c>
      <c r="P221" t="s">
        <v>285</v>
      </c>
      <c r="Q221" t="s">
        <v>371</v>
      </c>
      <c r="R221" t="s">
        <v>298</v>
      </c>
      <c r="S221" t="s">
        <v>372</v>
      </c>
      <c r="T221" t="s">
        <v>302</v>
      </c>
      <c r="U221" t="s">
        <v>373</v>
      </c>
      <c r="V221" t="s">
        <v>302</v>
      </c>
    </row>
    <row r="222" spans="1:24">
      <c r="A222" t="s">
        <v>671</v>
      </c>
      <c r="B222" t="s">
        <v>283</v>
      </c>
      <c r="C222" t="s">
        <v>672</v>
      </c>
      <c r="D222" t="s">
        <v>285</v>
      </c>
      <c r="E222" t="s">
        <v>469</v>
      </c>
      <c r="F222" t="s">
        <v>287</v>
      </c>
      <c r="G222" t="s">
        <v>470</v>
      </c>
      <c r="H222" t="s">
        <v>289</v>
      </c>
      <c r="I222" t="s">
        <v>471</v>
      </c>
      <c r="J222" t="s">
        <v>291</v>
      </c>
      <c r="K222" t="s">
        <v>472</v>
      </c>
      <c r="L222" t="s">
        <v>289</v>
      </c>
      <c r="M222" t="s">
        <v>473</v>
      </c>
      <c r="N222" t="s">
        <v>294</v>
      </c>
      <c r="O222" t="s">
        <v>475</v>
      </c>
      <c r="P222" t="s">
        <v>285</v>
      </c>
      <c r="Q222" t="s">
        <v>403</v>
      </c>
      <c r="R222" t="s">
        <v>298</v>
      </c>
      <c r="S222" t="s">
        <v>404</v>
      </c>
      <c r="T222" t="s">
        <v>302</v>
      </c>
      <c r="U222" t="s">
        <v>405</v>
      </c>
      <c r="V222" t="s">
        <v>302</v>
      </c>
    </row>
    <row r="223" spans="1:24">
      <c r="A223" t="s">
        <v>671</v>
      </c>
      <c r="B223" t="s">
        <v>283</v>
      </c>
      <c r="C223" t="s">
        <v>672</v>
      </c>
      <c r="D223" t="s">
        <v>285</v>
      </c>
      <c r="E223" t="s">
        <v>469</v>
      </c>
      <c r="F223" t="s">
        <v>287</v>
      </c>
      <c r="G223" t="s">
        <v>470</v>
      </c>
      <c r="H223" t="s">
        <v>289</v>
      </c>
      <c r="I223" t="s">
        <v>471</v>
      </c>
      <c r="J223" t="s">
        <v>291</v>
      </c>
      <c r="K223" t="s">
        <v>472</v>
      </c>
      <c r="L223" t="s">
        <v>289</v>
      </c>
      <c r="M223" t="s">
        <v>473</v>
      </c>
      <c r="N223" t="s">
        <v>294</v>
      </c>
      <c r="O223" t="s">
        <v>476</v>
      </c>
      <c r="P223" t="s">
        <v>296</v>
      </c>
      <c r="Q223" t="s">
        <v>403</v>
      </c>
      <c r="R223" t="s">
        <v>298</v>
      </c>
      <c r="S223" t="s">
        <v>404</v>
      </c>
      <c r="T223" t="s">
        <v>302</v>
      </c>
      <c r="U223" t="s">
        <v>405</v>
      </c>
      <c r="V223" t="s">
        <v>302</v>
      </c>
    </row>
    <row r="224" spans="1:24">
      <c r="A224" t="s">
        <v>671</v>
      </c>
      <c r="B224" t="s">
        <v>283</v>
      </c>
      <c r="C224" t="s">
        <v>672</v>
      </c>
      <c r="D224" t="s">
        <v>285</v>
      </c>
      <c r="E224" t="s">
        <v>469</v>
      </c>
      <c r="F224" t="s">
        <v>287</v>
      </c>
      <c r="G224" t="s">
        <v>470</v>
      </c>
      <c r="H224" t="s">
        <v>289</v>
      </c>
      <c r="I224" t="s">
        <v>471</v>
      </c>
      <c r="J224" t="s">
        <v>291</v>
      </c>
      <c r="K224" t="s">
        <v>472</v>
      </c>
      <c r="L224" t="s">
        <v>289</v>
      </c>
      <c r="M224" t="s">
        <v>473</v>
      </c>
      <c r="N224" t="s">
        <v>294</v>
      </c>
      <c r="O224" t="s">
        <v>477</v>
      </c>
      <c r="P224" t="s">
        <v>296</v>
      </c>
      <c r="Q224" t="s">
        <v>407</v>
      </c>
      <c r="R224" t="s">
        <v>298</v>
      </c>
      <c r="S224" t="s">
        <v>408</v>
      </c>
      <c r="T224" t="s">
        <v>302</v>
      </c>
      <c r="U224" t="s">
        <v>409</v>
      </c>
      <c r="V224" t="s">
        <v>302</v>
      </c>
    </row>
    <row r="225" spans="1:24">
      <c r="A225" t="s">
        <v>671</v>
      </c>
      <c r="B225" t="s">
        <v>283</v>
      </c>
      <c r="C225" t="s">
        <v>672</v>
      </c>
      <c r="D225" t="s">
        <v>285</v>
      </c>
      <c r="E225" t="s">
        <v>469</v>
      </c>
      <c r="F225" t="s">
        <v>287</v>
      </c>
      <c r="G225" t="s">
        <v>478</v>
      </c>
      <c r="H225" t="s">
        <v>479</v>
      </c>
      <c r="I225" t="s">
        <v>471</v>
      </c>
      <c r="J225" t="s">
        <v>291</v>
      </c>
      <c r="K225" t="s">
        <v>472</v>
      </c>
      <c r="L225" t="s">
        <v>289</v>
      </c>
      <c r="M225" t="s">
        <v>473</v>
      </c>
      <c r="N225" t="s">
        <v>294</v>
      </c>
      <c r="O225" t="s">
        <v>474</v>
      </c>
      <c r="P225" t="s">
        <v>285</v>
      </c>
      <c r="Q225" t="s">
        <v>371</v>
      </c>
      <c r="R225" t="s">
        <v>298</v>
      </c>
      <c r="S225" t="s">
        <v>372</v>
      </c>
      <c r="T225" t="s">
        <v>302</v>
      </c>
      <c r="U225" t="s">
        <v>373</v>
      </c>
      <c r="V225" t="s">
        <v>302</v>
      </c>
    </row>
    <row r="226" spans="1:24">
      <c r="A226" t="s">
        <v>671</v>
      </c>
      <c r="B226" t="s">
        <v>283</v>
      </c>
      <c r="C226" t="s">
        <v>672</v>
      </c>
      <c r="D226" t="s">
        <v>285</v>
      </c>
      <c r="E226" t="s">
        <v>469</v>
      </c>
      <c r="F226" t="s">
        <v>287</v>
      </c>
      <c r="G226" t="s">
        <v>478</v>
      </c>
      <c r="H226" t="s">
        <v>479</v>
      </c>
      <c r="I226" t="s">
        <v>471</v>
      </c>
      <c r="J226" t="s">
        <v>291</v>
      </c>
      <c r="K226" t="s">
        <v>472</v>
      </c>
      <c r="L226" t="s">
        <v>289</v>
      </c>
      <c r="M226" t="s">
        <v>473</v>
      </c>
      <c r="N226" t="s">
        <v>294</v>
      </c>
      <c r="O226" t="s">
        <v>475</v>
      </c>
      <c r="P226" t="s">
        <v>285</v>
      </c>
      <c r="Q226" t="s">
        <v>403</v>
      </c>
      <c r="R226" t="s">
        <v>298</v>
      </c>
      <c r="S226" t="s">
        <v>404</v>
      </c>
      <c r="T226" t="s">
        <v>302</v>
      </c>
      <c r="U226" t="s">
        <v>405</v>
      </c>
      <c r="V226" t="s">
        <v>302</v>
      </c>
    </row>
    <row r="227" spans="1:24">
      <c r="A227" t="s">
        <v>671</v>
      </c>
      <c r="B227" t="s">
        <v>283</v>
      </c>
      <c r="C227" t="s">
        <v>672</v>
      </c>
      <c r="D227" t="s">
        <v>285</v>
      </c>
      <c r="E227" t="s">
        <v>469</v>
      </c>
      <c r="F227" t="s">
        <v>287</v>
      </c>
      <c r="G227" t="s">
        <v>478</v>
      </c>
      <c r="H227" t="s">
        <v>479</v>
      </c>
      <c r="I227" t="s">
        <v>471</v>
      </c>
      <c r="J227" t="s">
        <v>291</v>
      </c>
      <c r="K227" t="s">
        <v>472</v>
      </c>
      <c r="L227" t="s">
        <v>289</v>
      </c>
      <c r="M227" t="s">
        <v>473</v>
      </c>
      <c r="N227" t="s">
        <v>294</v>
      </c>
      <c r="O227" t="s">
        <v>476</v>
      </c>
      <c r="P227" t="s">
        <v>296</v>
      </c>
      <c r="Q227" t="s">
        <v>403</v>
      </c>
      <c r="R227" t="s">
        <v>298</v>
      </c>
      <c r="S227" t="s">
        <v>404</v>
      </c>
      <c r="T227" t="s">
        <v>302</v>
      </c>
      <c r="U227" t="s">
        <v>405</v>
      </c>
      <c r="V227" t="s">
        <v>302</v>
      </c>
    </row>
    <row r="228" spans="1:24">
      <c r="A228" t="s">
        <v>671</v>
      </c>
      <c r="B228" t="s">
        <v>283</v>
      </c>
      <c r="C228" t="s">
        <v>672</v>
      </c>
      <c r="D228" t="s">
        <v>285</v>
      </c>
      <c r="E228" t="s">
        <v>469</v>
      </c>
      <c r="F228" t="s">
        <v>287</v>
      </c>
      <c r="G228" t="s">
        <v>478</v>
      </c>
      <c r="H228" t="s">
        <v>479</v>
      </c>
      <c r="I228" t="s">
        <v>471</v>
      </c>
      <c r="J228" t="s">
        <v>291</v>
      </c>
      <c r="K228" t="s">
        <v>472</v>
      </c>
      <c r="L228" t="s">
        <v>289</v>
      </c>
      <c r="M228" t="s">
        <v>473</v>
      </c>
      <c r="N228" t="s">
        <v>294</v>
      </c>
      <c r="O228" t="s">
        <v>477</v>
      </c>
      <c r="P228" t="s">
        <v>296</v>
      </c>
      <c r="Q228" t="s">
        <v>407</v>
      </c>
      <c r="R228" t="s">
        <v>298</v>
      </c>
      <c r="S228" t="s">
        <v>408</v>
      </c>
      <c r="T228" t="s">
        <v>302</v>
      </c>
      <c r="U228" t="s">
        <v>409</v>
      </c>
      <c r="V228" t="s">
        <v>302</v>
      </c>
    </row>
    <row r="229" spans="1:24">
      <c r="A229" t="s">
        <v>673</v>
      </c>
      <c r="B229" t="s">
        <v>283</v>
      </c>
      <c r="C229" t="s">
        <v>674</v>
      </c>
      <c r="D229" t="s">
        <v>479</v>
      </c>
      <c r="E229" t="s">
        <v>578</v>
      </c>
      <c r="F229" t="s">
        <v>287</v>
      </c>
      <c r="G229" t="s">
        <v>579</v>
      </c>
      <c r="H229" t="s">
        <v>289</v>
      </c>
      <c r="I229" t="s">
        <v>572</v>
      </c>
      <c r="J229" t="s">
        <v>291</v>
      </c>
      <c r="K229" t="s">
        <v>573</v>
      </c>
      <c r="L229" t="s">
        <v>289</v>
      </c>
      <c r="M229" t="s">
        <v>574</v>
      </c>
      <c r="N229" t="s">
        <v>294</v>
      </c>
      <c r="O229" t="s">
        <v>575</v>
      </c>
      <c r="P229" t="s">
        <v>285</v>
      </c>
      <c r="Q229" t="s">
        <v>424</v>
      </c>
      <c r="R229" t="s">
        <v>298</v>
      </c>
      <c r="S229" t="s">
        <v>425</v>
      </c>
      <c r="T229" t="s">
        <v>302</v>
      </c>
      <c r="U229" t="s">
        <v>426</v>
      </c>
      <c r="V229" t="s">
        <v>302</v>
      </c>
    </row>
    <row r="230" spans="1:24">
      <c r="A230" t="s">
        <v>675</v>
      </c>
      <c r="B230" t="s">
        <v>283</v>
      </c>
      <c r="C230" t="s">
        <v>676</v>
      </c>
      <c r="D230" t="s">
        <v>479</v>
      </c>
      <c r="E230" t="s">
        <v>578</v>
      </c>
      <c r="F230" t="s">
        <v>287</v>
      </c>
      <c r="G230" t="s">
        <v>579</v>
      </c>
      <c r="H230" t="s">
        <v>289</v>
      </c>
      <c r="I230" t="s">
        <v>572</v>
      </c>
      <c r="J230" t="s">
        <v>291</v>
      </c>
      <c r="K230" t="s">
        <v>573</v>
      </c>
      <c r="L230" t="s">
        <v>289</v>
      </c>
      <c r="M230" t="s">
        <v>574</v>
      </c>
      <c r="N230" t="s">
        <v>294</v>
      </c>
      <c r="O230" t="s">
        <v>575</v>
      </c>
      <c r="P230" t="s">
        <v>285</v>
      </c>
      <c r="Q230" t="s">
        <v>424</v>
      </c>
      <c r="R230" t="s">
        <v>298</v>
      </c>
      <c r="S230" t="s">
        <v>425</v>
      </c>
      <c r="T230" t="s">
        <v>302</v>
      </c>
      <c r="U230" t="s">
        <v>426</v>
      </c>
      <c r="V230" t="s">
        <v>302</v>
      </c>
    </row>
    <row r="231" spans="1:24">
      <c r="A231" t="s">
        <v>677</v>
      </c>
      <c r="B231" t="s">
        <v>283</v>
      </c>
      <c r="C231" t="s">
        <v>678</v>
      </c>
      <c r="D231" t="s">
        <v>479</v>
      </c>
      <c r="E231" t="s">
        <v>210</v>
      </c>
      <c r="F231" t="s">
        <v>287</v>
      </c>
      <c r="G231" t="s">
        <v>357</v>
      </c>
      <c r="H231" t="s">
        <v>289</v>
      </c>
      <c r="I231" t="s">
        <v>358</v>
      </c>
      <c r="J231" t="s">
        <v>291</v>
      </c>
      <c r="K231" t="s">
        <v>359</v>
      </c>
      <c r="L231" t="s">
        <v>342</v>
      </c>
      <c r="M231" t="s">
        <v>360</v>
      </c>
      <c r="N231" t="s">
        <v>294</v>
      </c>
      <c r="O231" t="s">
        <v>361</v>
      </c>
      <c r="P231" t="s">
        <v>285</v>
      </c>
      <c r="Q231" t="s">
        <v>362</v>
      </c>
      <c r="R231" t="s">
        <v>298</v>
      </c>
    </row>
    <row r="232" spans="1:24">
      <c r="A232" t="s">
        <v>677</v>
      </c>
      <c r="B232" t="s">
        <v>283</v>
      </c>
      <c r="C232" t="s">
        <v>678</v>
      </c>
      <c r="D232" t="s">
        <v>479</v>
      </c>
      <c r="E232" t="s">
        <v>210</v>
      </c>
      <c r="F232" t="s">
        <v>287</v>
      </c>
      <c r="G232" t="s">
        <v>357</v>
      </c>
      <c r="H232" t="s">
        <v>289</v>
      </c>
      <c r="I232" t="s">
        <v>358</v>
      </c>
      <c r="J232" t="s">
        <v>291</v>
      </c>
      <c r="K232" t="s">
        <v>359</v>
      </c>
      <c r="L232" t="s">
        <v>342</v>
      </c>
      <c r="M232" t="s">
        <v>360</v>
      </c>
      <c r="N232" t="s">
        <v>294</v>
      </c>
      <c r="O232" t="s">
        <v>363</v>
      </c>
      <c r="P232" t="s">
        <v>296</v>
      </c>
      <c r="Q232" t="s">
        <v>362</v>
      </c>
      <c r="R232" t="s">
        <v>298</v>
      </c>
    </row>
    <row r="233" spans="1:24">
      <c r="A233" t="s">
        <v>679</v>
      </c>
      <c r="B233" t="s">
        <v>283</v>
      </c>
      <c r="C233" t="s">
        <v>680</v>
      </c>
      <c r="D233" t="s">
        <v>479</v>
      </c>
      <c r="E233" t="s">
        <v>210</v>
      </c>
      <c r="F233" t="s">
        <v>287</v>
      </c>
      <c r="G233" t="s">
        <v>357</v>
      </c>
      <c r="H233" t="s">
        <v>289</v>
      </c>
      <c r="I233" t="s">
        <v>358</v>
      </c>
      <c r="J233" t="s">
        <v>291</v>
      </c>
      <c r="K233" t="s">
        <v>359</v>
      </c>
      <c r="L233" t="s">
        <v>342</v>
      </c>
      <c r="M233" t="s">
        <v>360</v>
      </c>
      <c r="N233" t="s">
        <v>294</v>
      </c>
      <c r="O233" t="s">
        <v>361</v>
      </c>
      <c r="P233" t="s">
        <v>285</v>
      </c>
      <c r="Q233" t="s">
        <v>362</v>
      </c>
      <c r="R233" t="s">
        <v>298</v>
      </c>
    </row>
    <row r="234" spans="1:24">
      <c r="A234" t="s">
        <v>679</v>
      </c>
      <c r="B234" t="s">
        <v>283</v>
      </c>
      <c r="C234" t="s">
        <v>680</v>
      </c>
      <c r="D234" t="s">
        <v>479</v>
      </c>
      <c r="E234" t="s">
        <v>210</v>
      </c>
      <c r="F234" t="s">
        <v>287</v>
      </c>
      <c r="G234" t="s">
        <v>357</v>
      </c>
      <c r="H234" t="s">
        <v>289</v>
      </c>
      <c r="I234" t="s">
        <v>358</v>
      </c>
      <c r="J234" t="s">
        <v>291</v>
      </c>
      <c r="K234" t="s">
        <v>359</v>
      </c>
      <c r="L234" t="s">
        <v>342</v>
      </c>
      <c r="M234" t="s">
        <v>360</v>
      </c>
      <c r="N234" t="s">
        <v>294</v>
      </c>
      <c r="O234" t="s">
        <v>363</v>
      </c>
      <c r="P234" t="s">
        <v>296</v>
      </c>
      <c r="Q234" t="s">
        <v>362</v>
      </c>
      <c r="R234" t="s">
        <v>298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</sheetPr>
  <dimension ref="A1:D115"/>
  <sheetViews>
    <sheetView workbookViewId="0">
      <selection activeCell="A1" sqref="A1"/>
    </sheetView>
  </sheetViews>
  <sheetFormatPr baseColWidth="10" defaultRowHeight="15"/>
  <cols>
    <col customWidth="1" max="1" min="1" style="1" width="5.33203125"/>
    <col customWidth="1" max="2" min="2" width="96.1640625"/>
    <col bestFit="1" customWidth="1" max="4" min="3" width="5"/>
    <col bestFit="1" customWidth="1" max="4" min="3" width="5"/>
  </cols>
  <sheetData>
    <row customFormat="1" s="1" r="1" spans="1:4">
      <c s="483" r="A1" t="s">
        <v>5</v>
      </c>
      <c s="483" r="B1" t="s">
        <v>6</v>
      </c>
    </row>
    <row r="2" spans="1:4">
      <c s="69" r="A2" t="n">
        <v>1</v>
      </c>
      <c s="398" r="B2" t="s">
        <v>7</v>
      </c>
    </row>
    <row customFormat="1" s="1" r="3" spans="1:4">
      <c s="69" r="A3" t="n">
        <v>2</v>
      </c>
      <c s="69" r="B3" t="s">
        <v>8</v>
      </c>
    </row>
    <row r="4" spans="1:4">
      <c s="69" r="A4" t="n">
        <v>3</v>
      </c>
      <c s="402" r="B4" t="s">
        <v>9</v>
      </c>
    </row>
    <row customFormat="1" s="1" r="5" spans="1:4">
      <c s="69" r="A5" t="n">
        <v>4</v>
      </c>
      <c s="69" r="B5" t="s">
        <v>10</v>
      </c>
    </row>
    <row customFormat="1" customHeight="1" s="1" r="6" spans="1:4" ht="13">
      <c s="12" r="A6" t="n">
        <v>5</v>
      </c>
      <c s="69" r="B6" t="s">
        <v>11</v>
      </c>
    </row>
    <row r="7" spans="1:4">
      <c s="69" r="A7" t="n">
        <v>6</v>
      </c>
      <c s="69" r="B7" t="s">
        <v>12</v>
      </c>
    </row>
    <row r="8" spans="1:4">
      <c s="69" r="A8" t="n">
        <v>7</v>
      </c>
      <c s="69" r="B8" t="s">
        <v>13</v>
      </c>
    </row>
    <row r="9" spans="1:4">
      <c s="12" r="A9" t="n">
        <v>8</v>
      </c>
      <c s="12" r="B9" t="s">
        <v>14</v>
      </c>
    </row>
    <row r="10" spans="1:4">
      <c s="12" r="A10" t="n">
        <v>9</v>
      </c>
      <c s="69" r="B10" t="s">
        <v>15</v>
      </c>
    </row>
    <row r="11" spans="1:4">
      <c s="69" r="A11" t="n">
        <v>10</v>
      </c>
      <c s="69" r="B11" t="s">
        <v>16</v>
      </c>
    </row>
    <row r="12" spans="1:4">
      <c s="69" r="A12" t="n">
        <v>11</v>
      </c>
      <c s="69" r="B12" t="s">
        <v>17</v>
      </c>
    </row>
    <row customFormat="1" s="1" r="13" spans="1:4">
      <c s="69" r="A13" t="n"/>
      <c s="69" r="B13" t="n"/>
    </row>
    <row r="14" spans="1:4">
      <c s="426" r="A14" t="n"/>
      <c s="69" r="B14" t="n"/>
    </row>
    <row r="15" spans="1:4">
      <c s="398" r="A15" t="n"/>
      <c s="69" r="B15" t="n"/>
    </row>
    <row r="16" spans="1:4">
      <c s="402" r="A16" t="n"/>
    </row>
    <row customFormat="1" s="1" r="17" spans="1:4">
      <c s="398" r="A17" t="n"/>
    </row>
    <row customFormat="1" s="1" r="18" spans="1:4">
      <c s="69" r="A18" t="n"/>
      <c s="398" r="B18" t="n"/>
    </row>
    <row customFormat="1" s="1" r="19" spans="1:4">
      <c s="69" r="A19" t="n"/>
      <c s="398" r="B19" t="n"/>
    </row>
    <row customFormat="1" s="1" r="20" spans="1:4">
      <c s="69" r="A20" t="n"/>
      <c s="399" r="B20" t="n"/>
    </row>
    <row r="21" spans="1:4">
      <c s="69" r="A21" t="n"/>
      <c s="69" r="B21" t="n"/>
    </row>
    <row r="22" spans="1:4">
      <c s="69" r="A22" t="n"/>
      <c s="69" r="B22" t="n"/>
    </row>
    <row r="23" spans="1:4">
      <c s="69" r="A23" t="n"/>
      <c s="69" r="B23" t="n"/>
    </row>
    <row customFormat="1" s="1" r="24" spans="1:4">
      <c s="69" r="A24" t="n"/>
      <c s="69" r="B24" t="n"/>
    </row>
    <row customFormat="1" s="1" r="25" spans="1:4">
      <c s="69" r="A25" t="n"/>
      <c s="69" r="B25" t="n"/>
    </row>
    <row customFormat="1" s="385" r="26" spans="1:4"/>
    <row r="27" spans="1:4">
      <c s="1" r="B27" t="n"/>
    </row>
    <row r="28" spans="1:4">
      <c s="186" r="B28" t="n"/>
    </row>
    <row r="29" spans="1:4">
      <c s="1" r="B29" t="n"/>
    </row>
    <row r="30" spans="1:4">
      <c s="1" r="B30" t="n"/>
    </row>
    <row r="31" spans="1:4">
      <c s="1" r="B31" t="n"/>
    </row>
    <row r="32" spans="1:4">
      <c s="1" r="B32" t="n"/>
    </row>
    <row r="33" spans="1:4">
      <c s="1" r="B33" t="n"/>
    </row>
    <row r="34" spans="1:4">
      <c s="1" r="B34" t="n"/>
    </row>
    <row r="35" spans="1:4">
      <c s="1" r="B35" t="n"/>
    </row>
    <row r="36" spans="1:4">
      <c s="1" r="B36" t="n"/>
    </row>
    <row r="37" spans="1:4">
      <c s="1" r="B37" t="n"/>
    </row>
    <row r="38" spans="1:4">
      <c s="1" r="B38" t="n"/>
    </row>
    <row r="39" spans="1:4">
      <c s="1" r="B39" t="n"/>
    </row>
    <row r="40" spans="1:4">
      <c s="1" r="B40" t="n"/>
    </row>
    <row r="41" spans="1:4">
      <c s="1" r="B41" t="n"/>
    </row>
    <row r="42" spans="1:4">
      <c s="1" r="B42" t="n"/>
    </row>
    <row r="43" spans="1:4">
      <c s="1" r="B43" t="n"/>
    </row>
    <row r="44" spans="1:4">
      <c s="1" r="B44" t="n"/>
    </row>
    <row r="45" spans="1:4">
      <c s="1" r="B45" t="n"/>
    </row>
    <row r="46" spans="1:4">
      <c s="1" r="B46" t="n"/>
    </row>
    <row r="47" spans="1:4">
      <c s="1" r="B47" t="n"/>
    </row>
    <row r="48" spans="1:4">
      <c s="1" r="B48" t="n"/>
    </row>
    <row r="49" spans="1:4">
      <c s="1" r="B49" t="n"/>
    </row>
    <row r="50" spans="1:4">
      <c s="1" r="B50" t="n"/>
    </row>
    <row r="51" spans="1:4">
      <c s="1" r="B51" t="n"/>
    </row>
    <row r="52" spans="1:4">
      <c s="1" r="B52" t="n"/>
    </row>
    <row r="55" spans="1:4">
      <c s="385" r="B55" t="n"/>
    </row>
    <row r="56" spans="1:4">
      <c s="386" r="B56" t="n"/>
    </row>
    <row r="57" spans="1:4">
      <c s="387" r="B57" t="n"/>
    </row>
    <row r="58" spans="1:4">
      <c s="388" r="B58" t="n"/>
    </row>
    <row r="59" spans="1:4">
      <c s="387" r="B59" t="n"/>
    </row>
    <row r="60" spans="1:4">
      <c s="388" r="B60" t="n"/>
    </row>
    <row r="61" spans="1:4">
      <c s="387" r="B61" t="n"/>
    </row>
    <row r="62" spans="1:4">
      <c s="387" r="B62" t="n"/>
    </row>
    <row r="63" spans="1:4">
      <c s="387" r="B63" t="n"/>
    </row>
    <row r="64" spans="1:4">
      <c s="388" r="B64" t="n"/>
    </row>
    <row r="65" spans="1:4">
      <c s="389" r="B65" t="n"/>
    </row>
    <row r="66" spans="1:4">
      <c s="387" r="B66" t="n"/>
    </row>
    <row r="67" spans="1:4">
      <c s="387" r="B67" t="n"/>
    </row>
    <row r="68" spans="1:4">
      <c s="390" r="B68" t="n"/>
    </row>
    <row r="69" spans="1:4">
      <c s="387" r="B69" t="n"/>
    </row>
    <row r="70" spans="1:4">
      <c s="388" r="B70" t="n"/>
    </row>
    <row r="71" spans="1:4">
      <c s="387" r="B71" t="n"/>
    </row>
    <row r="72" spans="1:4">
      <c s="387" r="B72" t="n"/>
    </row>
    <row r="73" spans="1:4">
      <c s="387" r="B73" t="n"/>
    </row>
    <row r="74" spans="1:4">
      <c s="391" r="B74" t="n"/>
    </row>
    <row r="77" spans="1:4">
      <c s="394" r="B77" t="n"/>
    </row>
    <row customHeight="1" r="78" ht="15" spans="1:4">
      <c s="393" r="B78" t="n"/>
    </row>
    <row r="79" spans="1:4">
      <c s="392" r="B79" t="n"/>
    </row>
    <row r="80" spans="1:4">
      <c s="392" r="B80" t="n"/>
    </row>
    <row customHeight="1" r="83" ht="13" spans="1:4"/>
    <row customFormat="1" s="385" r="86" spans="1:4"/>
    <row r="87" spans="1:4">
      <c s="395" r="B87" t="n"/>
    </row>
    <row r="88" spans="1:4">
      <c s="395" r="B88" t="n"/>
    </row>
    <row r="89" spans="1:4">
      <c s="395" r="B89" t="n"/>
    </row>
    <row r="90" spans="1:4">
      <c s="395" r="B90" t="n"/>
    </row>
    <row r="91" spans="1:4">
      <c s="395" r="B91" t="n"/>
    </row>
    <row r="92" spans="1:4">
      <c s="395" r="B92" t="n"/>
    </row>
    <row r="93" spans="1:4">
      <c s="395" r="B93" t="n"/>
    </row>
    <row r="94" spans="1:4">
      <c s="395" r="B94" t="n"/>
    </row>
    <row r="95" spans="1:4">
      <c s="395" r="B95" t="n"/>
    </row>
    <row r="96" spans="1:4">
      <c s="395" r="B96" t="n"/>
    </row>
    <row r="97" spans="1:4">
      <c s="395" r="B97" t="n"/>
    </row>
    <row r="98" spans="1:4">
      <c s="395" r="B98" t="n"/>
    </row>
    <row r="99" spans="1:4">
      <c s="395" r="B99" t="n"/>
    </row>
    <row r="101" spans="1:4">
      <c s="397" r="B101" t="n"/>
    </row>
    <row r="102" spans="1:4">
      <c s="395" r="B102" t="n"/>
    </row>
    <row r="103" spans="1:4">
      <c s="396" r="B103" t="n"/>
    </row>
    <row r="104" spans="1:4">
      <c s="395" r="B104" t="n"/>
    </row>
    <row r="105" spans="1:4">
      <c s="395" r="B105" t="n"/>
    </row>
    <row r="106" spans="1:4">
      <c s="395" r="B106" t="n"/>
    </row>
    <row r="108" spans="1:4">
      <c s="401" r="B108" t="n"/>
    </row>
    <row r="109" spans="1:4">
      <c s="400" r="B109" t="n"/>
    </row>
    <row r="110" spans="1:4">
      <c s="400" r="B110" t="n"/>
    </row>
    <row r="111" spans="1:4">
      <c s="400" r="B111" t="n"/>
    </row>
    <row r="112" spans="1:4">
      <c s="400" r="B112" t="n"/>
    </row>
    <row r="113" spans="1:4">
      <c s="400" r="B113" t="n"/>
    </row>
    <row r="114" spans="1:4">
      <c s="400" r="B114" t="n"/>
    </row>
    <row r="115" spans="1:4">
      <c s="400" r="B115" t="n"/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</sheetPr>
  <dimension ref="A1:G6"/>
  <sheetViews>
    <sheetView workbookViewId="0">
      <selection activeCell="A1" sqref="A1"/>
    </sheetView>
  </sheetViews>
  <sheetFormatPr baseColWidth="10" defaultRowHeight="15"/>
  <cols>
    <col customWidth="1" max="1" min="1" width="34.5"/>
    <col bestFit="1" customWidth="1" max="2" min="2" width="11"/>
    <col bestFit="1" customWidth="1" max="5" min="5" width="12.83203125"/>
  </cols>
  <sheetData>
    <row customHeight="1" r="1" ht="15" spans="1:7">
      <c s="1" r="A1" t="n"/>
      <c s="504" r="B1" t="s">
        <v>18</v>
      </c>
      <c s="505" r="E1" t="s">
        <v>19</v>
      </c>
    </row>
    <row customHeight="1" r="2" ht="56" spans="1:7">
      <c s="366" r="A2" t="n"/>
      <c s="431" r="B2" t="s">
        <v>20</v>
      </c>
      <c s="431" r="C2" t="s">
        <v>21</v>
      </c>
      <c s="431" r="D2" t="s">
        <v>22</v>
      </c>
      <c s="431" r="E2" t="s">
        <v>23</v>
      </c>
      <c s="431" r="F2" t="s">
        <v>21</v>
      </c>
      <c s="431" r="G2" t="s">
        <v>22</v>
      </c>
    </row>
    <row customHeight="1" r="3" ht="28" spans="1:7">
      <c s="392" r="A3" t="s">
        <v>24</v>
      </c>
      <c s="485" r="B3" t="n">
        <v>745488</v>
      </c>
      <c s="485" r="C3">
        <f>+B3*0.75</f>
        <v/>
      </c>
      <c s="485" r="D3">
        <f>+B3*1.25</f>
        <v/>
      </c>
      <c s="485" r="E3" t="n">
        <v>10334025</v>
      </c>
      <c s="485" r="F3">
        <f>+E3*0.75</f>
        <v/>
      </c>
      <c s="485" r="G3">
        <f>+E3*1.25</f>
        <v/>
      </c>
    </row>
    <row r="4" spans="1:7">
      <c s="366" r="A4" t="n"/>
      <c s="366" r="B4" t="n"/>
      <c s="366" r="C4" t="n"/>
      <c s="366" r="D4" t="n"/>
      <c s="366" r="E4" t="n"/>
      <c s="366" r="F4" t="n"/>
      <c s="366" r="G4" t="n"/>
    </row>
    <row r="5" spans="1:7">
      <c s="366" r="A5" t="n"/>
      <c s="485" r="B5">
        <f>'Effort Seg n Core'!$G$18</f>
        <v/>
      </c>
      <c s="485" r="C5">
        <f>B5*0.75</f>
        <v/>
      </c>
      <c s="485" r="D5">
        <f>B5*1.25</f>
        <v/>
      </c>
      <c s="485" r="E5">
        <f>'Master Summary-Low'!$T$33</f>
        <v/>
      </c>
      <c s="485" r="F5">
        <f>E5*0.75</f>
        <v/>
      </c>
      <c s="485" r="G5">
        <f>E5*1.25</f>
        <v/>
      </c>
    </row>
    <row r="6" spans="1:7">
      <c r="A6" t="s">
        <v>25</v>
      </c>
      <c s="484" r="B6">
        <f>B5+450000</f>
        <v/>
      </c>
      <c s="484" r="C6">
        <f>B6*0.75</f>
        <v/>
      </c>
      <c s="484" r="D6">
        <f>B6*1.25</f>
        <v/>
      </c>
    </row>
  </sheetData>
  <mergeCells count="2">
    <mergeCell ref="B1:D1"/>
    <mergeCell ref="E1:G1"/>
  </mergeCells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 enableFormatConditionsCalculation="0">
    <outlinePr summaryBelow="1" summaryRight="1"/>
  </sheetPr>
  <dimension ref="A1:K13"/>
  <sheetViews>
    <sheetView workbookViewId="0">
      <selection activeCell="A1" sqref="A1"/>
    </sheetView>
  </sheetViews>
  <sheetFormatPr baseColWidth="10" defaultRowHeight="15"/>
  <cols>
    <col bestFit="1" customWidth="1" max="1" min="1" style="1" width="39.1640625"/>
    <col bestFit="1" customWidth="1" max="2" min="2" style="1" width="12.33203125"/>
    <col customWidth="1" max="3" min="3" style="1" width="12.33203125"/>
    <col customWidth="1" max="4" min="4" style="1" width="12.83203125"/>
    <col bestFit="1" customWidth="1" max="5" min="5" style="1" width="15.33203125"/>
    <col bestFit="1" customWidth="1" max="6" min="6" style="1" width="12.33203125"/>
    <col customWidth="1" max="7" min="7" style="1" width="10.33203125"/>
    <col bestFit="1" customWidth="1" max="8" min="8" style="1" width="12.33203125"/>
    <col bestFit="1" customWidth="1" max="11" min="9" style="1" width="4.33203125"/>
    <col bestFit="1" customWidth="1" max="11" min="9" style="1" width="4.33203125"/>
    <col bestFit="1" customWidth="1" max="11" min="9" style="1" width="4.33203125"/>
  </cols>
  <sheetData>
    <row customHeight="1" r="1" ht="28" spans="1:11">
      <c s="254" r="A1" t="s">
        <v>26</v>
      </c>
      <c s="239" r="B1" t="s">
        <v>27</v>
      </c>
      <c s="277" r="C1" t="s">
        <v>28</v>
      </c>
      <c s="250" r="D1" t="s">
        <v>29</v>
      </c>
      <c s="239" r="E1" t="s">
        <v>30</v>
      </c>
      <c s="277" r="F1" t="s">
        <v>31</v>
      </c>
      <c s="257" r="G1" t="s">
        <v>32</v>
      </c>
      <c s="258" r="H1" t="s">
        <v>33</v>
      </c>
    </row>
    <row r="2" spans="1:11">
      <c s="235" r="A2" t="s">
        <v>34</v>
      </c>
      <c s="275" r="B2">
        <f>'Master Summary-Low'!B3+'Master Summary-Low'!B7</f>
        <v/>
      </c>
      <c s="275" r="C2">
        <f>'Master Summary-Low'!C3+'Master Summary-Low'!C7</f>
        <v/>
      </c>
      <c s="294" r="E2">
        <f>'Master Summary-Low'!T3+'Master Summary-Low'!T7</f>
        <v/>
      </c>
      <c s="275" r="F2">
        <f>'Master Summary-Low'!U3+'Master Summary-Low'!U7</f>
        <v/>
      </c>
      <c s="259" r="G2">
        <f si="0" ref="G2:G13" t="shared">H2/E2</f>
        <v/>
      </c>
      <c s="319" r="H2">
        <f si="1" ref="H2:H8" t="shared">F2-E2</f>
        <v/>
      </c>
    </row>
    <row r="3" spans="1:11">
      <c s="235" r="A3" t="s">
        <v>35</v>
      </c>
      <c s="275" r="B3">
        <f>'Master Summary-Low'!B2+'Master Summary-Low'!B8+'Master Summary-Low'!B9+'Master Summary-Low'!B20</f>
        <v/>
      </c>
      <c s="275" r="C3">
        <f>'Master Summary-Low'!C2+'Master Summary-Low'!C8+'Master Summary-Low'!C9+'Master Summary-Low'!C20</f>
        <v/>
      </c>
      <c s="294" r="E3">
        <f>'Master Summary-Low'!T2+'Master Summary-Low'!T8+'Master Summary-Low'!T9+'Master Summary-Low'!T20</f>
        <v/>
      </c>
      <c s="275" r="F3">
        <f>'Master Summary-Low'!U2+'Master Summary-Low'!U8+'Master Summary-Low'!U9+'Master Summary-Low'!U20</f>
        <v/>
      </c>
      <c s="259" r="G3">
        <f si="0" t="shared"/>
        <v/>
      </c>
      <c s="319" r="H3">
        <f si="1" t="shared"/>
        <v/>
      </c>
    </row>
    <row r="4" spans="1:11">
      <c s="235" r="A4" t="s">
        <v>36</v>
      </c>
      <c s="275" r="B4">
        <f>'Master Summary-Low'!B10+'Master Summary-Low'!B11+'Master Summary-Low'!B12</f>
        <v/>
      </c>
      <c s="275" r="C4">
        <f>'Master Summary-Low'!C10+'Master Summary-Low'!C11+'Master Summary-Low'!C12</f>
        <v/>
      </c>
      <c s="294" r="E4">
        <f>'Master Summary-Low'!T10+'Master Summary-Low'!T11+'Master Summary-Low'!T12</f>
        <v/>
      </c>
      <c s="275" r="F4">
        <f>'Master Summary-Low'!U10+'Master Summary-Low'!U11+'Master Summary-Low'!U12</f>
        <v/>
      </c>
      <c s="259" r="G4">
        <f si="0" t="shared"/>
        <v/>
      </c>
      <c s="319" r="H4">
        <f si="1" t="shared"/>
        <v/>
      </c>
    </row>
    <row r="5" spans="1:11">
      <c s="235" r="A5" t="s">
        <v>37</v>
      </c>
      <c s="275" r="B5">
        <f>'Master Summary-Low'!B6+'Master Summary-Low'!#REF!+'Master Summary-Low'!#REF!+'Master Summary-Low'!B17</f>
        <v/>
      </c>
      <c s="275" r="C5">
        <f>'Master Summary-Low'!C6+'Master Summary-Low'!#REF!+'Master Summary-Low'!#REF!+'Master Summary-Low'!C17</f>
        <v/>
      </c>
      <c s="294" r="E5">
        <f>'Master Summary-Low'!T6+'Master Summary-Low'!#REF!+'Master Summary-Low'!#REF!+'Master Summary-Low'!T17</f>
        <v/>
      </c>
      <c s="275" r="F5">
        <f>'Master Summary-Low'!U6+'Master Summary-Low'!#REF!+'Master Summary-Low'!#REF!+'Master Summary-Low'!U17</f>
        <v/>
      </c>
      <c s="300" r="G5">
        <f si="0" t="shared"/>
        <v/>
      </c>
      <c s="319" r="H5">
        <f si="1" t="shared"/>
        <v/>
      </c>
    </row>
    <row r="6" spans="1:11">
      <c s="235" r="A6" t="s">
        <v>38</v>
      </c>
      <c s="275" r="B6">
        <f>'Master Summary-Low'!B21</f>
        <v/>
      </c>
      <c s="275" r="C6">
        <f>'Master Summary-Low'!C21</f>
        <v/>
      </c>
      <c s="294" r="E6">
        <f>'Master Summary-Low'!T21</f>
        <v/>
      </c>
      <c s="275" r="F6">
        <f>'Master Summary-Low'!U21</f>
        <v/>
      </c>
      <c s="259" r="G6">
        <f si="0" t="shared"/>
        <v/>
      </c>
      <c s="319" r="H6">
        <f si="1" t="shared"/>
        <v/>
      </c>
    </row>
    <row r="7" spans="1:11">
      <c s="235" r="A7" t="s">
        <v>39</v>
      </c>
      <c s="294" r="B7" t="n"/>
      <c s="275" r="C7" t="n"/>
      <c s="234" r="D7" t="n"/>
      <c s="293" r="E7">
        <f>'Master Summary-Low'!T22</f>
        <v/>
      </c>
      <c s="281" r="F7">
        <f>'Master Summary-Low'!U22</f>
        <v/>
      </c>
      <c s="259" r="G7">
        <f si="0" t="shared"/>
        <v/>
      </c>
      <c s="319" r="H7">
        <f si="1" t="shared"/>
        <v/>
      </c>
    </row>
    <row r="8" spans="1:11">
      <c s="235" r="A8" t="s">
        <v>40</v>
      </c>
      <c s="294" r="B8" t="n"/>
      <c s="275" r="C8" t="n"/>
      <c s="234" r="D8" t="n"/>
      <c s="293" r="E8">
        <f>'Master Summary-Low'!#REF!</f>
        <v/>
      </c>
      <c s="281" r="F8">
        <f>'Master Summary-Low'!#REF!</f>
        <v/>
      </c>
      <c s="259" r="G8">
        <f si="0" t="shared"/>
        <v/>
      </c>
      <c s="319" r="H8">
        <f si="1" t="shared"/>
        <v/>
      </c>
    </row>
    <row customHeight="1" r="9" ht="15" spans="1:11">
      <c s="285" r="A9" t="s">
        <v>41</v>
      </c>
      <c s="253" r="B9" t="n"/>
      <c s="276" r="C9" t="n"/>
      <c s="202" r="D9" t="n"/>
      <c s="346" r="E9">
        <f>'Master Summary-Low'!T23</f>
        <v/>
      </c>
      <c s="318" r="F9">
        <f>'Master Summary-Low'!U23</f>
        <v/>
      </c>
      <c s="291" r="G9">
        <f si="0" t="shared"/>
        <v/>
      </c>
      <c s="68" r="H9">
        <f>F9-E9</f>
        <v/>
      </c>
    </row>
    <row customHeight="1" r="10" ht="16" spans="1:11">
      <c s="280" r="A10" t="s">
        <v>42</v>
      </c>
      <c s="278" r="B10" t="n"/>
      <c s="279" r="C10" t="n"/>
      <c s="279" r="D10" t="n">
        <v>0.2</v>
      </c>
      <c s="68" r="E10">
        <f>SUM(E2:E9)*$D10</f>
        <v/>
      </c>
      <c s="68" r="F10">
        <f>SUM(F2:F9)*$D10</f>
        <v/>
      </c>
      <c s="214" r="G10">
        <f si="0" t="shared"/>
        <v/>
      </c>
      <c s="68" r="H10">
        <f>F10-E10</f>
        <v/>
      </c>
    </row>
    <row customHeight="1" r="11" ht="15" spans="1:11">
      <c s="205" r="A11" t="s">
        <v>43</v>
      </c>
      <c s="67" r="E11">
        <f>SUM(E2:E10)</f>
        <v/>
      </c>
      <c s="67" r="F11">
        <f>SUM(F2:F10)</f>
        <v/>
      </c>
      <c s="262" r="G11">
        <f si="0" t="shared"/>
        <v/>
      </c>
      <c s="67" r="H11">
        <f>F11-E11</f>
        <v/>
      </c>
    </row>
    <row customHeight="1" r="12" ht="15" spans="1:11">
      <c s="41" r="A12" t="s">
        <v>44</v>
      </c>
      <c s="49" r="E12">
        <f>'Master Summary-Low'!T32</f>
        <v/>
      </c>
      <c s="49" r="F12">
        <f>'Master Summary-Low'!U32</f>
        <v/>
      </c>
      <c s="273" r="G12">
        <f si="0" t="shared"/>
        <v/>
      </c>
      <c s="49" r="H12">
        <f>F12-E12</f>
        <v/>
      </c>
    </row>
    <row customHeight="1" r="13" ht="15" spans="1:11">
      <c s="207" r="A13" t="s">
        <v>45</v>
      </c>
      <c s="208" r="B13" t="n"/>
      <c s="208" r="C13" t="n"/>
      <c s="208" r="D13" t="n"/>
      <c s="218" r="E13">
        <f>SUM(E11:E12)</f>
        <v/>
      </c>
      <c s="218" r="F13">
        <f>SUM(F11:F12)</f>
        <v/>
      </c>
      <c s="274" r="G13">
        <f si="0" t="shared"/>
        <v/>
      </c>
      <c s="218" r="H13">
        <f>F13-E13</f>
        <v/>
      </c>
    </row>
  </sheetData>
  <pageMargins bottom="1" footer="0.5" header="0.5" left="0.75" right="0.75" top="1"/>
  <pageSetup orientation="portrait"/>
</worksheet>
</file>

<file path=xl/worksheets/sheet5.xml><?xml version="1.0" encoding="utf-8"?>
<worksheet xmlns="http://schemas.openxmlformats.org/spreadsheetml/2006/main">
  <sheetPr enableFormatConditionsCalculation="0">
    <outlinePr summaryBelow="1" summaryRight="1"/>
  </sheetPr>
  <dimension ref="A1:AH35"/>
  <sheetViews>
    <sheetView workbookViewId="0">
      <selection activeCell="A1" sqref="A1"/>
    </sheetView>
  </sheetViews>
  <sheetFormatPr baseColWidth="10" defaultRowHeight="15"/>
  <cols>
    <col bestFit="1" customWidth="1" max="1" min="1" style="1" width="40.33203125"/>
    <col customWidth="1" max="2" min="2" style="1" width="12.33203125"/>
    <col customWidth="1" hidden="1" max="3" min="3" style="1" width="12.33203125"/>
    <col customWidth="1" max="4" min="4" style="1" width="9.1640625"/>
    <col customWidth="1" max="5" min="5" style="1" width="11.6640625"/>
    <col customWidth="1" max="6" min="6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max="15" min="15" style="1" width="10.6640625"/>
    <col customWidth="1" hidden="1" max="16" min="16" style="1" width="9.1640625"/>
    <col customWidth="1" hidden="1" max="18" min="17" style="1" width="10.33203125"/>
    <col customWidth="1" hidden="1" max="18" min="17" style="1" width="10.33203125"/>
    <col bestFit="1" customWidth="1" max="19" min="19" style="1" width="12.33203125"/>
    <col customWidth="1" max="20" min="20" style="1" width="12.33203125"/>
    <col customWidth="1" hidden="1" max="21" min="21" style="1" width="12.33203125"/>
    <col customWidth="1" hidden="1" max="22" min="22" style="1" width="12"/>
    <col customWidth="1" hidden="1" max="23" min="23" style="1" width="12.33203125"/>
    <col bestFit="1" customWidth="1" max="24" min="24" style="1" width="12.33203125"/>
    <col customWidth="1" hidden="1" max="25" min="25" style="1" width="8"/>
    <col customWidth="1" hidden="1" max="27" min="26" style="1" width="12.33203125"/>
    <col customWidth="1" hidden="1" max="27" min="26" style="1" width="12.33203125"/>
    <col customWidth="1" hidden="1" max="28" min="28" style="1" width="3.33203125"/>
    <col customWidth="1" hidden="1" max="30" min="29" style="1" width="8"/>
    <col customWidth="1" hidden="1" max="30" min="29" style="1" width="8"/>
    <col customWidth="1" hidden="1" max="31" min="31" style="1" width="10.1640625"/>
    <col customWidth="1" hidden="1" max="32" min="32" style="1" width="7.6640625"/>
  </cols>
  <sheetData>
    <row customHeight="1" r="1" ht="30.25" spans="1:34">
      <c s="44" r="A1" t="s">
        <v>26</v>
      </c>
      <c s="38" r="B1" t="s">
        <v>27</v>
      </c>
      <c s="250" r="C1" t="s">
        <v>28</v>
      </c>
      <c s="38" r="D1" t="s">
        <v>46</v>
      </c>
      <c s="53" r="E1" t="s">
        <v>47</v>
      </c>
      <c s="53" r="F1" t="s">
        <v>48</v>
      </c>
      <c s="303" r="G1" t="s">
        <v>49</v>
      </c>
      <c s="303" r="H1" t="s">
        <v>50</v>
      </c>
      <c s="307" r="I1" t="s">
        <v>51</v>
      </c>
      <c s="311" r="J1" t="s">
        <v>50</v>
      </c>
      <c s="312" r="K1" t="s">
        <v>51</v>
      </c>
      <c s="312" r="L1" t="s">
        <v>47</v>
      </c>
      <c s="312" r="M1" t="s">
        <v>48</v>
      </c>
      <c s="313" r="N1" t="s">
        <v>49</v>
      </c>
      <c s="308" r="O1" t="s">
        <v>52</v>
      </c>
      <c s="38" r="P1" t="s">
        <v>53</v>
      </c>
      <c s="53" r="Q1" t="s">
        <v>54</v>
      </c>
      <c s="53" r="R1" t="s">
        <v>55</v>
      </c>
      <c s="53" r="S1" t="s">
        <v>29</v>
      </c>
      <c s="38" r="T1" t="s">
        <v>30</v>
      </c>
      <c s="53" r="U1" t="s">
        <v>31</v>
      </c>
      <c s="257" r="V1" t="s">
        <v>32</v>
      </c>
      <c s="258" r="W1" t="s">
        <v>33</v>
      </c>
      <c s="226" r="Y1" t="s">
        <v>56</v>
      </c>
      <c s="227" r="Z1" t="n">
        <v>0</v>
      </c>
      <c s="239" r="AC1" t="s">
        <v>57</v>
      </c>
      <c s="250" r="AD1" t="s">
        <v>58</v>
      </c>
      <c s="251" r="AE1" t="s">
        <v>59</v>
      </c>
      <c s="239" r="AF1" t="s">
        <v>60</v>
      </c>
    </row>
    <row r="2" spans="1:34">
      <c s="210" r="A2" t="s">
        <v>61</v>
      </c>
      <c s="294" r="B2">
        <f>'Effort Seg n Core'!C$5</f>
        <v/>
      </c>
      <c s="264" r="C2" t="n"/>
      <c s="129" r="D2" t="n">
        <v>0.42</v>
      </c>
      <c s="129" r="E2" t="n">
        <v>0.58</v>
      </c>
      <c s="129" r="F2" t="n">
        <v>0</v>
      </c>
      <c s="316" r="G2">
        <f>SUM(E2:F2)</f>
        <v/>
      </c>
      <c s="315" r="H2">
        <f si="0" ref="H2:H17" t="shared">IFERROR( E2/(1-$D2),0)</f>
        <v/>
      </c>
      <c s="315" r="I2">
        <f si="1" ref="I2:I17" t="shared">IFERROR( F2/(1-$D2),0)</f>
        <v/>
      </c>
      <c s="314" r="J2">
        <f>H2</f>
        <v/>
      </c>
      <c s="315" r="K2">
        <f>1-J2</f>
        <v/>
      </c>
      <c s="315" r="L2">
        <f si="2" ref="L2:L17" t="shared">J2*(1-$D2)</f>
        <v/>
      </c>
      <c s="315" r="M2">
        <f si="3" ref="M2:M17" t="shared">K2*(1-$D2)</f>
        <v/>
      </c>
      <c s="317" r="N2">
        <f>SUM(L2:M2)</f>
        <v/>
      </c>
      <c s="309" r="O2" t="s">
        <v>62</v>
      </c>
      <c s="39" r="P2" t="n"/>
      <c s="39" r="Q2" t="n"/>
      <c s="39" r="R2" t="n"/>
      <c s="42" r="S2">
        <f>D2*'Blended Rate Breakup'!$B$17+E2*'Blended Rate Breakup'!$B$18+F2*'Blended Rate Breakup'!$B$19</f>
        <v/>
      </c>
      <c s="42" r="T2">
        <f>B2*$S2</f>
        <v/>
      </c>
      <c s="200" r="U2">
        <f>C2*$S2</f>
        <v/>
      </c>
      <c s="259" r="V2">
        <f si="4" ref="V2:V27" t="shared">W2/T2</f>
        <v/>
      </c>
      <c s="234" r="W2">
        <f si="5" ref="W2:W27" t="shared">U2-T2</f>
        <v/>
      </c>
      <c s="403" r="X2" t="n"/>
      <c s="36" r="Z2">
        <f>#REF!*S2*(1-$Z$1)</f>
        <v/>
      </c>
      <c s="18" r="AA2" t="n"/>
      <c s="229" r="AB2" t="n"/>
      <c s="236" r="AC2">
        <f>#REF!/(AE$2*AD$2)</f>
        <v/>
      </c>
      <c s="237" r="AD2" t="n">
        <v>24</v>
      </c>
      <c s="99" r="AE2" t="n">
        <v>173</v>
      </c>
      <c s="238" r="AF2">
        <f si="6" ref="AF2:AF21" t="shared">S2</f>
        <v/>
      </c>
    </row>
    <row r="3" spans="1:34">
      <c s="203" r="A3" t="s">
        <v>63</v>
      </c>
      <c s="294" r="B3">
        <f>'Effort Seg n Core'!D$5</f>
        <v/>
      </c>
      <c s="264" r="C3" t="n"/>
      <c s="129" r="D3" t="n">
        <v>0.6</v>
      </c>
      <c s="129" r="E3" t="n">
        <v>0.4</v>
      </c>
      <c s="129" r="F3" t="n">
        <v>0</v>
      </c>
      <c s="316" r="G3">
        <f si="7" ref="G3:G23" t="shared">SUM(E3:F3)</f>
        <v/>
      </c>
      <c s="315" r="H3">
        <f si="0" t="shared"/>
        <v/>
      </c>
      <c s="315" r="I3">
        <f si="1" t="shared"/>
        <v/>
      </c>
      <c s="314" r="J3">
        <f si="8" ref="J3:J23" t="shared">H3</f>
        <v/>
      </c>
      <c s="315" r="K3">
        <f si="9" ref="K3:K23" t="shared">1-J3</f>
        <v/>
      </c>
      <c s="315" r="L3">
        <f si="2" t="shared"/>
        <v/>
      </c>
      <c s="315" r="M3">
        <f si="3" t="shared"/>
        <v/>
      </c>
      <c s="317" r="N3">
        <f si="10" ref="N3:N23" t="shared">SUM(L3:M3)</f>
        <v/>
      </c>
      <c s="309" r="O3" t="s">
        <v>62</v>
      </c>
      <c s="39" r="P3" t="n"/>
      <c s="39" r="Q3" t="n"/>
      <c s="39" r="R3" t="n"/>
      <c s="42" r="S3" t="n">
        <v>116</v>
      </c>
      <c s="42" r="T3">
        <f si="11" ref="T3:T11" t="shared">B3*$S3</f>
        <v/>
      </c>
      <c s="200" r="U3">
        <f si="12" ref="U3:U12" t="shared">C3*$S3</f>
        <v/>
      </c>
      <c s="259" r="V3">
        <f si="4" t="shared"/>
        <v/>
      </c>
      <c s="234" r="W3">
        <f si="5" t="shared"/>
        <v/>
      </c>
      <c s="404" r="X3" t="n"/>
      <c s="223" r="Y3" t="n"/>
      <c s="36" r="Z3" t="n"/>
      <c s="18" r="AA3" t="n"/>
      <c s="229" r="AB3" t="n"/>
      <c s="236" r="AC3">
        <f>#REF!/(AE$2*AD$2)</f>
        <v/>
      </c>
      <c s="69" r="AD3" t="n">
        <v>12</v>
      </c>
      <c s="238" r="AF3">
        <f si="6" t="shared"/>
        <v/>
      </c>
    </row>
    <row r="4" spans="1:34">
      <c s="406" r="A4" t="s">
        <v>64</v>
      </c>
      <c s="423" r="B4">
        <f>+B3*0.25</f>
        <v/>
      </c>
      <c s="363" r="C4" t="n"/>
      <c s="364" r="D4" t="n">
        <v>0.5</v>
      </c>
      <c s="364" r="E4" t="n">
        <v>0.5</v>
      </c>
      <c s="364" r="F4" t="n"/>
      <c s="365" r="G4" t="n"/>
      <c s="352" r="H4" t="n"/>
      <c s="352" r="I4" t="n"/>
      <c s="351" r="J4" t="n"/>
      <c s="352" r="K4" t="n"/>
      <c s="352" r="L4" t="n"/>
      <c s="352" r="M4" t="n"/>
      <c s="353" r="N4" t="n"/>
      <c s="309" r="O4" t="s">
        <v>62</v>
      </c>
      <c s="366" r="P4" t="n"/>
      <c s="366" r="Q4" t="n"/>
      <c s="366" r="R4" t="n"/>
      <c s="367" r="S4" t="n">
        <v>103</v>
      </c>
      <c s="42" r="T4">
        <f si="13" ref="T4" t="shared">B4*$S4</f>
        <v/>
      </c>
      <c s="414" r="U4" t="n"/>
      <c s="369" r="V4" t="n"/>
      <c s="367" r="W4" t="n"/>
      <c s="404" r="X4" t="n"/>
      <c s="223" r="Y4" t="n"/>
      <c s="36" r="Z4" t="n"/>
      <c s="18" r="AA4" t="n"/>
      <c s="229" r="AB4" t="n"/>
      <c s="362" r="AC4" t="n"/>
      <c s="69" r="AD4" t="n"/>
      <c s="370" r="AF4" t="n"/>
    </row>
    <row r="5" spans="1:34">
      <c s="406" r="A5" t="s">
        <v>65</v>
      </c>
      <c s="423" r="B5">
        <f>+B4*0.25</f>
        <v/>
      </c>
      <c s="363" r="C5" t="n"/>
      <c s="364" r="D5" t="n">
        <v>0.5</v>
      </c>
      <c s="364" r="E5" t="n">
        <v>0.5</v>
      </c>
      <c s="364" r="F5" t="n"/>
      <c s="365" r="G5" t="n"/>
      <c s="352" r="H5" t="n"/>
      <c s="352" r="I5" t="n"/>
      <c s="351" r="J5" t="n"/>
      <c s="352" r="K5" t="n"/>
      <c s="352" r="L5" t="n"/>
      <c s="352" r="M5" t="n"/>
      <c s="353" r="N5" t="n"/>
      <c s="309" r="O5" t="s">
        <v>62</v>
      </c>
      <c s="366" r="P5" t="n"/>
      <c s="366" r="Q5" t="n"/>
      <c s="366" r="R5" t="n"/>
      <c s="367" r="S5" t="n">
        <v>115</v>
      </c>
      <c s="42" r="T5">
        <f si="11" t="shared"/>
        <v/>
      </c>
      <c s="414" r="U5" t="n"/>
      <c s="369" r="V5" t="n"/>
      <c s="367" r="W5" t="n"/>
      <c s="404" r="X5" t="n"/>
      <c s="223" r="Y5" t="n"/>
      <c s="36" r="Z5" t="n"/>
      <c s="18" r="AA5" t="n"/>
      <c s="229" r="AB5" t="n"/>
      <c s="362" r="AC5" t="n"/>
      <c s="69" r="AD5" t="n"/>
      <c s="370" r="AF5" t="n"/>
    </row>
    <row r="6" spans="1:34">
      <c s="203" r="A6" t="s">
        <v>66</v>
      </c>
      <c s="294" r="B6">
        <f>'Effort Seg n Core'!E$5</f>
        <v/>
      </c>
      <c s="264" r="C6" t="n"/>
      <c s="129" r="D6" t="n">
        <v>1</v>
      </c>
      <c s="129" r="E6" t="n">
        <v>0</v>
      </c>
      <c s="129" r="F6" t="n">
        <v>0</v>
      </c>
      <c s="316" r="G6">
        <f si="7" t="shared"/>
        <v/>
      </c>
      <c s="315" r="H6">
        <f si="0" t="shared"/>
        <v/>
      </c>
      <c s="315" r="I6">
        <f si="1" t="shared"/>
        <v/>
      </c>
      <c s="314" r="J6">
        <f si="8" t="shared"/>
        <v/>
      </c>
      <c s="315" r="K6">
        <f si="9" t="shared"/>
        <v/>
      </c>
      <c s="315" r="L6">
        <f si="2" t="shared"/>
        <v/>
      </c>
      <c s="315" r="M6">
        <f si="3" t="shared"/>
        <v/>
      </c>
      <c s="317" r="N6">
        <f si="10" t="shared"/>
        <v/>
      </c>
      <c s="309" r="O6" t="s">
        <v>62</v>
      </c>
      <c s="39" r="P6" t="n"/>
      <c s="39" r="Q6" t="n"/>
      <c s="39" r="R6" t="n"/>
      <c s="42" r="S6">
        <f>D6*'Blended Rate Breakup'!$B$3+E6*'Blended Rate Breakup'!$B$4+F6*'Blended Rate Breakup'!$B$5</f>
        <v/>
      </c>
      <c s="42" r="T6">
        <f si="11" t="shared"/>
        <v/>
      </c>
      <c s="200" r="U6">
        <f si="12" t="shared"/>
        <v/>
      </c>
      <c s="259" r="V6">
        <f si="4" t="shared"/>
        <v/>
      </c>
      <c s="234" r="W6">
        <f si="5" t="shared"/>
        <v/>
      </c>
      <c s="404" r="X6" t="n"/>
      <c s="220" r="Y6" t="n"/>
      <c s="36" r="Z6" t="n"/>
      <c s="18" r="AA6" t="n"/>
      <c s="229" r="AB6" t="n"/>
      <c s="236" r="AC6">
        <f>#REF!/(AE$2*AD$2)</f>
        <v/>
      </c>
      <c s="69" r="AD6" t="n">
        <v>15</v>
      </c>
      <c s="238" r="AF6">
        <f si="6" t="shared"/>
        <v/>
      </c>
    </row>
    <row r="7" spans="1:34">
      <c s="203" r="A7" t="s">
        <v>67</v>
      </c>
      <c s="294" r="B7">
        <f>'Effort Seg n Core'!F$5</f>
        <v/>
      </c>
      <c s="264" r="C7" t="n"/>
      <c s="129" r="D7" t="n">
        <v>1</v>
      </c>
      <c s="129" r="E7" t="n">
        <v>0</v>
      </c>
      <c s="129" r="F7" t="n">
        <v>0</v>
      </c>
      <c s="316" r="G7">
        <f si="7" t="shared"/>
        <v/>
      </c>
      <c s="315" r="H7">
        <f si="0" t="shared"/>
        <v/>
      </c>
      <c s="315" r="I7">
        <f si="1" t="shared"/>
        <v/>
      </c>
      <c s="314" r="J7">
        <f si="8" t="shared"/>
        <v/>
      </c>
      <c s="315" r="K7">
        <f si="9" t="shared"/>
        <v/>
      </c>
      <c s="315" r="L7">
        <f si="2" t="shared"/>
        <v/>
      </c>
      <c s="315" r="M7">
        <f si="3" t="shared"/>
        <v/>
      </c>
      <c s="317" r="N7">
        <f si="10" t="shared"/>
        <v/>
      </c>
      <c s="309" r="O7" t="s">
        <v>62</v>
      </c>
      <c s="39" r="P7" t="n"/>
      <c s="39" r="Q7" t="n"/>
      <c s="39" r="R7" t="n"/>
      <c s="42" r="S7">
        <f>D7*'Blended Rate Breakup'!$B$3+E7*'Blended Rate Breakup'!$B$4+F7*'Blended Rate Breakup'!$B$5</f>
        <v/>
      </c>
      <c s="42" r="T7">
        <f si="11" t="shared"/>
        <v/>
      </c>
      <c s="200" r="U7">
        <f si="12" t="shared"/>
        <v/>
      </c>
      <c s="259" r="V7">
        <f si="4" t="shared"/>
        <v/>
      </c>
      <c s="234" r="W7">
        <f si="5" t="shared"/>
        <v/>
      </c>
      <c s="404" r="X7" t="n"/>
      <c s="223" r="Y7" t="n"/>
      <c s="36" r="Z7" t="n"/>
      <c s="18" r="AA7" t="n"/>
      <c s="229" r="AB7" t="n"/>
      <c s="236" r="AC7">
        <f>#REF!/(AE$2*AD$2)</f>
        <v/>
      </c>
      <c s="12" r="AD7" t="n">
        <v>9</v>
      </c>
      <c s="238" r="AF7">
        <f si="6" t="shared"/>
        <v/>
      </c>
    </row>
    <row r="8" spans="1:34">
      <c s="203" r="A8" t="s">
        <v>68</v>
      </c>
      <c s="294" r="B8">
        <f>'Effort Seg n Core'!G$5</f>
        <v/>
      </c>
      <c s="264" r="C8" t="n"/>
      <c s="129" r="D8" t="n">
        <v>0.25</v>
      </c>
      <c s="129" r="E8" t="n">
        <v>0.35</v>
      </c>
      <c s="129" r="F8" t="n">
        <v>0.4</v>
      </c>
      <c s="316" r="G8">
        <f si="7" t="shared"/>
        <v/>
      </c>
      <c s="315" r="H8">
        <f si="0" t="shared"/>
        <v/>
      </c>
      <c s="315" r="I8">
        <f si="1" t="shared"/>
        <v/>
      </c>
      <c s="314" r="J8">
        <f si="8" t="shared"/>
        <v/>
      </c>
      <c s="315" r="K8">
        <f si="9" t="shared"/>
        <v/>
      </c>
      <c s="315" r="L8">
        <f si="2" t="shared"/>
        <v/>
      </c>
      <c s="315" r="M8">
        <f si="3" t="shared"/>
        <v/>
      </c>
      <c s="317" r="N8">
        <f si="10" t="shared"/>
        <v/>
      </c>
      <c s="309" r="O8" t="s">
        <v>62</v>
      </c>
      <c s="171" r="P8" t="n">
        <v>105.75</v>
      </c>
      <c s="171" r="Q8" t="n">
        <v>103.2</v>
      </c>
      <c s="171" r="R8" t="n">
        <v>25.1</v>
      </c>
      <c s="42" r="S8" t="n">
        <v>80</v>
      </c>
      <c s="42" r="T8">
        <f si="11" t="shared"/>
        <v/>
      </c>
      <c s="200" r="U8">
        <f si="12" t="shared"/>
        <v/>
      </c>
      <c s="259" r="V8">
        <f si="4" t="shared"/>
        <v/>
      </c>
      <c s="234" r="W8">
        <f si="5" t="shared"/>
        <v/>
      </c>
      <c s="404" r="X8" t="n"/>
      <c s="18" r="Y8" t="n"/>
      <c s="36" r="Z8">
        <f>#REF!*S8*(1-$Z$1)</f>
        <v/>
      </c>
      <c s="18" r="AA8" t="n"/>
      <c s="229" r="AB8" t="n"/>
      <c s="236" r="AC8">
        <f>#REF!/(AE$2*AD$2)</f>
        <v/>
      </c>
      <c s="12" r="AD8" t="n">
        <v>3</v>
      </c>
      <c s="238" r="AF8">
        <f si="6" t="shared"/>
        <v/>
      </c>
    </row>
    <row r="9" spans="1:34">
      <c s="203" r="A9" t="s">
        <v>69</v>
      </c>
      <c s="294" r="B9">
        <f>'Effort Seg n Core'!H$5</f>
        <v/>
      </c>
      <c s="264" r="C9" t="n"/>
      <c s="129" r="D9" t="n">
        <v>0.4</v>
      </c>
      <c s="129" r="E9" t="n">
        <v>0.6</v>
      </c>
      <c s="129" r="F9" t="n">
        <v>0</v>
      </c>
      <c s="316" r="G9">
        <f si="7" t="shared"/>
        <v/>
      </c>
      <c s="315" r="H9">
        <f si="0" t="shared"/>
        <v/>
      </c>
      <c s="315" r="I9">
        <f si="1" t="shared"/>
        <v/>
      </c>
      <c s="314" r="J9">
        <f si="8" t="shared"/>
        <v/>
      </c>
      <c s="315" r="K9">
        <f si="9" t="shared"/>
        <v/>
      </c>
      <c s="315" r="L9">
        <f si="2" t="shared"/>
        <v/>
      </c>
      <c s="315" r="M9">
        <f si="3" t="shared"/>
        <v/>
      </c>
      <c s="317" r="N9">
        <f si="10" t="shared"/>
        <v/>
      </c>
      <c s="309" r="O9" t="s">
        <v>62</v>
      </c>
      <c s="39" r="P9" t="n"/>
      <c s="39" r="Q9" t="n"/>
      <c s="39" r="R9" t="n"/>
      <c s="42" r="S9">
        <f>D9*'Blended Rate Breakup'!$B$24+E9*'Blended Rate Breakup'!$B$25+F9*'Blended Rate Breakup'!$B$26</f>
        <v/>
      </c>
      <c s="42" r="T9">
        <f si="11" t="shared"/>
        <v/>
      </c>
      <c s="200" r="U9">
        <f si="12" t="shared"/>
        <v/>
      </c>
      <c s="259" r="V9">
        <f si="4" t="shared"/>
        <v/>
      </c>
      <c s="234" r="W9">
        <f si="5" t="shared"/>
        <v/>
      </c>
      <c s="404" r="X9" t="n"/>
      <c s="18" r="Y9" t="n"/>
      <c s="36" r="Z9">
        <f>#REF!*S9*(1-$Z$1)</f>
        <v/>
      </c>
      <c s="18" r="AA9" t="n"/>
      <c s="229" r="AB9" t="n"/>
      <c s="236" r="AC9">
        <f>#REF!/(AE$2*AD$2)</f>
        <v/>
      </c>
      <c s="12" r="AD9" t="n">
        <v>3</v>
      </c>
      <c s="238" r="AF9">
        <f si="6" t="shared"/>
        <v/>
      </c>
    </row>
    <row r="10" spans="1:34">
      <c s="203" r="A10" t="s">
        <v>70</v>
      </c>
      <c s="294" r="B10">
        <f>'Effort Seg n Core'!I$5</f>
        <v/>
      </c>
      <c s="264" r="C10" t="n"/>
      <c s="129" r="D10" t="n">
        <v>1</v>
      </c>
      <c s="129" r="E10" t="n">
        <v>0</v>
      </c>
      <c s="129" r="F10" t="n">
        <v>0</v>
      </c>
      <c s="316" r="G10">
        <f si="7" t="shared"/>
        <v/>
      </c>
      <c s="315" r="H10">
        <f si="0" t="shared"/>
        <v/>
      </c>
      <c s="315" r="I10">
        <f si="1" t="shared"/>
        <v/>
      </c>
      <c s="314" r="J10">
        <f si="8" t="shared"/>
        <v/>
      </c>
      <c s="315" r="K10">
        <f si="9" t="shared"/>
        <v/>
      </c>
      <c s="315" r="L10">
        <f si="2" t="shared"/>
        <v/>
      </c>
      <c s="315" r="M10">
        <f si="3" t="shared"/>
        <v/>
      </c>
      <c s="317" r="N10">
        <f si="10" t="shared"/>
        <v/>
      </c>
      <c s="309" r="O10" t="s">
        <v>62</v>
      </c>
      <c s="39" r="P10" t="n"/>
      <c s="39" r="Q10" t="n"/>
      <c s="39" r="R10" t="n"/>
      <c s="383" r="S10" t="n">
        <v>67</v>
      </c>
      <c s="42" r="T10">
        <f si="11" t="shared"/>
        <v/>
      </c>
      <c s="200" r="U10">
        <f si="12" t="shared"/>
        <v/>
      </c>
      <c s="259" r="V10">
        <f si="4" t="shared"/>
        <v/>
      </c>
      <c s="234" r="W10">
        <f si="5" t="shared"/>
        <v/>
      </c>
      <c s="404" r="X10" t="n"/>
      <c s="221" r="Y10" t="n"/>
      <c s="36" r="Z10" t="n"/>
      <c s="18" r="AA10" t="n"/>
      <c s="236" r="AC10">
        <f>#REF!/(AE$2*AD$2)</f>
        <v/>
      </c>
      <c s="12" r="AD10" t="n">
        <v>3</v>
      </c>
      <c s="238" r="AF10">
        <f si="6" t="shared"/>
        <v/>
      </c>
    </row>
    <row r="11" spans="1:34">
      <c s="203" r="A11" t="s">
        <v>71</v>
      </c>
      <c s="413" r="B11">
        <f>B3*0.05</f>
        <v/>
      </c>
      <c s="264" r="C11" t="n"/>
      <c s="129" r="D11" t="n">
        <v>0.25</v>
      </c>
      <c s="129" r="E11" t="n">
        <v>0.15</v>
      </c>
      <c s="129" r="F11" t="n">
        <v>0.6</v>
      </c>
      <c s="316" r="G11">
        <f si="7" t="shared"/>
        <v/>
      </c>
      <c s="315" r="H11">
        <f si="0" t="shared"/>
        <v/>
      </c>
      <c s="315" r="I11">
        <f si="1" t="shared"/>
        <v/>
      </c>
      <c s="314" r="J11">
        <f si="8" t="shared"/>
        <v/>
      </c>
      <c s="315" r="K11">
        <f si="9" t="shared"/>
        <v/>
      </c>
      <c s="315" r="L11">
        <f si="2" t="shared"/>
        <v/>
      </c>
      <c s="315" r="M11">
        <f si="3" t="shared"/>
        <v/>
      </c>
      <c s="317" r="N11">
        <f si="10" t="shared"/>
        <v/>
      </c>
      <c s="309" r="O11" t="s">
        <v>62</v>
      </c>
      <c s="39" r="P11" t="n"/>
      <c s="39" r="Q11" t="n"/>
      <c s="39" r="R11" t="n"/>
      <c s="42" r="S11" t="n">
        <v>50</v>
      </c>
      <c s="42" r="T11">
        <f si="11" t="shared"/>
        <v/>
      </c>
      <c s="200" r="U11">
        <f si="12" t="shared"/>
        <v/>
      </c>
      <c s="259" r="V11">
        <f si="4" t="shared"/>
        <v/>
      </c>
      <c s="234" r="W11">
        <f si="5" t="shared"/>
        <v/>
      </c>
      <c s="404" r="X11" t="n"/>
      <c s="222" r="Y11" t="n"/>
      <c s="36" r="Z11" t="n"/>
      <c s="18" r="AA11" t="n"/>
      <c s="236" r="AC11">
        <f>#REF!/(AE$2*AD$2)</f>
        <v/>
      </c>
      <c s="12" r="AD11" t="n">
        <v>2</v>
      </c>
      <c s="238" r="AF11">
        <f si="6" t="shared"/>
        <v/>
      </c>
    </row>
    <row r="12" spans="1:34">
      <c s="203" r="A12" t="s">
        <v>72</v>
      </c>
      <c s="413" r="B12">
        <f>B3*0.03</f>
        <v/>
      </c>
      <c s="264" r="C12" t="n"/>
      <c s="129" r="D12" t="n">
        <v>1</v>
      </c>
      <c s="129" r="E12" t="n">
        <v>0</v>
      </c>
      <c s="129" r="F12" t="n">
        <v>0</v>
      </c>
      <c s="316" r="G12">
        <f si="7" t="shared"/>
        <v/>
      </c>
      <c s="315" r="H12">
        <f si="0" t="shared"/>
        <v/>
      </c>
      <c s="315" r="I12">
        <f si="1" t="shared"/>
        <v/>
      </c>
      <c s="314" r="J12">
        <f si="8" t="shared"/>
        <v/>
      </c>
      <c s="315" r="K12">
        <f si="9" t="shared"/>
        <v/>
      </c>
      <c s="315" r="L12">
        <f si="2" t="shared"/>
        <v/>
      </c>
      <c s="315" r="M12">
        <f si="3" t="shared"/>
        <v/>
      </c>
      <c s="317" r="N12">
        <f si="10" t="shared"/>
        <v/>
      </c>
      <c s="309" r="O12" t="s">
        <v>62</v>
      </c>
      <c s="39" r="P12" t="n"/>
      <c s="39" r="Q12" t="n"/>
      <c s="39" r="R12" t="n"/>
      <c s="42" r="S12" t="n">
        <v>105</v>
      </c>
      <c s="42" r="T12">
        <f>B12*$S12</f>
        <v/>
      </c>
      <c s="200" r="U12">
        <f si="12" t="shared"/>
        <v/>
      </c>
      <c s="259" r="V12">
        <f si="4" t="shared"/>
        <v/>
      </c>
      <c s="234" r="W12">
        <f si="5" t="shared"/>
        <v/>
      </c>
      <c s="404" r="X12" t="n"/>
      <c s="230" r="Y12">
        <f>SUM(T11:T12)/SUM(#REF!)</f>
        <v/>
      </c>
      <c s="230" r="Z12">
        <f>SUM(U11:U12)/SUM(B11:B12)</f>
        <v/>
      </c>
      <c s="18" r="AA12" t="n"/>
      <c s="236" r="AC12">
        <f>#REF!/(AE$2*AD$2)</f>
        <v/>
      </c>
      <c s="12" r="AD12" t="n">
        <v>2</v>
      </c>
      <c s="238" r="AF12">
        <f si="6" t="shared"/>
        <v/>
      </c>
    </row>
    <row r="13" spans="1:34">
      <c s="412" r="A13" t="s">
        <v>73</v>
      </c>
      <c s="413" r="B13">
        <f>B8*Heuristics!D1</f>
        <v/>
      </c>
      <c s="363" r="C13" t="n"/>
      <c s="364" r="D13" t="n">
        <v>0.25</v>
      </c>
      <c s="364" r="E13" t="n">
        <v>0.35</v>
      </c>
      <c s="364" r="F13" t="n">
        <v>0.4</v>
      </c>
      <c s="365" r="G13">
        <f si="7" t="shared"/>
        <v/>
      </c>
      <c s="352" r="H13">
        <f si="0" t="shared"/>
        <v/>
      </c>
      <c s="352" r="I13">
        <f si="1" t="shared"/>
        <v/>
      </c>
      <c s="351" r="J13">
        <f si="8" t="shared"/>
        <v/>
      </c>
      <c s="352" r="K13">
        <f si="9" t="shared"/>
        <v/>
      </c>
      <c s="352" r="L13">
        <f si="2" t="shared"/>
        <v/>
      </c>
      <c s="352" r="M13">
        <f si="3" t="shared"/>
        <v/>
      </c>
      <c s="353" r="N13">
        <f si="10" t="shared"/>
        <v/>
      </c>
      <c s="309" r="O13" t="s">
        <v>62</v>
      </c>
      <c s="366" r="P13" t="n"/>
      <c s="366" r="Q13" t="n"/>
      <c s="366" r="R13" t="n"/>
      <c s="367" r="S13">
        <f>S8</f>
        <v/>
      </c>
      <c s="367" r="T13">
        <f>B13*S13</f>
        <v/>
      </c>
      <c s="414" r="U13" t="n"/>
      <c s="369" r="V13" t="n"/>
      <c s="367" r="W13" t="n"/>
      <c s="405" r="X13" t="n"/>
      <c s="230" r="Y13" t="n"/>
      <c s="230" r="Z13" t="n"/>
      <c s="18" r="AA13" t="n"/>
      <c s="362" r="AC13" t="n"/>
      <c s="12" r="AD13" t="n"/>
      <c s="370" r="AF13" t="n"/>
    </row>
    <row r="14" spans="1:34">
      <c s="415" r="A14" t="s">
        <v>74</v>
      </c>
      <c s="413" r="B14">
        <f>B10/2</f>
        <v/>
      </c>
      <c s="363" r="C14" t="n"/>
      <c s="364" r="D14" t="n">
        <v>1</v>
      </c>
      <c s="364" r="E14" t="n">
        <v>0</v>
      </c>
      <c s="364" r="F14" t="n">
        <v>0</v>
      </c>
      <c s="365" r="G14">
        <f si="7" t="shared"/>
        <v/>
      </c>
      <c s="352" r="H14">
        <f si="0" t="shared"/>
        <v/>
      </c>
      <c s="352" r="I14">
        <f si="1" t="shared"/>
        <v/>
      </c>
      <c s="351" r="J14">
        <f si="8" t="shared"/>
        <v/>
      </c>
      <c s="352" r="K14">
        <f si="9" t="shared"/>
        <v/>
      </c>
      <c s="352" r="L14">
        <f si="2" t="shared"/>
        <v/>
      </c>
      <c s="352" r="M14">
        <f si="3" t="shared"/>
        <v/>
      </c>
      <c s="353" r="N14">
        <f si="10" t="shared"/>
        <v/>
      </c>
      <c s="309" r="O14" t="s">
        <v>62</v>
      </c>
      <c s="366" r="P14" t="n"/>
      <c s="366" r="Q14" t="n"/>
      <c s="366" r="R14" t="n"/>
      <c s="367" r="S14" t="n">
        <v>90</v>
      </c>
      <c s="367" r="T14">
        <f>B14*S14</f>
        <v/>
      </c>
      <c s="414" r="U14" t="n"/>
      <c s="369" r="V14" t="n"/>
      <c s="367" r="W14" t="n"/>
      <c s="405" r="X14" t="n"/>
      <c s="230" r="Y14" t="n"/>
      <c s="230" r="Z14" t="n"/>
      <c s="18" r="AA14" t="n"/>
      <c s="362" r="AC14" t="n"/>
      <c s="12" r="AD14" t="n"/>
      <c s="370" r="AF14" t="n"/>
    </row>
    <row r="15" spans="1:34">
      <c s="415" r="A15" t="s">
        <v>75</v>
      </c>
      <c s="413" r="B15" t="n"/>
      <c s="363" r="C15" t="n"/>
      <c s="364" r="D15" t="n"/>
      <c s="364" r="E15" t="n"/>
      <c s="364" r="F15" t="n"/>
      <c s="365" r="G15" t="n"/>
      <c s="352" r="H15" t="n"/>
      <c s="352" r="I15" t="n"/>
      <c s="351" r="J15" t="n"/>
      <c s="352" r="K15" t="n"/>
      <c s="352" r="L15" t="n"/>
      <c s="352" r="M15" t="n"/>
      <c s="353" r="N15" t="n"/>
      <c s="309" r="O15" t="s">
        <v>62</v>
      </c>
      <c s="366" r="P15" t="n"/>
      <c s="366" r="Q15" t="n"/>
      <c s="366" r="R15" t="n"/>
      <c s="367" r="S15" t="n">
        <v>73</v>
      </c>
      <c s="367" r="T15">
        <f>B15*S15</f>
        <v/>
      </c>
      <c s="414" r="U15" t="n"/>
      <c s="369" r="V15" t="n"/>
      <c s="367" r="W15" t="n"/>
      <c s="405" r="X15" t="n"/>
      <c s="230" r="Y15" t="n"/>
      <c s="230" r="Z15" t="n"/>
      <c s="18" r="AA15" t="n"/>
      <c s="362" r="AC15" t="n"/>
      <c s="12" r="AD15" t="n"/>
      <c s="370" r="AF15" t="n"/>
    </row>
    <row r="16" spans="1:34">
      <c s="415" r="A16" t="s">
        <v>76</v>
      </c>
      <c s="413" r="B16" t="n"/>
      <c s="363" r="C16" t="n"/>
      <c s="364" r="D16" t="n"/>
      <c s="364" r="E16" t="n"/>
      <c s="364" r="F16" t="n"/>
      <c s="365" r="G16" t="n"/>
      <c s="352" r="H16" t="n"/>
      <c s="352" r="I16" t="n"/>
      <c s="351" r="J16" t="n"/>
      <c s="352" r="K16" t="n"/>
      <c s="352" r="L16" t="n"/>
      <c s="352" r="M16" t="n"/>
      <c s="353" r="N16" t="n"/>
      <c s="309" r="O16" t="s">
        <v>62</v>
      </c>
      <c s="366" r="P16" t="n"/>
      <c s="366" r="Q16" t="n"/>
      <c s="366" r="R16" t="n"/>
      <c s="367" r="S16" t="n">
        <v>80</v>
      </c>
      <c s="367" r="T16">
        <f>B16*S16</f>
        <v/>
      </c>
      <c s="414" r="U16" t="n"/>
      <c s="369" r="V16" t="n"/>
      <c s="367" r="W16" t="n"/>
      <c s="405" r="X16" t="n"/>
      <c s="230" r="Y16" t="n"/>
      <c s="230" r="Z16" t="n"/>
      <c s="18" r="AA16" t="n"/>
      <c s="362" r="AC16" t="n"/>
      <c s="12" r="AD16" t="n"/>
      <c s="370" r="AF16" t="n"/>
    </row>
    <row r="17" spans="1:34">
      <c s="204" r="A17" t="s">
        <v>77</v>
      </c>
      <c s="425" r="B17" t="n"/>
      <c s="294" r="C17">
        <f>B17</f>
        <v/>
      </c>
      <c s="129" r="D17" t="n">
        <v>1</v>
      </c>
      <c s="129" r="E17">
        <f>(1-D17)*0.2</f>
        <v/>
      </c>
      <c s="129" r="F17">
        <f>1-(D17+E17)</f>
        <v/>
      </c>
      <c s="472" r="G17">
        <f si="7" t="shared"/>
        <v/>
      </c>
      <c s="350" r="H17">
        <f si="0" t="shared"/>
        <v/>
      </c>
      <c s="350" r="I17">
        <f si="1" t="shared"/>
        <v/>
      </c>
      <c s="314" r="J17">
        <f si="8" t="shared"/>
        <v/>
      </c>
      <c s="350" r="K17">
        <f si="9" t="shared"/>
        <v/>
      </c>
      <c s="350" r="L17">
        <f si="2" t="shared"/>
        <v/>
      </c>
      <c s="350" r="M17">
        <f si="3" t="shared"/>
        <v/>
      </c>
      <c s="473" r="N17">
        <f si="10" t="shared"/>
        <v/>
      </c>
      <c s="433" r="O17" t="s">
        <v>78</v>
      </c>
      <c s="43" r="P17" t="n"/>
      <c s="43" r="Q17" t="n"/>
      <c s="43" r="R17" t="n"/>
      <c s="383" r="S17" t="n">
        <v>105</v>
      </c>
      <c s="475" r="T17">
        <f>B17*S17</f>
        <v/>
      </c>
      <c s="292" r="U17">
        <f>T17</f>
        <v/>
      </c>
      <c s="259" r="V17">
        <f si="4" t="shared"/>
        <v/>
      </c>
      <c s="234" r="W17">
        <f si="5" t="shared"/>
        <v/>
      </c>
      <c s="466" r="X17" t="n"/>
      <c s="220" r="Y17" t="n"/>
      <c s="36" r="Z17" t="n"/>
      <c s="18" r="AA17" t="n"/>
      <c s="236" r="AC17">
        <f si="14" ref="AC17:AC21" t="shared">B17/(AE$2*AD$2)</f>
        <v/>
      </c>
      <c s="69" r="AD17" t="n"/>
      <c s="238" r="AF17">
        <f si="6" t="shared"/>
        <v/>
      </c>
    </row>
    <row r="18" spans="1:34">
      <c s="361" r="A18" t="s">
        <v>79</v>
      </c>
      <c s="362" r="B18" t="n"/>
      <c s="363" r="C18" t="n"/>
      <c s="364" r="D18" t="n">
        <v>1</v>
      </c>
      <c s="364" r="E18" t="n">
        <v>0</v>
      </c>
      <c s="364" r="F18" t="n">
        <v>0</v>
      </c>
      <c s="365" r="G18" t="n"/>
      <c s="352" r="H18" t="n"/>
      <c s="352" r="I18" t="n"/>
      <c s="351" r="J18" t="n"/>
      <c s="352" r="K18" t="n"/>
      <c s="352" r="L18" t="n"/>
      <c s="352" r="M18" t="n"/>
      <c s="353" r="N18" t="n"/>
      <c s="309" r="O18" t="s">
        <v>62</v>
      </c>
      <c s="366" r="P18" t="n"/>
      <c s="366" r="Q18" t="n"/>
      <c s="366" r="R18" t="n"/>
      <c s="367" r="S18" t="n">
        <v>116</v>
      </c>
      <c s="42" r="T18">
        <f>B18*$S18</f>
        <v/>
      </c>
      <c s="368" r="U18" t="n"/>
      <c s="369" r="V18" t="n"/>
      <c s="367" r="W18" t="n"/>
      <c s="405" r="X18" t="n"/>
      <c s="220" r="Y18" t="n"/>
      <c s="36" r="Z18" t="n"/>
      <c s="18" r="AA18" t="n"/>
      <c s="362" r="AC18" t="n"/>
      <c s="69" r="AD18" t="n"/>
      <c s="370" r="AF18" t="n"/>
    </row>
    <row r="19" spans="1:34">
      <c s="347" r="A19" t="s">
        <v>80</v>
      </c>
      <c s="424" r="B19" t="n"/>
      <c s="349" r="C19" t="n"/>
      <c s="350" r="D19" t="n">
        <v>1</v>
      </c>
      <c s="350" r="E19" t="n">
        <v>0</v>
      </c>
      <c s="350" r="F19" t="n">
        <v>0</v>
      </c>
      <c s="316" r="G19" t="n"/>
      <c s="315" r="H19" t="n"/>
      <c s="315" r="I19" t="n"/>
      <c s="351" r="J19" t="n"/>
      <c s="315" r="K19" t="n"/>
      <c s="315" r="L19" t="n"/>
      <c s="315" r="M19" t="n"/>
      <c s="353" r="N19" t="n"/>
      <c s="309" r="O19" t="s">
        <v>62</v>
      </c>
      <c s="327" r="P19" t="n"/>
      <c s="327" r="Q19" t="n"/>
      <c s="327" r="R19" t="n"/>
      <c s="319" r="S19" t="n">
        <v>105</v>
      </c>
      <c s="42" r="T19">
        <f>B19*$S19</f>
        <v/>
      </c>
      <c s="354" r="U19" t="n"/>
      <c s="355" r="V19" t="n"/>
      <c s="319" r="W19" t="n"/>
      <c s="405" r="X19" t="n"/>
      <c s="220" r="Y19" t="n"/>
      <c s="36" r="Z19" t="n"/>
      <c s="18" r="AA19" t="n"/>
      <c s="348" r="AC19" t="n"/>
      <c s="69" r="AD19" t="n"/>
      <c s="328" r="AF19" t="n"/>
      <c s="176" r="AH19" t="n"/>
    </row>
    <row r="20" spans="1:34">
      <c s="204" r="A20" t="s">
        <v>81</v>
      </c>
      <c s="425" r="B20">
        <f>'Effort Seg n Core'!C8</f>
        <v/>
      </c>
      <c s="264" r="C20">
        <f>B20</f>
        <v/>
      </c>
      <c s="129" r="D20" t="n">
        <v>0.5</v>
      </c>
      <c s="129" r="E20" t="n">
        <v>0.5</v>
      </c>
      <c s="129" r="F20" t="n">
        <v>0</v>
      </c>
      <c s="316" r="G20">
        <f si="7" t="shared"/>
        <v/>
      </c>
      <c s="315" r="H20">
        <f si="15" ref="H20:I22" t="shared">IFERROR( E20/(1-$D20),0)</f>
        <v/>
      </c>
      <c s="315" r="I20">
        <f si="15" t="shared"/>
        <v/>
      </c>
      <c s="314" r="J20">
        <f si="8" t="shared"/>
        <v/>
      </c>
      <c s="315" r="K20">
        <f si="9" t="shared"/>
        <v/>
      </c>
      <c s="315" r="L20">
        <f si="16" ref="L20:M22" t="shared">J20*(1-$D20)</f>
        <v/>
      </c>
      <c s="315" r="M20">
        <f si="16" t="shared"/>
        <v/>
      </c>
      <c s="317" r="N20">
        <f si="10" t="shared"/>
        <v/>
      </c>
      <c s="309" r="O20" t="s">
        <v>62</v>
      </c>
      <c s="39" r="P20" t="n"/>
      <c s="39" r="Q20" t="n"/>
      <c s="39" r="R20" t="n"/>
      <c s="42" r="S20">
        <f>D20*'Blended Rate Breakup'!$B$24+E20*'Blended Rate Breakup'!$B$25+F20*'Blended Rate Breakup'!$B$26</f>
        <v/>
      </c>
      <c s="42" r="T20">
        <f>B20*$S20</f>
        <v/>
      </c>
      <c s="293" r="U20">
        <f>T20</f>
        <v/>
      </c>
      <c s="259" r="V20">
        <f si="4" t="shared"/>
        <v/>
      </c>
      <c s="234" r="W20">
        <f si="5" t="shared"/>
        <v/>
      </c>
      <c s="405" r="X20">
        <f>SUM(T2:T19,T21)*0.05</f>
        <v/>
      </c>
      <c s="36" r="Z20">
        <f>T20</f>
        <v/>
      </c>
      <c s="18" r="AA20" t="n"/>
      <c s="236" r="AC20">
        <f si="14" t="shared"/>
        <v/>
      </c>
      <c s="69" r="AD20" t="n"/>
      <c s="238" r="AF20">
        <f si="6" t="shared"/>
        <v/>
      </c>
    </row>
    <row r="21" spans="1:34">
      <c s="204" r="A21" t="s">
        <v>82</v>
      </c>
      <c s="54" r="B21" t="n"/>
      <c s="264" r="C21">
        <f>B21</f>
        <v/>
      </c>
      <c s="129" r="D21" t="n">
        <v>1</v>
      </c>
      <c s="129" r="E21" t="n">
        <v>0</v>
      </c>
      <c s="129" r="F21" t="n">
        <v>0</v>
      </c>
      <c s="316" r="G21">
        <f si="7" t="shared"/>
        <v/>
      </c>
      <c s="315" r="H21">
        <f si="15" t="shared"/>
        <v/>
      </c>
      <c s="315" r="I21">
        <f si="15" t="shared"/>
        <v/>
      </c>
      <c s="314" r="J21">
        <f si="8" t="shared"/>
        <v/>
      </c>
      <c s="315" r="K21">
        <f si="9" t="shared"/>
        <v/>
      </c>
      <c s="315" r="L21">
        <f si="16" t="shared"/>
        <v/>
      </c>
      <c s="315" r="M21">
        <f si="16" t="shared"/>
        <v/>
      </c>
      <c s="317" r="N21">
        <f si="10" t="shared"/>
        <v/>
      </c>
      <c s="309" r="O21" t="s">
        <v>62</v>
      </c>
      <c s="39" r="P21" t="n"/>
      <c s="39" r="Q21" t="n"/>
      <c s="39" r="R21" t="n"/>
      <c s="42" r="S21" t="n">
        <v>115</v>
      </c>
      <c s="42" r="T21">
        <f>B21*S21</f>
        <v/>
      </c>
      <c s="293" r="U21">
        <f>T21</f>
        <v/>
      </c>
      <c s="259" r="V21">
        <f si="4" t="shared"/>
        <v/>
      </c>
      <c s="234" r="W21">
        <f si="5" t="shared"/>
        <v/>
      </c>
      <c s="405" r="X21" t="n"/>
      <c s="224" r="Z21">
        <f>SUM(Z2:Z20)</f>
        <v/>
      </c>
      <c s="224" r="AA21">
        <f>SUM(AA2:AA20)</f>
        <v/>
      </c>
      <c s="236" r="AC21">
        <f si="14" t="shared"/>
        <v/>
      </c>
      <c s="69" r="AD21" t="n"/>
      <c s="238" r="AF21">
        <f si="6" t="shared"/>
        <v/>
      </c>
    </row>
    <row r="22" spans="1:34">
      <c s="204" r="A22" t="s">
        <v>39</v>
      </c>
      <c s="54" r="B22">
        <f>+B8*0.1</f>
        <v/>
      </c>
      <c s="264" r="C22" t="n"/>
      <c s="434" r="D22" t="n">
        <v>1</v>
      </c>
      <c s="157" r="E22" t="n">
        <v>1</v>
      </c>
      <c s="129" r="F22" t="n">
        <v>0</v>
      </c>
      <c s="316" r="G22">
        <f si="7" t="shared"/>
        <v/>
      </c>
      <c s="315" r="H22">
        <f si="15" t="shared"/>
        <v/>
      </c>
      <c s="315" r="I22">
        <f si="15" t="shared"/>
        <v/>
      </c>
      <c s="314" r="J22">
        <f si="8" t="shared"/>
        <v/>
      </c>
      <c s="315" r="K22">
        <f si="9" t="shared"/>
        <v/>
      </c>
      <c s="315" r="L22">
        <f si="16" t="shared"/>
        <v/>
      </c>
      <c s="315" r="M22">
        <f si="16" t="shared"/>
        <v/>
      </c>
      <c s="317" r="N22">
        <f si="10" t="shared"/>
        <v/>
      </c>
      <c s="309" r="O22" t="s">
        <v>62</v>
      </c>
      <c s="39" r="P22" t="n"/>
      <c s="39" r="Q22" t="n"/>
      <c s="39" r="R22" t="n"/>
      <c s="42" r="S22">
        <f>50</f>
        <v/>
      </c>
      <c s="42" r="T22">
        <f>B22*S22</f>
        <v/>
      </c>
      <c s="292" r="U22" t="n"/>
      <c s="259" r="V22">
        <f si="4" t="shared"/>
        <v/>
      </c>
      <c s="234" r="W22">
        <f si="5" t="shared"/>
        <v/>
      </c>
      <c s="224" r="Z22">
        <f>AA21-Z21</f>
        <v/>
      </c>
      <c s="225" r="AA22" t="n"/>
      <c s="246" r="AC22">
        <f>(T22/AF22)/(AD$2*AE$2)</f>
        <v/>
      </c>
      <c s="238" r="AF22" t="n">
        <v>90</v>
      </c>
    </row>
    <row customHeight="1" r="23" ht="15" spans="1:34">
      <c s="476" r="A23" t="s">
        <v>83</v>
      </c>
      <c s="19" r="B23" t="n"/>
      <c s="477" r="C23" t="n"/>
      <c s="10" r="D23" t="n"/>
      <c s="10" r="E23" t="n"/>
      <c s="10" r="F23" t="n"/>
      <c s="472" r="G23">
        <f si="7" t="shared"/>
        <v/>
      </c>
      <c s="350" r="H23">
        <f>IFERROR( E23/(1-$D23),0)</f>
        <v/>
      </c>
      <c s="350" r="I23">
        <f>IFERROR( F23/(1-$D23),0)</f>
        <v/>
      </c>
      <c s="478" r="J23">
        <f si="8" t="shared"/>
        <v/>
      </c>
      <c s="479" r="K23">
        <f si="9" t="shared"/>
        <v/>
      </c>
      <c s="479" r="L23">
        <f>J23*(1-$D23)</f>
        <v/>
      </c>
      <c s="479" r="M23">
        <f>K23*(1-$D23)</f>
        <v/>
      </c>
      <c s="480" r="N23">
        <f si="10" t="shared"/>
        <v/>
      </c>
      <c s="474" r="O23" t="s">
        <v>62</v>
      </c>
      <c s="10" r="P23" t="n"/>
      <c s="10" r="Q23" t="n"/>
      <c s="10" r="R23" t="n"/>
      <c s="17" r="S23">
        <f>D23*'Blended Rate Breakup'!$B$3+E23*'Blended Rate Breakup'!$B$4+F23*'Blended Rate Breakup'!$B$5</f>
        <v/>
      </c>
      <c s="17" r="T23" t="n">
        <v>150000</v>
      </c>
      <c s="17" r="U23" t="n"/>
      <c s="260" r="V23">
        <f si="4" t="shared"/>
        <v/>
      </c>
      <c s="22" r="W23">
        <f si="5" t="shared"/>
        <v/>
      </c>
      <c s="18" r="X23">
        <f>SUM(T2:T23)</f>
        <v/>
      </c>
      <c s="246" r="AC23">
        <f>(T23/AF23)/(AD$2*AE$2)</f>
        <v/>
      </c>
      <c s="238" r="AF23" t="n">
        <v>90</v>
      </c>
    </row>
    <row customHeight="1" r="24" ht="16" spans="1:34">
      <c s="371" r="A24" t="s">
        <v>42</v>
      </c>
      <c s="377" r="B24" t="n">
        <v>0.2</v>
      </c>
      <c s="378" r="C24" t="n"/>
      <c s="378" r="D24" t="n"/>
      <c s="378" r="E24" t="n"/>
      <c s="378" r="F24" t="n"/>
      <c s="378" r="G24" t="n"/>
      <c s="378" r="H24" t="n"/>
      <c s="378" r="I24" t="n"/>
      <c s="372" r="J24" t="n"/>
      <c s="372" r="K24" t="n"/>
      <c s="372" r="L24" t="n"/>
      <c s="372" r="M24" t="n"/>
      <c s="372" r="N24" t="n"/>
      <c s="378" r="O24" t="n"/>
      <c s="378" r="P24" t="n"/>
      <c s="378" r="Q24" t="n"/>
      <c s="378" r="R24" t="n"/>
      <c s="379" r="S24" t="n"/>
      <c s="373" r="T24">
        <f>SUM(T2:T23)*$B$24</f>
        <v/>
      </c>
      <c s="194" r="U24">
        <f>SUM(U2:U23)*$B$24</f>
        <v/>
      </c>
      <c s="261" r="V24">
        <f si="4" t="shared"/>
        <v/>
      </c>
      <c s="194" r="W24">
        <f si="5" t="shared"/>
        <v/>
      </c>
      <c s="18" r="X24" t="n"/>
      <c s="8" r="Y24" t="n"/>
      <c s="247" r="AC24">
        <f>(T24/AF24)/(AD$2*AE$2)</f>
        <v/>
      </c>
      <c s="248" r="AD24" t="n"/>
      <c s="248" r="AE24" t="n"/>
      <c s="249" r="AF24" t="n">
        <v>90</v>
      </c>
    </row>
    <row customHeight="1" r="25" ht="16" spans="1:34">
      <c s="380" r="A25" t="s">
        <v>84</v>
      </c>
      <c s="381" r="B25" t="n"/>
      <c s="381" r="C25" t="n"/>
      <c s="381" r="D25" t="n"/>
      <c s="381" r="E25" t="n"/>
      <c s="381" r="F25" t="n"/>
      <c s="381" r="G25" t="n"/>
      <c s="381" r="H25" t="n"/>
      <c s="381" r="I25" t="n"/>
      <c s="381" r="J25" t="n"/>
      <c s="381" r="K25" t="n"/>
      <c s="381" r="L25" t="n"/>
      <c s="381" r="M25" t="n"/>
      <c s="381" r="N25" t="n"/>
      <c s="381" r="O25" t="n"/>
      <c s="381" r="P25" t="n"/>
      <c s="381" r="Q25" t="n"/>
      <c s="381" r="R25" t="n"/>
      <c s="381" r="S25" t="n"/>
      <c s="382" r="T25" t="n"/>
      <c s="373" r="U25" t="n"/>
      <c s="374" r="V25" t="n"/>
      <c s="373" r="W25" t="n"/>
      <c s="18" r="X25" t="n"/>
      <c s="8" r="Y25" t="n"/>
      <c s="375" r="AC25" t="n"/>
      <c s="248" r="AD25" t="n"/>
      <c s="248" r="AE25" t="n"/>
      <c s="376" r="AF25" t="n"/>
    </row>
    <row customHeight="1" r="26" ht="15" spans="1:34">
      <c s="205" r="A26" t="s">
        <v>43</v>
      </c>
      <c s="66" r="B26" t="n"/>
      <c s="66" r="C26" t="n"/>
      <c s="66" r="D26" t="n"/>
      <c s="66" r="E26" t="n"/>
      <c s="66" r="F26" t="n"/>
      <c s="66" r="G26" t="n"/>
      <c s="66" r="H26" t="n"/>
      <c s="66" r="I26" t="n"/>
      <c s="66" r="J26" t="n"/>
      <c s="66" r="K26" t="n"/>
      <c s="66" r="L26" t="n"/>
      <c s="66" r="M26" t="n"/>
      <c s="66" r="N26" t="n"/>
      <c s="66" r="O26" t="n"/>
      <c s="66" r="P26" t="n"/>
      <c s="66" r="Q26" t="n"/>
      <c s="66" r="R26" t="n"/>
      <c s="66" r="S26" t="n"/>
      <c s="67" r="T26">
        <f>SUM(T2:T25)</f>
        <v/>
      </c>
      <c s="67" r="U26">
        <f>SUM(U2:U24)</f>
        <v/>
      </c>
      <c s="262" r="V26">
        <f si="4" t="shared"/>
        <v/>
      </c>
      <c s="67" r="W26">
        <f si="5" t="shared"/>
        <v/>
      </c>
      <c s="240" r="AC26" t="n"/>
      <c s="238" r="AF26" t="n"/>
    </row>
    <row r="27" spans="1:34">
      <c s="39" r="A27" t="s">
        <v>85</v>
      </c>
      <c s="236" r="B27" t="n"/>
      <c s="236" r="C27" t="n"/>
      <c s="267" r="D27" t="n">
        <v>0.2</v>
      </c>
      <c s="267" r="E27" t="n">
        <v>0.5</v>
      </c>
      <c s="267" r="F27" t="n">
        <v>0.3</v>
      </c>
      <c s="304" r="G27" t="n"/>
      <c s="304" r="H27" t="n"/>
      <c s="304" r="I27" t="n"/>
      <c s="304" r="J27" t="n"/>
      <c s="304" r="K27" t="n"/>
      <c s="304" r="L27" t="n"/>
      <c s="304" r="M27" t="n"/>
      <c s="304" r="N27" t="n"/>
      <c s="309" r="O27" t="s">
        <v>62</v>
      </c>
      <c s="266" r="P27" t="n"/>
      <c s="266" r="Q27" t="n"/>
      <c s="266" r="R27" t="n"/>
      <c s="42" r="S27">
        <f>'Effort Seg n Core'!D11</f>
        <v/>
      </c>
      <c s="268" r="T27">
        <f>B27*$S27</f>
        <v/>
      </c>
      <c s="268" r="U27">
        <f>C27*$S27</f>
        <v/>
      </c>
      <c s="259" r="V27">
        <f si="4" t="shared"/>
        <v/>
      </c>
      <c s="234" r="W27">
        <f si="5" t="shared"/>
        <v/>
      </c>
      <c s="265" r="AC27" t="n"/>
      <c s="238" r="AF27" t="n"/>
    </row>
    <row r="28" spans="1:34">
      <c s="39" r="A28" t="s">
        <v>86</v>
      </c>
      <c s="236" r="B28">
        <f>'Effort Seg n Core'!C13</f>
        <v/>
      </c>
      <c s="271" r="C28" t="n"/>
      <c s="242" r="D28" t="n"/>
      <c s="242" r="E28" t="n"/>
      <c s="242" r="F28" t="n"/>
      <c s="305" r="G28" t="n"/>
      <c s="305" r="H28" t="n"/>
      <c s="305" r="I28" t="n"/>
      <c s="305" r="J28" t="n"/>
      <c s="305" r="K28" t="n"/>
      <c s="305" r="L28" t="n"/>
      <c s="305" r="M28" t="n"/>
      <c s="305" r="N28" t="n"/>
      <c s="309" r="O28" t="s">
        <v>62</v>
      </c>
      <c s="242" r="P28" t="n"/>
      <c s="242" r="Q28" t="n"/>
      <c s="242" r="R28" t="n"/>
      <c s="42" r="S28" t="n">
        <v>95</v>
      </c>
      <c s="268" r="T28">
        <f>B28*$S28</f>
        <v/>
      </c>
      <c s="268" r="U28">
        <f>C28*$S28</f>
        <v/>
      </c>
      <c s="269" r="V28" t="n"/>
      <c s="256" r="W28" t="n"/>
      <c s="265" r="AC28" t="n"/>
      <c s="238" r="AF28" t="n"/>
    </row>
    <row r="29" spans="1:34">
      <c s="193" r="A29" t="s">
        <v>87</v>
      </c>
      <c s="358" r="B29" t="n"/>
      <c s="358" r="C29" t="n"/>
      <c s="305" r="D29" t="n"/>
      <c s="305" r="E29" t="n"/>
      <c s="305" r="F29" t="n"/>
      <c s="305" r="G29" t="n"/>
      <c s="305" r="H29" t="n"/>
      <c s="305" r="I29" t="n"/>
      <c s="305" r="J29" t="n"/>
      <c s="305" r="K29" t="n"/>
      <c s="305" r="L29" t="n"/>
      <c s="305" r="M29" t="n"/>
      <c s="305" r="N29" t="n"/>
      <c s="309" r="O29" t="s">
        <v>62</v>
      </c>
      <c s="305" r="P29" t="n"/>
      <c s="305" r="Q29" t="n"/>
      <c s="305" r="R29" t="n"/>
      <c s="305" r="S29" t="n"/>
      <c s="357" r="T29" t="n"/>
      <c s="357" r="U29" t="n"/>
      <c s="359" r="V29" t="n"/>
      <c s="360" r="W29" t="n"/>
      <c s="265" r="AC29" t="n"/>
      <c s="328" r="AF29" t="n"/>
    </row>
    <row r="30" spans="1:34">
      <c s="193" r="A30" t="s">
        <v>39</v>
      </c>
      <c s="240" r="B30" t="n"/>
      <c s="240" r="C30" t="n"/>
      <c s="242" r="D30" t="n"/>
      <c s="242" r="E30" t="n"/>
      <c s="242" r="F30" t="n"/>
      <c s="305" r="G30" t="n"/>
      <c s="305" r="H30" t="n"/>
      <c s="305" r="I30" t="n"/>
      <c s="305" r="J30" t="n"/>
      <c s="305" r="K30" t="n"/>
      <c s="305" r="L30" t="n"/>
      <c s="305" r="M30" t="n"/>
      <c s="305" r="N30" t="n"/>
      <c s="433" r="O30" t="s">
        <v>78</v>
      </c>
      <c s="242" r="P30" t="n"/>
      <c s="242" r="Q30" t="n"/>
      <c s="242" r="R30" t="n"/>
      <c s="503" r="S30" t="n">
        <v>50</v>
      </c>
      <c s="268" r="T30" t="n"/>
      <c s="272" r="U30" t="n"/>
      <c s="269" r="V30" t="n"/>
      <c s="256" r="W30" t="n"/>
      <c s="265" r="AC30" t="n"/>
      <c s="238" r="AF30" t="n"/>
    </row>
    <row customHeight="1" r="31" ht="15" spans="1:34">
      <c s="10" r="A31" t="s">
        <v>88</v>
      </c>
      <c s="416" r="B31" t="n"/>
      <c s="283" r="C31" t="n"/>
      <c s="283" r="D31" t="n"/>
      <c s="283" r="E31" t="n"/>
      <c s="283" r="F31" t="n"/>
      <c s="306" r="G31" t="n"/>
      <c s="306" r="H31" t="n"/>
      <c s="306" r="I31" t="n"/>
      <c s="306" r="J31" t="n"/>
      <c s="306" r="K31" t="n"/>
      <c s="306" r="L31" t="n"/>
      <c s="306" r="M31" t="n"/>
      <c s="306" r="N31" t="n"/>
      <c s="310" r="O31" t="s">
        <v>62</v>
      </c>
      <c s="283" r="P31" t="n"/>
      <c s="283" r="Q31" t="n"/>
      <c s="283" r="R31" t="n"/>
      <c s="202" r="S31" t="n">
        <v>90</v>
      </c>
      <c s="270" r="T31">
        <f>S31*B31</f>
        <v/>
      </c>
      <c s="270" r="U31" t="n"/>
      <c s="290" r="V31" t="n"/>
      <c s="284" r="W31" t="n"/>
      <c s="265" r="AC31" t="n"/>
      <c s="238" r="AF31" t="n"/>
    </row>
    <row customHeight="1" r="32" ht="16" spans="1:34">
      <c s="286" r="A32" t="s">
        <v>89</v>
      </c>
      <c s="289" r="B32" t="n"/>
      <c s="289" r="C32" t="n"/>
      <c s="289" r="D32" t="n"/>
      <c s="289" r="E32" t="n"/>
      <c s="289" r="F32" t="n"/>
      <c s="289" r="G32" t="n"/>
      <c s="289" r="H32" t="n"/>
      <c s="289" r="I32" t="n"/>
      <c s="289" r="J32" t="n"/>
      <c s="289" r="K32" t="n"/>
      <c s="289" r="L32" t="n"/>
      <c s="289" r="M32" t="n"/>
      <c s="289" r="N32" t="n"/>
      <c s="289" r="O32" t="n"/>
      <c s="289" r="P32" t="n"/>
      <c s="289" r="Q32" t="n"/>
      <c s="289" r="R32" t="n"/>
      <c s="289" r="S32" t="n"/>
      <c s="282" r="T32">
        <f>SUM(T27:T31)</f>
        <v/>
      </c>
      <c s="282" r="U32">
        <f>SUM(U27:U31)</f>
        <v/>
      </c>
      <c s="288" r="V32">
        <f>W32/T32</f>
        <v/>
      </c>
      <c s="287" r="W32">
        <f>U32-T32</f>
        <v/>
      </c>
      <c s="252" r="AC32">
        <f>(T32/AF32)/(AD$2*AE$2)</f>
        <v/>
      </c>
      <c s="238" r="AF32" t="n">
        <v>90</v>
      </c>
    </row>
    <row customHeight="1" r="33" ht="15" spans="1:34">
      <c s="211" r="A33" t="s">
        <v>45</v>
      </c>
      <c s="212" r="B33" t="n"/>
      <c s="206" r="C33" t="n"/>
      <c s="206" r="D33" t="n"/>
      <c s="206" r="E33" t="n"/>
      <c s="206" r="F33" t="n"/>
      <c s="206" r="G33" t="n"/>
      <c s="206" r="H33" t="n"/>
      <c s="206" r="I33" t="n"/>
      <c s="206" r="J33" t="n"/>
      <c s="206" r="K33" t="n"/>
      <c s="206" r="L33" t="n"/>
      <c s="206" r="M33" t="n"/>
      <c s="206" r="N33" t="n"/>
      <c s="206" r="O33" t="n"/>
      <c s="206" r="P33" t="n"/>
      <c s="206" r="Q33" t="n"/>
      <c s="206" r="R33" t="n"/>
      <c s="213" r="S33" t="n"/>
      <c s="209" r="T33">
        <f>SUM(T26,T32)</f>
        <v/>
      </c>
      <c s="209" r="U33">
        <f>SUM(U26,U32)</f>
        <v/>
      </c>
      <c s="263" r="V33">
        <f>W33/T33</f>
        <v/>
      </c>
      <c s="209" r="W33">
        <f>U33-T33</f>
        <v/>
      </c>
      <c s="243" r="AB33" t="s">
        <v>90</v>
      </c>
      <c s="244" r="AC33">
        <f>SUM(AC2:AC32)</f>
        <v/>
      </c>
      <c s="245" r="AD33" t="n">
        <v>150</v>
      </c>
      <c s="242" r="AE33" t="n">
        <v>175</v>
      </c>
    </row>
    <row r="34" spans="1:34">
      <c s="243" r="AB34" t="s">
        <v>91</v>
      </c>
      <c s="241" r="AC34">
        <f>(T26/AC33)/(AD$2*AE$2)</f>
        <v/>
      </c>
      <c s="241" r="AD34">
        <f>(T26/AD33)/(AD$2*AE$2)</f>
        <v/>
      </c>
      <c s="241" r="AE34">
        <f>(T26/AE33)/(AD$2*AE$2)</f>
        <v/>
      </c>
    </row>
    <row r="35" spans="1:34">
      <c s="436" r="B35">
        <f>SUM(B2:B14,B20,B22,B28)</f>
        <v/>
      </c>
    </row>
  </sheetData>
  <conditionalFormatting sqref="O17">
    <cfRule dxfId="1" operator="equal" priority="1" type="cellIs">
      <formula>"In Progress"</formula>
    </cfRule>
    <cfRule dxfId="0" operator="equal" priority="2" type="cellIs">
      <formula>"Complete"</formula>
    </cfRule>
  </conditionalFormatting>
  <conditionalFormatting sqref="P4:R4">
    <cfRule dxfId="17" operator="equal" priority="17" type="cellIs">
      <formula>"In Progress"</formula>
    </cfRule>
    <cfRule dxfId="16" operator="equal" priority="18" type="cellIs">
      <formula>"Complete"</formula>
    </cfRule>
  </conditionalFormatting>
  <conditionalFormatting sqref="P9:R23 O2:O3 O5:O16 O18:O21">
    <cfRule dxfId="28" operator="equal" priority="28" type="cellIs">
      <formula>"In Progress"</formula>
    </cfRule>
    <cfRule dxfId="27" operator="equal" priority="29" type="cellIs">
      <formula>"Complete"</formula>
    </cfRule>
  </conditionalFormatting>
  <conditionalFormatting sqref="O28">
    <cfRule dxfId="11" operator="equal" priority="11" type="cellIs">
      <formula>"In Progress"</formula>
    </cfRule>
    <cfRule dxfId="10" operator="equal" priority="12" type="cellIs">
      <formula>"Complete"</formula>
    </cfRule>
  </conditionalFormatting>
  <conditionalFormatting sqref="O29">
    <cfRule dxfId="22" operator="equal" priority="22" type="cellIs">
      <formula>"In Progress"</formula>
    </cfRule>
    <cfRule dxfId="21" operator="equal" priority="23" type="cellIs">
      <formula>"Complete"</formula>
    </cfRule>
  </conditionalFormatting>
  <conditionalFormatting sqref="O31">
    <cfRule dxfId="14" operator="equal" priority="14" type="cellIs">
      <formula>"In Progress"</formula>
    </cfRule>
    <cfRule dxfId="13" operator="equal" priority="15" type="cellIs">
      <formula>"Complete"</formula>
    </cfRule>
    <cfRule dxfId="12" operator="containsText" priority="13" text="In Progress" type="containsText">
      <formula>NOT(ISERROR(SEARCH("In Progress",O31)))</formula>
    </cfRule>
  </conditionalFormatting>
  <conditionalFormatting sqref="O27">
    <cfRule dxfId="24" operator="equal" priority="24" type="cellIs">
      <formula>"In Progress"</formula>
    </cfRule>
    <cfRule dxfId="23" operator="equal" priority="25" type="cellIs">
      <formula>"Complete"</formula>
    </cfRule>
  </conditionalFormatting>
  <conditionalFormatting sqref="P2:R3 P5:R7">
    <cfRule dxfId="26" operator="equal" priority="26" type="cellIs">
      <formula>"In Progress"</formula>
    </cfRule>
    <cfRule dxfId="25" operator="equal" priority="27" type="cellIs">
      <formula>"Complete"</formula>
    </cfRule>
  </conditionalFormatting>
  <conditionalFormatting sqref="O22">
    <cfRule dxfId="7" operator="equal" priority="7" type="cellIs">
      <formula>"In Progress"</formula>
    </cfRule>
    <cfRule dxfId="6" operator="equal" priority="8" type="cellIs">
      <formula>"Complete"</formula>
    </cfRule>
    <cfRule dxfId="5" operator="containsText" priority="6" text="In Progress" type="containsText">
      <formula>NOT(ISERROR(SEARCH("In Progress",O22)))</formula>
    </cfRule>
  </conditionalFormatting>
  <conditionalFormatting sqref="O23">
    <cfRule dxfId="4" operator="equal" priority="4" type="cellIs">
      <formula>"In Progress"</formula>
    </cfRule>
    <cfRule dxfId="3" operator="equal" priority="5" type="cellIs">
      <formula>"Complete"</formula>
    </cfRule>
    <cfRule dxfId="2" operator="containsText" priority="3" text="In Progress" type="containsText">
      <formula>NOT(ISERROR(SEARCH("In Progress",O23)))</formula>
    </cfRule>
  </conditionalFormatting>
  <conditionalFormatting sqref="O30">
    <cfRule dxfId="9" operator="equal" priority="9" type="cellIs">
      <formula>"In Progress"</formula>
    </cfRule>
    <cfRule dxfId="8" operator="equal" priority="10" type="cellIs">
      <formula>"Complete"</formula>
    </cfRule>
  </conditionalFormatting>
  <conditionalFormatting sqref="O4">
    <cfRule dxfId="19" operator="equal" priority="19" type="cellIs">
      <formula>"In Progress"</formula>
    </cfRule>
    <cfRule dxfId="18" operator="equal" priority="20" type="cellIs">
      <formula>"Complete"</formula>
    </cfRule>
    <cfRule dxfId="15" operator="containsText" priority="16" text="In Progress" type="containsText">
      <formula>NOT(ISERROR(SEARCH("In Progress",O4)))</formula>
    </cfRule>
  </conditionalFormatting>
  <conditionalFormatting sqref="O2:O3 O5:O16 O18:O21">
    <cfRule dxfId="20" operator="containsText" priority="21" text="In Progress" type="containsText">
      <formula>NOT(ISERROR(SEARCH("In Progress",O2)))</formula>
    </cfRule>
  </conditionalFormatting>
  <pageMargins bottom="1" footer="0.5" header="0.5" left="0.75" right="0.75" top="1"/>
  <pageSetup orientation="portrait"/>
</worksheet>
</file>

<file path=xl/worksheets/sheet6.xml><?xml version="1.0" encoding="utf-8"?>
<worksheet xmlns="http://schemas.openxmlformats.org/spreadsheetml/2006/main">
  <sheetPr enableFormatConditionsCalculation="0">
    <outlinePr summaryBelow="1" summaryRight="1"/>
  </sheetPr>
  <dimension ref="A1:BB19"/>
  <sheetViews>
    <sheetView workbookViewId="0">
      <selection activeCell="A1" sqref="A1"/>
    </sheetView>
  </sheetViews>
  <sheetFormatPr baseColWidth="10" defaultRowHeight="15"/>
  <cols>
    <col customWidth="1" max="1" min="1" style="1" width="8.83203125"/>
    <col customWidth="1" max="2" min="2" style="1" width="28"/>
    <col bestFit="1" customWidth="1" max="3" min="3" style="1" width="11.33203125"/>
    <col bestFit="1" customWidth="1" max="4" min="4" style="1" width="12.33203125"/>
    <col bestFit="1" customWidth="1" max="5" min="5" style="1" width="10"/>
    <col bestFit="1" customWidth="1" max="6" min="6" style="1" width="11.1640625"/>
    <col bestFit="1" customWidth="1" max="7" min="7" style="1" width="11.33203125"/>
    <col bestFit="1" customWidth="1" max="8" min="8" style="1" width="11"/>
    <col bestFit="1" customWidth="1" max="10" min="9" style="1" width="10.33203125"/>
    <col bestFit="1" customWidth="1" max="10" min="9" style="1" width="10.33203125"/>
    <col bestFit="1" customWidth="1" max="11" min="11" style="1" width="12.83203125"/>
    <col bestFit="1" customWidth="1" max="12" min="12" style="1" width="14.33203125"/>
    <col bestFit="1" customWidth="1" max="13" min="13" style="1" width="15.6640625"/>
    <col bestFit="1" customWidth="1" max="15" min="14" style="1" width="12.33203125"/>
    <col bestFit="1" customWidth="1" max="15" min="14" style="1" width="12.33203125"/>
    <col bestFit="1" customWidth="1" max="16" min="16" style="1" width="15.33203125"/>
    <col bestFit="1" customWidth="1" max="18" min="17" style="1" width="14.33203125"/>
    <col bestFit="1" customWidth="1" max="18" min="17" style="1" width="14.33203125"/>
    <col bestFit="1" customWidth="1" max="19" min="19" style="1" width="15.1640625"/>
    <col bestFit="1" customWidth="1" max="20" min="20" style="1" width="15.33203125"/>
    <col bestFit="1" customWidth="1" max="21" min="21" style="1" width="11.33203125"/>
    <col bestFit="1" customWidth="1" max="22" min="22" style="1" width="14.33203125"/>
    <col customWidth="1" max="23" min="23" style="1" width="2.33203125"/>
    <col customWidth="1" max="24" min="24" style="1" width="2.1640625"/>
    <col customWidth="1" max="25" min="25" style="1" width="8.6640625"/>
    <col customWidth="1" max="26" min="26" style="1" width="9.1640625"/>
    <col customWidth="1" max="27" min="27" style="1" width="10.33203125"/>
    <col customWidth="1" max="28" min="28" style="1" width="8.1640625"/>
    <col customWidth="1" max="30" min="29" style="1" width="9.1640625"/>
    <col customWidth="1" max="30" min="29" style="1" width="9.1640625"/>
    <col customWidth="1" max="31" min="31" style="1" width="7.6640625"/>
    <col customWidth="1" max="32" min="32" style="1" width="9.1640625"/>
    <col customWidth="1" max="33" min="33" style="1" width="9.33203125"/>
    <col customWidth="1" max="34" min="34" style="1" width="7.6640625"/>
    <col customWidth="1" max="36" min="35" style="1" width="9.1640625"/>
    <col customWidth="1" max="36" min="35" style="1" width="9.1640625"/>
    <col customWidth="1" max="37" min="37" style="1" width="6.33203125"/>
    <col customWidth="1" max="38" min="38" style="1" width="9.1640625"/>
    <col customWidth="1" max="39" min="39" style="1" width="9.6640625"/>
    <col customWidth="1" max="40" min="40" style="1" width="8"/>
    <col customWidth="1" max="41" min="41" style="1" width="9.1640625"/>
    <col customWidth="1" max="42" min="42" style="1" width="9.83203125"/>
    <col customWidth="1" max="43" min="43" style="1" width="10.33203125"/>
    <col customWidth="1" max="44" min="44" style="1" width="9.1640625"/>
    <col customWidth="1" max="45" min="45" style="1" width="9.33203125"/>
    <col customWidth="1" max="46" min="46" style="1" width="7"/>
    <col customWidth="1" max="47" min="47" style="1" width="9.1640625"/>
    <col customWidth="1" max="48" min="48" style="1" width="10.33203125"/>
    <col customWidth="1" max="49" min="49" style="1" width="7.6640625"/>
    <col customWidth="1" max="50" min="50" style="1" width="9.1640625"/>
    <col bestFit="1" customWidth="1" max="51" min="51" style="1" width="11.33203125"/>
    <col customWidth="1" max="52" min="52" style="1" width="8.1640625"/>
    <col customWidth="1" max="53" min="53" style="1" width="9.1640625"/>
    <col customWidth="1" max="54" min="54" style="1" width="12.83203125"/>
  </cols>
  <sheetData>
    <row hidden="1" r="1" spans="1:54">
      <c s="8" r="C1">
        <f>#REF!/#REF!</f>
        <v/>
      </c>
      <c s="8" r="D1">
        <f>#REF!/#REF!</f>
        <v/>
      </c>
      <c s="8" r="E1">
        <f>#REF!/#REF!</f>
        <v/>
      </c>
      <c s="8" r="F1">
        <f>#REF!/#REF!</f>
        <v/>
      </c>
      <c s="8" r="G1">
        <f>#REF!/#REF!</f>
        <v/>
      </c>
      <c s="8" r="H1">
        <f>#REF!/#REF!</f>
        <v/>
      </c>
      <c s="8" r="I1">
        <f>#REF!/#REF!</f>
        <v/>
      </c>
      <c s="8" r="J1">
        <f>#REF!/#REF!</f>
        <v/>
      </c>
    </row>
    <row customHeight="1" r="2" ht="28.5" spans="1:54">
      <c s="197" r="C2" t="n"/>
      <c s="197" r="D2" t="n"/>
      <c s="197" r="E2" t="n"/>
      <c s="197" r="F2" t="n"/>
      <c s="199" r="G2" t="s">
        <v>27</v>
      </c>
      <c s="197" r="H2" t="n"/>
      <c s="197" r="I2" t="n"/>
      <c s="198" r="J2" t="n"/>
      <c s="231" r="L2" t="n"/>
      <c s="232" r="M2" t="n"/>
      <c s="232" r="N2" t="n"/>
      <c s="232" r="O2" t="s">
        <v>92</v>
      </c>
      <c s="232" r="P2" t="n"/>
      <c s="232" r="Q2" t="n"/>
      <c s="232" r="R2" t="n"/>
      <c s="233" r="S2" t="n"/>
      <c s="510" r="Y2" t="s">
        <v>93</v>
      </c>
      <c s="512" r="AB2" t="s">
        <v>94</v>
      </c>
      <c s="514" r="AE2" t="s">
        <v>95</v>
      </c>
      <c s="516" r="AH2" t="s">
        <v>96</v>
      </c>
      <c s="508" r="AK2" t="s">
        <v>97</v>
      </c>
      <c s="518" r="AN2" t="s">
        <v>98</v>
      </c>
      <c s="520" r="AQ2" t="s">
        <v>99</v>
      </c>
      <c s="522" r="AT2" t="s">
        <v>100</v>
      </c>
      <c s="523" r="AW2" t="s">
        <v>101</v>
      </c>
      <c s="524" r="AZ2" t="s">
        <v>102</v>
      </c>
    </row>
    <row customHeight="1" r="3" ht="42" spans="1:54">
      <c s="45" r="A3" t="s">
        <v>103</v>
      </c>
      <c s="45" r="B3" t="s">
        <v>104</v>
      </c>
      <c s="51" r="C3" t="s">
        <v>105</v>
      </c>
      <c s="51" r="D3" t="s">
        <v>106</v>
      </c>
      <c s="51" r="E3" t="s">
        <v>107</v>
      </c>
      <c s="51" r="F3" t="s">
        <v>67</v>
      </c>
      <c s="51" r="G3" t="s">
        <v>108</v>
      </c>
      <c s="51" r="H3" t="s">
        <v>109</v>
      </c>
      <c s="51" r="I3" t="s">
        <v>110</v>
      </c>
      <c s="51" r="J3" t="s">
        <v>88</v>
      </c>
      <c s="51" r="K3" t="s">
        <v>111</v>
      </c>
      <c s="228" r="L3" t="s">
        <v>105</v>
      </c>
      <c s="228" r="M3" t="s">
        <v>106</v>
      </c>
      <c s="228" r="N3" t="s">
        <v>107</v>
      </c>
      <c s="228" r="O3" t="s">
        <v>67</v>
      </c>
      <c s="228" r="P3" t="s">
        <v>108</v>
      </c>
      <c s="228" r="Q3" t="s">
        <v>109</v>
      </c>
      <c s="228" r="R3" t="s">
        <v>110</v>
      </c>
      <c s="228" r="S3" t="s">
        <v>88</v>
      </c>
      <c s="228" r="T3" t="s">
        <v>30</v>
      </c>
      <c s="298" r="U3" t="s">
        <v>112</v>
      </c>
      <c s="298" r="V3" t="s">
        <v>113</v>
      </c>
      <c s="296" r="W3" t="n"/>
      <c s="52" r="Y3" t="s">
        <v>46</v>
      </c>
      <c s="255" r="Z3" t="s">
        <v>114</v>
      </c>
      <c s="255" r="AA3" t="s">
        <v>115</v>
      </c>
      <c s="52" r="AB3" t="s">
        <v>46</v>
      </c>
      <c s="255" r="AC3" t="s">
        <v>114</v>
      </c>
      <c s="255" r="AD3" t="s">
        <v>115</v>
      </c>
      <c s="52" r="AE3" t="s">
        <v>46</v>
      </c>
      <c s="255" r="AF3" t="s">
        <v>114</v>
      </c>
      <c s="255" r="AG3" t="s">
        <v>115</v>
      </c>
      <c s="52" r="AH3" t="s">
        <v>46</v>
      </c>
      <c s="255" r="AI3" t="s">
        <v>114</v>
      </c>
      <c s="255" r="AJ3" t="s">
        <v>115</v>
      </c>
      <c s="52" r="AK3" t="s">
        <v>46</v>
      </c>
      <c s="255" r="AL3" t="s">
        <v>114</v>
      </c>
      <c s="255" r="AM3" t="s">
        <v>115</v>
      </c>
      <c s="52" r="AN3" t="s">
        <v>46</v>
      </c>
      <c s="255" r="AO3" t="s">
        <v>114</v>
      </c>
      <c s="255" r="AP3" t="s">
        <v>115</v>
      </c>
      <c s="52" r="AQ3" t="s">
        <v>46</v>
      </c>
      <c s="255" r="AR3" t="s">
        <v>114</v>
      </c>
      <c s="255" r="AS3" t="s">
        <v>115</v>
      </c>
      <c s="52" r="AT3" t="s">
        <v>46</v>
      </c>
      <c s="255" r="AU3" t="s">
        <v>114</v>
      </c>
      <c s="255" r="AV3" t="s">
        <v>115</v>
      </c>
      <c s="52" r="AW3" t="s">
        <v>46</v>
      </c>
      <c s="255" r="AX3" t="s">
        <v>114</v>
      </c>
      <c s="255" r="AY3" t="s">
        <v>115</v>
      </c>
      <c s="52" r="AZ3" t="s">
        <v>46</v>
      </c>
      <c s="255" r="BA3" t="s">
        <v>114</v>
      </c>
      <c s="255" r="BB3" t="s">
        <v>115</v>
      </c>
    </row>
    <row customHeight="1" r="4" ht="15" spans="1:54">
      <c s="366" r="A4" t="n"/>
      <c s="384" r="B4" t="n"/>
      <c s="417" r="C4">
        <f>$G4*Heuristics!A$12</f>
        <v/>
      </c>
      <c s="417" r="D4">
        <f>$G4*Heuristics!B$12</f>
        <v/>
      </c>
      <c s="417" r="E4">
        <f>$G4*Heuristics!C$12</f>
        <v/>
      </c>
      <c s="417" r="F4">
        <f>+G4*0.1</f>
        <v/>
      </c>
      <c s="418" r="G4" t="n">
        <v>30464</v>
      </c>
      <c s="417" r="H4">
        <f>$G4*Heuristics!F$12</f>
        <v/>
      </c>
      <c s="417" r="I4">
        <f>$G4*Heuristics!G$12</f>
        <v/>
      </c>
      <c s="417" r="J4">
        <f>$G4*Heuristics!H$12</f>
        <v/>
      </c>
      <c s="419" r="K4">
        <f si="0" ref="K4" t="shared">SUM(C4:G4,H4:J4)</f>
        <v/>
      </c>
      <c s="382" r="L4">
        <f>C4*'Master Summary-Low'!$S$2</f>
        <v/>
      </c>
      <c s="382" r="M4">
        <f>D4*'Master Summary-Low'!$S$3</f>
        <v/>
      </c>
      <c s="382" r="N4">
        <f>E4*'Master Summary-Low'!$S$6</f>
        <v/>
      </c>
      <c s="382" r="O4">
        <f>F4*'Master Summary-Low'!$S$7</f>
        <v/>
      </c>
      <c s="382" r="P4">
        <f>G4*'Master Summary-Low'!$S$8</f>
        <v/>
      </c>
      <c s="382" r="Q4">
        <f>H4*'Master Summary-Low'!$S$9</f>
        <v/>
      </c>
      <c s="382" r="R4">
        <f>I4*'Master Summary-Low'!$S$10</f>
        <v/>
      </c>
      <c s="382" r="S4">
        <f>J4*('Master Summary-Low'!S$11*0.87+'Master Summary-Low'!S$12*0.13)</f>
        <v/>
      </c>
      <c s="420" r="T4">
        <f si="1" ref="T4" t="shared">SUM(L4:S4)</f>
        <v/>
      </c>
      <c s="420" r="U4">
        <f>'Master Summary-Low'!$U$20*(T4/$T$5)</f>
        <v/>
      </c>
      <c s="421" r="V4">
        <f si="2" ref="V4" t="shared">T4+U4</f>
        <v/>
      </c>
      <c s="297" r="W4" t="n"/>
      <c s="55" r="Y4" t="n">
        <v>0.42</v>
      </c>
      <c s="55" r="Z4" t="n">
        <v>0.58</v>
      </c>
      <c s="55" r="AA4" t="n">
        <v>0</v>
      </c>
      <c s="58" r="AB4" t="n">
        <v>0.21</v>
      </c>
      <c s="58" r="AC4" t="n">
        <v>0.36</v>
      </c>
      <c s="58" r="AD4" t="n">
        <v>0.43</v>
      </c>
      <c s="59" r="AE4" t="n">
        <v>0.21</v>
      </c>
      <c s="59" r="AF4" t="n">
        <v>0.36</v>
      </c>
      <c s="59" r="AG4" t="n">
        <v>0.43</v>
      </c>
      <c s="56" r="AH4" t="n">
        <v>0.4</v>
      </c>
      <c s="56" r="AI4" t="n">
        <v>0.2</v>
      </c>
      <c s="56" r="AJ4" t="n">
        <v>0.4</v>
      </c>
      <c s="57" r="AK4" t="n">
        <v>0.44</v>
      </c>
      <c s="57" r="AL4" t="n">
        <v>0</v>
      </c>
      <c s="57" r="AM4" t="n">
        <v>0.5600000000000001</v>
      </c>
      <c s="60" r="AN4" t="n">
        <v>0.1</v>
      </c>
      <c s="60" r="AO4" t="n">
        <v>0.35</v>
      </c>
      <c s="60" r="AP4" t="n">
        <v>0.55</v>
      </c>
      <c s="61" r="AQ4" t="n"/>
      <c s="61" r="AR4" t="n"/>
      <c s="61" r="AS4" t="n"/>
      <c s="62" r="AT4" t="n">
        <v>1</v>
      </c>
      <c s="62" r="AU4" t="n">
        <v>0</v>
      </c>
      <c s="62" r="AV4" t="n">
        <v>0</v>
      </c>
      <c s="63" r="AW4" t="n">
        <v>1</v>
      </c>
      <c s="63" r="AX4" t="n">
        <v>0</v>
      </c>
      <c s="63" r="AY4" t="n">
        <v>0</v>
      </c>
      <c s="55" r="AZ4" t="n">
        <v>0.4</v>
      </c>
      <c s="55" r="BA4" t="n">
        <v>0.6</v>
      </c>
      <c s="55" r="BB4" t="n">
        <v>0</v>
      </c>
    </row>
    <row customHeight="1" r="5" ht="15" spans="1:54">
      <c s="64" r="B5" t="s">
        <v>116</v>
      </c>
      <c s="65" r="C5">
        <f si="3" ref="C5:V5" t="shared">SUM(C4:C4)</f>
        <v/>
      </c>
      <c s="65" r="D5">
        <f si="3" t="shared"/>
        <v/>
      </c>
      <c s="65" r="E5">
        <f si="3" t="shared"/>
        <v/>
      </c>
      <c s="65" r="F5">
        <f si="3" t="shared"/>
        <v/>
      </c>
      <c s="65" r="G5">
        <f>G4</f>
        <v/>
      </c>
      <c s="65" r="H5">
        <f si="3" t="shared"/>
        <v/>
      </c>
      <c s="65" r="I5">
        <f si="3" t="shared"/>
        <v/>
      </c>
      <c s="65" r="J5">
        <f si="3" t="shared"/>
        <v/>
      </c>
      <c s="65" r="K5">
        <f si="3" t="shared"/>
        <v/>
      </c>
      <c s="67" r="L5">
        <f si="3" t="shared"/>
        <v/>
      </c>
      <c s="67" r="M5">
        <f si="3" t="shared"/>
        <v/>
      </c>
      <c s="67" r="N5">
        <f si="3" t="shared"/>
        <v/>
      </c>
      <c s="67" r="O5">
        <f si="3" t="shared"/>
        <v/>
      </c>
      <c s="67" r="P5">
        <f si="3" t="shared"/>
        <v/>
      </c>
      <c s="67" r="Q5">
        <f si="3" t="shared"/>
        <v/>
      </c>
      <c s="67" r="R5">
        <f si="3" t="shared"/>
        <v/>
      </c>
      <c s="67" r="S5">
        <f si="3" t="shared"/>
        <v/>
      </c>
      <c s="67" r="T5">
        <f si="3" t="shared"/>
        <v/>
      </c>
      <c s="67" r="U5">
        <f si="3" t="shared"/>
        <v/>
      </c>
      <c s="299" r="V5">
        <f si="3" t="shared"/>
        <v/>
      </c>
      <c s="295" r="W5" t="n"/>
    </row>
    <row r="6" spans="1:54">
      <c s="196" r="H6" t="n"/>
    </row>
    <row r="7" spans="1:54">
      <c s="39" r="B7" t="s">
        <v>117</v>
      </c>
      <c s="195" r="C7" t="n"/>
      <c s="219" r="D7" t="n"/>
      <c s="70" r="E7" t="n"/>
      <c s="72" r="F7" t="n"/>
      <c s="72" r="G7" t="n"/>
      <c s="69" r="H7" t="n"/>
    </row>
    <row r="8" spans="1:54">
      <c s="43" r="B8" t="s">
        <v>118</v>
      </c>
      <c s="48" r="C8">
        <f>G5*Heuristics!D4</f>
        <v/>
      </c>
      <c s="72" r="D8" t="n"/>
      <c s="70" r="E8" t="n"/>
      <c s="72" r="F8" t="n"/>
      <c s="72" r="G8" t="n"/>
      <c s="71" r="H8" t="n"/>
    </row>
    <row r="9" spans="1:54">
      <c s="462" r="B9" t="s">
        <v>41</v>
      </c>
      <c s="201" r="C9" t="n"/>
      <c s="72" r="D9" t="n"/>
      <c s="70" r="E9" t="n"/>
      <c s="72" r="F9" t="n"/>
      <c s="72" r="G9" t="n"/>
      <c s="71" r="H9" t="n"/>
    </row>
    <row customHeight="1" r="10" ht="30.25" spans="1:54">
      <c s="44" r="B10" t="s">
        <v>18</v>
      </c>
      <c s="44" r="C10" t="s">
        <v>119</v>
      </c>
      <c s="44" r="D10" t="s">
        <v>60</v>
      </c>
      <c s="44" r="E10" t="s">
        <v>120</v>
      </c>
      <c s="44" r="F10" t="s">
        <v>30</v>
      </c>
      <c s="44" r="G10" t="s">
        <v>121</v>
      </c>
      <c s="38" r="H10" t="s">
        <v>46</v>
      </c>
      <c s="53" r="I10" t="s">
        <v>47</v>
      </c>
      <c s="53" r="J10" t="s">
        <v>48</v>
      </c>
    </row>
    <row r="11" spans="1:54">
      <c s="39" r="B11" t="s">
        <v>85</v>
      </c>
      <c s="54" r="C11" t="n">
        <v>0</v>
      </c>
      <c s="172" r="D11" t="n">
        <v>90</v>
      </c>
      <c s="217" r="E11" t="n">
        <v>64</v>
      </c>
      <c s="216" r="F11">
        <f>C11*D11</f>
        <v/>
      </c>
      <c s="216" r="G11">
        <f si="4" ref="G11:G17" t="shared">C11*E11</f>
        <v/>
      </c>
      <c s="46" r="H11" t="n">
        <v>0.15</v>
      </c>
      <c s="46" r="I11">
        <f>(1-$H11)*0.4</f>
        <v/>
      </c>
      <c s="46" r="J11">
        <f>1-($H11+$I11)</f>
        <v/>
      </c>
    </row>
    <row r="12" spans="1:54">
      <c s="327" r="B12" t="s">
        <v>122</v>
      </c>
      <c s="48" r="C12" t="n"/>
      <c s="356" r="D12" t="n"/>
      <c s="328" r="E12" t="n"/>
      <c s="319" r="F12" t="n">
        <v>0</v>
      </c>
      <c s="319" r="G12" t="n"/>
      <c s="355" r="H12" t="n"/>
      <c s="355" r="I12" t="n"/>
      <c s="355" r="J12" t="n"/>
    </row>
    <row r="13" spans="1:54">
      <c s="39" r="B13" t="s">
        <v>86</v>
      </c>
      <c s="48" r="C13">
        <f>G5*Heuristics!D2</f>
        <v/>
      </c>
      <c s="172" r="D13" t="n">
        <v>95</v>
      </c>
      <c s="217" r="E13">
        <f>D13</f>
        <v/>
      </c>
      <c s="216" r="F13" t="n"/>
      <c s="216" r="G13">
        <f si="4" t="shared"/>
        <v/>
      </c>
      <c s="39" r="H13" t="n"/>
      <c s="39" r="I13" t="n"/>
      <c s="39" r="J13" t="n"/>
    </row>
    <row r="14" spans="1:54">
      <c s="39" r="B14" t="s">
        <v>123</v>
      </c>
      <c s="48" r="C14" t="n">
        <v>0</v>
      </c>
      <c s="49" r="D14" t="n">
        <v>116</v>
      </c>
      <c s="215" r="E14" t="n"/>
      <c s="216" r="F14">
        <f>C14*D14</f>
        <v/>
      </c>
      <c s="216" r="G14">
        <f si="4" t="shared"/>
        <v/>
      </c>
      <c s="39" r="H14" t="n"/>
      <c s="39" r="I14" t="n"/>
      <c s="39" r="J14" t="n"/>
    </row>
    <row r="15" spans="1:54">
      <c s="193" r="B15" t="s">
        <v>39</v>
      </c>
      <c s="48" r="C15">
        <f>G5*Heuristics!D5</f>
        <v/>
      </c>
      <c s="49" r="D15" t="n">
        <v>50</v>
      </c>
      <c s="215" r="E15" t="n">
        <v>50</v>
      </c>
      <c s="216" r="F15" t="n"/>
      <c s="216" r="G15">
        <f si="4" t="shared"/>
        <v/>
      </c>
      <c s="39" r="H15" t="n"/>
      <c s="39" r="I15" t="n"/>
      <c s="39" r="J15" t="n"/>
    </row>
    <row r="16" spans="1:54">
      <c s="193" r="B16" t="s">
        <v>40</v>
      </c>
      <c s="48" r="C16" t="n"/>
      <c s="49" r="D16" t="n"/>
      <c s="215" r="E16" t="n"/>
      <c s="216" r="F16" t="n"/>
      <c s="216" r="G16">
        <f si="4" t="shared"/>
        <v/>
      </c>
      <c s="39" r="H16" t="n"/>
      <c s="39" r="I16" t="n"/>
      <c s="39" r="J16" t="n"/>
    </row>
    <row customHeight="1" r="17" ht="15" spans="1:54">
      <c s="10" r="B17" t="s">
        <v>88</v>
      </c>
      <c s="19" r="C17" t="n"/>
      <c s="19" r="D17" t="n"/>
      <c s="17" r="E17" t="n"/>
      <c s="302" r="F17" t="n"/>
      <c s="302" r="G17">
        <f si="4" t="shared"/>
        <v/>
      </c>
      <c s="39" r="H17" t="n"/>
      <c s="39" r="I17" t="n"/>
      <c s="39" r="J17" t="n"/>
    </row>
    <row customHeight="1" r="18" ht="15" spans="1:54">
      <c s="173" r="B18" t="s">
        <v>116</v>
      </c>
      <c s="174" r="C18" t="n"/>
      <c s="174" r="D18" t="n"/>
      <c s="175" r="E18" t="n"/>
      <c s="301" r="F18">
        <f>SUM(F11:F17)</f>
        <v/>
      </c>
      <c s="301" r="G18">
        <f>SUM(G11:G17)</f>
        <v/>
      </c>
      <c s="69" r="H18" t="n"/>
    </row>
    <row r="19" spans="1:54">
      <c s="36" r="D19" t="n"/>
    </row>
  </sheetData>
  <mergeCells count="10">
    <mergeCell ref="AN2:AP2"/>
    <mergeCell ref="AQ2:AS2"/>
    <mergeCell ref="AT2:AV2"/>
    <mergeCell ref="AW2:AY2"/>
    <mergeCell ref="AZ2:BB2"/>
    <mergeCell ref="AK2:AM2"/>
    <mergeCell ref="Y2:AA2"/>
    <mergeCell ref="AB2:AD2"/>
    <mergeCell ref="AE2:AG2"/>
    <mergeCell ref="AH2:AJ2"/>
  </mergeCells>
  <conditionalFormatting sqref="AH4:AI4 AK4:AL4">
    <cfRule priority="1" type="colorScale">
      <colorScale>
        <cfvo type="num" val="0"/>
        <cfvo type="percentile" val="50"/>
        <cfvo type="num" val="1"/>
        <color rgb="FF92D050"/>
        <color rgb="FFFFFF00"/>
        <color rgb="FFFF0000"/>
      </colorScale>
    </cfRule>
  </conditionalFormatting>
  <conditionalFormatting sqref="AJ4 AM4">
    <cfRule priority="2" type="colorScale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pageMargins bottom="1" footer="0.5" header="0.5" left="0.75" right="0.75" top="1"/>
  <pageSetup orientation="portrait"/>
</worksheet>
</file>

<file path=xl/worksheets/sheet7.xml><?xml version="1.0" encoding="utf-8"?>
<worksheet xmlns="http://schemas.openxmlformats.org/spreadsheetml/2006/main">
  <sheetPr enableFormatConditionsCalculation="0">
    <outlinePr summaryBelow="1" summaryRight="1"/>
  </sheetPr>
  <dimension ref="A1:AT23"/>
  <sheetViews>
    <sheetView workbookViewId="0">
      <selection activeCell="A1" sqref="A1"/>
    </sheetView>
  </sheetViews>
  <sheetFormatPr baseColWidth="10" defaultRowHeight="15"/>
  <cols>
    <col bestFit="1" customWidth="1" max="1" min="1" style="1" width="28.33203125"/>
    <col bestFit="1" customWidth="1" max="2" min="2" style="1" width="12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bestFit="1" customWidth="1" max="8" min="8" style="1" width="10.33203125"/>
    <col bestFit="1" customWidth="1" max="9" min="9" style="1" width="10.6640625"/>
    <col customWidth="1" max="10" min="10" style="1" width="11"/>
    <col bestFit="1" customWidth="1" max="11" min="11" style="1" width="13.6640625"/>
    <col customWidth="1" max="12" min="12" style="1" width="8.33203125"/>
    <col customWidth="1" max="14" min="13" style="1" width="8"/>
    <col customWidth="1" max="14" min="13" style="1" width="8"/>
    <col customWidth="1" max="17" min="15" style="1" width="7.33203125"/>
    <col customWidth="1" max="17" min="15" style="1" width="7.33203125"/>
    <col customWidth="1" max="17" min="15" style="1" width="7.33203125"/>
    <col customWidth="1" max="18" min="18" style="1" width="10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5" min="25" style="1" width="10.33203125"/>
    <col customWidth="1" max="26" min="26" style="1" width="8.33203125"/>
    <col customWidth="1" max="27" min="27" style="1" width="8"/>
    <col customWidth="1" max="28" min="28" style="1" width="8.33203125"/>
    <col customWidth="1" max="30" min="29" style="1" width="8.6640625"/>
    <col customWidth="1" max="30" min="29" style="1" width="8.6640625"/>
    <col customWidth="1" max="31" min="31" style="1" width="7.33203125"/>
    <col customWidth="1" max="32" min="32" style="1" width="10.33203125"/>
    <col customWidth="1" max="33" min="33" style="1" width="8"/>
    <col customWidth="1" max="34" min="34" style="1" width="7.33203125"/>
    <col customWidth="1" max="35" min="35" style="1" width="8"/>
    <col customWidth="1" max="37" min="36" style="1" width="8.1640625"/>
    <col customWidth="1" max="37" min="36" style="1" width="8.1640625"/>
    <col customWidth="1" max="38" min="38" style="1" width="6.83203125"/>
    <col customWidth="1" max="39" min="39" style="1" width="10.33203125"/>
    <col customWidth="1" max="40" min="40" style="1" width="10.1640625"/>
    <col bestFit="1" customWidth="1" max="41" min="41" style="1" width="9.33203125"/>
    <col bestFit="1" customWidth="1" max="42" min="42" style="1" width="9"/>
    <col bestFit="1" customWidth="1" max="43" min="43" style="1" width="12.33203125"/>
    <col bestFit="1" customWidth="1" max="44" min="44" style="1" width="12.1640625"/>
    <col bestFit="1" customWidth="1" max="45" min="45" style="1" width="12.33203125"/>
  </cols>
  <sheetData>
    <row hidden="1" r="1" spans="1:46">
      <c s="1" r="F1" t="s">
        <v>124</v>
      </c>
      <c s="530" r="G1" t="s">
        <v>47</v>
      </c>
      <c s="171" r="H1">
        <f>SUM(L1*L$3,M1*M$3,N1*N$3,O1*O$3,P1*P$3,Q1*Q$3)</f>
        <v/>
      </c>
      <c s="530" r="I1" t="s">
        <v>48</v>
      </c>
      <c s="171" r="J1">
        <f>SUM(S1*S$3,T1*T$3,U1*U$3,V1*V$3,W1*W$3,X1*X$3)</f>
        <v/>
      </c>
      <c s="8" r="L1" t="n">
        <v>0.04</v>
      </c>
      <c s="8" r="M1" t="n">
        <v>0.35</v>
      </c>
      <c s="8" r="N1" t="n">
        <v>0.4</v>
      </c>
      <c s="8" r="O1" t="n">
        <v>0.16</v>
      </c>
      <c s="8" r="P1" t="n">
        <v>0.03</v>
      </c>
      <c s="8" r="Q1" t="n">
        <v>0.02</v>
      </c>
      <c s="8" r="S1" t="n">
        <v>0</v>
      </c>
      <c s="8" r="T1" t="n">
        <v>0.15</v>
      </c>
      <c s="8" r="U1" t="n">
        <v>0.3</v>
      </c>
      <c s="8" r="V1" t="n">
        <v>0.35</v>
      </c>
      <c s="8" r="W1" t="n">
        <v>0.15</v>
      </c>
      <c s="8" r="X1" t="n">
        <v>0.05</v>
      </c>
    </row>
    <row customHeight="1" hidden="1" r="2" ht="15" spans="1:46">
      <c s="527" r="A2" t="s">
        <v>125</v>
      </c>
      <c s="1" r="B2" t="s">
        <v>53</v>
      </c>
      <c s="1" r="F2" t="s">
        <v>126</v>
      </c>
      <c s="171" r="H2">
        <f>SUM(L2*L$3,M2*M$3,N2*N$3,O2*O$3,P2*P$3,Q2*Q$3)</f>
        <v/>
      </c>
      <c s="171" r="J2">
        <f>SUM(S2*S$3,T2*T$3,U2*U$3,V2*V$3,W2*W$3,X2*X$3)</f>
        <v/>
      </c>
      <c s="1" r="K2" t="s">
        <v>127</v>
      </c>
      <c s="8" r="L2" t="n">
        <v>0.1</v>
      </c>
      <c s="8" r="M2" t="n">
        <v>0.46</v>
      </c>
      <c s="8" r="N2" t="n">
        <v>0.35</v>
      </c>
      <c s="8" r="O2" t="n">
        <v>0.05</v>
      </c>
      <c s="8" r="P2" t="n">
        <v>0.02</v>
      </c>
      <c s="8" r="Q2" t="n">
        <v>0.02</v>
      </c>
      <c s="1" r="R2" t="s">
        <v>128</v>
      </c>
      <c s="8" r="S2" t="n">
        <v>0.03</v>
      </c>
      <c s="8" r="T2" t="n">
        <v>0.29</v>
      </c>
      <c s="8" r="U2" t="n">
        <v>0.35</v>
      </c>
      <c s="8" r="V2" t="n">
        <v>0.2</v>
      </c>
      <c s="8" r="W2" t="n">
        <v>0.1</v>
      </c>
      <c s="8" r="X2" t="n">
        <v>0.03</v>
      </c>
      <c s="47" r="Y2" t="n"/>
    </row>
    <row customHeight="1" hidden="1" r="3" ht="15" spans="1:46">
      <c s="1" r="B3" t="s">
        <v>129</v>
      </c>
      <c s="171" r="H3" t="n"/>
      <c s="171" r="J3" t="n"/>
      <c s="1" r="K3" t="s">
        <v>130</v>
      </c>
      <c s="85" r="L3" t="n">
        <v>135</v>
      </c>
      <c s="85" r="M3" t="n">
        <v>110</v>
      </c>
      <c s="85" r="N3" t="n">
        <v>100</v>
      </c>
      <c s="85" r="O3" t="n">
        <v>95</v>
      </c>
      <c s="85" r="P3" t="n">
        <v>90</v>
      </c>
      <c s="85" r="Q3" t="n">
        <v>70</v>
      </c>
      <c s="86" r="R3" t="s">
        <v>131</v>
      </c>
      <c s="85" r="S3" t="n">
        <v>49</v>
      </c>
      <c s="85" r="T3" t="n">
        <v>36</v>
      </c>
      <c s="85" r="U3" t="n">
        <v>27</v>
      </c>
      <c s="85" r="V3" t="n">
        <v>22</v>
      </c>
      <c s="85" r="W3" t="n">
        <v>20</v>
      </c>
      <c s="85" r="X3" t="n">
        <v>18</v>
      </c>
      <c s="176" r="AO3">
        <f>AO10*B10+AN10</f>
        <v/>
      </c>
    </row>
    <row customFormat="1" customHeight="1" s="24" r="4" spans="1:46" ht="15">
      <c s="528" r="L4" t="s">
        <v>132</v>
      </c>
      <c s="528" r="S4" t="s">
        <v>133</v>
      </c>
      <c s="528" r="Z4" t="s">
        <v>134</v>
      </c>
      <c s="528" r="AG4" t="s">
        <v>135</v>
      </c>
    </row>
    <row customHeight="1" r="5" ht="28" spans="1:46">
      <c s="130" r="B5" t="s">
        <v>46</v>
      </c>
      <c s="130" r="C5" t="s">
        <v>47</v>
      </c>
      <c s="130" r="D5" t="s">
        <v>48</v>
      </c>
      <c s="130" r="E5" t="s">
        <v>49</v>
      </c>
      <c s="130" r="F5" t="s">
        <v>47</v>
      </c>
      <c s="130" r="G5" t="s">
        <v>48</v>
      </c>
      <c s="130" r="H5" t="s">
        <v>49</v>
      </c>
      <c s="130" r="I5" t="s">
        <v>50</v>
      </c>
      <c s="130" r="J5" t="s">
        <v>51</v>
      </c>
      <c s="77" r="K5" t="s">
        <v>136</v>
      </c>
      <c s="100" r="L5" t="s">
        <v>137</v>
      </c>
      <c s="100" r="M5" t="s">
        <v>138</v>
      </c>
      <c s="100" r="N5" t="s">
        <v>139</v>
      </c>
      <c s="100" r="O5" t="s">
        <v>140</v>
      </c>
      <c s="100" r="P5" t="s">
        <v>141</v>
      </c>
      <c s="100" r="Q5" t="s">
        <v>142</v>
      </c>
      <c s="101" r="R5" t="s">
        <v>143</v>
      </c>
      <c s="100" r="S5" t="s">
        <v>144</v>
      </c>
      <c s="100" r="T5" t="s">
        <v>145</v>
      </c>
      <c s="100" r="U5" t="s">
        <v>146</v>
      </c>
      <c s="100" r="V5" t="s">
        <v>147</v>
      </c>
      <c s="100" r="W5" t="s">
        <v>148</v>
      </c>
      <c s="100" r="X5" t="s">
        <v>149</v>
      </c>
      <c s="101" r="Y5" t="s">
        <v>150</v>
      </c>
      <c s="100" r="Z5" t="s">
        <v>151</v>
      </c>
      <c s="100" r="AA5" t="s">
        <v>152</v>
      </c>
      <c s="100" r="AB5" t="s">
        <v>153</v>
      </c>
      <c s="100" r="AC5" t="s">
        <v>154</v>
      </c>
      <c s="100" r="AD5" t="s">
        <v>155</v>
      </c>
      <c s="100" r="AE5" t="s">
        <v>156</v>
      </c>
      <c s="101" r="AF5" t="s">
        <v>157</v>
      </c>
      <c s="100" r="AG5" t="s">
        <v>158</v>
      </c>
      <c s="100" r="AH5" t="s">
        <v>159</v>
      </c>
      <c s="100" r="AI5" t="s">
        <v>160</v>
      </c>
      <c s="100" r="AJ5" t="s">
        <v>161</v>
      </c>
      <c s="100" r="AK5" t="s">
        <v>162</v>
      </c>
      <c s="100" r="AL5" t="s">
        <v>163</v>
      </c>
      <c s="116" r="AM5" t="s">
        <v>164</v>
      </c>
      <c s="82" r="AN5" t="s">
        <v>165</v>
      </c>
      <c s="82" r="AO5" t="s">
        <v>53</v>
      </c>
      <c s="82" r="AP5" t="s">
        <v>166</v>
      </c>
      <c s="82" r="AQ5" t="s">
        <v>167</v>
      </c>
      <c s="82" r="AR5" t="s">
        <v>168</v>
      </c>
      <c s="82" r="AS5" t="s">
        <v>30</v>
      </c>
    </row>
    <row r="6" spans="1:46">
      <c s="75" r="A6" t="s">
        <v>61</v>
      </c>
      <c s="46" r="B6" t="n">
        <v>0.42</v>
      </c>
      <c s="46" r="C6" t="n">
        <v>0.58</v>
      </c>
      <c s="129" r="D6" t="n">
        <v>0</v>
      </c>
      <c s="58" r="E6">
        <f>SUM(C6:D6)</f>
        <v/>
      </c>
      <c s="58" r="F6">
        <f>I6*(1-$B6)</f>
        <v/>
      </c>
      <c s="58" r="G6">
        <f>J6*(1-$B6)</f>
        <v/>
      </c>
      <c s="58" r="H6">
        <f si="0" ref="H6:H18" t="shared">SUM(F6,G6)</f>
        <v/>
      </c>
      <c s="157" r="I6">
        <f si="1" ref="I6:J8" t="shared">C6/(1-$B6)</f>
        <v/>
      </c>
      <c s="157" r="J6">
        <f si="1" t="shared"/>
        <v/>
      </c>
      <c s="78" r="K6">
        <f>(55-(J6*28))/I6</f>
        <v/>
      </c>
      <c s="87" r="L6">
        <f si="2" ref="L6:Q18" t="shared">$I6*L$2</f>
        <v/>
      </c>
      <c s="88" r="M6">
        <f si="2" t="shared"/>
        <v/>
      </c>
      <c s="88" r="N6">
        <f si="2" t="shared"/>
        <v/>
      </c>
      <c s="88" r="O6">
        <f si="2" t="shared"/>
        <v/>
      </c>
      <c s="88" r="P6">
        <f si="2" t="shared"/>
        <v/>
      </c>
      <c s="88" r="Q6">
        <f si="2" t="shared"/>
        <v/>
      </c>
      <c s="103" r="R6">
        <f>SUM(L6:Q6)</f>
        <v/>
      </c>
      <c s="89" r="S6">
        <f si="3" ref="S6:X18" t="shared">$J6*S$2</f>
        <v/>
      </c>
      <c s="90" r="T6">
        <f si="3" t="shared"/>
        <v/>
      </c>
      <c s="90" r="U6">
        <f si="3" t="shared"/>
        <v/>
      </c>
      <c s="90" r="V6">
        <f si="3" t="shared"/>
        <v/>
      </c>
      <c s="90" r="W6">
        <f si="3" t="shared"/>
        <v/>
      </c>
      <c s="90" r="X6">
        <f si="3" t="shared"/>
        <v/>
      </c>
      <c s="108" r="Y6">
        <f>SUM(S6:X6)</f>
        <v/>
      </c>
      <c s="111" r="Z6">
        <f si="4" ref="Z6:Z18" t="shared">L6*L$3</f>
        <v/>
      </c>
      <c s="106" r="AA6">
        <f si="5" ref="AA6:AA18" t="shared">M6*M$3</f>
        <v/>
      </c>
      <c s="106" r="AB6">
        <f si="6" ref="AB6:AB18" t="shared">N6*N$3</f>
        <v/>
      </c>
      <c s="106" r="AC6">
        <f si="7" ref="AC6:AC18" t="shared">O6*O$3</f>
        <v/>
      </c>
      <c s="106" r="AD6">
        <f si="8" ref="AD6:AD18" t="shared">P6*P$3</f>
        <v/>
      </c>
      <c s="106" r="AE6">
        <f si="9" ref="AE6:AE18" t="shared">Q6*Q$3</f>
        <v/>
      </c>
      <c s="122" r="AF6">
        <f>SUM(Z6:AE6)</f>
        <v/>
      </c>
      <c s="118" r="AG6">
        <f si="10" ref="AG6:AG18" t="shared">S6*S$3</f>
        <v/>
      </c>
      <c s="107" r="AH6">
        <f si="11" ref="AH6:AH18" t="shared">T6*T$3</f>
        <v/>
      </c>
      <c s="107" r="AI6">
        <f si="12" ref="AI6:AI18" t="shared">U6*U$3</f>
        <v/>
      </c>
      <c s="107" r="AJ6">
        <f si="13" ref="AJ6:AJ18" t="shared">V6*V$3</f>
        <v/>
      </c>
      <c s="107" r="AK6">
        <f si="14" ref="AK6:AK18" t="shared">W6*W$3</f>
        <v/>
      </c>
      <c s="107" r="AL6">
        <f si="15" ref="AL6:AL18" t="shared">X6*X$3</f>
        <v/>
      </c>
      <c s="125" r="AM6">
        <f>SUM(AG6:AL6)</f>
        <v/>
      </c>
      <c s="115" r="AN6">
        <f>AF6+AM6</f>
        <v/>
      </c>
      <c s="168" r="AO6" t="n">
        <v>83</v>
      </c>
      <c s="159" r="AP6" t="n">
        <v>28593.4043928205</v>
      </c>
      <c s="148" r="AQ6">
        <f si="16" ref="AQ6:AQ18" t="shared">(AP6*B6*AO6)</f>
        <v/>
      </c>
      <c s="148" r="AR6">
        <f si="17" ref="AR6:AR18" t="shared">(AP6*AN6*H6)</f>
        <v/>
      </c>
      <c s="148" r="AS6">
        <f si="18" ref="AS6:AS18" t="shared">(AP6*B6*AO6)+(AP6*AN6*H6)</f>
        <v/>
      </c>
      <c s="525" r="AT6">
        <f>SUM(AS6:AS18)</f>
        <v/>
      </c>
    </row>
    <row r="7" spans="1:46">
      <c s="76" r="A7" t="s">
        <v>63</v>
      </c>
      <c s="46" r="B7" t="n">
        <v>0.21</v>
      </c>
      <c s="46" r="C7" t="n">
        <v>0.36</v>
      </c>
      <c s="129" r="D7" t="n">
        <v>0.43</v>
      </c>
      <c s="58" r="E7">
        <f si="19" ref="E7:E18" t="shared">SUM(C7:D7)</f>
        <v/>
      </c>
      <c s="58" r="F7">
        <f si="20" ref="F7:G18" t="shared">I7*(1-$B7)</f>
        <v/>
      </c>
      <c s="58" r="G7">
        <f si="20" t="shared"/>
        <v/>
      </c>
      <c s="58" r="H7">
        <f si="0" t="shared"/>
        <v/>
      </c>
      <c s="157" r="I7">
        <f si="1" t="shared"/>
        <v/>
      </c>
      <c s="157" r="J7">
        <f si="1" t="shared"/>
        <v/>
      </c>
      <c s="80" r="K7">
        <f si="21" ref="K7:K18" t="shared">(55-(J7*22))/I7</f>
        <v/>
      </c>
      <c s="91" r="L7">
        <f si="2" t="shared"/>
        <v/>
      </c>
      <c s="92" r="M7">
        <f si="2" t="shared"/>
        <v/>
      </c>
      <c s="92" r="N7">
        <f si="2" t="shared"/>
        <v/>
      </c>
      <c s="92" r="O7">
        <f si="2" t="shared"/>
        <v/>
      </c>
      <c s="92" r="P7">
        <f si="2" t="shared"/>
        <v/>
      </c>
      <c s="92" r="Q7">
        <f si="2" t="shared"/>
        <v/>
      </c>
      <c s="102" r="R7">
        <f si="22" ref="R7:R18" t="shared">SUM(L7:Q7)</f>
        <v/>
      </c>
      <c s="93" r="S7">
        <f si="3" t="shared"/>
        <v/>
      </c>
      <c s="94" r="T7">
        <f si="3" t="shared"/>
        <v/>
      </c>
      <c s="94" r="U7">
        <f si="3" t="shared"/>
        <v/>
      </c>
      <c s="94" r="V7">
        <f si="3" t="shared"/>
        <v/>
      </c>
      <c s="94" r="W7">
        <f si="3" t="shared"/>
        <v/>
      </c>
      <c s="94" r="X7">
        <f si="3" t="shared"/>
        <v/>
      </c>
      <c s="105" r="Y7">
        <f si="23" ref="Y7:Y18" t="shared">SUM(S7:X7)</f>
        <v/>
      </c>
      <c s="112" r="Z7">
        <f si="4" t="shared"/>
        <v/>
      </c>
      <c s="110" r="AA7">
        <f si="5" t="shared"/>
        <v/>
      </c>
      <c s="110" r="AB7">
        <f si="6" t="shared"/>
        <v/>
      </c>
      <c s="110" r="AC7">
        <f si="7" t="shared"/>
        <v/>
      </c>
      <c s="110" r="AD7">
        <f si="8" t="shared"/>
        <v/>
      </c>
      <c s="110" r="AE7">
        <f si="9" t="shared"/>
        <v/>
      </c>
      <c s="123" r="AF7">
        <f si="24" ref="AF7:AF18" t="shared">SUM(Z7:AE7)</f>
        <v/>
      </c>
      <c s="119" r="AG7">
        <f si="10" t="shared"/>
        <v/>
      </c>
      <c s="117" r="AH7">
        <f si="11" t="shared"/>
        <v/>
      </c>
      <c s="117" r="AI7">
        <f si="12" t="shared"/>
        <v/>
      </c>
      <c s="117" r="AJ7">
        <f si="13" t="shared"/>
        <v/>
      </c>
      <c s="117" r="AK7">
        <f si="14" t="shared"/>
        <v/>
      </c>
      <c s="117" r="AL7">
        <f si="15" t="shared"/>
        <v/>
      </c>
      <c s="126" r="AM7">
        <f si="25" ref="AM7:AM18" t="shared">SUM(AG7:AL7)</f>
        <v/>
      </c>
      <c s="115" r="AN7">
        <f si="26" ref="AN7:AN18" t="shared">AF7+AM7</f>
        <v/>
      </c>
      <c s="168" r="AO7" t="n">
        <v>107</v>
      </c>
      <c s="159" r="AP7" t="n">
        <v>55044.3447405128</v>
      </c>
      <c s="148" r="AQ7">
        <f si="16" t="shared"/>
        <v/>
      </c>
      <c s="148" r="AR7">
        <f si="17" t="shared"/>
        <v/>
      </c>
      <c s="148" r="AS7">
        <f si="18" t="shared"/>
        <v/>
      </c>
    </row>
    <row r="8" spans="1:46">
      <c s="76" r="A8" t="s">
        <v>66</v>
      </c>
      <c s="46" r="B8" t="n">
        <v>0.5</v>
      </c>
      <c s="46" r="C8" t="n">
        <v>0.5</v>
      </c>
      <c s="129" r="D8" t="n">
        <v>0</v>
      </c>
      <c s="58" r="E8">
        <f si="19" t="shared"/>
        <v/>
      </c>
      <c s="58" r="F8">
        <f si="20" t="shared"/>
        <v/>
      </c>
      <c s="58" r="G8">
        <f si="20" t="shared"/>
        <v/>
      </c>
      <c s="58" r="H8">
        <f si="0" t="shared"/>
        <v/>
      </c>
      <c s="157" r="I8">
        <f si="1" t="shared"/>
        <v/>
      </c>
      <c s="157" r="J8">
        <f si="1" t="shared"/>
        <v/>
      </c>
      <c s="80" r="K8">
        <f si="21" t="shared"/>
        <v/>
      </c>
      <c s="91" r="L8">
        <f si="2" t="shared"/>
        <v/>
      </c>
      <c s="92" r="M8">
        <f si="2" t="shared"/>
        <v/>
      </c>
      <c s="92" r="N8">
        <f si="2" t="shared"/>
        <v/>
      </c>
      <c s="92" r="O8">
        <f si="2" t="shared"/>
        <v/>
      </c>
      <c s="92" r="P8">
        <f si="2" t="shared"/>
        <v/>
      </c>
      <c s="92" r="Q8">
        <f si="2" t="shared"/>
        <v/>
      </c>
      <c s="102" r="R8">
        <f si="22" t="shared"/>
        <v/>
      </c>
      <c s="93" r="S8">
        <f si="3" t="shared"/>
        <v/>
      </c>
      <c s="94" r="T8">
        <f si="3" t="shared"/>
        <v/>
      </c>
      <c s="94" r="U8">
        <f si="3" t="shared"/>
        <v/>
      </c>
      <c s="94" r="V8">
        <f si="3" t="shared"/>
        <v/>
      </c>
      <c s="94" r="W8">
        <f si="3" t="shared"/>
        <v/>
      </c>
      <c s="94" r="X8">
        <f si="3" t="shared"/>
        <v/>
      </c>
      <c s="105" r="Y8">
        <f si="23" t="shared"/>
        <v/>
      </c>
      <c s="112" r="Z8">
        <f si="4" t="shared"/>
        <v/>
      </c>
      <c s="110" r="AA8">
        <f si="5" t="shared"/>
        <v/>
      </c>
      <c s="110" r="AB8">
        <f si="6" t="shared"/>
        <v/>
      </c>
      <c s="110" r="AC8">
        <f si="7" t="shared"/>
        <v/>
      </c>
      <c s="110" r="AD8">
        <f si="8" t="shared"/>
        <v/>
      </c>
      <c s="110" r="AE8">
        <f si="9" t="shared"/>
        <v/>
      </c>
      <c s="123" r="AF8">
        <f si="24" t="shared"/>
        <v/>
      </c>
      <c s="119" r="AG8">
        <f si="10" t="shared"/>
        <v/>
      </c>
      <c s="117" r="AH8">
        <f si="11" t="shared"/>
        <v/>
      </c>
      <c s="117" r="AI8">
        <f si="12" t="shared"/>
        <v/>
      </c>
      <c s="117" r="AJ8">
        <f si="13" t="shared"/>
        <v/>
      </c>
      <c s="117" r="AK8">
        <f si="14" t="shared"/>
        <v/>
      </c>
      <c s="117" r="AL8">
        <f si="15" t="shared"/>
        <v/>
      </c>
      <c s="126" r="AM8">
        <f si="25" t="shared"/>
        <v/>
      </c>
      <c s="115" r="AN8">
        <f si="26" t="shared"/>
        <v/>
      </c>
      <c s="168" r="AO8" t="n">
        <v>107</v>
      </c>
      <c s="159" r="AP8" t="n">
        <v>4057.853587179487</v>
      </c>
      <c s="148" r="AQ8">
        <f si="16" t="shared"/>
        <v/>
      </c>
      <c s="148" r="AR8">
        <f si="17" t="shared"/>
        <v/>
      </c>
      <c s="148" r="AS8">
        <f si="18" t="shared"/>
        <v/>
      </c>
    </row>
    <row r="9" spans="1:46">
      <c s="76" r="A9" t="s">
        <v>67</v>
      </c>
      <c s="46" r="B9" t="n">
        <v>1</v>
      </c>
      <c s="46" r="C9" t="n">
        <v>0</v>
      </c>
      <c s="129" r="D9" t="n">
        <v>0</v>
      </c>
      <c s="58" r="E9">
        <f si="19" t="shared"/>
        <v/>
      </c>
      <c s="58" r="F9">
        <f si="20" t="shared"/>
        <v/>
      </c>
      <c s="58" r="G9">
        <f si="20" t="shared"/>
        <v/>
      </c>
      <c s="58" r="H9">
        <f si="0" t="shared"/>
        <v/>
      </c>
      <c s="157" r="I9" t="n">
        <v>0</v>
      </c>
      <c s="157" r="J9" t="n">
        <v>0</v>
      </c>
      <c s="80" r="K9" t="n"/>
      <c s="91" r="L9">
        <f si="2" t="shared"/>
        <v/>
      </c>
      <c s="92" r="M9">
        <f si="2" t="shared"/>
        <v/>
      </c>
      <c s="92" r="N9">
        <f si="2" t="shared"/>
        <v/>
      </c>
      <c s="92" r="O9">
        <f si="2" t="shared"/>
        <v/>
      </c>
      <c s="92" r="P9">
        <f si="2" t="shared"/>
        <v/>
      </c>
      <c s="92" r="Q9">
        <f si="2" t="shared"/>
        <v/>
      </c>
      <c s="102" r="R9">
        <f si="22" t="shared"/>
        <v/>
      </c>
      <c s="93" r="S9">
        <f si="3" t="shared"/>
        <v/>
      </c>
      <c s="94" r="T9">
        <f si="3" t="shared"/>
        <v/>
      </c>
      <c s="94" r="U9">
        <f si="3" t="shared"/>
        <v/>
      </c>
      <c s="94" r="V9">
        <f si="3" t="shared"/>
        <v/>
      </c>
      <c s="94" r="W9">
        <f si="3" t="shared"/>
        <v/>
      </c>
      <c s="94" r="X9">
        <f si="3" t="shared"/>
        <v/>
      </c>
      <c s="105" r="Y9">
        <f si="23" t="shared"/>
        <v/>
      </c>
      <c s="112" r="Z9">
        <f si="4" t="shared"/>
        <v/>
      </c>
      <c s="110" r="AA9">
        <f si="5" t="shared"/>
        <v/>
      </c>
      <c s="110" r="AB9">
        <f si="6" t="shared"/>
        <v/>
      </c>
      <c s="110" r="AC9">
        <f si="7" t="shared"/>
        <v/>
      </c>
      <c s="110" r="AD9">
        <f si="8" t="shared"/>
        <v/>
      </c>
      <c s="110" r="AE9">
        <f si="9" t="shared"/>
        <v/>
      </c>
      <c s="123" r="AF9">
        <f si="24" t="shared"/>
        <v/>
      </c>
      <c s="119" r="AG9">
        <f si="10" t="shared"/>
        <v/>
      </c>
      <c s="117" r="AH9">
        <f si="11" t="shared"/>
        <v/>
      </c>
      <c s="117" r="AI9">
        <f si="12" t="shared"/>
        <v/>
      </c>
      <c s="117" r="AJ9">
        <f si="13" t="shared"/>
        <v/>
      </c>
      <c s="117" r="AK9">
        <f si="14" t="shared"/>
        <v/>
      </c>
      <c s="117" r="AL9">
        <f si="15" t="shared"/>
        <v/>
      </c>
      <c s="126" r="AM9">
        <f si="25" t="shared"/>
        <v/>
      </c>
      <c s="115" r="AN9">
        <f si="26" t="shared"/>
        <v/>
      </c>
      <c s="168" r="AO9" t="n">
        <v>107</v>
      </c>
      <c s="159" r="AP9" t="n">
        <v>4869.424304615383</v>
      </c>
      <c s="148" r="AQ9">
        <f si="16" t="shared"/>
        <v/>
      </c>
      <c s="148" r="AR9">
        <f si="17" t="shared"/>
        <v/>
      </c>
      <c s="148" r="AS9">
        <f si="18" t="shared"/>
        <v/>
      </c>
    </row>
    <row r="10" spans="1:46">
      <c s="76" r="A10" t="s">
        <v>68</v>
      </c>
      <c s="46" r="B10" t="n">
        <v>0.25</v>
      </c>
      <c s="46" r="C10" t="n">
        <v>0.25</v>
      </c>
      <c s="129" r="D10" t="n">
        <v>0.5</v>
      </c>
      <c s="58" r="E10">
        <f si="19" t="shared"/>
        <v/>
      </c>
      <c s="58" r="F10">
        <f si="20" t="shared"/>
        <v/>
      </c>
      <c s="58" r="G10">
        <f si="20" t="shared"/>
        <v/>
      </c>
      <c s="58" r="H10">
        <f si="0" t="shared"/>
        <v/>
      </c>
      <c s="157" r="I10">
        <f si="27" ref="I10:J17" t="shared">C10/(1-$B10)</f>
        <v/>
      </c>
      <c s="157" r="J10">
        <f si="27" t="shared"/>
        <v/>
      </c>
      <c s="80" r="K10">
        <f si="21" t="shared"/>
        <v/>
      </c>
      <c s="91" r="L10">
        <f si="2" t="shared"/>
        <v/>
      </c>
      <c s="92" r="M10">
        <f si="2" t="shared"/>
        <v/>
      </c>
      <c s="92" r="N10">
        <f si="2" t="shared"/>
        <v/>
      </c>
      <c s="92" r="O10">
        <f si="2" t="shared"/>
        <v/>
      </c>
      <c s="92" r="P10">
        <f si="2" t="shared"/>
        <v/>
      </c>
      <c s="92" r="Q10">
        <f si="2" t="shared"/>
        <v/>
      </c>
      <c s="102" r="R10">
        <f si="22" t="shared"/>
        <v/>
      </c>
      <c s="93" r="S10">
        <f si="3" t="shared"/>
        <v/>
      </c>
      <c s="94" r="T10">
        <f si="3" t="shared"/>
        <v/>
      </c>
      <c s="94" r="U10">
        <f si="3" t="shared"/>
        <v/>
      </c>
      <c s="94" r="V10">
        <f si="3" t="shared"/>
        <v/>
      </c>
      <c s="94" r="W10">
        <f si="3" t="shared"/>
        <v/>
      </c>
      <c s="94" r="X10">
        <f si="3" t="shared"/>
        <v/>
      </c>
      <c s="105" r="Y10">
        <f si="23" t="shared"/>
        <v/>
      </c>
      <c s="112" r="Z10">
        <f si="4" t="shared"/>
        <v/>
      </c>
      <c s="110" r="AA10">
        <f si="5" t="shared"/>
        <v/>
      </c>
      <c s="110" r="AB10">
        <f si="6" t="shared"/>
        <v/>
      </c>
      <c s="110" r="AC10">
        <f si="7" t="shared"/>
        <v/>
      </c>
      <c s="110" r="AD10">
        <f si="8" t="shared"/>
        <v/>
      </c>
      <c s="110" r="AE10">
        <f si="9" t="shared"/>
        <v/>
      </c>
      <c s="123" r="AF10">
        <f si="24" t="shared"/>
        <v/>
      </c>
      <c s="119" r="AG10">
        <f si="10" t="shared"/>
        <v/>
      </c>
      <c s="117" r="AH10">
        <f si="11" t="shared"/>
        <v/>
      </c>
      <c s="117" r="AI10">
        <f si="12" t="shared"/>
        <v/>
      </c>
      <c s="117" r="AJ10">
        <f si="13" t="shared"/>
        <v/>
      </c>
      <c s="117" r="AK10">
        <f si="14" t="shared"/>
        <v/>
      </c>
      <c s="117" r="AL10">
        <f si="15" t="shared"/>
        <v/>
      </c>
      <c s="126" r="AM10">
        <f si="25" t="shared"/>
        <v/>
      </c>
      <c s="115" r="AN10">
        <f si="26" t="shared"/>
        <v/>
      </c>
      <c s="169" r="AO10" t="n">
        <v>107.02</v>
      </c>
      <c s="159" r="AP10" t="n">
        <v>173382</v>
      </c>
      <c s="148" r="AQ10">
        <f si="16" t="shared"/>
        <v/>
      </c>
      <c s="148" r="AR10">
        <f si="17" t="shared"/>
        <v/>
      </c>
      <c s="148" r="AS10">
        <f si="18" t="shared"/>
        <v/>
      </c>
    </row>
    <row r="11" spans="1:46">
      <c s="76" r="A11" t="s">
        <v>69</v>
      </c>
      <c s="46" r="B11" t="n">
        <v>0.4</v>
      </c>
      <c s="46" r="C11" t="n">
        <v>0.6</v>
      </c>
      <c s="129" r="D11" t="n">
        <v>0</v>
      </c>
      <c s="58" r="E11">
        <f si="19" t="shared"/>
        <v/>
      </c>
      <c s="58" r="F11">
        <f si="20" t="shared"/>
        <v/>
      </c>
      <c s="58" r="G11">
        <f si="20" t="shared"/>
        <v/>
      </c>
      <c s="58" r="H11">
        <f si="0" t="shared"/>
        <v/>
      </c>
      <c s="157" r="I11">
        <f si="27" t="shared"/>
        <v/>
      </c>
      <c s="157" r="J11">
        <f si="27" t="shared"/>
        <v/>
      </c>
      <c s="80" r="K11">
        <f si="21" t="shared"/>
        <v/>
      </c>
      <c s="91" r="L11">
        <f si="2" t="shared"/>
        <v/>
      </c>
      <c s="92" r="M11">
        <f si="2" t="shared"/>
        <v/>
      </c>
      <c s="92" r="N11">
        <f si="2" t="shared"/>
        <v/>
      </c>
      <c s="92" r="O11">
        <f si="2" t="shared"/>
        <v/>
      </c>
      <c s="92" r="P11">
        <f si="2" t="shared"/>
        <v/>
      </c>
      <c s="92" r="Q11">
        <f si="2" t="shared"/>
        <v/>
      </c>
      <c s="102" r="R11">
        <f si="22" t="shared"/>
        <v/>
      </c>
      <c s="93" r="S11">
        <f si="3" t="shared"/>
        <v/>
      </c>
      <c s="94" r="T11">
        <f si="3" t="shared"/>
        <v/>
      </c>
      <c s="94" r="U11">
        <f si="3" t="shared"/>
        <v/>
      </c>
      <c s="94" r="V11">
        <f si="3" t="shared"/>
        <v/>
      </c>
      <c s="94" r="W11">
        <f si="3" t="shared"/>
        <v/>
      </c>
      <c s="94" r="X11">
        <f si="3" t="shared"/>
        <v/>
      </c>
      <c s="105" r="Y11">
        <f si="23" t="shared"/>
        <v/>
      </c>
      <c s="112" r="Z11">
        <f si="4" t="shared"/>
        <v/>
      </c>
      <c s="110" r="AA11">
        <f si="5" t="shared"/>
        <v/>
      </c>
      <c s="110" r="AB11">
        <f si="6" t="shared"/>
        <v/>
      </c>
      <c s="110" r="AC11">
        <f si="7" t="shared"/>
        <v/>
      </c>
      <c s="110" r="AD11">
        <f si="8" t="shared"/>
        <v/>
      </c>
      <c s="110" r="AE11">
        <f si="9" t="shared"/>
        <v/>
      </c>
      <c s="123" r="AF11">
        <f si="24" t="shared"/>
        <v/>
      </c>
      <c s="119" r="AG11">
        <f si="10" t="shared"/>
        <v/>
      </c>
      <c s="117" r="AH11">
        <f si="11" t="shared"/>
        <v/>
      </c>
      <c s="117" r="AI11">
        <f si="12" t="shared"/>
        <v/>
      </c>
      <c s="117" r="AJ11">
        <f si="13" t="shared"/>
        <v/>
      </c>
      <c s="117" r="AK11">
        <f si="14" t="shared"/>
        <v/>
      </c>
      <c s="117" r="AL11">
        <f si="15" t="shared"/>
        <v/>
      </c>
      <c s="126" r="AM11">
        <f si="25" t="shared"/>
        <v/>
      </c>
      <c s="115" r="AN11">
        <f si="26" t="shared"/>
        <v/>
      </c>
      <c s="169" r="AO11" t="n">
        <v>110</v>
      </c>
      <c s="159" r="AP11" t="n">
        <v>23092.5179358974</v>
      </c>
      <c s="148" r="AQ11">
        <f si="16" t="shared"/>
        <v/>
      </c>
      <c s="148" r="AR11">
        <f si="17" t="shared"/>
        <v/>
      </c>
      <c s="148" r="AS11">
        <f si="18" t="shared"/>
        <v/>
      </c>
    </row>
    <row r="12" spans="1:46">
      <c s="76" r="A12" t="s">
        <v>169</v>
      </c>
      <c s="46" r="B12" t="n">
        <v>0.1</v>
      </c>
      <c s="46" r="C12" t="n">
        <v>0.35</v>
      </c>
      <c s="129" r="D12" t="n">
        <v>0.55</v>
      </c>
      <c s="58" r="E12">
        <f si="19" t="shared"/>
        <v/>
      </c>
      <c s="58" r="F12">
        <f si="20" t="shared"/>
        <v/>
      </c>
      <c s="58" r="G12">
        <f si="20" t="shared"/>
        <v/>
      </c>
      <c s="58" r="H12">
        <f si="0" t="shared"/>
        <v/>
      </c>
      <c s="157" r="I12">
        <f si="27" t="shared"/>
        <v/>
      </c>
      <c s="157" r="J12">
        <f si="27" t="shared"/>
        <v/>
      </c>
      <c s="80" r="K12">
        <f si="21" t="shared"/>
        <v/>
      </c>
      <c s="91" r="L12">
        <f si="2" t="shared"/>
        <v/>
      </c>
      <c s="92" r="M12">
        <f si="2" t="shared"/>
        <v/>
      </c>
      <c s="92" r="N12">
        <f si="2" t="shared"/>
        <v/>
      </c>
      <c s="92" r="O12">
        <f si="2" t="shared"/>
        <v/>
      </c>
      <c s="92" r="P12">
        <f si="2" t="shared"/>
        <v/>
      </c>
      <c s="92" r="Q12">
        <f si="2" t="shared"/>
        <v/>
      </c>
      <c s="102" r="R12">
        <f si="22" t="shared"/>
        <v/>
      </c>
      <c s="93" r="S12">
        <f si="3" t="shared"/>
        <v/>
      </c>
      <c s="94" r="T12">
        <f si="3" t="shared"/>
        <v/>
      </c>
      <c s="94" r="U12">
        <f si="3" t="shared"/>
        <v/>
      </c>
      <c s="94" r="V12">
        <f si="3" t="shared"/>
        <v/>
      </c>
      <c s="94" r="W12">
        <f si="3" t="shared"/>
        <v/>
      </c>
      <c s="94" r="X12">
        <f si="3" t="shared"/>
        <v/>
      </c>
      <c s="105" r="Y12">
        <f si="23" t="shared"/>
        <v/>
      </c>
      <c s="112" r="Z12">
        <f si="4" t="shared"/>
        <v/>
      </c>
      <c s="110" r="AA12">
        <f si="5" t="shared"/>
        <v/>
      </c>
      <c s="110" r="AB12">
        <f si="6" t="shared"/>
        <v/>
      </c>
      <c s="110" r="AC12">
        <f si="7" t="shared"/>
        <v/>
      </c>
      <c s="110" r="AD12">
        <f si="8" t="shared"/>
        <v/>
      </c>
      <c s="110" r="AE12">
        <f si="9" t="shared"/>
        <v/>
      </c>
      <c s="123" r="AF12">
        <f si="24" t="shared"/>
        <v/>
      </c>
      <c s="119" r="AG12">
        <f si="10" t="shared"/>
        <v/>
      </c>
      <c s="117" r="AH12">
        <f si="11" t="shared"/>
        <v/>
      </c>
      <c s="117" r="AI12">
        <f si="12" t="shared"/>
        <v/>
      </c>
      <c s="117" r="AJ12">
        <f si="13" t="shared"/>
        <v/>
      </c>
      <c s="117" r="AK12">
        <f si="14" t="shared"/>
        <v/>
      </c>
      <c s="117" r="AL12">
        <f si="15" t="shared"/>
        <v/>
      </c>
      <c s="126" r="AM12">
        <f si="25" t="shared"/>
        <v/>
      </c>
      <c s="115" r="AN12">
        <f si="26" t="shared"/>
        <v/>
      </c>
      <c s="169" r="AO12" t="n">
        <v>100</v>
      </c>
      <c s="159" r="AP12" t="n">
        <v>51392.2430461538</v>
      </c>
      <c s="148" r="AQ12">
        <f si="16" t="shared"/>
        <v/>
      </c>
      <c s="148" r="AR12">
        <f si="17" t="shared"/>
        <v/>
      </c>
      <c s="148" r="AS12">
        <f si="18" t="shared"/>
        <v/>
      </c>
    </row>
    <row r="13" spans="1:46">
      <c s="76" r="A13" t="s">
        <v>170</v>
      </c>
      <c s="46" r="B13" t="n">
        <v>0.3419271828301849</v>
      </c>
      <c s="46" r="C13" t="n">
        <v>0.2464736227820501</v>
      </c>
      <c s="129" r="D13" t="n">
        <v>0.4115991943877651</v>
      </c>
      <c s="58" r="E13">
        <f si="19" t="shared"/>
        <v/>
      </c>
      <c s="58" r="F13">
        <f si="20" t="shared"/>
        <v/>
      </c>
      <c s="58" r="G13">
        <f si="20" t="shared"/>
        <v/>
      </c>
      <c s="58" r="H13">
        <f si="0" t="shared"/>
        <v/>
      </c>
      <c s="157" r="I13">
        <f si="27" t="shared"/>
        <v/>
      </c>
      <c s="157" r="J13">
        <f si="27" t="shared"/>
        <v/>
      </c>
      <c s="80" r="K13">
        <f si="21" t="shared"/>
        <v/>
      </c>
      <c s="91" r="L13">
        <f si="2" t="shared"/>
        <v/>
      </c>
      <c s="92" r="M13">
        <f si="2" t="shared"/>
        <v/>
      </c>
      <c s="92" r="N13">
        <f si="2" t="shared"/>
        <v/>
      </c>
      <c s="92" r="O13">
        <f si="2" t="shared"/>
        <v/>
      </c>
      <c s="92" r="P13">
        <f si="2" t="shared"/>
        <v/>
      </c>
      <c s="92" r="Q13">
        <f si="2" t="shared"/>
        <v/>
      </c>
      <c s="102" r="R13">
        <f si="22" t="shared"/>
        <v/>
      </c>
      <c s="93" r="S13">
        <f si="3" t="shared"/>
        <v/>
      </c>
      <c s="94" r="T13">
        <f si="3" t="shared"/>
        <v/>
      </c>
      <c s="94" r="U13">
        <f si="3" t="shared"/>
        <v/>
      </c>
      <c s="94" r="V13">
        <f si="3" t="shared"/>
        <v/>
      </c>
      <c s="94" r="W13">
        <f si="3" t="shared"/>
        <v/>
      </c>
      <c s="94" r="X13">
        <f si="3" t="shared"/>
        <v/>
      </c>
      <c s="105" r="Y13">
        <f si="23" t="shared"/>
        <v/>
      </c>
      <c s="112" r="Z13">
        <f si="4" t="shared"/>
        <v/>
      </c>
      <c s="110" r="AA13">
        <f si="5" t="shared"/>
        <v/>
      </c>
      <c s="110" r="AB13">
        <f si="6" t="shared"/>
        <v/>
      </c>
      <c s="110" r="AC13">
        <f si="7" t="shared"/>
        <v/>
      </c>
      <c s="110" r="AD13">
        <f si="8" t="shared"/>
        <v/>
      </c>
      <c s="110" r="AE13">
        <f si="9" t="shared"/>
        <v/>
      </c>
      <c s="123" r="AF13">
        <f si="24" t="shared"/>
        <v/>
      </c>
      <c s="119" r="AG13">
        <f si="10" t="shared"/>
        <v/>
      </c>
      <c s="117" r="AH13">
        <f si="11" t="shared"/>
        <v/>
      </c>
      <c s="117" r="AI13">
        <f si="12" t="shared"/>
        <v/>
      </c>
      <c s="117" r="AJ13">
        <f si="13" t="shared"/>
        <v/>
      </c>
      <c s="117" r="AK13">
        <f si="14" t="shared"/>
        <v/>
      </c>
      <c s="117" r="AL13">
        <f si="15" t="shared"/>
        <v/>
      </c>
      <c s="126" r="AM13">
        <f si="25" t="shared"/>
        <v/>
      </c>
      <c s="115" r="AN13">
        <f si="26" t="shared"/>
        <v/>
      </c>
      <c s="169" r="AO13" t="n">
        <v>100</v>
      </c>
      <c s="159" r="AP13" t="n">
        <v>15398.2729138462</v>
      </c>
      <c s="148" r="AQ13">
        <f si="16" t="shared"/>
        <v/>
      </c>
      <c s="148" r="AR13">
        <f si="17" t="shared"/>
        <v/>
      </c>
      <c s="148" r="AS13">
        <f si="18" t="shared"/>
        <v/>
      </c>
    </row>
    <row r="14" spans="1:46">
      <c s="76" r="A14" t="s">
        <v>171</v>
      </c>
      <c s="46" r="B14" t="n">
        <v>0.5</v>
      </c>
      <c s="46" r="C14" t="n">
        <v>0.5</v>
      </c>
      <c s="129" r="D14" t="n">
        <v>0</v>
      </c>
      <c s="58" r="E14">
        <f si="19" t="shared"/>
        <v/>
      </c>
      <c s="58" r="F14">
        <f si="20" t="shared"/>
        <v/>
      </c>
      <c s="58" r="G14">
        <f si="20" t="shared"/>
        <v/>
      </c>
      <c s="58" r="H14">
        <f si="0" t="shared"/>
        <v/>
      </c>
      <c s="157" r="I14">
        <f si="27" t="shared"/>
        <v/>
      </c>
      <c s="157" r="J14">
        <f si="27" t="shared"/>
        <v/>
      </c>
      <c s="80" r="K14">
        <f si="21" t="shared"/>
        <v/>
      </c>
      <c s="91" r="L14">
        <f si="2" t="shared"/>
        <v/>
      </c>
      <c s="92" r="M14">
        <f si="2" t="shared"/>
        <v/>
      </c>
      <c s="92" r="N14">
        <f si="2" t="shared"/>
        <v/>
      </c>
      <c s="92" r="O14">
        <f si="2" t="shared"/>
        <v/>
      </c>
      <c s="92" r="P14">
        <f si="2" t="shared"/>
        <v/>
      </c>
      <c s="92" r="Q14">
        <f si="2" t="shared"/>
        <v/>
      </c>
      <c s="102" r="R14">
        <f si="22" t="shared"/>
        <v/>
      </c>
      <c s="93" r="S14">
        <f si="3" t="shared"/>
        <v/>
      </c>
      <c s="94" r="T14">
        <f si="3" t="shared"/>
        <v/>
      </c>
      <c s="94" r="U14">
        <f si="3" t="shared"/>
        <v/>
      </c>
      <c s="94" r="V14">
        <f si="3" t="shared"/>
        <v/>
      </c>
      <c s="94" r="W14">
        <f si="3" t="shared"/>
        <v/>
      </c>
      <c s="94" r="X14">
        <f si="3" t="shared"/>
        <v/>
      </c>
      <c s="105" r="Y14">
        <f si="23" t="shared"/>
        <v/>
      </c>
      <c s="112" r="Z14">
        <f si="4" t="shared"/>
        <v/>
      </c>
      <c s="110" r="AA14">
        <f si="5" t="shared"/>
        <v/>
      </c>
      <c s="110" r="AB14">
        <f si="6" t="shared"/>
        <v/>
      </c>
      <c s="110" r="AC14">
        <f si="7" t="shared"/>
        <v/>
      </c>
      <c s="110" r="AD14">
        <f si="8" t="shared"/>
        <v/>
      </c>
      <c s="110" r="AE14">
        <f si="9" t="shared"/>
        <v/>
      </c>
      <c s="123" r="AF14">
        <f si="24" t="shared"/>
        <v/>
      </c>
      <c s="119" r="AG14">
        <f si="10" t="shared"/>
        <v/>
      </c>
      <c s="117" r="AH14">
        <f si="11" t="shared"/>
        <v/>
      </c>
      <c s="117" r="AI14">
        <f si="12" t="shared"/>
        <v/>
      </c>
      <c s="117" r="AJ14">
        <f si="13" t="shared"/>
        <v/>
      </c>
      <c s="117" r="AK14">
        <f si="14" t="shared"/>
        <v/>
      </c>
      <c s="117" r="AL14">
        <f si="15" t="shared"/>
        <v/>
      </c>
      <c s="126" r="AM14">
        <f si="25" t="shared"/>
        <v/>
      </c>
      <c s="115" r="AN14">
        <f si="26" t="shared"/>
        <v/>
      </c>
      <c s="169" r="AO14" t="n">
        <v>110</v>
      </c>
      <c s="159" r="AP14" t="n">
        <v>22373</v>
      </c>
      <c s="148" r="AQ14">
        <f si="16" t="shared"/>
        <v/>
      </c>
      <c s="148" r="AR14">
        <f si="17" t="shared"/>
        <v/>
      </c>
      <c s="148" r="AS14">
        <f si="18" t="shared"/>
        <v/>
      </c>
    </row>
    <row r="15" spans="1:46">
      <c s="76" r="A15" t="s">
        <v>172</v>
      </c>
      <c s="46" r="B15" t="n">
        <v>0.28</v>
      </c>
      <c s="46" r="C15" t="n">
        <v>0.14</v>
      </c>
      <c s="129" r="D15" t="n">
        <v>0.58</v>
      </c>
      <c s="58" r="E15">
        <f si="19" t="shared"/>
        <v/>
      </c>
      <c s="58" r="F15">
        <f si="20" t="shared"/>
        <v/>
      </c>
      <c s="58" r="G15">
        <f si="20" t="shared"/>
        <v/>
      </c>
      <c s="58" r="H15">
        <f si="0" t="shared"/>
        <v/>
      </c>
      <c s="157" r="I15">
        <f si="27" t="shared"/>
        <v/>
      </c>
      <c s="157" r="J15">
        <f si="27" t="shared"/>
        <v/>
      </c>
      <c s="80" r="K15">
        <f si="21" t="shared"/>
        <v/>
      </c>
      <c s="91" r="L15">
        <f si="2" t="shared"/>
        <v/>
      </c>
      <c s="92" r="M15">
        <f si="2" t="shared"/>
        <v/>
      </c>
      <c s="92" r="N15">
        <f si="2" t="shared"/>
        <v/>
      </c>
      <c s="92" r="O15">
        <f si="2" t="shared"/>
        <v/>
      </c>
      <c s="92" r="P15">
        <f si="2" t="shared"/>
        <v/>
      </c>
      <c s="92" r="Q15">
        <f si="2" t="shared"/>
        <v/>
      </c>
      <c s="102" r="R15">
        <f si="22" t="shared"/>
        <v/>
      </c>
      <c s="93" r="S15">
        <f si="3" t="shared"/>
        <v/>
      </c>
      <c s="94" r="T15">
        <f si="3" t="shared"/>
        <v/>
      </c>
      <c s="94" r="U15">
        <f si="3" t="shared"/>
        <v/>
      </c>
      <c s="94" r="V15">
        <f si="3" t="shared"/>
        <v/>
      </c>
      <c s="94" r="W15">
        <f si="3" t="shared"/>
        <v/>
      </c>
      <c s="94" r="X15">
        <f si="3" t="shared"/>
        <v/>
      </c>
      <c s="105" r="Y15">
        <f si="23" t="shared"/>
        <v/>
      </c>
      <c s="112" r="Z15">
        <f si="4" t="shared"/>
        <v/>
      </c>
      <c s="110" r="AA15">
        <f si="5" t="shared"/>
        <v/>
      </c>
      <c s="110" r="AB15">
        <f si="6" t="shared"/>
        <v/>
      </c>
      <c s="110" r="AC15">
        <f si="7" t="shared"/>
        <v/>
      </c>
      <c s="110" r="AD15">
        <f si="8" t="shared"/>
        <v/>
      </c>
      <c s="110" r="AE15">
        <f si="9" t="shared"/>
        <v/>
      </c>
      <c s="123" r="AF15">
        <f si="24" t="shared"/>
        <v/>
      </c>
      <c s="119" r="AG15">
        <f si="10" t="shared"/>
        <v/>
      </c>
      <c s="117" r="AH15">
        <f si="11" t="shared"/>
        <v/>
      </c>
      <c s="117" r="AI15">
        <f si="12" t="shared"/>
        <v/>
      </c>
      <c s="117" r="AJ15">
        <f si="13" t="shared"/>
        <v/>
      </c>
      <c s="117" r="AK15">
        <f si="14" t="shared"/>
        <v/>
      </c>
      <c s="117" r="AL15">
        <f si="15" t="shared"/>
        <v/>
      </c>
      <c s="126" r="AM15">
        <f si="25" t="shared"/>
        <v/>
      </c>
      <c s="115" r="AN15">
        <f si="26" t="shared"/>
        <v/>
      </c>
      <c s="169" r="AO15" t="n">
        <v>94</v>
      </c>
      <c s="159" r="AP15" t="n">
        <v>31913</v>
      </c>
      <c s="148" r="AQ15">
        <f si="16" t="shared"/>
        <v/>
      </c>
      <c s="148" r="AR15">
        <f si="17" t="shared"/>
        <v/>
      </c>
      <c s="148" r="AS15">
        <f si="18" t="shared"/>
        <v/>
      </c>
    </row>
    <row r="16" spans="1:46">
      <c s="76" r="A16" t="s">
        <v>173</v>
      </c>
      <c s="129" r="B16" t="n">
        <v>0.25</v>
      </c>
      <c s="129" r="C16" t="n">
        <v>0.22</v>
      </c>
      <c s="129" r="D16" t="n">
        <v>0.53</v>
      </c>
      <c s="58" r="E16">
        <f si="19" t="shared"/>
        <v/>
      </c>
      <c s="58" r="F16">
        <f si="20" t="shared"/>
        <v/>
      </c>
      <c s="58" r="G16">
        <f si="20" t="shared"/>
        <v/>
      </c>
      <c s="58" r="H16">
        <f si="0" t="shared"/>
        <v/>
      </c>
      <c s="157" r="I16">
        <f si="27" t="shared"/>
        <v/>
      </c>
      <c s="157" r="J16">
        <f si="27" t="shared"/>
        <v/>
      </c>
      <c s="80" r="K16">
        <f si="21" t="shared"/>
        <v/>
      </c>
      <c s="91" r="L16">
        <f si="2" t="shared"/>
        <v/>
      </c>
      <c s="92" r="M16">
        <f si="2" t="shared"/>
        <v/>
      </c>
      <c s="92" r="N16">
        <f si="2" t="shared"/>
        <v/>
      </c>
      <c s="92" r="O16">
        <f si="2" t="shared"/>
        <v/>
      </c>
      <c s="92" r="P16">
        <f si="2" t="shared"/>
        <v/>
      </c>
      <c s="92" r="Q16">
        <f si="2" t="shared"/>
        <v/>
      </c>
      <c s="102" r="R16">
        <f si="22" t="shared"/>
        <v/>
      </c>
      <c s="93" r="S16">
        <f si="3" t="shared"/>
        <v/>
      </c>
      <c s="94" r="T16">
        <f si="3" t="shared"/>
        <v/>
      </c>
      <c s="94" r="U16">
        <f si="3" t="shared"/>
        <v/>
      </c>
      <c s="94" r="V16">
        <f si="3" t="shared"/>
        <v/>
      </c>
      <c s="94" r="W16">
        <f si="3" t="shared"/>
        <v/>
      </c>
      <c s="94" r="X16">
        <f si="3" t="shared"/>
        <v/>
      </c>
      <c s="105" r="Y16">
        <f si="23" t="shared"/>
        <v/>
      </c>
      <c s="112" r="Z16">
        <f si="4" t="shared"/>
        <v/>
      </c>
      <c s="110" r="AA16">
        <f si="5" t="shared"/>
        <v/>
      </c>
      <c s="110" r="AB16">
        <f si="6" t="shared"/>
        <v/>
      </c>
      <c s="110" r="AC16">
        <f si="7" t="shared"/>
        <v/>
      </c>
      <c s="110" r="AD16">
        <f si="8" t="shared"/>
        <v/>
      </c>
      <c s="110" r="AE16">
        <f si="9" t="shared"/>
        <v/>
      </c>
      <c s="123" r="AF16">
        <f si="24" t="shared"/>
        <v/>
      </c>
      <c s="119" r="AG16">
        <f si="10" t="shared"/>
        <v/>
      </c>
      <c s="117" r="AH16">
        <f si="11" t="shared"/>
        <v/>
      </c>
      <c s="117" r="AI16">
        <f si="12" t="shared"/>
        <v/>
      </c>
      <c s="117" r="AJ16">
        <f si="13" t="shared"/>
        <v/>
      </c>
      <c s="117" r="AK16">
        <f si="14" t="shared"/>
        <v/>
      </c>
      <c s="117" r="AL16">
        <f si="15" t="shared"/>
        <v/>
      </c>
      <c s="126" r="AM16">
        <f si="25" t="shared"/>
        <v/>
      </c>
      <c s="115" r="AN16">
        <f si="26" t="shared"/>
        <v/>
      </c>
      <c s="169" r="AO16" t="n">
        <v>94</v>
      </c>
      <c s="159" r="AP16" t="n">
        <v>46215</v>
      </c>
      <c s="148" r="AQ16">
        <f si="16" t="shared"/>
        <v/>
      </c>
      <c s="148" r="AR16">
        <f si="17" t="shared"/>
        <v/>
      </c>
      <c s="148" r="AS16">
        <f si="18" t="shared"/>
        <v/>
      </c>
    </row>
    <row r="17" spans="1:46">
      <c s="76" r="A17" t="s">
        <v>81</v>
      </c>
      <c s="129" r="B17" t="n">
        <v>0.5</v>
      </c>
      <c s="129" r="C17" t="n">
        <v>0.5</v>
      </c>
      <c s="129" r="D17" t="n">
        <v>0</v>
      </c>
      <c s="58" r="E17">
        <f si="19" t="shared"/>
        <v/>
      </c>
      <c s="58" r="F17">
        <f si="20" t="shared"/>
        <v/>
      </c>
      <c s="58" r="G17">
        <f si="20" t="shared"/>
        <v/>
      </c>
      <c s="58" r="H17">
        <f si="0" t="shared"/>
        <v/>
      </c>
      <c s="157" r="I17">
        <f si="27" t="shared"/>
        <v/>
      </c>
      <c s="157" r="J17">
        <f si="27" t="shared"/>
        <v/>
      </c>
      <c s="78" r="K17">
        <f si="21" t="shared"/>
        <v/>
      </c>
      <c s="95" r="L17">
        <f si="2" t="shared"/>
        <v/>
      </c>
      <c s="96" r="M17">
        <f si="2" t="shared"/>
        <v/>
      </c>
      <c s="96" r="N17">
        <f si="2" t="shared"/>
        <v/>
      </c>
      <c s="96" r="O17">
        <f si="2" t="shared"/>
        <v/>
      </c>
      <c s="96" r="P17">
        <f si="2" t="shared"/>
        <v/>
      </c>
      <c s="96" r="Q17">
        <f si="2" t="shared"/>
        <v/>
      </c>
      <c s="104" r="R17">
        <f si="22" t="shared"/>
        <v/>
      </c>
      <c s="97" r="S17">
        <f si="3" t="shared"/>
        <v/>
      </c>
      <c s="98" r="T17">
        <f si="3" t="shared"/>
        <v/>
      </c>
      <c s="98" r="U17">
        <f si="3" t="shared"/>
        <v/>
      </c>
      <c s="98" r="V17">
        <f si="3" t="shared"/>
        <v/>
      </c>
      <c s="98" r="W17">
        <f si="3" t="shared"/>
        <v/>
      </c>
      <c s="98" r="X17">
        <f si="3" t="shared"/>
        <v/>
      </c>
      <c s="109" r="Y17">
        <f si="23" t="shared"/>
        <v/>
      </c>
      <c s="113" r="Z17">
        <f si="4" t="shared"/>
        <v/>
      </c>
      <c s="114" r="AA17">
        <f si="5" t="shared"/>
        <v/>
      </c>
      <c s="114" r="AB17">
        <f si="6" t="shared"/>
        <v/>
      </c>
      <c s="114" r="AC17">
        <f si="7" t="shared"/>
        <v/>
      </c>
      <c s="114" r="AD17">
        <f si="8" t="shared"/>
        <v/>
      </c>
      <c s="114" r="AE17">
        <f si="9" t="shared"/>
        <v/>
      </c>
      <c s="124" r="AF17">
        <f si="24" t="shared"/>
        <v/>
      </c>
      <c s="120" r="AG17">
        <f si="10" t="shared"/>
        <v/>
      </c>
      <c s="121" r="AH17">
        <f si="11" t="shared"/>
        <v/>
      </c>
      <c s="121" r="AI17">
        <f si="12" t="shared"/>
        <v/>
      </c>
      <c s="121" r="AJ17">
        <f si="13" t="shared"/>
        <v/>
      </c>
      <c s="121" r="AK17">
        <f si="14" t="shared"/>
        <v/>
      </c>
      <c s="121" r="AL17">
        <f si="15" t="shared"/>
        <v/>
      </c>
      <c s="127" r="AM17">
        <f si="25" t="shared"/>
        <v/>
      </c>
      <c s="128" r="AN17">
        <f si="26" t="shared"/>
        <v/>
      </c>
      <c s="169" r="AO17" t="n">
        <v>110</v>
      </c>
      <c s="159" r="AP17" t="n">
        <v>16282</v>
      </c>
      <c s="148" r="AQ17">
        <f si="16" t="shared"/>
        <v/>
      </c>
      <c s="148" r="AR17">
        <f si="17" t="shared"/>
        <v/>
      </c>
      <c s="148" r="AS17">
        <f si="18" t="shared"/>
        <v/>
      </c>
    </row>
    <row customHeight="1" r="18" ht="15" spans="1:46">
      <c s="131" r="A18" t="s">
        <v>174</v>
      </c>
      <c s="132" r="B18" t="n">
        <v>1</v>
      </c>
      <c s="132" r="C18" t="n">
        <v>0</v>
      </c>
      <c s="132" r="D18" t="n">
        <v>0</v>
      </c>
      <c s="133" r="E18">
        <f si="19" t="shared"/>
        <v/>
      </c>
      <c s="133" r="F18">
        <f si="20" t="shared"/>
        <v/>
      </c>
      <c s="133" r="G18">
        <f si="20" t="shared"/>
        <v/>
      </c>
      <c s="133" r="H18">
        <f si="0" t="shared"/>
        <v/>
      </c>
      <c s="158" r="I18" t="n">
        <v>0</v>
      </c>
      <c s="158" r="J18" t="n">
        <v>0</v>
      </c>
      <c s="134" r="K18">
        <f si="21" t="shared"/>
        <v/>
      </c>
      <c s="135" r="L18">
        <f si="2" t="shared"/>
        <v/>
      </c>
      <c s="136" r="M18">
        <f si="2" t="shared"/>
        <v/>
      </c>
      <c s="136" r="N18">
        <f si="2" t="shared"/>
        <v/>
      </c>
      <c s="136" r="O18">
        <f si="2" t="shared"/>
        <v/>
      </c>
      <c s="136" r="P18">
        <f si="2" t="shared"/>
        <v/>
      </c>
      <c s="136" r="Q18">
        <f si="2" t="shared"/>
        <v/>
      </c>
      <c s="137" r="R18">
        <f si="22" t="shared"/>
        <v/>
      </c>
      <c s="138" r="S18">
        <f si="3" t="shared"/>
        <v/>
      </c>
      <c s="139" r="T18">
        <f si="3" t="shared"/>
        <v/>
      </c>
      <c s="139" r="U18">
        <f si="3" t="shared"/>
        <v/>
      </c>
      <c s="139" r="V18">
        <f si="3" t="shared"/>
        <v/>
      </c>
      <c s="139" r="W18">
        <f si="3" t="shared"/>
        <v/>
      </c>
      <c s="139" r="X18">
        <f si="3" t="shared"/>
        <v/>
      </c>
      <c s="140" r="Y18">
        <f si="23" t="shared"/>
        <v/>
      </c>
      <c s="141" r="Z18">
        <f si="4" t="shared"/>
        <v/>
      </c>
      <c s="142" r="AA18">
        <f si="5" t="shared"/>
        <v/>
      </c>
      <c s="142" r="AB18">
        <f si="6" t="shared"/>
        <v/>
      </c>
      <c s="142" r="AC18">
        <f si="7" t="shared"/>
        <v/>
      </c>
      <c s="142" r="AD18">
        <f si="8" t="shared"/>
        <v/>
      </c>
      <c s="142" r="AE18">
        <f si="9" t="shared"/>
        <v/>
      </c>
      <c s="143" r="AF18">
        <f si="24" t="shared"/>
        <v/>
      </c>
      <c s="144" r="AG18">
        <f si="10" t="shared"/>
        <v/>
      </c>
      <c s="145" r="AH18">
        <f si="11" t="shared"/>
        <v/>
      </c>
      <c s="145" r="AI18">
        <f si="12" t="shared"/>
        <v/>
      </c>
      <c s="145" r="AJ18">
        <f si="13" t="shared"/>
        <v/>
      </c>
      <c s="145" r="AK18">
        <f si="14" t="shared"/>
        <v/>
      </c>
      <c s="145" r="AL18">
        <f si="15" t="shared"/>
        <v/>
      </c>
      <c s="146" r="AM18">
        <f si="25" t="shared"/>
        <v/>
      </c>
      <c s="147" r="AN18">
        <f si="26" t="shared"/>
        <v/>
      </c>
      <c s="170" r="AO18" t="n">
        <v>107</v>
      </c>
      <c s="160" r="AP18" t="n">
        <v>4869.424304615384</v>
      </c>
      <c s="149" r="AQ18">
        <f si="16" t="shared"/>
        <v/>
      </c>
      <c s="149" r="AR18">
        <f si="17" t="shared"/>
        <v/>
      </c>
      <c s="149" r="AS18">
        <f si="18" t="shared"/>
        <v/>
      </c>
    </row>
    <row customHeight="1" r="19" ht="15" spans="1:46">
      <c s="150" r="A19" t="s">
        <v>39</v>
      </c>
      <c s="83" r="B19" t="n"/>
      <c s="69" r="C19" t="n"/>
      <c s="69" r="D19" t="n"/>
      <c s="69" r="E19" t="n"/>
      <c s="69" r="F19" t="n"/>
      <c s="69" r="G19" t="n"/>
      <c s="69" r="H19" t="n"/>
      <c s="69" r="I19" t="n"/>
      <c s="69" r="J19" t="n"/>
      <c s="69" r="K19" t="n"/>
      <c s="69" r="L19" t="n"/>
      <c s="69" r="M19" t="n"/>
      <c s="69" r="N19" t="n"/>
      <c s="69" r="O19" t="n"/>
      <c s="69" r="P19" t="n"/>
      <c s="69" r="Q19" t="n"/>
      <c s="69" r="R19" t="n"/>
      <c s="69" r="S19" t="n"/>
      <c s="69" r="T19" t="n"/>
      <c s="69" r="U19" t="n"/>
      <c s="69" r="V19" t="n"/>
      <c s="69" r="W19" t="n"/>
      <c s="69" r="X19" t="n"/>
      <c s="69" r="Y19" t="n"/>
      <c s="69" r="Z19" t="n"/>
      <c s="69" r="AA19" t="n"/>
      <c s="69" r="AB19" t="n"/>
      <c s="69" r="AC19" t="n"/>
      <c s="69" r="AD19" t="n"/>
      <c s="69" r="AE19" t="n"/>
      <c s="69" r="AF19" t="n"/>
      <c s="69" r="AG19" t="n"/>
      <c s="69" r="AH19" t="n"/>
      <c s="69" r="AI19" t="n"/>
      <c s="69" r="AJ19" t="n"/>
      <c s="69" r="AK19" t="n"/>
      <c s="69" r="AL19" t="n"/>
      <c s="69" r="AM19" t="n"/>
      <c s="69" r="AN19" t="n"/>
      <c s="69" r="AO19" t="n"/>
      <c s="84" r="AP19" t="n"/>
      <c s="84" r="AQ19" t="n"/>
      <c s="84" r="AR19" t="n"/>
      <c s="42" r="AS19" t="n">
        <v>9200000</v>
      </c>
    </row>
    <row r="20" spans="1:46">
      <c s="150" r="A20" t="s">
        <v>175</v>
      </c>
      <c s="83" r="B20" t="n"/>
      <c s="69" r="C20" t="n"/>
      <c s="69" r="D20" t="n"/>
      <c s="69" r="E20" t="n"/>
      <c s="69" r="F20" t="n"/>
      <c s="69" r="G20" t="n"/>
      <c s="69" r="H20" t="n"/>
      <c s="69" r="I20" t="n"/>
      <c s="69" r="J20" t="n"/>
      <c s="69" r="K20" t="n"/>
      <c s="69" r="L20" t="n"/>
      <c s="69" r="M20" t="n"/>
      <c s="69" r="N20" t="n"/>
      <c s="69" r="O20" t="n"/>
      <c s="69" r="P20" t="n"/>
      <c s="69" r="Q20" t="n"/>
      <c s="69" r="R20" t="n"/>
      <c s="69" r="S20" t="n"/>
      <c s="69" r="T20" t="n"/>
      <c s="69" r="U20" t="n"/>
      <c s="69" r="V20" t="n"/>
      <c s="69" r="W20" t="n"/>
      <c s="69" r="X20" t="n"/>
      <c s="69" r="Y20" t="n"/>
      <c s="69" r="Z20" t="n"/>
      <c s="69" r="AA20" t="n"/>
      <c s="69" r="AB20" t="n"/>
      <c s="69" r="AC20" t="n"/>
      <c s="69" r="AD20" t="n"/>
      <c s="69" r="AE20" t="n"/>
      <c s="69" r="AF20" t="n"/>
      <c s="69" r="AG20" t="n"/>
      <c s="69" r="AH20" t="n"/>
      <c s="69" r="AI20" t="n"/>
      <c s="69" r="AJ20" t="n"/>
      <c s="69" r="AK20" t="n"/>
      <c s="69" r="AL20" t="n"/>
      <c s="69" r="AM20" t="n"/>
      <c s="69" r="AN20" t="n"/>
      <c s="69" r="AO20" t="n"/>
      <c s="84" r="AP20" t="n"/>
      <c s="84" r="AQ20" t="n"/>
      <c s="84" r="AR20" t="n"/>
      <c s="42" r="AS20" t="n">
        <v>7000000</v>
      </c>
    </row>
    <row customHeight="1" r="21" ht="15" spans="1:46">
      <c s="151" r="A21" t="s">
        <v>41</v>
      </c>
      <c s="154" r="B21" t="n"/>
      <c s="32" r="C21" t="n"/>
      <c s="32" r="D21" t="n"/>
      <c s="32" r="E21" t="n"/>
      <c s="32" r="F21" t="n"/>
      <c s="32" r="G21" t="n"/>
      <c s="32" r="H21" t="n"/>
      <c s="32" r="I21" t="n"/>
      <c s="32" r="J21" t="n"/>
      <c s="32" r="K21" t="n"/>
      <c s="32" r="L21" t="n"/>
      <c s="32" r="M21" t="n"/>
      <c s="32" r="N21" t="n"/>
      <c s="32" r="O21" t="n"/>
      <c s="32" r="P21" t="n"/>
      <c s="32" r="Q21" t="n"/>
      <c s="32" r="R21" t="n"/>
      <c s="32" r="S21" t="n"/>
      <c s="32" r="T21" t="n"/>
      <c s="32" r="U21" t="n"/>
      <c s="32" r="V21" t="n"/>
      <c s="32" r="W21" t="n"/>
      <c s="32" r="X21" t="n"/>
      <c s="32" r="Y21" t="n"/>
      <c s="32" r="Z21" t="n"/>
      <c s="32" r="AA21" t="n"/>
      <c s="32" r="AB21" t="n"/>
      <c s="32" r="AC21" t="n"/>
      <c s="32" r="AD21" t="n"/>
      <c s="32" r="AE21" t="n"/>
      <c s="32" r="AF21" t="n"/>
      <c s="32" r="AG21" t="n"/>
      <c s="32" r="AH21" t="n"/>
      <c s="32" r="AI21" t="n"/>
      <c s="32" r="AJ21" t="n"/>
      <c s="32" r="AK21" t="n"/>
      <c s="32" r="AL21" t="n"/>
      <c s="32" r="AM21" t="n"/>
      <c s="32" r="AN21" t="n"/>
      <c s="32" r="AO21" t="n"/>
      <c s="155" r="AP21" t="n"/>
      <c s="155" r="AQ21" t="n"/>
      <c s="155" r="AR21" t="n"/>
      <c s="22" r="AS21" t="n">
        <v>2000000</v>
      </c>
    </row>
    <row customHeight="1" r="22" ht="16" spans="1:46">
      <c s="152" r="A22" t="s">
        <v>42</v>
      </c>
      <c s="152" r="B22" t="n"/>
      <c s="152" r="C22" t="n"/>
      <c s="152" r="D22" t="n"/>
      <c s="152" r="E22" t="n"/>
      <c s="152" r="F22" t="n"/>
      <c s="152" r="G22" t="n"/>
      <c s="152" r="H22" t="n"/>
      <c s="152" r="I22" t="n"/>
      <c s="152" r="J22" t="n"/>
      <c s="152" r="K22" t="n"/>
      <c s="152" r="L22" t="n"/>
      <c s="152" r="M22" t="n"/>
      <c s="152" r="N22" t="n"/>
      <c s="152" r="O22" t="n"/>
      <c s="152" r="P22" t="n"/>
      <c s="152" r="Q22" t="n"/>
      <c s="152" r="R22" t="n"/>
      <c s="152" r="S22" t="n"/>
      <c s="152" r="T22" t="n"/>
      <c s="152" r="U22" t="n"/>
      <c s="152" r="V22" t="n"/>
      <c s="152" r="W22" t="n"/>
      <c s="152" r="X22" t="n"/>
      <c s="152" r="Y22" t="n"/>
      <c s="152" r="Z22" t="n"/>
      <c s="152" r="AA22" t="n"/>
      <c s="152" r="AB22" t="n"/>
      <c s="152" r="AC22" t="n"/>
      <c s="152" r="AD22" t="n"/>
      <c s="152" r="AE22" t="n"/>
      <c s="152" r="AF22" t="n"/>
      <c s="152" r="AG22" t="n"/>
      <c s="152" r="AH22" t="n"/>
      <c s="152" r="AI22" t="n"/>
      <c s="152" r="AJ22" t="n"/>
      <c s="152" r="AK22" t="n"/>
      <c s="152" r="AL22" t="n"/>
      <c s="152" r="AM22" t="n"/>
      <c s="152" r="AN22" t="n"/>
      <c s="152" r="AO22" t="n"/>
      <c s="152" r="AP22" t="n"/>
      <c s="152" r="AQ22" t="n"/>
      <c s="152" r="AR22" t="n"/>
      <c s="22" r="AS22" t="n">
        <v>7500000</v>
      </c>
    </row>
    <row customHeight="1" r="23" ht="15" spans="1:46">
      <c s="153" r="A23" t="s">
        <v>43</v>
      </c>
      <c s="99" r="B23" t="n"/>
      <c s="156" r="C23" t="n"/>
      <c s="156" r="D23" t="n"/>
      <c s="156" r="E23" t="n"/>
      <c s="156" r="F23" t="n"/>
      <c s="156" r="G23" t="n"/>
      <c s="156" r="H23" t="n"/>
      <c s="156" r="I23" t="n"/>
      <c s="156" r="J23" t="n"/>
      <c s="156" r="K23" t="n"/>
      <c s="156" r="L23" t="n"/>
      <c s="156" r="M23" t="n"/>
      <c s="156" r="N23" t="n"/>
      <c s="156" r="O23" t="n"/>
      <c s="156" r="P23" t="n"/>
      <c s="156" r="Q23" t="n"/>
      <c s="156" r="R23" t="n"/>
      <c s="156" r="S23" t="n"/>
      <c s="156" r="T23" t="n"/>
      <c s="156" r="U23" t="n"/>
      <c s="156" r="V23" t="n"/>
      <c s="156" r="W23" t="n"/>
      <c s="156" r="X23" t="n"/>
      <c s="156" r="Y23" t="n"/>
      <c s="156" r="Z23" t="n"/>
      <c s="156" r="AA23" t="n"/>
      <c s="156" r="AB23" t="n"/>
      <c s="156" r="AC23" t="n"/>
      <c s="156" r="AD23" t="n"/>
      <c s="156" r="AE23" t="n"/>
      <c s="156" r="AF23" t="n"/>
      <c s="156" r="AG23" t="n"/>
      <c s="156" r="AH23" t="n"/>
      <c s="156" r="AI23" t="n"/>
      <c s="156" r="AJ23" t="n"/>
      <c s="156" r="AK23" t="n"/>
      <c s="156" r="AL23" t="n"/>
      <c s="156" r="AM23" t="n"/>
      <c s="156" r="AN23" t="n"/>
      <c s="156" r="AO23" t="n"/>
      <c s="156" r="AP23" t="n"/>
      <c s="156" r="AQ23" t="n"/>
      <c s="156" r="AR23" t="n"/>
      <c s="50" r="AS23">
        <f>SUM(AS6:AS22)</f>
        <v/>
      </c>
    </row>
  </sheetData>
  <mergeCells count="8">
    <mergeCell ref="AT6:AT18"/>
    <mergeCell ref="A2:A3"/>
    <mergeCell ref="L4:R4"/>
    <mergeCell ref="S4:Y4"/>
    <mergeCell ref="Z4:AF4"/>
    <mergeCell ref="AG4:AM4"/>
    <mergeCell ref="G1:G3"/>
    <mergeCell ref="I1:I3"/>
  </mergeCells>
  <pageMargins bottom="1" footer="0.5" header="0.5" left="0.75" right="0.75" top="1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</sheetPr>
  <dimension ref="A1:L18"/>
  <sheetViews>
    <sheetView workbookViewId="0">
      <selection activeCell="A1" sqref="A1"/>
    </sheetView>
  </sheetViews>
  <sheetFormatPr baseColWidth="10" defaultRowHeight="15"/>
  <cols>
    <col customWidth="1" max="1" min="1" style="37" width="16.1640625"/>
    <col customWidth="1" max="2" min="2" style="37" width="8.5"/>
    <col customWidth="1" max="3" min="3" style="37" width="20.5"/>
    <col customWidth="1" max="4" min="4" style="452" width="35.83203125"/>
    <col customWidth="1" max="5" min="5" style="37" width="20.83203125"/>
    <col customWidth="1" max="6" min="6" style="37" width="45.6640625"/>
    <col customWidth="1" max="7" min="7" style="432" width="12.6640625"/>
    <col bestFit="1" customWidth="1" max="8" min="8" style="429" width="15.6640625"/>
    <col bestFit="1" customWidth="1" max="9" min="9" style="429" width="13.1640625"/>
    <col bestFit="1" customWidth="1" max="10" min="10" style="429" width="10.6640625"/>
    <col customWidth="1" hidden="1" max="11" min="11" style="37" width="9.83203125"/>
    <col bestFit="1" customWidth="1" max="12" min="12" style="37" width="18.83203125"/>
  </cols>
  <sheetData>
    <row customFormat="1" customHeight="1" s="460" r="1" spans="1:12" ht="28">
      <c s="456" r="A1" t="s">
        <v>176</v>
      </c>
      <c s="456" r="B1" t="s">
        <v>177</v>
      </c>
      <c s="456" r="C1" t="s">
        <v>178</v>
      </c>
      <c s="457" r="D1" t="s">
        <v>179</v>
      </c>
      <c s="456" r="E1" t="s">
        <v>104</v>
      </c>
      <c s="456" r="F1" t="s">
        <v>180</v>
      </c>
      <c s="458" r="G1" t="s">
        <v>181</v>
      </c>
      <c s="459" r="H1" t="s">
        <v>182</v>
      </c>
      <c s="459" r="I1" t="s">
        <v>183</v>
      </c>
      <c s="459" r="J1" t="s">
        <v>184</v>
      </c>
      <c s="460" r="K1" t="s">
        <v>185</v>
      </c>
    </row>
    <row customFormat="1" s="442" r="2" spans="1:12">
      <c s="446" r="A2" t="s">
        <v>186</v>
      </c>
      <c s="446" r="B2" t="n"/>
      <c s="439" r="C2" t="s">
        <v>187</v>
      </c>
      <c s="439" r="D2" t="s">
        <v>188</v>
      </c>
      <c s="439" r="E2" t="s">
        <v>187</v>
      </c>
      <c s="427" r="F2" t="s">
        <v>189</v>
      </c>
      <c s="450" r="G2">
        <f>250*0.8</f>
        <v/>
      </c>
      <c s="440" r="H2">
        <f>+G2*8</f>
        <v/>
      </c>
      <c s="441" r="I2" t="n"/>
      <c s="451" r="J2">
        <f>H2+I2</f>
        <v/>
      </c>
      <c s="442" r="K2">
        <f>VLOOKUP('Scope Items'!J2,#REF!,3)</f>
        <v/>
      </c>
    </row>
    <row r="3" spans="1:12">
      <c s="453" r="G3">
        <f>SUM(G2:G2)</f>
        <v/>
      </c>
      <c s="453" r="H3">
        <f>SUM(H2:H2)</f>
        <v/>
      </c>
      <c s="430" r="I3" t="n"/>
      <c s="453" r="J3">
        <f>SUM(J2:J2)</f>
        <v/>
      </c>
      <c s="453" r="K3">
        <f>SUM(K2:K2)</f>
        <v/>
      </c>
    </row>
    <row r="5" spans="1:12">
      <c s="431" r="C5" t="s">
        <v>190</v>
      </c>
      <c s="454" r="D5" t="s">
        <v>191</v>
      </c>
      <c s="443" r="F5" t="s">
        <v>192</v>
      </c>
      <c s="435" r="H5" t="s">
        <v>193</v>
      </c>
      <c s="435" r="I5" t="s">
        <v>194</v>
      </c>
    </row>
    <row r="6" spans="1:12">
      <c s="392" r="C6" t="s">
        <v>195</v>
      </c>
      <c s="428" r="D6">
        <f>SUMIF($C$2:$C$2,C6,$J$2:$J$2)</f>
        <v/>
      </c>
      <c s="461" r="E6">
        <f>D6/$D$10</f>
        <v/>
      </c>
      <c s="444" r="F6" t="n"/>
      <c s="428" r="H6">
        <f>+F6*0.75</f>
        <v/>
      </c>
      <c s="428" r="I6">
        <f>+F6*1.25</f>
        <v/>
      </c>
    </row>
    <row r="7" spans="1:12">
      <c s="392" r="C7" t="s">
        <v>196</v>
      </c>
      <c s="428" r="D7" t="n"/>
      <c s="461" r="E7">
        <f>D7/$D$10</f>
        <v/>
      </c>
      <c s="444" r="F7" t="n"/>
      <c s="428" r="H7">
        <f>+F7*0.75</f>
        <v/>
      </c>
      <c s="428" r="I7">
        <f>+F7*1.25</f>
        <v/>
      </c>
    </row>
    <row r="8" spans="1:12">
      <c s="392" r="C8" t="s">
        <v>187</v>
      </c>
      <c s="428" r="D8">
        <f>SUMIF($C$2:$C$2,C8,$J$2:$J$2)</f>
        <v/>
      </c>
      <c s="461" r="E8">
        <f>D8/$D$10</f>
        <v/>
      </c>
      <c s="444" r="F8">
        <f>'Master Summary-Low'!$T$26</f>
        <v/>
      </c>
      <c s="428" r="H8">
        <f>+F8*0.75</f>
        <v/>
      </c>
      <c s="428" r="I8">
        <f>+F8*1.25</f>
        <v/>
      </c>
    </row>
    <row r="9" spans="1:12">
      <c s="392" r="C9" t="s">
        <v>197</v>
      </c>
      <c s="428" r="D9">
        <f>SUMIF($C$2:$C$2,C9,$J$2:$J$2)</f>
        <v/>
      </c>
      <c s="461" r="E9">
        <f>D9/$D$10</f>
        <v/>
      </c>
      <c s="444" r="F9" t="n"/>
      <c s="428" r="H9">
        <f>+F9*0.75</f>
        <v/>
      </c>
      <c s="428" r="I9">
        <f>+F9*1.25</f>
        <v/>
      </c>
    </row>
    <row r="10" spans="1:12">
      <c s="429" r="D10">
        <f>SUM(D6:D9)</f>
        <v/>
      </c>
      <c s="445" r="F10">
        <f>SUM(F6:F9)</f>
        <v/>
      </c>
      <c s="428" r="H10">
        <f>+F10*0.75</f>
        <v/>
      </c>
      <c s="428" r="I10">
        <f>+F10*1.25</f>
        <v/>
      </c>
    </row>
    <row r="12" spans="1:12">
      <c s="448" r="F12" t="n">
        <v>240</v>
      </c>
    </row>
    <row r="13" spans="1:12">
      <c s="37" r="E13" t="s">
        <v>198</v>
      </c>
      <c s="448" r="F13">
        <f>F12</f>
        <v/>
      </c>
    </row>
    <row r="14" spans="1:12">
      <c s="37" r="E14" t="s">
        <v>191</v>
      </c>
      <c s="448" r="F14">
        <f>F13*8</f>
        <v/>
      </c>
    </row>
    <row r="15" spans="1:12">
      <c s="37" r="E15" t="s">
        <v>199</v>
      </c>
      <c s="449" r="F15">
        <f>F13/2</f>
        <v/>
      </c>
    </row>
    <row r="16" spans="1:12">
      <c s="37" r="E16" t="s">
        <v>200</v>
      </c>
      <c s="447" r="F16">
        <f>F15/20</f>
        <v/>
      </c>
      <c s="437" r="G16" t="n"/>
      <c s="438" r="H16" t="n"/>
      <c s="438" r="I16" t="n"/>
    </row>
    <row r="17" spans="1:12">
      <c s="482" r="C17" t="n"/>
    </row>
    <row r="18" spans="1:12">
      <c s="455" r="F18" t="n"/>
    </row>
  </sheetData>
  <autoFilter ref="A1:J2">
    <sortState ref="A1:J2">
      <sortCondtion ref="C1:C123"/>
    </sortState>
  </autoFilter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</sheetPr>
  <dimension ref="A1:M13"/>
  <sheetViews>
    <sheetView workbookViewId="0">
      <selection activeCell="A1" sqref="A1"/>
    </sheetView>
  </sheetViews>
  <sheetFormatPr baseColWidth="10" defaultRowHeight="15"/>
  <cols>
    <col bestFit="1" customWidth="1" max="1" min="1" style="1" width="17.33203125"/>
    <col bestFit="1" customWidth="1" max="2" min="2" style="1" width="4.33203125"/>
    <col bestFit="1" customWidth="1" max="3" min="3" style="1" width="27"/>
    <col bestFit="1" customWidth="1" max="4" min="4" style="1" width="14.33203125"/>
    <col customWidth="1" max="5" min="5" style="1" width="4.33203125"/>
    <col bestFit="1" customWidth="1" max="6" min="6" style="1" width="19"/>
    <col bestFit="1" customWidth="1" max="7" min="7" style="1" width="4.33203125"/>
    <col bestFit="1" customWidth="1" max="8" min="8" style="1" width="19.33203125"/>
    <col bestFit="1" customWidth="1" max="9" min="9" style="1" width="13.33203125"/>
    <col bestFit="1" customWidth="1" max="10" min="10" style="1" width="14.33203125"/>
    <col bestFit="1" customWidth="1" max="11" min="11" style="1" width="12.83203125"/>
    <col bestFit="1" customWidth="1" max="12" min="12" style="1" width="9.33203125"/>
    <col customWidth="1" max="13" min="13" style="1" width="85.6640625"/>
  </cols>
  <sheetData>
    <row r="1" spans="1:13">
      <c s="320" r="A1" t="n"/>
      <c s="321" r="B1" t="n"/>
      <c s="321" r="C1" t="s">
        <v>201</v>
      </c>
      <c s="322" r="D1" t="n"/>
      <c s="323" r="F1" t="n"/>
      <c s="324" r="G1" t="n"/>
      <c s="324" r="H1" t="s">
        <v>202</v>
      </c>
      <c s="324" r="I1" t="n"/>
      <c s="325" r="J1" t="n"/>
      <c s="36" r="L1">
        <f>105*173*12</f>
        <v/>
      </c>
    </row>
    <row r="2" spans="1:13">
      <c s="407" r="A2" t="s">
        <v>203</v>
      </c>
      <c s="407" r="B2" t="s">
        <v>204</v>
      </c>
      <c s="407" r="C2" t="s">
        <v>205</v>
      </c>
      <c s="407" r="D2" t="s">
        <v>206</v>
      </c>
      <c s="326" r="F2">
        <f>A2</f>
        <v/>
      </c>
      <c s="407" r="G2">
        <f si="0" ref="G2:H2" t="shared">B2</f>
        <v/>
      </c>
      <c s="407" r="H2">
        <f si="0" t="shared"/>
        <v/>
      </c>
      <c s="407" r="I2" t="s">
        <v>207</v>
      </c>
      <c s="407" r="J2" t="s">
        <v>30</v>
      </c>
      <c s="407" r="K2" t="s">
        <v>208</v>
      </c>
    </row>
    <row r="3" spans="1:13">
      <c s="330" r="A3" t="s">
        <v>209</v>
      </c>
      <c s="331" r="B3" t="n"/>
      <c s="330" r="C3" t="n"/>
      <c s="408" r="D3" t="n"/>
      <c s="333" r="F3">
        <f si="1" ref="F3:F6" t="shared">A3</f>
        <v/>
      </c>
      <c s="193" r="G3" t="n"/>
      <c s="366" r="H3" t="n"/>
      <c s="193" r="I3" t="n">
        <v>0.75</v>
      </c>
      <c s="335" r="J3">
        <f>L1*0.75</f>
        <v/>
      </c>
      <c s="334" r="K3">
        <f si="2" ref="K3:K11" t="shared">J3-D3</f>
        <v/>
      </c>
      <c s="28" r="L3">
        <f si="3" ref="L3:L8" t="shared">K3/D3</f>
        <v/>
      </c>
    </row>
    <row r="4" spans="1:13">
      <c s="330" r="A4" t="s">
        <v>73</v>
      </c>
      <c s="331" r="B4" t="n"/>
      <c s="330" r="C4" t="n"/>
      <c s="408" r="D4" t="n"/>
      <c s="329" r="F4">
        <f>A4</f>
        <v/>
      </c>
      <c s="366" r="G4" t="n"/>
      <c s="366" r="H4" t="n"/>
      <c s="366" r="I4" t="n">
        <v>1.5</v>
      </c>
      <c s="370" r="J4">
        <f>173*12*50*1.5</f>
        <v/>
      </c>
      <c s="409" r="K4">
        <f>J4-D4</f>
        <v/>
      </c>
      <c s="28" r="L4">
        <f>K4/D4</f>
        <v/>
      </c>
    </row>
    <row r="5" spans="1:13">
      <c s="463" r="A5" t="s">
        <v>210</v>
      </c>
      <c s="464" r="B5" t="n"/>
      <c s="463" r="C5" t="s">
        <v>211</v>
      </c>
      <c s="465" r="D5" t="n"/>
      <c s="8" r="E5" t="n"/>
      <c s="329" r="F5">
        <f si="1" t="shared"/>
        <v/>
      </c>
      <c s="366" r="G5" t="n"/>
      <c s="366" r="H5">
        <f si="4" ref="H5" t="shared">C5</f>
        <v/>
      </c>
      <c s="366" r="I5" t="n"/>
      <c s="370" r="J5" t="n"/>
      <c s="409" r="K5">
        <f si="2" t="shared"/>
        <v/>
      </c>
      <c s="28" r="L5">
        <f si="3" t="shared"/>
        <v/>
      </c>
    </row>
    <row r="6" spans="1:13">
      <c s="410" r="A6" t="s">
        <v>212</v>
      </c>
      <c s="331" r="B6" t="n"/>
      <c s="330" r="C6" t="n"/>
      <c s="408" r="D6" t="n"/>
      <c s="8" r="E6" t="n"/>
      <c s="333" r="F6">
        <f si="1" t="shared"/>
        <v/>
      </c>
      <c s="193" r="G6" t="n"/>
      <c s="366" r="H6" t="n"/>
      <c s="366" r="I6" t="n"/>
      <c s="370" r="J6" t="n"/>
      <c s="334" r="K6" t="n"/>
      <c s="28" r="L6" t="n"/>
    </row>
    <row r="7" spans="1:13">
      <c s="333" r="A7" t="s">
        <v>213</v>
      </c>
      <c s="331" r="B7" t="n"/>
      <c s="330" r="C7" t="n"/>
      <c s="408" r="D7" t="n"/>
      <c s="333" r="F7" t="s">
        <v>213</v>
      </c>
      <c s="193" r="G7" t="n"/>
      <c s="366" r="H7" t="n"/>
      <c s="366" r="I7" t="n"/>
      <c s="370" r="J7" t="n"/>
      <c s="334" r="K7">
        <f>J7</f>
        <v/>
      </c>
      <c s="28" r="L7">
        <f si="3" t="shared"/>
        <v/>
      </c>
    </row>
    <row r="8" spans="1:13">
      <c s="333" r="A8" t="s">
        <v>214</v>
      </c>
      <c s="331" r="B8" t="n"/>
      <c s="330" r="C8" t="n"/>
      <c s="408" r="D8" t="n"/>
      <c s="333" r="F8" t="s">
        <v>214</v>
      </c>
      <c s="193" r="G8" t="n"/>
      <c s="366" r="H8" t="n"/>
      <c s="366" r="I8" t="n"/>
      <c s="370" r="J8" t="n"/>
      <c s="334" r="K8">
        <f>J8</f>
        <v/>
      </c>
      <c s="28" r="L8">
        <f si="3" t="shared"/>
        <v/>
      </c>
    </row>
    <row r="9" spans="1:13">
      <c s="333" r="A9" t="s">
        <v>215</v>
      </c>
      <c s="331" r="B9" t="n"/>
      <c s="330" r="C9" t="n"/>
      <c s="408" r="D9" t="n"/>
      <c s="333" r="F9" t="s">
        <v>215</v>
      </c>
      <c s="193" r="G9" t="n"/>
      <c s="366" r="H9" t="n"/>
      <c s="366" r="I9" t="n"/>
      <c s="422" r="J9" t="n">
        <v>1202</v>
      </c>
      <c s="334" r="K9" t="n"/>
      <c s="28" r="L9" t="n"/>
    </row>
    <row customHeight="1" r="10" ht="15" spans="1:13">
      <c s="345" r="A10" t="s">
        <v>216</v>
      </c>
      <c s="331" r="B10" t="n"/>
      <c s="330" r="C10" t="s">
        <v>217</v>
      </c>
      <c s="332" r="D10" t="n"/>
      <c s="333" r="F10">
        <f>A10</f>
        <v/>
      </c>
      <c s="333" r="G10" t="n"/>
      <c s="333" r="H10">
        <f si="5" ref="H10" t="shared">C10</f>
        <v/>
      </c>
      <c s="345" r="I10" t="n"/>
      <c s="49" r="J10" t="n"/>
      <c s="334" r="K10" t="n"/>
      <c s="28" r="L10" t="n"/>
    </row>
    <row customHeight="1" r="11" ht="15" spans="1:13">
      <c s="336" r="A11" t="s">
        <v>45</v>
      </c>
      <c s="337" r="B11" t="n"/>
      <c s="338" r="C11" t="n"/>
      <c s="411" r="D11">
        <f>SUM(D3:D10)</f>
        <v/>
      </c>
      <c s="212" r="E11" t="n"/>
      <c s="212" r="F11" t="n"/>
      <c s="206" r="G11" t="n"/>
      <c s="213" r="H11" t="n"/>
      <c s="213" r="I11" t="n"/>
      <c s="339" r="J11">
        <f>SUM(J3:J10)</f>
        <v/>
      </c>
      <c s="340" r="K11">
        <f si="2" t="shared"/>
        <v/>
      </c>
      <c s="341" r="L11">
        <f>K11/D11</f>
        <v/>
      </c>
    </row>
    <row r="12" spans="1:13">
      <c s="342" r="A12" t="n"/>
      <c s="343" r="B12" t="n"/>
      <c s="342" r="C12" t="n"/>
      <c s="344" r="D12" t="n"/>
      <c s="8" r="J12" t="n"/>
    </row>
    <row r="13" spans="1:13">
      <c s="342" r="A13" t="n"/>
      <c s="343" r="B13" t="n"/>
      <c s="342" r="C13" t="n"/>
      <c s="344" r="D13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12</vt:i4>
      </vt:variant>
    </vt:vector>
  </ns0:HeadingPairs>
  <ns0:TitlesOfParts>
    <vt:vector xmlns:vt="http://schemas.openxmlformats.org/officeDocument/2006/docPropsVTypes" baseType="lpstr" size="12">
      <vt:lpstr>Change Log</vt:lpstr>
      <vt:lpstr>Assumptions</vt:lpstr>
      <vt:lpstr>Summary</vt:lpstr>
      <vt:lpstr>Master Summary by VP</vt:lpstr>
      <vt:lpstr>Master Summary-Low</vt:lpstr>
      <vt:lpstr>Effort Seg n Core</vt:lpstr>
      <vt:lpstr>Resource Level Breakup</vt:lpstr>
      <vt:lpstr>Scope Items</vt:lpstr>
      <vt:lpstr>OGM-Compare</vt:lpstr>
      <vt:lpstr>Heuristics</vt:lpstr>
      <vt:lpstr>Blended Rate Breakup</vt:lpstr>
      <vt:lpstr>Import Items20150502_200103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sigovind</dc:creator>
  <cp:lastModifiedBy>Walt Disney</cp:lastModifiedBy>
  <dcterms:created xmlns:dcterms="http://purl.org/dc/terms/" xmlns:xsi="http://www.w3.org/2001/XMLSchema-instance" xsi:type="dcterms:W3CDTF">2014-04-16T23:03:44Z</dcterms:created>
  <dcterms:modified xmlns:dcterms="http://purl.org/dc/terms/" xmlns:xsi="http://www.w3.org/2001/XMLSchema-instance" xsi:type="dcterms:W3CDTF">2015-01-23T16:41:38Z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