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codeName="ThisWorkbook" defaultThemeVersion="124226"/>
  <mc:AlternateContent xmlns:mc="http://schemas.openxmlformats.org/markup-compatibility/2006">
    <mc:Choice Requires="x15">
      <x15ac:absPath xmlns:x15ac="http://schemas.microsoft.com/office/spreadsheetml/2010/11/ac" url="C:\Users\The Law\Downloads\Semester 2\Customer Analytics\Maru Batting\"/>
    </mc:Choice>
  </mc:AlternateContent>
  <bookViews>
    <workbookView xWindow="0" yWindow="0" windowWidth="10800" windowHeight="5870" firstSheet="4" activeTab="7"/>
  </bookViews>
  <sheets>
    <sheet name="Copyright" sheetId="7" r:id="rId1"/>
    <sheet name="Omaha" sheetId="4" r:id="rId2"/>
    <sheet name="MBC - Student" sheetId="6" r:id="rId3"/>
    <sheet name="CLV without Discount" sheetId="8" r:id="rId4"/>
    <sheet name="CLV with Discount" sheetId="9" r:id="rId5"/>
    <sheet name="Sensitivity Analysis" sheetId="13" r:id="rId6"/>
    <sheet name="Sensitivity Analysis using Ran" sheetId="10" r:id="rId7"/>
    <sheet name="Sheet1" sheetId="12" r:id="rId8"/>
  </sheets>
  <definedNames>
    <definedName name="_xlchart.v1.0" hidden="1">'Sensitivity Analysis'!$O$2:$O$126</definedName>
    <definedName name="_xlchart.v1.1" hidden="1">'Sensitivity Analysis using Ran'!$F$10:$F$134</definedName>
  </definedNames>
  <calcPr calcId="171027"/>
</workbook>
</file>

<file path=xl/calcChain.xml><?xml version="1.0" encoding="utf-8"?>
<calcChain xmlns="http://schemas.openxmlformats.org/spreadsheetml/2006/main">
  <c r="D8" i="13" l="1"/>
  <c r="M56" i="6"/>
  <c r="N56" i="6"/>
  <c r="O56" i="6"/>
  <c r="P56" i="6"/>
  <c r="Q56" i="6" s="1"/>
  <c r="R56" i="6" s="1"/>
  <c r="S56" i="6" s="1"/>
  <c r="T56" i="6" s="1"/>
  <c r="U56" i="6" s="1"/>
  <c r="V56" i="6" s="1"/>
  <c r="W56" i="6" s="1"/>
  <c r="X56" i="6" s="1"/>
  <c r="Y56" i="6" s="1"/>
  <c r="Z56" i="6" s="1"/>
  <c r="AA56" i="6" s="1"/>
  <c r="AB56" i="6" s="1"/>
  <c r="AC56" i="6" s="1"/>
  <c r="AD56" i="6" s="1"/>
  <c r="AE56" i="6" s="1"/>
  <c r="AF56" i="6" s="1"/>
  <c r="AG56" i="6" s="1"/>
  <c r="L56" i="6"/>
  <c r="K56" i="6"/>
  <c r="L54" i="6"/>
  <c r="M54" i="6"/>
  <c r="N54" i="6"/>
  <c r="O54" i="6"/>
  <c r="P54" i="6"/>
  <c r="Q54" i="6"/>
  <c r="R54" i="6"/>
  <c r="S54" i="6"/>
  <c r="T54" i="6"/>
  <c r="U54" i="6"/>
  <c r="V54" i="6"/>
  <c r="W54" i="6"/>
  <c r="X54" i="6"/>
  <c r="Y54" i="6"/>
  <c r="Z54" i="6"/>
  <c r="AA54" i="6"/>
  <c r="AB54" i="6"/>
  <c r="AC54" i="6"/>
  <c r="AD54" i="6"/>
  <c r="AE54" i="6"/>
  <c r="AF54" i="6"/>
  <c r="AG54" i="6"/>
  <c r="L47" i="6"/>
  <c r="M47" i="6"/>
  <c r="N47" i="6"/>
  <c r="O47" i="6"/>
  <c r="P47" i="6"/>
  <c r="Q47" i="6"/>
  <c r="R47" i="6"/>
  <c r="S47" i="6"/>
  <c r="T47" i="6"/>
  <c r="U47" i="6"/>
  <c r="V47" i="6"/>
  <c r="W47" i="6"/>
  <c r="X47" i="6"/>
  <c r="Y47" i="6"/>
  <c r="Z47" i="6"/>
  <c r="AA47" i="6"/>
  <c r="AB47" i="6"/>
  <c r="AC47" i="6"/>
  <c r="AD47" i="6"/>
  <c r="AE47" i="6"/>
  <c r="AF47" i="6"/>
  <c r="AG47" i="6"/>
  <c r="L48" i="6"/>
  <c r="M48" i="6"/>
  <c r="M49" i="6" s="1"/>
  <c r="M51" i="6" s="1"/>
  <c r="N48" i="6"/>
  <c r="O48" i="6"/>
  <c r="P48" i="6"/>
  <c r="Q48" i="6"/>
  <c r="Q49" i="6" s="1"/>
  <c r="Q51" i="6" s="1"/>
  <c r="R48" i="6"/>
  <c r="S48" i="6"/>
  <c r="T48" i="6"/>
  <c r="U48" i="6"/>
  <c r="U49" i="6" s="1"/>
  <c r="U51" i="6" s="1"/>
  <c r="V48" i="6"/>
  <c r="W48" i="6"/>
  <c r="X48" i="6"/>
  <c r="Y48" i="6"/>
  <c r="Y49" i="6" s="1"/>
  <c r="Y51" i="6" s="1"/>
  <c r="Z48" i="6"/>
  <c r="AA48" i="6"/>
  <c r="AB48" i="6"/>
  <c r="AC48" i="6"/>
  <c r="AC49" i="6" s="1"/>
  <c r="AC51" i="6" s="1"/>
  <c r="AD48" i="6"/>
  <c r="AE48" i="6"/>
  <c r="AF48" i="6"/>
  <c r="AG48" i="6"/>
  <c r="AG49" i="6" s="1"/>
  <c r="AG51" i="6" s="1"/>
  <c r="L49" i="6"/>
  <c r="N49" i="6"/>
  <c r="O49" i="6"/>
  <c r="P49" i="6"/>
  <c r="R49" i="6"/>
  <c r="S49" i="6"/>
  <c r="T49" i="6"/>
  <c r="V49" i="6"/>
  <c r="W49" i="6"/>
  <c r="X49" i="6"/>
  <c r="Z49" i="6"/>
  <c r="AA49" i="6"/>
  <c r="AB49" i="6"/>
  <c r="AD49" i="6"/>
  <c r="AE49" i="6"/>
  <c r="AF49" i="6"/>
  <c r="L50" i="6"/>
  <c r="M50" i="6"/>
  <c r="N50" i="6"/>
  <c r="O50" i="6"/>
  <c r="P50" i="6"/>
  <c r="Q50" i="6"/>
  <c r="R50" i="6"/>
  <c r="S50" i="6"/>
  <c r="T50" i="6"/>
  <c r="U50" i="6"/>
  <c r="V50" i="6"/>
  <c r="W50" i="6"/>
  <c r="X50" i="6"/>
  <c r="Y50" i="6"/>
  <c r="Z50" i="6"/>
  <c r="AA50" i="6"/>
  <c r="AB50" i="6"/>
  <c r="AC50" i="6"/>
  <c r="AD50" i="6"/>
  <c r="AE50" i="6"/>
  <c r="AF50" i="6"/>
  <c r="AG50" i="6"/>
  <c r="L51" i="6"/>
  <c r="N51" i="6"/>
  <c r="O51" i="6"/>
  <c r="P51" i="6"/>
  <c r="R51" i="6"/>
  <c r="S51" i="6"/>
  <c r="T51" i="6"/>
  <c r="V51" i="6"/>
  <c r="W51" i="6"/>
  <c r="X51" i="6"/>
  <c r="Z51" i="6"/>
  <c r="AA51" i="6"/>
  <c r="AB51" i="6"/>
  <c r="AD51" i="6"/>
  <c r="AE51" i="6"/>
  <c r="AF51" i="6"/>
  <c r="L52" i="6"/>
  <c r="M52" i="6"/>
  <c r="N52" i="6"/>
  <c r="O52" i="6"/>
  <c r="P52" i="6"/>
  <c r="Q52" i="6"/>
  <c r="R52" i="6"/>
  <c r="S52" i="6"/>
  <c r="T52" i="6"/>
  <c r="U52" i="6"/>
  <c r="V52" i="6"/>
  <c r="W52" i="6"/>
  <c r="X52" i="6"/>
  <c r="Y52" i="6"/>
  <c r="Z52" i="6"/>
  <c r="AA52" i="6"/>
  <c r="AB52" i="6"/>
  <c r="AC52" i="6"/>
  <c r="AD52" i="6"/>
  <c r="AE52" i="6"/>
  <c r="AF52" i="6"/>
  <c r="AG52" i="6"/>
  <c r="K54" i="6"/>
  <c r="K53" i="6"/>
  <c r="K52" i="6"/>
  <c r="K51" i="6"/>
  <c r="K50" i="6"/>
  <c r="K49" i="6"/>
  <c r="K48" i="6"/>
  <c r="K47" i="6"/>
  <c r="M42" i="6"/>
  <c r="N42" i="6"/>
  <c r="O42" i="6"/>
  <c r="P42" i="6"/>
  <c r="Q42" i="6" s="1"/>
  <c r="R42" i="6" s="1"/>
  <c r="S42" i="6" s="1"/>
  <c r="T42" i="6" s="1"/>
  <c r="U42" i="6" s="1"/>
  <c r="V42" i="6" s="1"/>
  <c r="W42" i="6" s="1"/>
  <c r="X42" i="6" s="1"/>
  <c r="Y42" i="6" s="1"/>
  <c r="Z42" i="6" s="1"/>
  <c r="AA42" i="6" s="1"/>
  <c r="AB42" i="6" s="1"/>
  <c r="AC42" i="6" s="1"/>
  <c r="AD42" i="6" s="1"/>
  <c r="AE42" i="6" s="1"/>
  <c r="AF42" i="6" s="1"/>
  <c r="AG42" i="6" s="1"/>
  <c r="L42" i="6"/>
  <c r="L40" i="6"/>
  <c r="M40" i="6"/>
  <c r="N40" i="6"/>
  <c r="O40" i="6"/>
  <c r="P40" i="6"/>
  <c r="Q40" i="6"/>
  <c r="R40" i="6"/>
  <c r="S40" i="6"/>
  <c r="T40" i="6"/>
  <c r="U40" i="6"/>
  <c r="V40" i="6"/>
  <c r="W40" i="6"/>
  <c r="X40" i="6"/>
  <c r="Y40" i="6"/>
  <c r="Z40" i="6"/>
  <c r="AA40" i="6"/>
  <c r="AB40" i="6"/>
  <c r="AC40" i="6"/>
  <c r="AD40" i="6"/>
  <c r="AE40" i="6"/>
  <c r="AF40" i="6"/>
  <c r="AG40" i="6"/>
  <c r="L33" i="6"/>
  <c r="M33" i="6"/>
  <c r="N33" i="6"/>
  <c r="O33" i="6"/>
  <c r="P33" i="6"/>
  <c r="Q33" i="6"/>
  <c r="R33" i="6"/>
  <c r="S33" i="6"/>
  <c r="T33" i="6"/>
  <c r="U33" i="6"/>
  <c r="V33" i="6"/>
  <c r="W33" i="6"/>
  <c r="X33" i="6"/>
  <c r="Y33" i="6"/>
  <c r="Z33" i="6"/>
  <c r="AA33" i="6"/>
  <c r="AB33" i="6"/>
  <c r="AC33" i="6"/>
  <c r="AD33" i="6"/>
  <c r="AE33" i="6"/>
  <c r="AF33" i="6"/>
  <c r="AG33" i="6"/>
  <c r="L34" i="6"/>
  <c r="M34" i="6"/>
  <c r="M35" i="6" s="1"/>
  <c r="M37" i="6" s="1"/>
  <c r="N34" i="6"/>
  <c r="O34" i="6"/>
  <c r="P34" i="6"/>
  <c r="Q34" i="6"/>
  <c r="Q35" i="6" s="1"/>
  <c r="Q37" i="6" s="1"/>
  <c r="R34" i="6"/>
  <c r="S34" i="6"/>
  <c r="T34" i="6"/>
  <c r="U34" i="6"/>
  <c r="U35" i="6" s="1"/>
  <c r="U37" i="6" s="1"/>
  <c r="V34" i="6"/>
  <c r="W34" i="6"/>
  <c r="X34" i="6"/>
  <c r="Y34" i="6"/>
  <c r="Y35" i="6" s="1"/>
  <c r="Y37" i="6" s="1"/>
  <c r="Z34" i="6"/>
  <c r="AA34" i="6"/>
  <c r="AB34" i="6"/>
  <c r="AC34" i="6"/>
  <c r="AC35" i="6" s="1"/>
  <c r="AC37" i="6" s="1"/>
  <c r="AD34" i="6"/>
  <c r="AE34" i="6"/>
  <c r="AF34" i="6"/>
  <c r="AG34" i="6"/>
  <c r="AG35" i="6" s="1"/>
  <c r="AG37" i="6" s="1"/>
  <c r="L35" i="6"/>
  <c r="N35" i="6"/>
  <c r="O35" i="6"/>
  <c r="P35" i="6"/>
  <c r="R35" i="6"/>
  <c r="S35" i="6"/>
  <c r="T35" i="6"/>
  <c r="V35" i="6"/>
  <c r="W35" i="6"/>
  <c r="X35" i="6"/>
  <c r="Z35" i="6"/>
  <c r="AA35" i="6"/>
  <c r="AB35" i="6"/>
  <c r="AD35" i="6"/>
  <c r="AE35" i="6"/>
  <c r="AF35" i="6"/>
  <c r="L36" i="6"/>
  <c r="L37" i="6" s="1"/>
  <c r="M36" i="6"/>
  <c r="N36" i="6"/>
  <c r="O36" i="6"/>
  <c r="P36" i="6"/>
  <c r="P37" i="6" s="1"/>
  <c r="Q36" i="6"/>
  <c r="R36" i="6"/>
  <c r="S36" i="6"/>
  <c r="T36" i="6"/>
  <c r="T37" i="6" s="1"/>
  <c r="U36" i="6"/>
  <c r="V36" i="6"/>
  <c r="W36" i="6"/>
  <c r="X36" i="6"/>
  <c r="X37" i="6" s="1"/>
  <c r="Y36" i="6"/>
  <c r="Z36" i="6"/>
  <c r="AA36" i="6"/>
  <c r="AB36" i="6"/>
  <c r="AB37" i="6" s="1"/>
  <c r="AC36" i="6"/>
  <c r="AD36" i="6"/>
  <c r="AE36" i="6"/>
  <c r="AF36" i="6"/>
  <c r="AF37" i="6" s="1"/>
  <c r="AG36" i="6"/>
  <c r="N37" i="6"/>
  <c r="O37" i="6"/>
  <c r="R37" i="6"/>
  <c r="S37" i="6"/>
  <c r="V37" i="6"/>
  <c r="W37" i="6"/>
  <c r="Z37" i="6"/>
  <c r="AA37" i="6"/>
  <c r="AD37" i="6"/>
  <c r="AE37" i="6"/>
  <c r="L38" i="6"/>
  <c r="M38" i="6"/>
  <c r="N38" i="6"/>
  <c r="O38" i="6"/>
  <c r="P38" i="6"/>
  <c r="Q38" i="6"/>
  <c r="R38" i="6"/>
  <c r="S38" i="6"/>
  <c r="T38" i="6"/>
  <c r="U38" i="6"/>
  <c r="V38" i="6"/>
  <c r="W38" i="6"/>
  <c r="X38" i="6"/>
  <c r="Y38" i="6"/>
  <c r="Z38" i="6"/>
  <c r="AA38" i="6"/>
  <c r="AB38" i="6"/>
  <c r="AC38" i="6"/>
  <c r="AD38" i="6"/>
  <c r="AE38" i="6"/>
  <c r="AF38" i="6"/>
  <c r="AG38" i="6"/>
  <c r="K36" i="6"/>
  <c r="K34" i="6"/>
  <c r="K33" i="6"/>
  <c r="K38" i="6"/>
  <c r="M28" i="6"/>
  <c r="N28" i="6" s="1"/>
  <c r="O28" i="6" s="1"/>
  <c r="P28" i="6" s="1"/>
  <c r="Q28" i="6" s="1"/>
  <c r="R28" i="6" s="1"/>
  <c r="S28" i="6" s="1"/>
  <c r="T28" i="6" s="1"/>
  <c r="U28" i="6" s="1"/>
  <c r="V28" i="6" s="1"/>
  <c r="W28" i="6" s="1"/>
  <c r="X28" i="6" s="1"/>
  <c r="Y28" i="6" s="1"/>
  <c r="Z28" i="6" s="1"/>
  <c r="AA28" i="6" s="1"/>
  <c r="AB28" i="6" s="1"/>
  <c r="AC28" i="6" s="1"/>
  <c r="AD28" i="6" s="1"/>
  <c r="AE28" i="6" s="1"/>
  <c r="AF28" i="6" s="1"/>
  <c r="AG28" i="6" s="1"/>
  <c r="L28" i="6"/>
  <c r="K28" i="6"/>
  <c r="L26" i="6"/>
  <c r="M26" i="6"/>
  <c r="N26" i="6"/>
  <c r="O26" i="6"/>
  <c r="P26" i="6"/>
  <c r="Q26" i="6"/>
  <c r="R26" i="6"/>
  <c r="S26" i="6"/>
  <c r="T26" i="6"/>
  <c r="U26" i="6"/>
  <c r="V26" i="6"/>
  <c r="W26" i="6"/>
  <c r="X26" i="6"/>
  <c r="Y26" i="6"/>
  <c r="Z26" i="6"/>
  <c r="AA26" i="6"/>
  <c r="AB26" i="6"/>
  <c r="AC26" i="6"/>
  <c r="AD26" i="6"/>
  <c r="AE26" i="6"/>
  <c r="AF26" i="6"/>
  <c r="AG26" i="6"/>
  <c r="L24" i="6"/>
  <c r="M24" i="6"/>
  <c r="N24" i="6"/>
  <c r="O24" i="6"/>
  <c r="P24" i="6"/>
  <c r="Q24" i="6"/>
  <c r="R24" i="6"/>
  <c r="S24" i="6"/>
  <c r="T24" i="6"/>
  <c r="U24" i="6"/>
  <c r="V24" i="6"/>
  <c r="W24" i="6"/>
  <c r="X24" i="6"/>
  <c r="Y24" i="6"/>
  <c r="Z24" i="6"/>
  <c r="AA24" i="6"/>
  <c r="AB24" i="6"/>
  <c r="AC24" i="6"/>
  <c r="AD24" i="6"/>
  <c r="AE24" i="6"/>
  <c r="AF24" i="6"/>
  <c r="AG24" i="6"/>
  <c r="K24" i="6"/>
  <c r="L22" i="6"/>
  <c r="M22" i="6"/>
  <c r="N22" i="6"/>
  <c r="O22" i="6"/>
  <c r="O23" i="6" s="1"/>
  <c r="P22" i="6"/>
  <c r="Q22" i="6"/>
  <c r="R22" i="6"/>
  <c r="S22" i="6"/>
  <c r="T22" i="6"/>
  <c r="U22" i="6"/>
  <c r="V22" i="6"/>
  <c r="W22" i="6"/>
  <c r="W23" i="6" s="1"/>
  <c r="X22" i="6"/>
  <c r="Y22" i="6"/>
  <c r="Z22" i="6"/>
  <c r="AA22" i="6"/>
  <c r="AB22" i="6"/>
  <c r="AC22" i="6"/>
  <c r="AD22" i="6"/>
  <c r="AE22" i="6"/>
  <c r="AE23" i="6" s="1"/>
  <c r="AF22" i="6"/>
  <c r="AG22" i="6"/>
  <c r="K22" i="6"/>
  <c r="L19" i="6"/>
  <c r="M19" i="6"/>
  <c r="N19" i="6"/>
  <c r="O19" i="6"/>
  <c r="P19" i="6"/>
  <c r="Q19" i="6"/>
  <c r="R19" i="6"/>
  <c r="S19" i="6"/>
  <c r="T19" i="6"/>
  <c r="U19" i="6"/>
  <c r="V19" i="6"/>
  <c r="W19" i="6"/>
  <c r="X19" i="6"/>
  <c r="Y19" i="6"/>
  <c r="Z19" i="6"/>
  <c r="AA19" i="6"/>
  <c r="AB19" i="6"/>
  <c r="AC19" i="6"/>
  <c r="AD19" i="6"/>
  <c r="AE19" i="6"/>
  <c r="AF19" i="6"/>
  <c r="AG19" i="6"/>
  <c r="L20" i="6"/>
  <c r="L21" i="6" s="1"/>
  <c r="M20" i="6"/>
  <c r="M21" i="6" s="1"/>
  <c r="M23" i="6" s="1"/>
  <c r="N20" i="6"/>
  <c r="O20" i="6"/>
  <c r="P20" i="6"/>
  <c r="P21" i="6" s="1"/>
  <c r="Q20" i="6"/>
  <c r="Q21" i="6" s="1"/>
  <c r="Q23" i="6" s="1"/>
  <c r="R20" i="6"/>
  <c r="S20" i="6"/>
  <c r="T20" i="6"/>
  <c r="T21" i="6" s="1"/>
  <c r="U20" i="6"/>
  <c r="U21" i="6" s="1"/>
  <c r="U23" i="6" s="1"/>
  <c r="V20" i="6"/>
  <c r="W20" i="6"/>
  <c r="X20" i="6"/>
  <c r="X21" i="6" s="1"/>
  <c r="Y20" i="6"/>
  <c r="Y21" i="6" s="1"/>
  <c r="Y23" i="6" s="1"/>
  <c r="Z20" i="6"/>
  <c r="AA20" i="6"/>
  <c r="AB20" i="6"/>
  <c r="AB21" i="6" s="1"/>
  <c r="AC20" i="6"/>
  <c r="AC21" i="6" s="1"/>
  <c r="AC23" i="6" s="1"/>
  <c r="AD20" i="6"/>
  <c r="AE20" i="6"/>
  <c r="AF20" i="6"/>
  <c r="AF21" i="6" s="1"/>
  <c r="AG20" i="6"/>
  <c r="AG21" i="6" s="1"/>
  <c r="AG23" i="6" s="1"/>
  <c r="N21" i="6"/>
  <c r="O21" i="6"/>
  <c r="R21" i="6"/>
  <c r="S21" i="6"/>
  <c r="V21" i="6"/>
  <c r="W21" i="6"/>
  <c r="Z21" i="6"/>
  <c r="AA21" i="6"/>
  <c r="AD21" i="6"/>
  <c r="AE21" i="6"/>
  <c r="N23" i="6"/>
  <c r="R23" i="6"/>
  <c r="S23" i="6"/>
  <c r="V23" i="6"/>
  <c r="Z23" i="6"/>
  <c r="AA23" i="6"/>
  <c r="AD23" i="6"/>
  <c r="K20" i="6"/>
  <c r="K19" i="6"/>
  <c r="N14" i="6"/>
  <c r="O14" i="6"/>
  <c r="P14" i="6" s="1"/>
  <c r="Q14" i="6" s="1"/>
  <c r="R14" i="6" s="1"/>
  <c r="S14" i="6" s="1"/>
  <c r="T14" i="6" s="1"/>
  <c r="U14" i="6" s="1"/>
  <c r="V14" i="6" s="1"/>
  <c r="W14" i="6" s="1"/>
  <c r="X14" i="6" s="1"/>
  <c r="Y14" i="6" s="1"/>
  <c r="Z14" i="6" s="1"/>
  <c r="AA14" i="6" s="1"/>
  <c r="AB14" i="6" s="1"/>
  <c r="AC14" i="6" s="1"/>
  <c r="AD14" i="6" s="1"/>
  <c r="AE14" i="6" s="1"/>
  <c r="AF14" i="6" s="1"/>
  <c r="AG14" i="6" s="1"/>
  <c r="M14" i="6"/>
  <c r="L14" i="6"/>
  <c r="K14" i="6"/>
  <c r="AF23" i="6" l="1"/>
  <c r="AB23" i="6"/>
  <c r="X23" i="6"/>
  <c r="T23" i="6"/>
  <c r="P23" i="6"/>
  <c r="L23" i="6"/>
  <c r="L10" i="6"/>
  <c r="M10" i="6"/>
  <c r="N10" i="6"/>
  <c r="O10" i="6"/>
  <c r="P10" i="6"/>
  <c r="Q10" i="6"/>
  <c r="R10" i="6"/>
  <c r="S10" i="6"/>
  <c r="T10" i="6"/>
  <c r="U10" i="6"/>
  <c r="V10" i="6"/>
  <c r="W10" i="6"/>
  <c r="X10" i="6"/>
  <c r="Y10" i="6"/>
  <c r="Z10" i="6"/>
  <c r="AA10" i="6"/>
  <c r="AB10" i="6"/>
  <c r="AC10" i="6"/>
  <c r="AD10" i="6"/>
  <c r="AE10" i="6"/>
  <c r="AF10" i="6"/>
  <c r="AG10" i="6"/>
  <c r="K10" i="6"/>
  <c r="M127" i="13" l="1"/>
  <c r="C5" i="6"/>
  <c r="D5" i="6"/>
  <c r="E5" i="6"/>
  <c r="F5" i="6"/>
  <c r="G5" i="6"/>
  <c r="H5" i="6"/>
  <c r="B5" i="6"/>
  <c r="C10" i="10"/>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2" i="13"/>
  <c r="L93" i="13"/>
  <c r="I3" i="13"/>
  <c r="L3" i="13" s="1"/>
  <c r="I4" i="13"/>
  <c r="L4" i="13" s="1"/>
  <c r="I5" i="13"/>
  <c r="L5" i="13" s="1"/>
  <c r="I6" i="13"/>
  <c r="L6" i="13" s="1"/>
  <c r="I7" i="13"/>
  <c r="L7" i="13" s="1"/>
  <c r="I8" i="13"/>
  <c r="L8" i="13" s="1"/>
  <c r="I9" i="13"/>
  <c r="L9" i="13" s="1"/>
  <c r="I10" i="13"/>
  <c r="L10" i="13" s="1"/>
  <c r="I11" i="13"/>
  <c r="L11" i="13" s="1"/>
  <c r="I12" i="13"/>
  <c r="L12" i="13" s="1"/>
  <c r="I13" i="13"/>
  <c r="L13" i="13" s="1"/>
  <c r="I14" i="13"/>
  <c r="L14" i="13" s="1"/>
  <c r="I15" i="13"/>
  <c r="L15" i="13" s="1"/>
  <c r="I16" i="13"/>
  <c r="L16" i="13" s="1"/>
  <c r="I17" i="13"/>
  <c r="L17" i="13" s="1"/>
  <c r="I18" i="13"/>
  <c r="L18" i="13" s="1"/>
  <c r="I19" i="13"/>
  <c r="L19" i="13" s="1"/>
  <c r="I20" i="13"/>
  <c r="L20" i="13" s="1"/>
  <c r="I21" i="13"/>
  <c r="L21" i="13" s="1"/>
  <c r="I22" i="13"/>
  <c r="L22" i="13" s="1"/>
  <c r="I23" i="13"/>
  <c r="L23" i="13" s="1"/>
  <c r="I24" i="13"/>
  <c r="L24" i="13" s="1"/>
  <c r="I25" i="13"/>
  <c r="L25" i="13" s="1"/>
  <c r="I26" i="13"/>
  <c r="L26" i="13" s="1"/>
  <c r="I27" i="13"/>
  <c r="L27" i="13" s="1"/>
  <c r="I28" i="13"/>
  <c r="L28" i="13" s="1"/>
  <c r="I29" i="13"/>
  <c r="L29" i="13" s="1"/>
  <c r="I30" i="13"/>
  <c r="L30" i="13" s="1"/>
  <c r="I31" i="13"/>
  <c r="L31" i="13" s="1"/>
  <c r="I32" i="13"/>
  <c r="L32" i="13" s="1"/>
  <c r="I33" i="13"/>
  <c r="L33" i="13" s="1"/>
  <c r="I34" i="13"/>
  <c r="L34" i="13" s="1"/>
  <c r="I35" i="13"/>
  <c r="L35" i="13" s="1"/>
  <c r="I36" i="13"/>
  <c r="L36" i="13" s="1"/>
  <c r="I37" i="13"/>
  <c r="L37" i="13" s="1"/>
  <c r="I38" i="13"/>
  <c r="L38" i="13" s="1"/>
  <c r="I39" i="13"/>
  <c r="L39" i="13" s="1"/>
  <c r="I40" i="13"/>
  <c r="L40" i="13" s="1"/>
  <c r="I41" i="13"/>
  <c r="L41" i="13" s="1"/>
  <c r="I42" i="13"/>
  <c r="L42" i="13" s="1"/>
  <c r="I43" i="13"/>
  <c r="L43" i="13" s="1"/>
  <c r="I44" i="13"/>
  <c r="L44" i="13" s="1"/>
  <c r="I45" i="13"/>
  <c r="L45" i="13" s="1"/>
  <c r="I46" i="13"/>
  <c r="L46" i="13" s="1"/>
  <c r="I47" i="13"/>
  <c r="L47" i="13" s="1"/>
  <c r="I48" i="13"/>
  <c r="L48" i="13" s="1"/>
  <c r="I49" i="13"/>
  <c r="L49" i="13" s="1"/>
  <c r="I50" i="13"/>
  <c r="L50" i="13" s="1"/>
  <c r="I51" i="13"/>
  <c r="L51" i="13" s="1"/>
  <c r="I52" i="13"/>
  <c r="L52" i="13" s="1"/>
  <c r="I53" i="13"/>
  <c r="L53" i="13" s="1"/>
  <c r="I54" i="13"/>
  <c r="L54" i="13" s="1"/>
  <c r="I55" i="13"/>
  <c r="L55" i="13" s="1"/>
  <c r="I56" i="13"/>
  <c r="L56" i="13" s="1"/>
  <c r="I57" i="13"/>
  <c r="L57" i="13" s="1"/>
  <c r="I58" i="13"/>
  <c r="L58" i="13" s="1"/>
  <c r="I59" i="13"/>
  <c r="L59" i="13" s="1"/>
  <c r="I60" i="13"/>
  <c r="L60" i="13" s="1"/>
  <c r="I61" i="13"/>
  <c r="L61" i="13" s="1"/>
  <c r="I62" i="13"/>
  <c r="L62" i="13" s="1"/>
  <c r="I63" i="13"/>
  <c r="L63" i="13" s="1"/>
  <c r="I64" i="13"/>
  <c r="L64" i="13" s="1"/>
  <c r="I65" i="13"/>
  <c r="L65" i="13" s="1"/>
  <c r="I66" i="13"/>
  <c r="L66" i="13" s="1"/>
  <c r="I67" i="13"/>
  <c r="L67" i="13" s="1"/>
  <c r="I68" i="13"/>
  <c r="L68" i="13" s="1"/>
  <c r="I69" i="13"/>
  <c r="L69" i="13" s="1"/>
  <c r="I70" i="13"/>
  <c r="L70" i="13" s="1"/>
  <c r="I71" i="13"/>
  <c r="L71" i="13" s="1"/>
  <c r="I72" i="13"/>
  <c r="L72" i="13" s="1"/>
  <c r="I73" i="13"/>
  <c r="L73" i="13" s="1"/>
  <c r="I74" i="13"/>
  <c r="L74" i="13" s="1"/>
  <c r="I75" i="13"/>
  <c r="L75" i="13" s="1"/>
  <c r="I76" i="13"/>
  <c r="L76" i="13" s="1"/>
  <c r="I77" i="13"/>
  <c r="L77" i="13" s="1"/>
  <c r="I78" i="13"/>
  <c r="L78" i="13" s="1"/>
  <c r="I79" i="13"/>
  <c r="L79" i="13" s="1"/>
  <c r="I80" i="13"/>
  <c r="L80" i="13" s="1"/>
  <c r="I81" i="13"/>
  <c r="L81" i="13" s="1"/>
  <c r="I82" i="13"/>
  <c r="L82" i="13" s="1"/>
  <c r="I83" i="13"/>
  <c r="L83" i="13" s="1"/>
  <c r="I84" i="13"/>
  <c r="L84" i="13" s="1"/>
  <c r="I85" i="13"/>
  <c r="L85" i="13" s="1"/>
  <c r="I86" i="13"/>
  <c r="L86" i="13" s="1"/>
  <c r="I87" i="13"/>
  <c r="L87" i="13" s="1"/>
  <c r="I88" i="13"/>
  <c r="L88" i="13" s="1"/>
  <c r="I89" i="13"/>
  <c r="L89" i="13" s="1"/>
  <c r="I90" i="13"/>
  <c r="L90" i="13" s="1"/>
  <c r="I91" i="13"/>
  <c r="L91" i="13" s="1"/>
  <c r="I92" i="13"/>
  <c r="L92" i="13" s="1"/>
  <c r="I93" i="13"/>
  <c r="I94" i="13"/>
  <c r="L94" i="13" s="1"/>
  <c r="I95" i="13"/>
  <c r="L95" i="13" s="1"/>
  <c r="I96" i="13"/>
  <c r="L96" i="13" s="1"/>
  <c r="I97" i="13"/>
  <c r="L97" i="13" s="1"/>
  <c r="I98" i="13"/>
  <c r="L98" i="13" s="1"/>
  <c r="I99" i="13"/>
  <c r="L99" i="13" s="1"/>
  <c r="I100" i="13"/>
  <c r="L100" i="13" s="1"/>
  <c r="I101" i="13"/>
  <c r="L101" i="13" s="1"/>
  <c r="I102" i="13"/>
  <c r="L102" i="13" s="1"/>
  <c r="I103" i="13"/>
  <c r="L103" i="13" s="1"/>
  <c r="I104" i="13"/>
  <c r="L104" i="13" s="1"/>
  <c r="I105" i="13"/>
  <c r="L105" i="13" s="1"/>
  <c r="I106" i="13"/>
  <c r="L106" i="13" s="1"/>
  <c r="I107" i="13"/>
  <c r="L107" i="13" s="1"/>
  <c r="I108" i="13"/>
  <c r="L108" i="13" s="1"/>
  <c r="I109" i="13"/>
  <c r="L109" i="13" s="1"/>
  <c r="I110" i="13"/>
  <c r="L110" i="13" s="1"/>
  <c r="I111" i="13"/>
  <c r="L111" i="13" s="1"/>
  <c r="I112" i="13"/>
  <c r="L112" i="13" s="1"/>
  <c r="I113" i="13"/>
  <c r="L113" i="13" s="1"/>
  <c r="I114" i="13"/>
  <c r="L114" i="13" s="1"/>
  <c r="I115" i="13"/>
  <c r="L115" i="13" s="1"/>
  <c r="I116" i="13"/>
  <c r="L116" i="13" s="1"/>
  <c r="I117" i="13"/>
  <c r="L117" i="13" s="1"/>
  <c r="I118" i="13"/>
  <c r="L118" i="13" s="1"/>
  <c r="I119" i="13"/>
  <c r="L119" i="13" s="1"/>
  <c r="I120" i="13"/>
  <c r="L120" i="13" s="1"/>
  <c r="I121" i="13"/>
  <c r="L121" i="13" s="1"/>
  <c r="I122" i="13"/>
  <c r="L122" i="13" s="1"/>
  <c r="I123" i="13"/>
  <c r="L123" i="13" s="1"/>
  <c r="I124" i="13"/>
  <c r="L124" i="13" s="1"/>
  <c r="I125" i="13"/>
  <c r="L125" i="13" s="1"/>
  <c r="I126" i="13"/>
  <c r="L126" i="13" s="1"/>
  <c r="I2" i="13"/>
  <c r="L2" i="13" s="1"/>
  <c r="H3" i="13"/>
  <c r="K3" i="13" s="1"/>
  <c r="H4" i="13"/>
  <c r="K4" i="13" s="1"/>
  <c r="H5" i="13"/>
  <c r="K5" i="13" s="1"/>
  <c r="N5" i="13" s="1"/>
  <c r="H6" i="13"/>
  <c r="K6" i="13" s="1"/>
  <c r="H7" i="13"/>
  <c r="K7" i="13" s="1"/>
  <c r="H8" i="13"/>
  <c r="K8" i="13" s="1"/>
  <c r="H9" i="13"/>
  <c r="K9" i="13" s="1"/>
  <c r="N9" i="13" s="1"/>
  <c r="H10" i="13"/>
  <c r="K10" i="13" s="1"/>
  <c r="H11" i="13"/>
  <c r="K11" i="13" s="1"/>
  <c r="H12" i="13"/>
  <c r="K12" i="13" s="1"/>
  <c r="H13" i="13"/>
  <c r="K13" i="13" s="1"/>
  <c r="N13" i="13" s="1"/>
  <c r="H14" i="13"/>
  <c r="K14" i="13" s="1"/>
  <c r="H15" i="13"/>
  <c r="K15" i="13" s="1"/>
  <c r="H16" i="13"/>
  <c r="K16" i="13" s="1"/>
  <c r="H17" i="13"/>
  <c r="K17" i="13" s="1"/>
  <c r="H18" i="13"/>
  <c r="K18" i="13" s="1"/>
  <c r="H19" i="13"/>
  <c r="K19" i="13" s="1"/>
  <c r="H20" i="13"/>
  <c r="K20" i="13" s="1"/>
  <c r="H21" i="13"/>
  <c r="K21" i="13" s="1"/>
  <c r="N21" i="13" s="1"/>
  <c r="H22" i="13"/>
  <c r="K22" i="13" s="1"/>
  <c r="H23" i="13"/>
  <c r="K23" i="13" s="1"/>
  <c r="H24" i="13"/>
  <c r="K24" i="13" s="1"/>
  <c r="H25" i="13"/>
  <c r="K25" i="13" s="1"/>
  <c r="H26" i="13"/>
  <c r="K26" i="13" s="1"/>
  <c r="H27" i="13"/>
  <c r="K27" i="13" s="1"/>
  <c r="H28" i="13"/>
  <c r="K28" i="13" s="1"/>
  <c r="H29" i="13"/>
  <c r="K29" i="13" s="1"/>
  <c r="N29" i="13" s="1"/>
  <c r="H30" i="13"/>
  <c r="K30" i="13" s="1"/>
  <c r="H31" i="13"/>
  <c r="K31" i="13" s="1"/>
  <c r="H32" i="13"/>
  <c r="K32" i="13" s="1"/>
  <c r="H33" i="13"/>
  <c r="K33" i="13" s="1"/>
  <c r="H34" i="13"/>
  <c r="K34" i="13" s="1"/>
  <c r="H35" i="13"/>
  <c r="K35" i="13" s="1"/>
  <c r="H36" i="13"/>
  <c r="K36" i="13" s="1"/>
  <c r="H37" i="13"/>
  <c r="K37" i="13" s="1"/>
  <c r="N37" i="13" s="1"/>
  <c r="H38" i="13"/>
  <c r="K38" i="13" s="1"/>
  <c r="H39" i="13"/>
  <c r="K39" i="13" s="1"/>
  <c r="H40" i="13"/>
  <c r="K40" i="13" s="1"/>
  <c r="H41" i="13"/>
  <c r="K41" i="13" s="1"/>
  <c r="H42" i="13"/>
  <c r="K42" i="13" s="1"/>
  <c r="H43" i="13"/>
  <c r="K43" i="13" s="1"/>
  <c r="H44" i="13"/>
  <c r="K44" i="13" s="1"/>
  <c r="H45" i="13"/>
  <c r="K45" i="13" s="1"/>
  <c r="N45" i="13" s="1"/>
  <c r="H46" i="13"/>
  <c r="K46" i="13" s="1"/>
  <c r="H47" i="13"/>
  <c r="K47" i="13" s="1"/>
  <c r="H48" i="13"/>
  <c r="K48" i="13" s="1"/>
  <c r="H49" i="13"/>
  <c r="K49" i="13" s="1"/>
  <c r="H50" i="13"/>
  <c r="K50" i="13" s="1"/>
  <c r="H51" i="13"/>
  <c r="K51" i="13" s="1"/>
  <c r="H52" i="13"/>
  <c r="K52" i="13" s="1"/>
  <c r="H53" i="13"/>
  <c r="K53" i="13" s="1"/>
  <c r="N53" i="13" s="1"/>
  <c r="H54" i="13"/>
  <c r="K54" i="13" s="1"/>
  <c r="H55" i="13"/>
  <c r="K55" i="13" s="1"/>
  <c r="H56" i="13"/>
  <c r="K56" i="13" s="1"/>
  <c r="H57" i="13"/>
  <c r="K57" i="13" s="1"/>
  <c r="H58" i="13"/>
  <c r="K58" i="13" s="1"/>
  <c r="H59" i="13"/>
  <c r="K59" i="13" s="1"/>
  <c r="H60" i="13"/>
  <c r="K60" i="13" s="1"/>
  <c r="H61" i="13"/>
  <c r="K61" i="13" s="1"/>
  <c r="N61" i="13" s="1"/>
  <c r="H62" i="13"/>
  <c r="K62" i="13" s="1"/>
  <c r="H63" i="13"/>
  <c r="K63" i="13" s="1"/>
  <c r="H64" i="13"/>
  <c r="K64" i="13" s="1"/>
  <c r="H65" i="13"/>
  <c r="K65" i="13" s="1"/>
  <c r="H66" i="13"/>
  <c r="K66" i="13" s="1"/>
  <c r="H67" i="13"/>
  <c r="K67" i="13" s="1"/>
  <c r="H68" i="13"/>
  <c r="K68" i="13" s="1"/>
  <c r="H69" i="13"/>
  <c r="K69" i="13" s="1"/>
  <c r="N69" i="13" s="1"/>
  <c r="H70" i="13"/>
  <c r="K70" i="13" s="1"/>
  <c r="H71" i="13"/>
  <c r="K71" i="13" s="1"/>
  <c r="H72" i="13"/>
  <c r="K72" i="13" s="1"/>
  <c r="H73" i="13"/>
  <c r="K73" i="13" s="1"/>
  <c r="H74" i="13"/>
  <c r="K74" i="13" s="1"/>
  <c r="H75" i="13"/>
  <c r="K75" i="13" s="1"/>
  <c r="H76" i="13"/>
  <c r="K76" i="13" s="1"/>
  <c r="H77" i="13"/>
  <c r="K77" i="13" s="1"/>
  <c r="N77" i="13" s="1"/>
  <c r="H78" i="13"/>
  <c r="K78" i="13" s="1"/>
  <c r="H79" i="13"/>
  <c r="K79" i="13" s="1"/>
  <c r="H80" i="13"/>
  <c r="K80" i="13" s="1"/>
  <c r="H81" i="13"/>
  <c r="K81" i="13" s="1"/>
  <c r="H82" i="13"/>
  <c r="K82" i="13" s="1"/>
  <c r="H83" i="13"/>
  <c r="K83" i="13" s="1"/>
  <c r="H84" i="13"/>
  <c r="K84" i="13" s="1"/>
  <c r="H85" i="13"/>
  <c r="K85" i="13" s="1"/>
  <c r="N85" i="13" s="1"/>
  <c r="H86" i="13"/>
  <c r="K86" i="13" s="1"/>
  <c r="H87" i="13"/>
  <c r="K87" i="13" s="1"/>
  <c r="H88" i="13"/>
  <c r="K88" i="13" s="1"/>
  <c r="H89" i="13"/>
  <c r="K89" i="13" s="1"/>
  <c r="H90" i="13"/>
  <c r="K90" i="13" s="1"/>
  <c r="H91" i="13"/>
  <c r="K91" i="13" s="1"/>
  <c r="H92" i="13"/>
  <c r="K92" i="13" s="1"/>
  <c r="H93" i="13"/>
  <c r="K93" i="13" s="1"/>
  <c r="H94" i="13"/>
  <c r="K94" i="13" s="1"/>
  <c r="H95" i="13"/>
  <c r="K95" i="13" s="1"/>
  <c r="H96" i="13"/>
  <c r="K96" i="13" s="1"/>
  <c r="H97" i="13"/>
  <c r="K97" i="13" s="1"/>
  <c r="H98" i="13"/>
  <c r="K98" i="13" s="1"/>
  <c r="H99" i="13"/>
  <c r="K99" i="13" s="1"/>
  <c r="H100" i="13"/>
  <c r="K100" i="13" s="1"/>
  <c r="H101" i="13"/>
  <c r="K101" i="13" s="1"/>
  <c r="H102" i="13"/>
  <c r="K102" i="13" s="1"/>
  <c r="H103" i="13"/>
  <c r="K103" i="13" s="1"/>
  <c r="H104" i="13"/>
  <c r="K104" i="13" s="1"/>
  <c r="H105" i="13"/>
  <c r="K105" i="13" s="1"/>
  <c r="H106" i="13"/>
  <c r="K106" i="13" s="1"/>
  <c r="H107" i="13"/>
  <c r="K107" i="13" s="1"/>
  <c r="H108" i="13"/>
  <c r="K108" i="13" s="1"/>
  <c r="H109" i="13"/>
  <c r="K109" i="13" s="1"/>
  <c r="H110" i="13"/>
  <c r="K110" i="13" s="1"/>
  <c r="H111" i="13"/>
  <c r="K111" i="13" s="1"/>
  <c r="H112" i="13"/>
  <c r="K112" i="13" s="1"/>
  <c r="H113" i="13"/>
  <c r="K113" i="13" s="1"/>
  <c r="H114" i="13"/>
  <c r="K114" i="13" s="1"/>
  <c r="H115" i="13"/>
  <c r="K115" i="13" s="1"/>
  <c r="H116" i="13"/>
  <c r="K116" i="13" s="1"/>
  <c r="H117" i="13"/>
  <c r="K117" i="13" s="1"/>
  <c r="H118" i="13"/>
  <c r="K118" i="13" s="1"/>
  <c r="H119" i="13"/>
  <c r="K119" i="13" s="1"/>
  <c r="H120" i="13"/>
  <c r="K120" i="13" s="1"/>
  <c r="H121" i="13"/>
  <c r="K121" i="13" s="1"/>
  <c r="H122" i="13"/>
  <c r="K122" i="13" s="1"/>
  <c r="H123" i="13"/>
  <c r="K123" i="13" s="1"/>
  <c r="H124" i="13"/>
  <c r="K124" i="13" s="1"/>
  <c r="H125" i="13"/>
  <c r="K125" i="13" s="1"/>
  <c r="H126" i="13"/>
  <c r="K126" i="13" s="1"/>
  <c r="H2" i="13"/>
  <c r="K2" i="13" s="1"/>
  <c r="G7" i="13"/>
  <c r="J7" i="13" s="1"/>
  <c r="G8" i="13"/>
  <c r="J8" i="13" s="1"/>
  <c r="G9" i="13"/>
  <c r="J9" i="13" s="1"/>
  <c r="G10" i="13"/>
  <c r="J10" i="13" s="1"/>
  <c r="G11" i="13"/>
  <c r="J11" i="13" s="1"/>
  <c r="G12" i="13"/>
  <c r="J12" i="13" s="1"/>
  <c r="G13" i="13"/>
  <c r="J13" i="13" s="1"/>
  <c r="G14" i="13"/>
  <c r="J14" i="13" s="1"/>
  <c r="G15" i="13"/>
  <c r="J15" i="13" s="1"/>
  <c r="G16" i="13"/>
  <c r="J16" i="13" s="1"/>
  <c r="G17" i="13"/>
  <c r="J17" i="13" s="1"/>
  <c r="G18" i="13"/>
  <c r="J18" i="13" s="1"/>
  <c r="G19" i="13"/>
  <c r="J19" i="13" s="1"/>
  <c r="G20" i="13"/>
  <c r="J20" i="13" s="1"/>
  <c r="G21" i="13"/>
  <c r="J21" i="13" s="1"/>
  <c r="G22" i="13"/>
  <c r="J22" i="13" s="1"/>
  <c r="G23" i="13"/>
  <c r="J23" i="13" s="1"/>
  <c r="G24" i="13"/>
  <c r="J24" i="13" s="1"/>
  <c r="G25" i="13"/>
  <c r="J25" i="13" s="1"/>
  <c r="G26" i="13"/>
  <c r="J26" i="13" s="1"/>
  <c r="G27" i="13"/>
  <c r="J27" i="13" s="1"/>
  <c r="G28" i="13"/>
  <c r="J28" i="13" s="1"/>
  <c r="G29" i="13"/>
  <c r="J29" i="13" s="1"/>
  <c r="G30" i="13"/>
  <c r="J30" i="13" s="1"/>
  <c r="G31" i="13"/>
  <c r="J31" i="13" s="1"/>
  <c r="G32" i="13"/>
  <c r="J32" i="13" s="1"/>
  <c r="G33" i="13"/>
  <c r="J33" i="13" s="1"/>
  <c r="G34" i="13"/>
  <c r="J34" i="13" s="1"/>
  <c r="G35" i="13"/>
  <c r="J35" i="13" s="1"/>
  <c r="G36" i="13"/>
  <c r="J36" i="13" s="1"/>
  <c r="G37" i="13"/>
  <c r="J37" i="13" s="1"/>
  <c r="G38" i="13"/>
  <c r="J38" i="13" s="1"/>
  <c r="G39" i="13"/>
  <c r="J39" i="13" s="1"/>
  <c r="G40" i="13"/>
  <c r="J40" i="13" s="1"/>
  <c r="G41" i="13"/>
  <c r="J41" i="13" s="1"/>
  <c r="G42" i="13"/>
  <c r="J42" i="13" s="1"/>
  <c r="G43" i="13"/>
  <c r="J43" i="13" s="1"/>
  <c r="G44" i="13"/>
  <c r="J44" i="13" s="1"/>
  <c r="G45" i="13"/>
  <c r="J45" i="13" s="1"/>
  <c r="G46" i="13"/>
  <c r="J46" i="13" s="1"/>
  <c r="G47" i="13"/>
  <c r="J47" i="13" s="1"/>
  <c r="G48" i="13"/>
  <c r="J48" i="13" s="1"/>
  <c r="G49" i="13"/>
  <c r="J49" i="13" s="1"/>
  <c r="G50" i="13"/>
  <c r="J50" i="13" s="1"/>
  <c r="G51" i="13"/>
  <c r="J51" i="13" s="1"/>
  <c r="G52" i="13"/>
  <c r="J52" i="13" s="1"/>
  <c r="G53" i="13"/>
  <c r="J53" i="13" s="1"/>
  <c r="G54" i="13"/>
  <c r="J54" i="13" s="1"/>
  <c r="G55" i="13"/>
  <c r="J55" i="13" s="1"/>
  <c r="G56" i="13"/>
  <c r="J56" i="13" s="1"/>
  <c r="G57" i="13"/>
  <c r="J57" i="13" s="1"/>
  <c r="G58" i="13"/>
  <c r="J58" i="13" s="1"/>
  <c r="G59" i="13"/>
  <c r="J59" i="13" s="1"/>
  <c r="G60" i="13"/>
  <c r="J60" i="13" s="1"/>
  <c r="G61" i="13"/>
  <c r="J61" i="13" s="1"/>
  <c r="G62" i="13"/>
  <c r="J62" i="13" s="1"/>
  <c r="G63" i="13"/>
  <c r="J63" i="13" s="1"/>
  <c r="G64" i="13"/>
  <c r="J64" i="13" s="1"/>
  <c r="G65" i="13"/>
  <c r="J65" i="13" s="1"/>
  <c r="G66" i="13"/>
  <c r="J66" i="13" s="1"/>
  <c r="G67" i="13"/>
  <c r="J67" i="13" s="1"/>
  <c r="G68" i="13"/>
  <c r="J68" i="13" s="1"/>
  <c r="G69" i="13"/>
  <c r="J69" i="13" s="1"/>
  <c r="G70" i="13"/>
  <c r="J70" i="13" s="1"/>
  <c r="G71" i="13"/>
  <c r="J71" i="13" s="1"/>
  <c r="G72" i="13"/>
  <c r="J72" i="13" s="1"/>
  <c r="G73" i="13"/>
  <c r="J73" i="13" s="1"/>
  <c r="G74" i="13"/>
  <c r="J74" i="13" s="1"/>
  <c r="G75" i="13"/>
  <c r="J75" i="13" s="1"/>
  <c r="G76" i="13"/>
  <c r="J76" i="13" s="1"/>
  <c r="G77" i="13"/>
  <c r="J77" i="13" s="1"/>
  <c r="G78" i="13"/>
  <c r="J78" i="13" s="1"/>
  <c r="G79" i="13"/>
  <c r="J79" i="13" s="1"/>
  <c r="G80" i="13"/>
  <c r="J80" i="13" s="1"/>
  <c r="G81" i="13"/>
  <c r="J81" i="13" s="1"/>
  <c r="G82" i="13"/>
  <c r="J82" i="13" s="1"/>
  <c r="G83" i="13"/>
  <c r="J83" i="13" s="1"/>
  <c r="G84" i="13"/>
  <c r="J84" i="13" s="1"/>
  <c r="G85" i="13"/>
  <c r="J85" i="13" s="1"/>
  <c r="G86" i="13"/>
  <c r="J86" i="13" s="1"/>
  <c r="G87" i="13"/>
  <c r="J87" i="13" s="1"/>
  <c r="G88" i="13"/>
  <c r="J88" i="13" s="1"/>
  <c r="G89" i="13"/>
  <c r="J89" i="13" s="1"/>
  <c r="G90" i="13"/>
  <c r="J90" i="13" s="1"/>
  <c r="G91" i="13"/>
  <c r="J91" i="13" s="1"/>
  <c r="G92" i="13"/>
  <c r="J92" i="13" s="1"/>
  <c r="G93" i="13"/>
  <c r="J93" i="13" s="1"/>
  <c r="G94" i="13"/>
  <c r="J94" i="13" s="1"/>
  <c r="G95" i="13"/>
  <c r="J95" i="13" s="1"/>
  <c r="G96" i="13"/>
  <c r="J96" i="13" s="1"/>
  <c r="G97" i="13"/>
  <c r="J97" i="13" s="1"/>
  <c r="G98" i="13"/>
  <c r="J98" i="13" s="1"/>
  <c r="G99" i="13"/>
  <c r="J99" i="13" s="1"/>
  <c r="G100" i="13"/>
  <c r="J100" i="13" s="1"/>
  <c r="G101" i="13"/>
  <c r="J101" i="13" s="1"/>
  <c r="G102" i="13"/>
  <c r="J102" i="13" s="1"/>
  <c r="G103" i="13"/>
  <c r="J103" i="13" s="1"/>
  <c r="G104" i="13"/>
  <c r="J104" i="13" s="1"/>
  <c r="G105" i="13"/>
  <c r="J105" i="13" s="1"/>
  <c r="G106" i="13"/>
  <c r="J106" i="13" s="1"/>
  <c r="G107" i="13"/>
  <c r="J107" i="13" s="1"/>
  <c r="G108" i="13"/>
  <c r="J108" i="13" s="1"/>
  <c r="G109" i="13"/>
  <c r="J109" i="13" s="1"/>
  <c r="G110" i="13"/>
  <c r="J110" i="13" s="1"/>
  <c r="G111" i="13"/>
  <c r="J111" i="13" s="1"/>
  <c r="G112" i="13"/>
  <c r="J112" i="13" s="1"/>
  <c r="G113" i="13"/>
  <c r="J113" i="13" s="1"/>
  <c r="G114" i="13"/>
  <c r="J114" i="13" s="1"/>
  <c r="G115" i="13"/>
  <c r="J115" i="13" s="1"/>
  <c r="G116" i="13"/>
  <c r="J116" i="13" s="1"/>
  <c r="G117" i="13"/>
  <c r="J117" i="13" s="1"/>
  <c r="G118" i="13"/>
  <c r="J118" i="13" s="1"/>
  <c r="G119" i="13"/>
  <c r="J119" i="13" s="1"/>
  <c r="G120" i="13"/>
  <c r="J120" i="13" s="1"/>
  <c r="G121" i="13"/>
  <c r="J121" i="13" s="1"/>
  <c r="G122" i="13"/>
  <c r="J122" i="13" s="1"/>
  <c r="G123" i="13"/>
  <c r="J123" i="13" s="1"/>
  <c r="G124" i="13"/>
  <c r="J124" i="13" s="1"/>
  <c r="G125" i="13"/>
  <c r="J125" i="13" s="1"/>
  <c r="G126" i="13"/>
  <c r="J126" i="13" s="1"/>
  <c r="G3" i="13"/>
  <c r="J3" i="13" s="1"/>
  <c r="G4" i="13"/>
  <c r="J4" i="13" s="1"/>
  <c r="G5" i="13"/>
  <c r="J5" i="13" s="1"/>
  <c r="G6" i="13"/>
  <c r="J6" i="13" s="1"/>
  <c r="G2" i="13"/>
  <c r="J2" i="13" s="1"/>
  <c r="F6" i="13"/>
  <c r="E6" i="13"/>
  <c r="D6" i="13"/>
  <c r="C6" i="13"/>
  <c r="F5" i="13"/>
  <c r="E5" i="13"/>
  <c r="D5" i="13"/>
  <c r="C5" i="13"/>
  <c r="F4" i="13"/>
  <c r="E4" i="13"/>
  <c r="D4" i="13"/>
  <c r="C4" i="13"/>
  <c r="F3" i="13"/>
  <c r="E3" i="13"/>
  <c r="D3" i="13"/>
  <c r="C3" i="13"/>
  <c r="G2" i="10"/>
  <c r="F2" i="10"/>
  <c r="L127" i="13" l="1"/>
  <c r="N2" i="13"/>
  <c r="N123" i="13"/>
  <c r="N119" i="13"/>
  <c r="O119" i="13" s="1"/>
  <c r="N115" i="13"/>
  <c r="N111" i="13"/>
  <c r="N107" i="13"/>
  <c r="O107" i="13" s="1"/>
  <c r="N103" i="13"/>
  <c r="O103" i="13" s="1"/>
  <c r="N99" i="13"/>
  <c r="N95" i="13"/>
  <c r="N91" i="13"/>
  <c r="N87" i="13"/>
  <c r="N83" i="13"/>
  <c r="N79" i="13"/>
  <c r="N75" i="13"/>
  <c r="O75" i="13" s="1"/>
  <c r="N71" i="13"/>
  <c r="O71" i="13" s="1"/>
  <c r="N67" i="13"/>
  <c r="N63" i="13"/>
  <c r="N59" i="13"/>
  <c r="O59" i="13" s="1"/>
  <c r="N55" i="13"/>
  <c r="O55" i="13" s="1"/>
  <c r="N51" i="13"/>
  <c r="N47" i="13"/>
  <c r="N43" i="13"/>
  <c r="N39" i="13"/>
  <c r="O39" i="13" s="1"/>
  <c r="N35" i="13"/>
  <c r="N31" i="13"/>
  <c r="N27" i="13"/>
  <c r="O27" i="13" s="1"/>
  <c r="N23" i="13"/>
  <c r="O23" i="13" s="1"/>
  <c r="N19" i="13"/>
  <c r="N15" i="13"/>
  <c r="N11" i="13"/>
  <c r="N7" i="13"/>
  <c r="O7" i="13" s="1"/>
  <c r="N3" i="13"/>
  <c r="J127" i="13"/>
  <c r="N124" i="13"/>
  <c r="O124" i="13" s="1"/>
  <c r="N120" i="13"/>
  <c r="O120" i="13" s="1"/>
  <c r="N116" i="13"/>
  <c r="O116" i="13" s="1"/>
  <c r="N112" i="13"/>
  <c r="O112" i="13" s="1"/>
  <c r="N108" i="13"/>
  <c r="O108" i="13" s="1"/>
  <c r="N104" i="13"/>
  <c r="O104" i="13" s="1"/>
  <c r="N100" i="13"/>
  <c r="O100" i="13" s="1"/>
  <c r="N96" i="13"/>
  <c r="O96" i="13" s="1"/>
  <c r="N92" i="13"/>
  <c r="O92" i="13" s="1"/>
  <c r="N88" i="13"/>
  <c r="O88" i="13" s="1"/>
  <c r="N84" i="13"/>
  <c r="O84" i="13" s="1"/>
  <c r="N80" i="13"/>
  <c r="O80" i="13" s="1"/>
  <c r="N76" i="13"/>
  <c r="O76" i="13" s="1"/>
  <c r="N72" i="13"/>
  <c r="O72" i="13" s="1"/>
  <c r="N68" i="13"/>
  <c r="O68" i="13" s="1"/>
  <c r="N64" i="13"/>
  <c r="O64" i="13" s="1"/>
  <c r="N60" i="13"/>
  <c r="O60" i="13" s="1"/>
  <c r="N56" i="13"/>
  <c r="O56" i="13" s="1"/>
  <c r="N52" i="13"/>
  <c r="O52" i="13" s="1"/>
  <c r="N48" i="13"/>
  <c r="O48" i="13" s="1"/>
  <c r="N44" i="13"/>
  <c r="O44" i="13" s="1"/>
  <c r="N40" i="13"/>
  <c r="O40" i="13" s="1"/>
  <c r="N36" i="13"/>
  <c r="O36" i="13" s="1"/>
  <c r="N32" i="13"/>
  <c r="O32" i="13" s="1"/>
  <c r="N28" i="13"/>
  <c r="O28" i="13" s="1"/>
  <c r="N24" i="13"/>
  <c r="O24" i="13" s="1"/>
  <c r="N20" i="13"/>
  <c r="O20" i="13" s="1"/>
  <c r="N12" i="13"/>
  <c r="O12" i="13" s="1"/>
  <c r="N8" i="13"/>
  <c r="O8" i="13" s="1"/>
  <c r="N4" i="13"/>
  <c r="O4" i="13" s="1"/>
  <c r="K127" i="13"/>
  <c r="N126" i="13"/>
  <c r="O126" i="13" s="1"/>
  <c r="N122" i="13"/>
  <c r="N118" i="13"/>
  <c r="O118" i="13" s="1"/>
  <c r="N114" i="13"/>
  <c r="N110" i="13"/>
  <c r="O110" i="13" s="1"/>
  <c r="N106" i="13"/>
  <c r="O106" i="13" s="1"/>
  <c r="N102" i="13"/>
  <c r="O102" i="13" s="1"/>
  <c r="N98" i="13"/>
  <c r="N94" i="13"/>
  <c r="O94" i="13" s="1"/>
  <c r="N90" i="13"/>
  <c r="O90" i="13" s="1"/>
  <c r="N86" i="13"/>
  <c r="O86" i="13" s="1"/>
  <c r="N82" i="13"/>
  <c r="N78" i="13"/>
  <c r="O78" i="13" s="1"/>
  <c r="N74" i="13"/>
  <c r="O74" i="13" s="1"/>
  <c r="N70" i="13"/>
  <c r="O70" i="13" s="1"/>
  <c r="N66" i="13"/>
  <c r="N62" i="13"/>
  <c r="O62" i="13" s="1"/>
  <c r="N58" i="13"/>
  <c r="O58" i="13" s="1"/>
  <c r="N54" i="13"/>
  <c r="O54" i="13" s="1"/>
  <c r="N50" i="13"/>
  <c r="N46" i="13"/>
  <c r="O46" i="13" s="1"/>
  <c r="N42" i="13"/>
  <c r="O42" i="13" s="1"/>
  <c r="N38" i="13"/>
  <c r="O38" i="13" s="1"/>
  <c r="N34" i="13"/>
  <c r="N30" i="13"/>
  <c r="O30" i="13" s="1"/>
  <c r="N26" i="13"/>
  <c r="O26" i="13" s="1"/>
  <c r="N22" i="13"/>
  <c r="O22" i="13" s="1"/>
  <c r="N18" i="13"/>
  <c r="N14" i="13"/>
  <c r="O14" i="13" s="1"/>
  <c r="N10" i="13"/>
  <c r="O10" i="13" s="1"/>
  <c r="N6" i="13"/>
  <c r="O6" i="13" s="1"/>
  <c r="O63" i="13"/>
  <c r="O47" i="13"/>
  <c r="O31" i="13"/>
  <c r="O123" i="13"/>
  <c r="O111" i="13"/>
  <c r="O95" i="13"/>
  <c r="O79" i="13"/>
  <c r="O67" i="13"/>
  <c r="O51" i="13"/>
  <c r="O43" i="13"/>
  <c r="O35" i="13"/>
  <c r="O2" i="13"/>
  <c r="O115" i="13"/>
  <c r="O99" i="13"/>
  <c r="O91" i="13"/>
  <c r="O87" i="13"/>
  <c r="O83" i="13"/>
  <c r="O11" i="13"/>
  <c r="O114" i="13"/>
  <c r="O98" i="13"/>
  <c r="O82" i="13"/>
  <c r="O66" i="13"/>
  <c r="O50" i="13"/>
  <c r="O34" i="13"/>
  <c r="O18" i="13"/>
  <c r="O19" i="13"/>
  <c r="N16" i="13"/>
  <c r="O16" i="13" s="1"/>
  <c r="N125" i="13"/>
  <c r="O125" i="13" s="1"/>
  <c r="N117" i="13"/>
  <c r="O117" i="13" s="1"/>
  <c r="N109" i="13"/>
  <c r="O109" i="13" s="1"/>
  <c r="N101" i="13"/>
  <c r="O101" i="13" s="1"/>
  <c r="N93" i="13"/>
  <c r="O93" i="13" s="1"/>
  <c r="O85" i="13"/>
  <c r="O77" i="13"/>
  <c r="N73" i="13"/>
  <c r="O73" i="13" s="1"/>
  <c r="O69" i="13"/>
  <c r="N65" i="13"/>
  <c r="O65" i="13" s="1"/>
  <c r="O61" i="13"/>
  <c r="N57" i="13"/>
  <c r="O57" i="13" s="1"/>
  <c r="O53" i="13"/>
  <c r="N49" i="13"/>
  <c r="O49" i="13" s="1"/>
  <c r="O45" i="13"/>
  <c r="N41" i="13"/>
  <c r="O41" i="13" s="1"/>
  <c r="O37" i="13"/>
  <c r="N33" i="13"/>
  <c r="O33" i="13" s="1"/>
  <c r="O29" i="13"/>
  <c r="N25" i="13"/>
  <c r="O25" i="13" s="1"/>
  <c r="O21" i="13"/>
  <c r="N17" i="13"/>
  <c r="O17" i="13" s="1"/>
  <c r="O13" i="13"/>
  <c r="O9" i="13"/>
  <c r="O5" i="13"/>
  <c r="O15" i="13"/>
  <c r="O3" i="13"/>
  <c r="N121" i="13"/>
  <c r="O121" i="13" s="1"/>
  <c r="N113" i="13"/>
  <c r="O113" i="13" s="1"/>
  <c r="N105" i="13"/>
  <c r="O105" i="13" s="1"/>
  <c r="N97" i="13"/>
  <c r="O97" i="13" s="1"/>
  <c r="N89" i="13"/>
  <c r="O89" i="13" s="1"/>
  <c r="N81" i="13"/>
  <c r="O81" i="13" s="1"/>
  <c r="F11" i="12"/>
  <c r="G11" i="12" s="1"/>
  <c r="F18" i="12"/>
  <c r="G18" i="12" s="1"/>
  <c r="F4" i="12"/>
  <c r="G4" i="12" s="1"/>
  <c r="N127" i="13" l="1"/>
  <c r="O122" i="13"/>
  <c r="B16" i="12"/>
  <c r="B17" i="12"/>
  <c r="B19" i="12"/>
  <c r="B20" i="12"/>
  <c r="C9" i="12"/>
  <c r="C10" i="12"/>
  <c r="C12" i="12"/>
  <c r="C13" i="12"/>
  <c r="O127" i="13" l="1"/>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B10" i="10"/>
  <c r="B11" i="13" l="1"/>
  <c r="C11" i="13" s="1"/>
  <c r="B8" i="13"/>
  <c r="B10" i="13"/>
  <c r="B12" i="13"/>
  <c r="C12" i="13" s="1"/>
  <c r="B9" i="13"/>
  <c r="F10" i="10"/>
  <c r="G10" i="10" s="1"/>
  <c r="F131" i="10"/>
  <c r="G131" i="10" s="1"/>
  <c r="F127" i="10"/>
  <c r="G127" i="10" s="1"/>
  <c r="F123" i="10"/>
  <c r="G123" i="10" s="1"/>
  <c r="F119" i="10"/>
  <c r="G119" i="10" s="1"/>
  <c r="F115" i="10"/>
  <c r="G115" i="10" s="1"/>
  <c r="F111" i="10"/>
  <c r="G111" i="10" s="1"/>
  <c r="F107" i="10"/>
  <c r="G107" i="10" s="1"/>
  <c r="F103" i="10"/>
  <c r="G103" i="10" s="1"/>
  <c r="F99" i="10"/>
  <c r="G99" i="10" s="1"/>
  <c r="F95" i="10"/>
  <c r="G95" i="10" s="1"/>
  <c r="F91" i="10"/>
  <c r="G91" i="10" s="1"/>
  <c r="F87" i="10"/>
  <c r="G87" i="10" s="1"/>
  <c r="F83" i="10"/>
  <c r="G83" i="10" s="1"/>
  <c r="F79" i="10"/>
  <c r="G79" i="10" s="1"/>
  <c r="F75" i="10"/>
  <c r="G75" i="10" s="1"/>
  <c r="F71" i="10"/>
  <c r="G71" i="10" s="1"/>
  <c r="F67" i="10"/>
  <c r="G67" i="10" s="1"/>
  <c r="F63" i="10"/>
  <c r="G63" i="10" s="1"/>
  <c r="F59" i="10"/>
  <c r="G59" i="10" s="1"/>
  <c r="F55" i="10"/>
  <c r="G55" i="10" s="1"/>
  <c r="F51" i="10"/>
  <c r="G51" i="10" s="1"/>
  <c r="F47" i="10"/>
  <c r="G47" i="10" s="1"/>
  <c r="F43" i="10"/>
  <c r="G43" i="10" s="1"/>
  <c r="F39" i="10"/>
  <c r="G39" i="10" s="1"/>
  <c r="F35" i="10"/>
  <c r="G35" i="10" s="1"/>
  <c r="F31" i="10"/>
  <c r="G31" i="10" s="1"/>
  <c r="F27" i="10"/>
  <c r="G27" i="10" s="1"/>
  <c r="F23" i="10"/>
  <c r="G23" i="10" s="1"/>
  <c r="F19" i="10"/>
  <c r="G19" i="10" s="1"/>
  <c r="F15" i="10"/>
  <c r="G15" i="10" s="1"/>
  <c r="F11" i="10"/>
  <c r="G11" i="10" s="1"/>
  <c r="F134" i="10"/>
  <c r="G134" i="10" s="1"/>
  <c r="F130" i="10"/>
  <c r="G130" i="10" s="1"/>
  <c r="F126" i="10"/>
  <c r="G126" i="10" s="1"/>
  <c r="F122" i="10"/>
  <c r="G122" i="10" s="1"/>
  <c r="F118" i="10"/>
  <c r="G118" i="10" s="1"/>
  <c r="F114" i="10"/>
  <c r="G114" i="10" s="1"/>
  <c r="F110" i="10"/>
  <c r="G110" i="10" s="1"/>
  <c r="F106" i="10"/>
  <c r="G106" i="10" s="1"/>
  <c r="F102" i="10"/>
  <c r="G102" i="10" s="1"/>
  <c r="F98" i="10"/>
  <c r="G98" i="10" s="1"/>
  <c r="F94" i="10"/>
  <c r="G94" i="10" s="1"/>
  <c r="F90" i="10"/>
  <c r="G90" i="10" s="1"/>
  <c r="F86" i="10"/>
  <c r="G86" i="10" s="1"/>
  <c r="F82" i="10"/>
  <c r="G82" i="10" s="1"/>
  <c r="F78" i="10"/>
  <c r="G78" i="10" s="1"/>
  <c r="F74" i="10"/>
  <c r="G74" i="10" s="1"/>
  <c r="F70" i="10"/>
  <c r="G70" i="10" s="1"/>
  <c r="F66" i="10"/>
  <c r="G66" i="10" s="1"/>
  <c r="F62" i="10"/>
  <c r="G62" i="10" s="1"/>
  <c r="F58" i="10"/>
  <c r="G58" i="10" s="1"/>
  <c r="F54" i="10"/>
  <c r="G54" i="10" s="1"/>
  <c r="F50" i="10"/>
  <c r="G50" i="10" s="1"/>
  <c r="F46" i="10"/>
  <c r="G46" i="10" s="1"/>
  <c r="F42" i="10"/>
  <c r="G42" i="10" s="1"/>
  <c r="F38" i="10"/>
  <c r="G38" i="10" s="1"/>
  <c r="F34" i="10"/>
  <c r="G34" i="10" s="1"/>
  <c r="F30" i="10"/>
  <c r="G30" i="10" s="1"/>
  <c r="F26" i="10"/>
  <c r="G26" i="10" s="1"/>
  <c r="F22" i="10"/>
  <c r="G22" i="10" s="1"/>
  <c r="F18" i="10"/>
  <c r="G18" i="10" s="1"/>
  <c r="F14" i="10"/>
  <c r="G14" i="10" s="1"/>
  <c r="F133" i="10"/>
  <c r="G133" i="10" s="1"/>
  <c r="F129" i="10"/>
  <c r="G129" i="10" s="1"/>
  <c r="F125" i="10"/>
  <c r="G125" i="10" s="1"/>
  <c r="F121" i="10"/>
  <c r="G121" i="10" s="1"/>
  <c r="F117" i="10"/>
  <c r="G117" i="10" s="1"/>
  <c r="F113" i="10"/>
  <c r="G113" i="10" s="1"/>
  <c r="F109" i="10"/>
  <c r="G109" i="10" s="1"/>
  <c r="F105" i="10"/>
  <c r="G105" i="10" s="1"/>
  <c r="F101" i="10"/>
  <c r="G101" i="10" s="1"/>
  <c r="F97" i="10"/>
  <c r="G97" i="10" s="1"/>
  <c r="F93" i="10"/>
  <c r="G93" i="10" s="1"/>
  <c r="F89" i="10"/>
  <c r="G89" i="10" s="1"/>
  <c r="F85" i="10"/>
  <c r="G85" i="10" s="1"/>
  <c r="F81" i="10"/>
  <c r="G81" i="10" s="1"/>
  <c r="F77" i="10"/>
  <c r="G77" i="10" s="1"/>
  <c r="F73" i="10"/>
  <c r="G73" i="10" s="1"/>
  <c r="F69" i="10"/>
  <c r="G69" i="10" s="1"/>
  <c r="F65" i="10"/>
  <c r="G65" i="10" s="1"/>
  <c r="F61" i="10"/>
  <c r="G61" i="10" s="1"/>
  <c r="F57" i="10"/>
  <c r="G57" i="10" s="1"/>
  <c r="F53" i="10"/>
  <c r="G53" i="10" s="1"/>
  <c r="F49" i="10"/>
  <c r="G49" i="10" s="1"/>
  <c r="F45" i="10"/>
  <c r="G45" i="10" s="1"/>
  <c r="F41" i="10"/>
  <c r="G41" i="10" s="1"/>
  <c r="F37" i="10"/>
  <c r="G37" i="10" s="1"/>
  <c r="F33" i="10"/>
  <c r="G33" i="10" s="1"/>
  <c r="F29" i="10"/>
  <c r="G29" i="10" s="1"/>
  <c r="F25" i="10"/>
  <c r="G25" i="10" s="1"/>
  <c r="F21" i="10"/>
  <c r="G21" i="10" s="1"/>
  <c r="F17" i="10"/>
  <c r="G17" i="10" s="1"/>
  <c r="F13" i="10"/>
  <c r="G13" i="10" s="1"/>
  <c r="F132" i="10"/>
  <c r="G132" i="10" s="1"/>
  <c r="F128" i="10"/>
  <c r="G128" i="10" s="1"/>
  <c r="F124" i="10"/>
  <c r="G124" i="10" s="1"/>
  <c r="F120" i="10"/>
  <c r="G120" i="10" s="1"/>
  <c r="F116" i="10"/>
  <c r="G116" i="10" s="1"/>
  <c r="F112" i="10"/>
  <c r="G112" i="10" s="1"/>
  <c r="F108" i="10"/>
  <c r="G108" i="10" s="1"/>
  <c r="F104" i="10"/>
  <c r="G104" i="10" s="1"/>
  <c r="F100" i="10"/>
  <c r="G100" i="10" s="1"/>
  <c r="F96" i="10"/>
  <c r="G96" i="10" s="1"/>
  <c r="F92" i="10"/>
  <c r="G92" i="10" s="1"/>
  <c r="F88" i="10"/>
  <c r="G88" i="10" s="1"/>
  <c r="F84" i="10"/>
  <c r="G84" i="10" s="1"/>
  <c r="F80" i="10"/>
  <c r="G80" i="10" s="1"/>
  <c r="F76" i="10"/>
  <c r="G76" i="10" s="1"/>
  <c r="F72" i="10"/>
  <c r="G72" i="10" s="1"/>
  <c r="F68" i="10"/>
  <c r="G68" i="10" s="1"/>
  <c r="F64" i="10"/>
  <c r="G64" i="10" s="1"/>
  <c r="F60" i="10"/>
  <c r="G60" i="10" s="1"/>
  <c r="F56" i="10"/>
  <c r="G56" i="10" s="1"/>
  <c r="F52" i="10"/>
  <c r="G52" i="10" s="1"/>
  <c r="F48" i="10"/>
  <c r="G48" i="10" s="1"/>
  <c r="F44" i="10"/>
  <c r="G44" i="10" s="1"/>
  <c r="F40" i="10"/>
  <c r="G40" i="10" s="1"/>
  <c r="F36" i="10"/>
  <c r="G36" i="10" s="1"/>
  <c r="F32" i="10"/>
  <c r="G32" i="10" s="1"/>
  <c r="F28" i="10"/>
  <c r="G28" i="10" s="1"/>
  <c r="F24" i="10"/>
  <c r="G24" i="10" s="1"/>
  <c r="F20" i="10"/>
  <c r="G20" i="10" s="1"/>
  <c r="F16" i="10"/>
  <c r="G16" i="10" s="1"/>
  <c r="F12" i="10"/>
  <c r="G12" i="10" s="1"/>
  <c r="E10"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5" i="10"/>
  <c r="B16" i="10"/>
  <c r="B17" i="10"/>
  <c r="B18" i="10"/>
  <c r="B19" i="10"/>
  <c r="B13" i="10"/>
  <c r="B14" i="10"/>
  <c r="B11" i="10"/>
  <c r="B12" i="10"/>
  <c r="E3" i="10"/>
  <c r="E5" i="10"/>
  <c r="E6" i="10"/>
  <c r="E4" i="10"/>
  <c r="D6" i="10"/>
  <c r="D5" i="10"/>
  <c r="D3" i="10"/>
  <c r="C6" i="10"/>
  <c r="C5" i="10"/>
  <c r="C3" i="10"/>
  <c r="D4" i="10"/>
  <c r="C4" i="10"/>
  <c r="B6" i="10"/>
  <c r="B5" i="10"/>
  <c r="B3" i="10"/>
  <c r="B4" i="10"/>
  <c r="I10" i="10" l="1"/>
  <c r="I31" i="10"/>
  <c r="J31" i="10" s="1"/>
  <c r="I29" i="10"/>
  <c r="J29" i="10" s="1"/>
  <c r="H3" i="9"/>
  <c r="H4" i="9"/>
  <c r="H11" i="6"/>
  <c r="H15" i="6" s="1"/>
  <c r="H14" i="6"/>
  <c r="H17" i="6" s="1"/>
  <c r="H2" i="9" s="1"/>
  <c r="H9" i="9" s="1"/>
  <c r="H10" i="9" s="1"/>
  <c r="G3" i="9"/>
  <c r="G4" i="9"/>
  <c r="G14" i="6"/>
  <c r="G17" i="6"/>
  <c r="G2" i="9" s="1"/>
  <c r="G9" i="9" s="1"/>
  <c r="G11" i="6"/>
  <c r="G15" i="6" s="1"/>
  <c r="F11" i="6"/>
  <c r="F14" i="6"/>
  <c r="F17" i="6" s="1"/>
  <c r="E11" i="6"/>
  <c r="E14" i="6"/>
  <c r="E17" i="6" s="1"/>
  <c r="D11" i="6"/>
  <c r="D14" i="6"/>
  <c r="D17" i="6" s="1"/>
  <c r="C11" i="6"/>
  <c r="C15" i="6" s="1"/>
  <c r="C14" i="6"/>
  <c r="C17" i="6" s="1"/>
  <c r="B11" i="6"/>
  <c r="K6" i="6" s="1"/>
  <c r="B14" i="6"/>
  <c r="B17" i="6" s="1"/>
  <c r="F3" i="9"/>
  <c r="F4" i="9"/>
  <c r="E3" i="9"/>
  <c r="E4" i="9"/>
  <c r="D3" i="9"/>
  <c r="D4" i="9"/>
  <c r="C3" i="9"/>
  <c r="C4" i="9"/>
  <c r="B3" i="9"/>
  <c r="B4" i="9"/>
  <c r="J46" i="6"/>
  <c r="F1" i="9"/>
  <c r="J32" i="6"/>
  <c r="D1" i="8" s="1"/>
  <c r="D1" i="9"/>
  <c r="J18" i="6"/>
  <c r="C1" i="9" s="1"/>
  <c r="K39" i="6"/>
  <c r="K35" i="6"/>
  <c r="K37" i="6" s="1"/>
  <c r="K40" i="6" s="1"/>
  <c r="K42" i="6" s="1"/>
  <c r="K5" i="6"/>
  <c r="K7" i="6" s="1"/>
  <c r="K9" i="6" s="1"/>
  <c r="K12" i="6" s="1"/>
  <c r="K8" i="6"/>
  <c r="K25" i="6"/>
  <c r="L5" i="6"/>
  <c r="L8" i="6"/>
  <c r="M5" i="6"/>
  <c r="M8" i="6"/>
  <c r="N5" i="6"/>
  <c r="N6" i="6"/>
  <c r="N7" i="6"/>
  <c r="N9" i="6" s="1"/>
  <c r="N12" i="6" s="1"/>
  <c r="N8" i="6"/>
  <c r="O5" i="6"/>
  <c r="O8" i="6"/>
  <c r="P5" i="6"/>
  <c r="P6" i="6"/>
  <c r="P7" i="6"/>
  <c r="P9" i="6" s="1"/>
  <c r="P12" i="6" s="1"/>
  <c r="P8" i="6"/>
  <c r="Q5" i="6"/>
  <c r="Q8" i="6"/>
  <c r="R5" i="6"/>
  <c r="R6" i="6"/>
  <c r="R7" i="6"/>
  <c r="R9" i="6" s="1"/>
  <c r="R12" i="6" s="1"/>
  <c r="R8" i="6"/>
  <c r="S5" i="6"/>
  <c r="S8" i="6"/>
  <c r="T5" i="6"/>
  <c r="T6" i="6"/>
  <c r="T7" i="6"/>
  <c r="T9" i="6" s="1"/>
  <c r="T12" i="6" s="1"/>
  <c r="T8" i="6"/>
  <c r="U5" i="6"/>
  <c r="U8" i="6"/>
  <c r="V5" i="6"/>
  <c r="V6" i="6"/>
  <c r="V7" i="6"/>
  <c r="V9" i="6" s="1"/>
  <c r="V12" i="6" s="1"/>
  <c r="V8" i="6"/>
  <c r="W5" i="6"/>
  <c r="W8" i="6"/>
  <c r="X5" i="6"/>
  <c r="X6" i="6"/>
  <c r="X7" i="6"/>
  <c r="X9" i="6" s="1"/>
  <c r="X12" i="6" s="1"/>
  <c r="X8" i="6"/>
  <c r="Y5" i="6"/>
  <c r="Y8" i="6"/>
  <c r="Z5" i="6"/>
  <c r="Z6" i="6"/>
  <c r="Z7" i="6"/>
  <c r="Z9" i="6" s="1"/>
  <c r="Z12" i="6" s="1"/>
  <c r="Z8" i="6"/>
  <c r="AA5" i="6"/>
  <c r="AA8" i="6"/>
  <c r="AB5" i="6"/>
  <c r="AB6" i="6"/>
  <c r="AB7" i="6"/>
  <c r="AB9" i="6" s="1"/>
  <c r="AB12" i="6" s="1"/>
  <c r="AB8" i="6"/>
  <c r="AC5" i="6"/>
  <c r="AC8" i="6"/>
  <c r="AD5" i="6"/>
  <c r="AD6" i="6"/>
  <c r="AD7" i="6"/>
  <c r="AD9" i="6" s="1"/>
  <c r="AD12" i="6" s="1"/>
  <c r="AD8" i="6"/>
  <c r="AE5" i="6"/>
  <c r="AE8" i="6"/>
  <c r="AF5" i="6"/>
  <c r="AF6" i="6"/>
  <c r="AF7" i="6"/>
  <c r="AF9" i="6" s="1"/>
  <c r="AF12" i="6" s="1"/>
  <c r="AF8" i="6"/>
  <c r="AG5" i="6"/>
  <c r="AG8" i="6"/>
  <c r="L1" i="6"/>
  <c r="K11" i="6"/>
  <c r="C3" i="8"/>
  <c r="C4" i="8"/>
  <c r="D3" i="8"/>
  <c r="D4" i="8"/>
  <c r="E3" i="8"/>
  <c r="E4" i="8"/>
  <c r="F3" i="8"/>
  <c r="F4" i="8"/>
  <c r="F1" i="8"/>
  <c r="E1" i="8"/>
  <c r="B3" i="8"/>
  <c r="B4" i="8"/>
  <c r="E15" i="6"/>
  <c r="F15" i="6"/>
  <c r="A18" i="4"/>
  <c r="AG45" i="6"/>
  <c r="AF45" i="6"/>
  <c r="AE45" i="6"/>
  <c r="AD45" i="6"/>
  <c r="AC45" i="6"/>
  <c r="AB45" i="6"/>
  <c r="AA45" i="6"/>
  <c r="Z45" i="6"/>
  <c r="Y45" i="6"/>
  <c r="X45" i="6"/>
  <c r="W45" i="6"/>
  <c r="V45" i="6"/>
  <c r="U45" i="6"/>
  <c r="T45" i="6"/>
  <c r="S45" i="6"/>
  <c r="R45" i="6"/>
  <c r="Q45" i="6"/>
  <c r="P45" i="6"/>
  <c r="O45" i="6"/>
  <c r="N45" i="6"/>
  <c r="M45" i="6"/>
  <c r="L45" i="6"/>
  <c r="K45" i="6"/>
  <c r="J4" i="6"/>
  <c r="K2" i="6"/>
  <c r="L2" i="6" s="1"/>
  <c r="H1" i="4"/>
  <c r="I1" i="4"/>
  <c r="J1" i="4"/>
  <c r="K1" i="4"/>
  <c r="L1" i="4"/>
  <c r="M1" i="4"/>
  <c r="N1" i="4"/>
  <c r="O1" i="4"/>
  <c r="P1" i="4"/>
  <c r="Q1" i="4"/>
  <c r="R1" i="4"/>
  <c r="S1" i="4"/>
  <c r="T1" i="4"/>
  <c r="U1" i="4"/>
  <c r="V1" i="4"/>
  <c r="W1" i="4"/>
  <c r="X1" i="4"/>
  <c r="Y1" i="4"/>
  <c r="Z1" i="4"/>
  <c r="AA1" i="4"/>
  <c r="AB1" i="4"/>
  <c r="AC1" i="4"/>
  <c r="G2" i="4"/>
  <c r="G3" i="4"/>
  <c r="H24" i="4"/>
  <c r="I24" i="4"/>
  <c r="J24" i="4"/>
  <c r="K24" i="4"/>
  <c r="L24" i="4"/>
  <c r="H9" i="4"/>
  <c r="I9" i="4"/>
  <c r="J9" i="4"/>
  <c r="K9" i="4"/>
  <c r="L9" i="4"/>
  <c r="M9" i="4"/>
  <c r="N9" i="4"/>
  <c r="O9" i="4"/>
  <c r="P9" i="4"/>
  <c r="Q9" i="4"/>
  <c r="R9" i="4"/>
  <c r="S9" i="4"/>
  <c r="T9" i="4"/>
  <c r="U9" i="4"/>
  <c r="V9" i="4"/>
  <c r="W9" i="4"/>
  <c r="X9" i="4"/>
  <c r="Y9" i="4"/>
  <c r="Z9" i="4"/>
  <c r="AA9" i="4"/>
  <c r="AB9" i="4"/>
  <c r="AC9" i="4"/>
  <c r="G21" i="4"/>
  <c r="G20" i="4"/>
  <c r="H20" i="4"/>
  <c r="I20" i="4"/>
  <c r="J20" i="4"/>
  <c r="K20" i="4"/>
  <c r="L20" i="4"/>
  <c r="M20" i="4"/>
  <c r="N20" i="4"/>
  <c r="O20" i="4"/>
  <c r="P20" i="4"/>
  <c r="Q20" i="4"/>
  <c r="R20" i="4"/>
  <c r="S20" i="4"/>
  <c r="T20" i="4"/>
  <c r="U20" i="4"/>
  <c r="V20" i="4"/>
  <c r="W20" i="4"/>
  <c r="X20" i="4"/>
  <c r="Y20" i="4"/>
  <c r="Z20" i="4"/>
  <c r="AA20" i="4"/>
  <c r="AB20" i="4"/>
  <c r="AC20" i="4"/>
  <c r="G22" i="4"/>
  <c r="H22" i="4"/>
  <c r="I22" i="4"/>
  <c r="J22" i="4"/>
  <c r="K22" i="4"/>
  <c r="L22" i="4"/>
  <c r="M22" i="4"/>
  <c r="N22" i="4"/>
  <c r="O22" i="4"/>
  <c r="P22" i="4"/>
  <c r="Q22" i="4"/>
  <c r="R22" i="4"/>
  <c r="S22" i="4"/>
  <c r="T22" i="4"/>
  <c r="U22" i="4"/>
  <c r="V22" i="4"/>
  <c r="W22" i="4"/>
  <c r="X22" i="4"/>
  <c r="Y22" i="4"/>
  <c r="Z22" i="4"/>
  <c r="AA22" i="4"/>
  <c r="AB22" i="4"/>
  <c r="AC22" i="4"/>
  <c r="B7" i="4"/>
  <c r="B9" i="4"/>
  <c r="B13" i="4"/>
  <c r="G10" i="4"/>
  <c r="H11" i="4"/>
  <c r="I11" i="4"/>
  <c r="J11" i="4"/>
  <c r="K11" i="4"/>
  <c r="L11" i="4"/>
  <c r="M11" i="4"/>
  <c r="N11" i="4"/>
  <c r="O11" i="4"/>
  <c r="P11" i="4"/>
  <c r="Q11" i="4"/>
  <c r="R11" i="4"/>
  <c r="S11" i="4"/>
  <c r="T11" i="4"/>
  <c r="U11" i="4"/>
  <c r="V11" i="4"/>
  <c r="W11" i="4"/>
  <c r="X11" i="4"/>
  <c r="Y11" i="4"/>
  <c r="Z11" i="4"/>
  <c r="AA11" i="4"/>
  <c r="AB11" i="4"/>
  <c r="AC11" i="4"/>
  <c r="G6" i="4"/>
  <c r="G5" i="4"/>
  <c r="H5" i="4"/>
  <c r="I5" i="4"/>
  <c r="J5" i="4"/>
  <c r="K5" i="4"/>
  <c r="L5" i="4"/>
  <c r="M5" i="4"/>
  <c r="N5" i="4"/>
  <c r="O5" i="4"/>
  <c r="P5" i="4"/>
  <c r="Q5" i="4"/>
  <c r="R5" i="4"/>
  <c r="S5" i="4"/>
  <c r="T5" i="4"/>
  <c r="U5" i="4"/>
  <c r="V5" i="4"/>
  <c r="W5" i="4"/>
  <c r="X5" i="4"/>
  <c r="Y5" i="4"/>
  <c r="Z5" i="4"/>
  <c r="AA5" i="4"/>
  <c r="AB5" i="4"/>
  <c r="AC5" i="4"/>
  <c r="G7" i="4"/>
  <c r="H7" i="4"/>
  <c r="I7" i="4"/>
  <c r="J7" i="4"/>
  <c r="K7" i="4"/>
  <c r="L7" i="4"/>
  <c r="M7" i="4"/>
  <c r="N7" i="4"/>
  <c r="O7" i="4"/>
  <c r="P7" i="4"/>
  <c r="Q7" i="4"/>
  <c r="R7" i="4"/>
  <c r="S7" i="4"/>
  <c r="T7" i="4"/>
  <c r="U7" i="4"/>
  <c r="V7" i="4"/>
  <c r="W7" i="4"/>
  <c r="X7" i="4"/>
  <c r="Y7" i="4"/>
  <c r="Z7" i="4"/>
  <c r="AA7" i="4"/>
  <c r="AB7" i="4"/>
  <c r="AC7" i="4"/>
  <c r="C4" i="4"/>
  <c r="C5" i="4"/>
  <c r="B18" i="4"/>
  <c r="C18" i="4"/>
  <c r="K17" i="6"/>
  <c r="G18" i="4"/>
  <c r="H2" i="4"/>
  <c r="M24" i="4"/>
  <c r="G23" i="4"/>
  <c r="G8" i="4"/>
  <c r="G12" i="4"/>
  <c r="G13" i="4"/>
  <c r="G15" i="4"/>
  <c r="H21" i="4"/>
  <c r="I21" i="4"/>
  <c r="J21" i="4"/>
  <c r="K21" i="4"/>
  <c r="L21" i="4"/>
  <c r="M21" i="4"/>
  <c r="N21" i="4"/>
  <c r="O21" i="4"/>
  <c r="P21" i="4"/>
  <c r="Q21" i="4"/>
  <c r="R21" i="4"/>
  <c r="S21" i="4"/>
  <c r="T21" i="4"/>
  <c r="U21" i="4"/>
  <c r="V21" i="4"/>
  <c r="W21" i="4"/>
  <c r="X21" i="4"/>
  <c r="Y21" i="4"/>
  <c r="Z21" i="4"/>
  <c r="AA21" i="4"/>
  <c r="AB21" i="4"/>
  <c r="AC21" i="4"/>
  <c r="C7" i="4"/>
  <c r="H6" i="4"/>
  <c r="I6" i="4"/>
  <c r="J6" i="4"/>
  <c r="K6" i="4"/>
  <c r="L6" i="4"/>
  <c r="M6" i="4"/>
  <c r="N6" i="4"/>
  <c r="O6" i="4"/>
  <c r="P6" i="4"/>
  <c r="Q6" i="4"/>
  <c r="R6" i="4"/>
  <c r="S6" i="4"/>
  <c r="T6" i="4"/>
  <c r="U6" i="4"/>
  <c r="V6" i="4"/>
  <c r="W6" i="4"/>
  <c r="X6" i="4"/>
  <c r="Y6" i="4"/>
  <c r="Z6" i="4"/>
  <c r="AA6" i="4"/>
  <c r="AB6" i="4"/>
  <c r="AC6" i="4"/>
  <c r="H8" i="4"/>
  <c r="H12" i="4"/>
  <c r="H13" i="4"/>
  <c r="H15" i="4"/>
  <c r="G14" i="4"/>
  <c r="H23" i="4"/>
  <c r="H3" i="4"/>
  <c r="H18" i="4"/>
  <c r="I2" i="4"/>
  <c r="N24" i="4"/>
  <c r="C9" i="4"/>
  <c r="H26" i="4"/>
  <c r="I26" i="4"/>
  <c r="J26" i="4"/>
  <c r="K26" i="4"/>
  <c r="L26" i="4"/>
  <c r="M26" i="4"/>
  <c r="N26" i="4"/>
  <c r="O26" i="4"/>
  <c r="P26" i="4"/>
  <c r="Q26" i="4"/>
  <c r="R26" i="4"/>
  <c r="S26" i="4"/>
  <c r="T26" i="4"/>
  <c r="U26" i="4"/>
  <c r="V26" i="4"/>
  <c r="W26" i="4"/>
  <c r="X26" i="4"/>
  <c r="Y26" i="4"/>
  <c r="Z26" i="4"/>
  <c r="AA26" i="4"/>
  <c r="AB26" i="4"/>
  <c r="AC26" i="4"/>
  <c r="J2" i="4"/>
  <c r="I18" i="4"/>
  <c r="I3" i="4"/>
  <c r="I23" i="4"/>
  <c r="H27" i="4"/>
  <c r="H28" i="4"/>
  <c r="I8" i="4"/>
  <c r="I12" i="4"/>
  <c r="I13" i="4"/>
  <c r="I15" i="4"/>
  <c r="H14" i="4"/>
  <c r="O24" i="4"/>
  <c r="C13" i="4"/>
  <c r="G25" i="4"/>
  <c r="G27" i="4"/>
  <c r="D9" i="4"/>
  <c r="G29" i="4"/>
  <c r="H29" i="4"/>
  <c r="G28" i="4"/>
  <c r="G30" i="4"/>
  <c r="H30" i="4"/>
  <c r="J8" i="4"/>
  <c r="J12" i="4"/>
  <c r="J13" i="4"/>
  <c r="J15" i="4"/>
  <c r="K2" i="4"/>
  <c r="J3" i="4"/>
  <c r="J18" i="4"/>
  <c r="I14" i="4"/>
  <c r="J23" i="4"/>
  <c r="I27" i="4"/>
  <c r="P24" i="4"/>
  <c r="I29" i="4"/>
  <c r="I28" i="4"/>
  <c r="I30" i="4"/>
  <c r="L2" i="4"/>
  <c r="K18" i="4"/>
  <c r="K3" i="4"/>
  <c r="K8" i="4"/>
  <c r="K12" i="4"/>
  <c r="K13" i="4"/>
  <c r="K15" i="4"/>
  <c r="J14" i="4"/>
  <c r="K23" i="4"/>
  <c r="J27" i="4"/>
  <c r="Q24" i="4"/>
  <c r="J29" i="4"/>
  <c r="J28" i="4"/>
  <c r="J30" i="4"/>
  <c r="L8" i="4"/>
  <c r="L12" i="4"/>
  <c r="L13" i="4"/>
  <c r="L15" i="4"/>
  <c r="K14" i="4"/>
  <c r="L23" i="4"/>
  <c r="K27" i="4"/>
  <c r="K28" i="4"/>
  <c r="M2" i="4"/>
  <c r="L3" i="4"/>
  <c r="L18" i="4"/>
  <c r="K29" i="4"/>
  <c r="R24" i="4"/>
  <c r="K30" i="4"/>
  <c r="L27" i="4"/>
  <c r="L28" i="4"/>
  <c r="L30" i="4"/>
  <c r="N2" i="4"/>
  <c r="M18" i="4"/>
  <c r="M3" i="4"/>
  <c r="M23" i="4"/>
  <c r="M8" i="4"/>
  <c r="M12" i="4"/>
  <c r="M13" i="4"/>
  <c r="M15" i="4"/>
  <c r="L29" i="4"/>
  <c r="L14" i="4"/>
  <c r="S24" i="4"/>
  <c r="N23" i="4"/>
  <c r="M27" i="4"/>
  <c r="M28" i="4"/>
  <c r="M30" i="4"/>
  <c r="O2" i="4"/>
  <c r="N3" i="4"/>
  <c r="N18" i="4"/>
  <c r="M29" i="4"/>
  <c r="M14" i="4"/>
  <c r="N8" i="4"/>
  <c r="N12" i="4"/>
  <c r="N13" i="4"/>
  <c r="N15" i="4"/>
  <c r="T24" i="4"/>
  <c r="O8" i="4"/>
  <c r="O12" i="4"/>
  <c r="O13" i="4"/>
  <c r="O15" i="4"/>
  <c r="N14" i="4"/>
  <c r="P2" i="4"/>
  <c r="O18" i="4"/>
  <c r="O3" i="4"/>
  <c r="O23" i="4"/>
  <c r="N27" i="4"/>
  <c r="N28" i="4"/>
  <c r="N30" i="4"/>
  <c r="N29" i="4"/>
  <c r="U24" i="4"/>
  <c r="P23" i="4"/>
  <c r="O27" i="4"/>
  <c r="Q2" i="4"/>
  <c r="P3" i="4"/>
  <c r="P18" i="4"/>
  <c r="O14" i="4"/>
  <c r="P8" i="4"/>
  <c r="P12" i="4"/>
  <c r="P13" i="4"/>
  <c r="P15" i="4"/>
  <c r="V24" i="4"/>
  <c r="O29" i="4"/>
  <c r="O28" i="4"/>
  <c r="O30" i="4"/>
  <c r="P14" i="4"/>
  <c r="Q8" i="4"/>
  <c r="Q12" i="4"/>
  <c r="Q13" i="4"/>
  <c r="Q15" i="4"/>
  <c r="R2" i="4"/>
  <c r="Q18" i="4"/>
  <c r="Q3" i="4"/>
  <c r="Q23" i="4"/>
  <c r="P27" i="4"/>
  <c r="W24" i="4"/>
  <c r="P29" i="4"/>
  <c r="P28" i="4"/>
  <c r="P30" i="4"/>
  <c r="R23" i="4"/>
  <c r="Q27" i="4"/>
  <c r="R8" i="4"/>
  <c r="R12" i="4"/>
  <c r="R13" i="4"/>
  <c r="R15" i="4"/>
  <c r="Q14" i="4"/>
  <c r="S2" i="4"/>
  <c r="R3" i="4"/>
  <c r="R18" i="4"/>
  <c r="X24" i="4"/>
  <c r="Q29" i="4"/>
  <c r="Q28" i="4"/>
  <c r="Q30" i="4"/>
  <c r="T2" i="4"/>
  <c r="S18" i="4"/>
  <c r="S3" i="4"/>
  <c r="S8" i="4"/>
  <c r="S12" i="4"/>
  <c r="S13" i="4"/>
  <c r="S15" i="4"/>
  <c r="R14" i="4"/>
  <c r="S23" i="4"/>
  <c r="R27" i="4"/>
  <c r="Y24" i="4"/>
  <c r="R29" i="4"/>
  <c r="R28" i="4"/>
  <c r="R30" i="4"/>
  <c r="T23" i="4"/>
  <c r="S27" i="4"/>
  <c r="S14" i="4"/>
  <c r="T8" i="4"/>
  <c r="T12" i="4"/>
  <c r="T13" i="4"/>
  <c r="T15" i="4"/>
  <c r="U2" i="4"/>
  <c r="T3" i="4"/>
  <c r="T18" i="4"/>
  <c r="Z24" i="4"/>
  <c r="S29" i="4"/>
  <c r="S28" i="4"/>
  <c r="S30" i="4"/>
  <c r="U8" i="4"/>
  <c r="U12" i="4"/>
  <c r="U13" i="4"/>
  <c r="U15" i="4"/>
  <c r="T14" i="4"/>
  <c r="V2" i="4"/>
  <c r="U18" i="4"/>
  <c r="U3" i="4"/>
  <c r="U23" i="4"/>
  <c r="T27" i="4"/>
  <c r="AA24" i="4"/>
  <c r="T29" i="4"/>
  <c r="T28" i="4"/>
  <c r="T30" i="4"/>
  <c r="V23" i="4"/>
  <c r="U27" i="4"/>
  <c r="W2" i="4"/>
  <c r="V3" i="4"/>
  <c r="V18" i="4"/>
  <c r="V8" i="4"/>
  <c r="V12" i="4"/>
  <c r="V13" i="4"/>
  <c r="V15" i="4"/>
  <c r="U14" i="4"/>
  <c r="AB24" i="4"/>
  <c r="U29" i="4"/>
  <c r="U28" i="4"/>
  <c r="U30" i="4"/>
  <c r="W8" i="4"/>
  <c r="W12" i="4"/>
  <c r="W13" i="4"/>
  <c r="W15" i="4"/>
  <c r="V14" i="4"/>
  <c r="X2" i="4"/>
  <c r="W18" i="4"/>
  <c r="W3" i="4"/>
  <c r="W23" i="4"/>
  <c r="V27" i="4"/>
  <c r="AC24" i="4"/>
  <c r="V29" i="4"/>
  <c r="V28" i="4"/>
  <c r="V30" i="4"/>
  <c r="X23" i="4"/>
  <c r="W27" i="4"/>
  <c r="Y2" i="4"/>
  <c r="X3" i="4"/>
  <c r="X18" i="4"/>
  <c r="W14" i="4"/>
  <c r="X8" i="4"/>
  <c r="X12" i="4"/>
  <c r="X13" i="4"/>
  <c r="X15" i="4"/>
  <c r="Y8" i="4"/>
  <c r="Y12" i="4"/>
  <c r="Y13" i="4"/>
  <c r="Y15" i="4"/>
  <c r="W29" i="4"/>
  <c r="W28" i="4"/>
  <c r="W30" i="4"/>
  <c r="X14" i="4"/>
  <c r="Z2" i="4"/>
  <c r="Y18" i="4"/>
  <c r="Y3" i="4"/>
  <c r="Y23" i="4"/>
  <c r="X27" i="4"/>
  <c r="X29" i="4"/>
  <c r="X28" i="4"/>
  <c r="X30" i="4"/>
  <c r="Z8" i="4"/>
  <c r="Z12" i="4"/>
  <c r="Z13" i="4"/>
  <c r="Z15" i="4"/>
  <c r="Z23" i="4"/>
  <c r="Y27" i="4"/>
  <c r="AA2" i="4"/>
  <c r="Z3" i="4"/>
  <c r="Z18" i="4"/>
  <c r="Y14" i="4"/>
  <c r="AA8" i="4"/>
  <c r="AA12" i="4"/>
  <c r="AA13" i="4"/>
  <c r="AA15" i="4"/>
  <c r="Y29" i="4"/>
  <c r="Y28" i="4"/>
  <c r="Y30" i="4"/>
  <c r="Z14" i="4"/>
  <c r="AB2" i="4"/>
  <c r="AA18" i="4"/>
  <c r="AA3" i="4"/>
  <c r="AA23" i="4"/>
  <c r="Z27" i="4"/>
  <c r="Z29" i="4"/>
  <c r="Z28" i="4"/>
  <c r="Z30" i="4"/>
  <c r="AB23" i="4"/>
  <c r="AA27" i="4"/>
  <c r="AC2" i="4"/>
  <c r="AB3" i="4"/>
  <c r="AB18" i="4"/>
  <c r="AA14" i="4"/>
  <c r="AB8" i="4"/>
  <c r="AB12" i="4"/>
  <c r="AB13" i="4"/>
  <c r="AB15" i="4"/>
  <c r="AA29" i="4"/>
  <c r="AA28" i="4"/>
  <c r="AA30" i="4"/>
  <c r="AB14" i="4"/>
  <c r="AC8" i="4"/>
  <c r="AC12" i="4"/>
  <c r="AC13" i="4"/>
  <c r="AC15" i="4"/>
  <c r="AC18" i="4"/>
  <c r="AC3" i="4"/>
  <c r="AC23" i="4"/>
  <c r="AC27" i="4"/>
  <c r="AC28" i="4"/>
  <c r="AB27" i="4"/>
  <c r="AB29" i="4"/>
  <c r="AC29" i="4"/>
  <c r="AB28" i="4"/>
  <c r="AB30" i="4"/>
  <c r="AC30" i="4"/>
  <c r="AC14" i="4"/>
  <c r="K3" i="6" l="1"/>
  <c r="C2" i="9"/>
  <c r="C9" i="9" s="1"/>
  <c r="C2" i="8"/>
  <c r="C9" i="8" s="1"/>
  <c r="AC7" i="6"/>
  <c r="AC9" i="6" s="1"/>
  <c r="AC12" i="6" s="1"/>
  <c r="M7" i="6"/>
  <c r="M9" i="6" s="1"/>
  <c r="M12" i="6" s="1"/>
  <c r="B2" i="8"/>
  <c r="B2" i="9"/>
  <c r="B9" i="9" s="1"/>
  <c r="D2" i="8"/>
  <c r="D9" i="8" s="1"/>
  <c r="D2" i="9"/>
  <c r="D9" i="9" s="1"/>
  <c r="D10" i="9" s="1"/>
  <c r="F2" i="8"/>
  <c r="F9" i="8" s="1"/>
  <c r="F2" i="9"/>
  <c r="F9" i="9" s="1"/>
  <c r="F10" i="9" s="1"/>
  <c r="E2" i="8"/>
  <c r="E9" i="8" s="1"/>
  <c r="E10" i="8" s="1"/>
  <c r="E2" i="9"/>
  <c r="E9" i="9" s="1"/>
  <c r="K31" i="6"/>
  <c r="D15" i="6"/>
  <c r="C1" i="8"/>
  <c r="K21" i="6"/>
  <c r="K23" i="6" s="1"/>
  <c r="K26" i="6" s="1"/>
  <c r="B9" i="8"/>
  <c r="B15" i="6"/>
  <c r="AG6" i="6"/>
  <c r="AG7" i="6" s="1"/>
  <c r="AG9" i="6" s="1"/>
  <c r="AG12" i="6" s="1"/>
  <c r="AE6" i="6"/>
  <c r="AE7" i="6" s="1"/>
  <c r="AE9" i="6" s="1"/>
  <c r="AE12" i="6" s="1"/>
  <c r="AC6" i="6"/>
  <c r="AA6" i="6"/>
  <c r="AA7" i="6" s="1"/>
  <c r="AA9" i="6" s="1"/>
  <c r="AA12" i="6" s="1"/>
  <c r="Y6" i="6"/>
  <c r="Y7" i="6" s="1"/>
  <c r="Y9" i="6" s="1"/>
  <c r="Y12" i="6" s="1"/>
  <c r="W6" i="6"/>
  <c r="W7" i="6" s="1"/>
  <c r="W9" i="6" s="1"/>
  <c r="W12" i="6" s="1"/>
  <c r="U6" i="6"/>
  <c r="U7" i="6" s="1"/>
  <c r="U9" i="6" s="1"/>
  <c r="U12" i="6" s="1"/>
  <c r="S6" i="6"/>
  <c r="S7" i="6" s="1"/>
  <c r="S9" i="6" s="1"/>
  <c r="S12" i="6" s="1"/>
  <c r="Q6" i="6"/>
  <c r="Q7" i="6" s="1"/>
  <c r="Q9" i="6" s="1"/>
  <c r="Q12" i="6" s="1"/>
  <c r="O6" i="6"/>
  <c r="O7" i="6" s="1"/>
  <c r="O9" i="6" s="1"/>
  <c r="O12" i="6" s="1"/>
  <c r="M6" i="6"/>
  <c r="L6" i="6"/>
  <c r="L7" i="6" s="1"/>
  <c r="L9" i="6" s="1"/>
  <c r="L12" i="6" s="1"/>
  <c r="L31" i="6"/>
  <c r="L17" i="6"/>
  <c r="L3" i="6"/>
  <c r="M2" i="6"/>
  <c r="G10" i="9"/>
  <c r="C10" i="8"/>
  <c r="F10" i="8"/>
  <c r="M1" i="6"/>
  <c r="C10" i="9"/>
  <c r="B10" i="8"/>
  <c r="B10" i="9"/>
  <c r="D10" i="8"/>
  <c r="E10" i="9"/>
  <c r="M3" i="6" l="1"/>
  <c r="N2" i="6"/>
  <c r="M17" i="6"/>
  <c r="M31" i="6"/>
  <c r="N1" i="6"/>
  <c r="N31" i="6" l="1"/>
  <c r="N3" i="6"/>
  <c r="O2" i="6"/>
  <c r="N17" i="6"/>
  <c r="O1" i="6"/>
  <c r="O31" i="6" l="1"/>
  <c r="O3" i="6"/>
  <c r="P2" i="6"/>
  <c r="O17" i="6"/>
  <c r="P1" i="6"/>
  <c r="P31" i="6" l="1"/>
  <c r="P17" i="6"/>
  <c r="P3" i="6"/>
  <c r="Q2" i="6"/>
  <c r="Q1" i="6"/>
  <c r="R2" i="6" l="1"/>
  <c r="Q31" i="6"/>
  <c r="Q3" i="6"/>
  <c r="Q17" i="6"/>
  <c r="R1" i="6"/>
  <c r="S1" i="6" l="1"/>
  <c r="R3" i="6"/>
  <c r="S2" i="6"/>
  <c r="R31" i="6"/>
  <c r="R17" i="6"/>
  <c r="S17" i="6" l="1"/>
  <c r="S3" i="6"/>
  <c r="T2" i="6"/>
  <c r="S31" i="6"/>
  <c r="T1" i="6"/>
  <c r="T17" i="6" l="1"/>
  <c r="U2" i="6"/>
  <c r="T31" i="6"/>
  <c r="T3" i="6"/>
  <c r="U1" i="6"/>
  <c r="U17" i="6" l="1"/>
  <c r="U31" i="6"/>
  <c r="U3" i="6"/>
  <c r="V2" i="6"/>
  <c r="V1" i="6"/>
  <c r="V31" i="6" l="1"/>
  <c r="V17" i="6"/>
  <c r="V3" i="6"/>
  <c r="W2" i="6"/>
  <c r="W1" i="6"/>
  <c r="W31" i="6" l="1"/>
  <c r="W3" i="6"/>
  <c r="X2" i="6"/>
  <c r="W17" i="6"/>
  <c r="X1" i="6"/>
  <c r="X17" i="6" l="1"/>
  <c r="X3" i="6"/>
  <c r="Y2" i="6"/>
  <c r="X31" i="6"/>
  <c r="Y1" i="6"/>
  <c r="Z2" i="6" l="1"/>
  <c r="Y31" i="6"/>
  <c r="Y3" i="6"/>
  <c r="Y17" i="6"/>
  <c r="Z1" i="6"/>
  <c r="AA1" i="6" l="1"/>
  <c r="Z31" i="6"/>
  <c r="Z17" i="6"/>
  <c r="Z3" i="6"/>
  <c r="AA2" i="6"/>
  <c r="AA17" i="6" l="1"/>
  <c r="AA31" i="6"/>
  <c r="AA3" i="6"/>
  <c r="AB2" i="6"/>
  <c r="AB1" i="6"/>
  <c r="AB31" i="6" l="1"/>
  <c r="AB3" i="6"/>
  <c r="AC2" i="6"/>
  <c r="AB17" i="6"/>
  <c r="AC1" i="6"/>
  <c r="AC31" i="6" l="1"/>
  <c r="AC3" i="6"/>
  <c r="AD2" i="6"/>
  <c r="AC17" i="6"/>
  <c r="AD1" i="6"/>
  <c r="AD17" i="6" l="1"/>
  <c r="AD3" i="6"/>
  <c r="AE2" i="6"/>
  <c r="AD31" i="6"/>
  <c r="AE1" i="6"/>
  <c r="AE3" i="6" l="1"/>
  <c r="AF2" i="6"/>
  <c r="AE17" i="6"/>
  <c r="AE31" i="6"/>
  <c r="AF1" i="6"/>
  <c r="AG2" i="6" l="1"/>
  <c r="AF17" i="6"/>
  <c r="AF3" i="6"/>
  <c r="AF31" i="6"/>
  <c r="AG1" i="6"/>
  <c r="AG31" i="6" l="1"/>
  <c r="AG3" i="6"/>
  <c r="AG17" i="6"/>
  <c r="D3" i="12"/>
  <c r="D5" i="12"/>
  <c r="D2" i="12"/>
  <c r="D6" i="12"/>
  <c r="G16" i="12"/>
  <c r="G9" i="12"/>
  <c r="G12" i="12"/>
  <c r="G5" i="12"/>
  <c r="E16" i="12"/>
  <c r="F16" i="12"/>
  <c r="E13" i="12"/>
  <c r="F13" i="12"/>
  <c r="G13" i="12"/>
  <c r="G17" i="12"/>
  <c r="E19" i="12"/>
  <c r="F19" i="12"/>
  <c r="G19" i="12"/>
  <c r="G10" i="12"/>
  <c r="E6" i="12"/>
  <c r="F6" i="12"/>
  <c r="G6" i="12"/>
  <c r="E20" i="12"/>
  <c r="F20" i="12"/>
  <c r="G20" i="12"/>
  <c r="F2" i="12"/>
  <c r="G2" i="12"/>
  <c r="E10" i="12"/>
  <c r="F10" i="12"/>
  <c r="E3" i="12"/>
  <c r="F3" i="12"/>
  <c r="G3" i="12"/>
  <c r="E17" i="12"/>
  <c r="F17" i="12"/>
  <c r="E12" i="12"/>
  <c r="F12" i="12"/>
  <c r="E5" i="12"/>
  <c r="F5" i="12"/>
  <c r="E2" i="12"/>
  <c r="E9" i="12"/>
  <c r="F9" i="12"/>
</calcChain>
</file>

<file path=xl/sharedStrings.xml><?xml version="1.0" encoding="utf-8"?>
<sst xmlns="http://schemas.openxmlformats.org/spreadsheetml/2006/main" count="189" uniqueCount="84">
  <si>
    <t>Margin</t>
  </si>
  <si>
    <t>Ret. Rate</t>
  </si>
  <si>
    <t>Acq. Cost</t>
  </si>
  <si>
    <t>Response Rate</t>
  </si>
  <si>
    <t>Shipping Cost</t>
  </si>
  <si>
    <t>Catalog Cost</t>
  </si>
  <si>
    <t>List Cost</t>
  </si>
  <si>
    <t>Foodies</t>
  </si>
  <si>
    <t>Margin %</t>
  </si>
  <si>
    <t>Order Size</t>
  </si>
  <si>
    <t># of Orders</t>
  </si>
  <si>
    <t>Annual Margin $</t>
  </si>
  <si>
    <t>Survival Rate</t>
  </si>
  <si>
    <r>
      <t>Customer Acquisition Cost</t>
    </r>
    <r>
      <rPr>
        <vertAlign val="superscript"/>
        <sz val="11"/>
        <color theme="1"/>
        <rFont val="Arial"/>
        <family val="2"/>
      </rPr>
      <t>1</t>
    </r>
  </si>
  <si>
    <t>Non-Foodies</t>
  </si>
  <si>
    <r>
      <t>Customer Acquisition Cost</t>
    </r>
    <r>
      <rPr>
        <vertAlign val="superscript"/>
        <sz val="11"/>
        <color theme="1"/>
        <rFont val="Arial"/>
        <family val="2"/>
      </rPr>
      <t>11</t>
    </r>
  </si>
  <si>
    <r>
      <t>100%</t>
    </r>
    <r>
      <rPr>
        <vertAlign val="superscript"/>
        <sz val="11"/>
        <color theme="1"/>
        <rFont val="Arial"/>
        <family val="2"/>
      </rPr>
      <t>12</t>
    </r>
  </si>
  <si>
    <t>Annual Profit</t>
  </si>
  <si>
    <t>Cumulative Profit to Date</t>
  </si>
  <si>
    <t>Interest Rate</t>
  </si>
  <si>
    <t>NPV of Annual Profit</t>
  </si>
  <si>
    <t>NPV of Cumulative Profit to Date</t>
  </si>
  <si>
    <t>Little Leaguers</t>
  </si>
  <si>
    <t>Entertainment Seekers</t>
  </si>
  <si>
    <t>Summer Sluggers</t>
  </si>
  <si>
    <t>Contact Cost</t>
  </si>
  <si>
    <t>Workers Needed</t>
  </si>
  <si>
    <t>Worker Labor Cost</t>
  </si>
  <si>
    <t>Instructors Needed</t>
  </si>
  <si>
    <t>Instructor Hourly Labor Cost</t>
  </si>
  <si>
    <t>Hourly Price Charged</t>
  </si>
  <si>
    <t>Total Cost Per Hour</t>
  </si>
  <si>
    <t>Hourly Margin %</t>
  </si>
  <si>
    <t># of Annual Hours</t>
  </si>
  <si>
    <t>Annual Hours</t>
  </si>
  <si>
    <t>Hourly Margin ¥</t>
  </si>
  <si>
    <t>Annual Margin ¥</t>
  </si>
  <si>
    <t>Hourly Revenues</t>
  </si>
  <si>
    <t>Hourly Costs</t>
  </si>
  <si>
    <t xml:space="preserve">Hourly Margin </t>
  </si>
  <si>
    <t>Customer Acquisition Cost</t>
  </si>
  <si>
    <t>Acquisition Cost</t>
  </si>
  <si>
    <t>Retention Rate</t>
  </si>
  <si>
    <t>Elite Ballplayers (Print Ad)</t>
  </si>
  <si>
    <t>Elite Ballplayers (Party)</t>
  </si>
  <si>
    <t>Annual Catalog Cost</t>
  </si>
  <si>
    <t>Annual Catalogs</t>
  </si>
  <si>
    <t>Cost to Target</t>
  </si>
  <si>
    <t>Orders per Year</t>
  </si>
  <si>
    <t>Foodie</t>
  </si>
  <si>
    <t>Non-Foodie</t>
  </si>
  <si>
    <r>
      <t>Cost of Mailing Catalogs</t>
    </r>
    <r>
      <rPr>
        <vertAlign val="superscript"/>
        <sz val="11"/>
        <color theme="1"/>
        <rFont val="Arial"/>
        <family val="2"/>
      </rPr>
      <t>11</t>
    </r>
  </si>
  <si>
    <r>
      <t>Cost of Mailing Catalogs</t>
    </r>
    <r>
      <rPr>
        <vertAlign val="superscript"/>
        <sz val="11"/>
        <color theme="1"/>
        <rFont val="Arial"/>
        <family val="2"/>
      </rPr>
      <t>1</t>
    </r>
  </si>
  <si>
    <t>M</t>
  </si>
  <si>
    <t>discount rate</t>
  </si>
  <si>
    <t>CLV calculated (Formula 1: ignore acquisiton cost)</t>
  </si>
  <si>
    <t>CLV calculated (Formula 1: minus acquisition cost)</t>
  </si>
  <si>
    <t>Chiyoda Little Leaguers</t>
  </si>
  <si>
    <t>Enhanced Elite</t>
  </si>
  <si>
    <t>Enhanced ball players</t>
  </si>
  <si>
    <t>AC</t>
  </si>
  <si>
    <t>R</t>
  </si>
  <si>
    <t>D</t>
  </si>
  <si>
    <t>Elite Ball Players (party)</t>
  </si>
  <si>
    <t>Scenario 1</t>
  </si>
  <si>
    <t>Scenario 2</t>
  </si>
  <si>
    <t>Scenario 3</t>
  </si>
  <si>
    <t>Scenario 4</t>
  </si>
  <si>
    <t>Scenario</t>
  </si>
  <si>
    <t>Average CLV</t>
  </si>
  <si>
    <t>Negative?</t>
  </si>
  <si>
    <t>CLV Before AC</t>
  </si>
  <si>
    <t>CLV After AC</t>
  </si>
  <si>
    <t>Lower than part 1?</t>
  </si>
  <si>
    <t>CLV without AC</t>
  </si>
  <si>
    <t>CLV with AC</t>
  </si>
  <si>
    <t>Increased by:</t>
  </si>
  <si>
    <t>Negative CLV</t>
  </si>
  <si>
    <t>Below Original</t>
  </si>
  <si>
    <t>Average</t>
  </si>
  <si>
    <t>Mode CLV</t>
  </si>
  <si>
    <t>Median CLV</t>
  </si>
  <si>
    <t>Part 1 CLV</t>
  </si>
  <si>
    <t>Elite Ballplayers(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</si>
</sst>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_);\(#,##0.0%\)"/>
    <numFmt numFmtId="166" formatCode="[$¥-411]#,##0"/>
    <numFmt numFmtId="167" formatCode="0.0"/>
    <numFmt numFmtId="168" formatCode="\¥#,##0_);\(\¥#,##0\)"/>
    <numFmt numFmtId="169" formatCode="&quot;$&quot;#,##0.00"/>
    <numFmt numFmtId="170" formatCode="_-[$¥-411]* #,##0.00_-;\-[$¥-411]* #,##0.00_-;_-[$¥-411]* &quot;-&quot;??_-;_-@_-"/>
    <numFmt numFmtId="171" formatCode="_ [$¥-804]* #,##0.00_ ;_ [$¥-804]* \-#,##0.00_ ;_ [$¥-804]* &quot;-&quot;??_ ;_ @_ "/>
  </numFmts>
  <fonts count="8" x14ac:knownFonts="1">
    <font>
      <sz val="11"/>
      <color theme="1"/>
      <name val="Arial"/>
      <family val="2"/>
    </font>
    <font>
      <sz val="11"/>
      <color theme="1"/>
      <name val="Arial"/>
      <family val="2"/>
    </font>
    <font>
      <vertAlign val="superscript"/>
      <sz val="11"/>
      <color theme="1"/>
      <name val="Arial"/>
      <family val="2"/>
    </font>
    <font>
      <b/>
      <sz val="11"/>
      <color theme="1"/>
      <name val="Arial"/>
      <family val="2"/>
    </font>
    <font>
      <sz val="11"/>
      <color theme="0"/>
      <name val="Arial"/>
      <family val="2"/>
    </font>
    <font>
      <u/>
      <sz val="11"/>
      <color theme="1"/>
      <name val="Arial"/>
      <family val="2"/>
    </font>
    <font>
      <sz val="11"/>
      <color indexed="12"/>
      <name val="Arial"/>
      <family val="2"/>
    </font>
    <font>
      <sz val="11"/>
      <color indexed="8"/>
      <name val="Arial"/>
      <family val="2"/>
    </font>
  </fonts>
  <fills count="4">
    <fill>
      <patternFill patternType="none"/>
    </fill>
    <fill>
      <patternFill patternType="gray125"/>
    </fill>
    <fill>
      <patternFill patternType="solid">
        <fgColor theme="0"/>
        <bgColor indexed="64"/>
      </patternFill>
    </fill>
    <fill>
      <patternFill patternType="solid">
        <fgColor theme="5" tint="0.59999389629810485"/>
        <bgColor indexed="64"/>
      </patternFill>
    </fill>
  </fills>
  <borders count="14">
    <border>
      <left/>
      <right/>
      <top/>
      <bottom/>
      <diagonal/>
    </border>
    <border>
      <left/>
      <right/>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71">
    <xf numFmtId="0" fontId="0" fillId="0" borderId="0" xfId="0"/>
    <xf numFmtId="0" fontId="0" fillId="2" borderId="0" xfId="0" applyFill="1"/>
    <xf numFmtId="44" fontId="0" fillId="2" borderId="0" xfId="1" applyFont="1" applyFill="1"/>
    <xf numFmtId="44" fontId="0" fillId="2" borderId="0" xfId="0" applyNumberFormat="1" applyFill="1"/>
    <xf numFmtId="165" fontId="0" fillId="2" borderId="0" xfId="0" applyNumberFormat="1" applyFill="1"/>
    <xf numFmtId="9" fontId="0" fillId="2" borderId="0" xfId="0" applyNumberFormat="1" applyFill="1"/>
    <xf numFmtId="1" fontId="0" fillId="2" borderId="0" xfId="0" applyNumberFormat="1" applyFill="1"/>
    <xf numFmtId="165" fontId="0" fillId="2" borderId="0" xfId="0" applyNumberFormat="1" applyFill="1" applyAlignment="1">
      <alignment horizontal="right"/>
    </xf>
    <xf numFmtId="0" fontId="3" fillId="2" borderId="0" xfId="0" applyFont="1" applyFill="1"/>
    <xf numFmtId="0" fontId="5" fillId="2" borderId="0" xfId="0" applyFont="1" applyFill="1" applyAlignment="1">
      <alignment horizontal="right"/>
    </xf>
    <xf numFmtId="44" fontId="6" fillId="2" borderId="0" xfId="1" applyFont="1" applyFill="1"/>
    <xf numFmtId="0" fontId="6" fillId="2" borderId="0" xfId="0" applyFont="1" applyFill="1"/>
    <xf numFmtId="164" fontId="6" fillId="2" borderId="0" xfId="2" applyNumberFormat="1" applyFont="1" applyFill="1"/>
    <xf numFmtId="9" fontId="6" fillId="2" borderId="0" xfId="2" applyFont="1" applyFill="1"/>
    <xf numFmtId="165" fontId="6" fillId="2" borderId="0" xfId="0" applyNumberFormat="1" applyFont="1" applyFill="1"/>
    <xf numFmtId="9" fontId="6" fillId="2" borderId="0" xfId="0" applyNumberFormat="1" applyFont="1" applyFill="1"/>
    <xf numFmtId="0" fontId="4" fillId="2" borderId="0" xfId="0" applyFont="1" applyFill="1"/>
    <xf numFmtId="0" fontId="0" fillId="2" borderId="0" xfId="0" applyFill="1" applyAlignment="1">
      <alignment wrapText="1"/>
    </xf>
    <xf numFmtId="166" fontId="7" fillId="2" borderId="0" xfId="3" applyNumberFormat="1" applyFont="1" applyFill="1"/>
    <xf numFmtId="0" fontId="0" fillId="2" borderId="1" xfId="0" applyFill="1" applyBorder="1"/>
    <xf numFmtId="168" fontId="0" fillId="2" borderId="0" xfId="0" applyNumberFormat="1" applyFill="1"/>
    <xf numFmtId="165" fontId="7" fillId="2" borderId="1" xfId="1" applyNumberFormat="1" applyFont="1" applyFill="1" applyBorder="1"/>
    <xf numFmtId="44" fontId="7" fillId="2" borderId="0" xfId="0" applyNumberFormat="1" applyFont="1" applyFill="1"/>
    <xf numFmtId="37" fontId="7" fillId="2" borderId="0" xfId="1" applyNumberFormat="1" applyFont="1" applyFill="1"/>
    <xf numFmtId="166" fontId="7" fillId="2" borderId="1" xfId="3" applyNumberFormat="1" applyFont="1" applyFill="1" applyBorder="1"/>
    <xf numFmtId="166" fontId="7" fillId="2" borderId="1" xfId="3" applyNumberFormat="1" applyFont="1" applyFill="1" applyBorder="1" applyAlignment="1">
      <alignment horizontal="right"/>
    </xf>
    <xf numFmtId="167" fontId="7" fillId="2" borderId="0" xfId="3" applyNumberFormat="1" applyFont="1" applyFill="1"/>
    <xf numFmtId="165" fontId="7" fillId="2" borderId="0" xfId="0" applyNumberFormat="1" applyFont="1" applyFill="1"/>
    <xf numFmtId="0" fontId="7" fillId="2" borderId="0" xfId="0" applyFont="1" applyFill="1"/>
    <xf numFmtId="166" fontId="7" fillId="2" borderId="0" xfId="3" applyNumberFormat="1" applyFont="1" applyFill="1" applyAlignment="1">
      <alignment horizontal="right"/>
    </xf>
    <xf numFmtId="0" fontId="0" fillId="2" borderId="0" xfId="0" applyFill="1" applyAlignment="1">
      <alignment horizontal="right" wrapText="1"/>
    </xf>
    <xf numFmtId="166" fontId="0" fillId="2" borderId="0" xfId="0" applyNumberFormat="1" applyFill="1" applyAlignment="1">
      <alignment horizontal="right"/>
    </xf>
    <xf numFmtId="0" fontId="0" fillId="2" borderId="0" xfId="0" applyFill="1" applyAlignment="1">
      <alignment horizontal="right"/>
    </xf>
    <xf numFmtId="0" fontId="4" fillId="2" borderId="0" xfId="0" applyFont="1" applyFill="1" applyAlignment="1">
      <alignment horizontal="right"/>
    </xf>
    <xf numFmtId="1" fontId="0" fillId="2" borderId="0" xfId="0" applyNumberFormat="1" applyFill="1" applyAlignment="1">
      <alignment horizontal="right"/>
    </xf>
    <xf numFmtId="166" fontId="0" fillId="2" borderId="0" xfId="1" applyNumberFormat="1" applyFont="1" applyFill="1" applyAlignment="1">
      <alignment horizontal="right"/>
    </xf>
    <xf numFmtId="168" fontId="0" fillId="2" borderId="0" xfId="0" applyNumberFormat="1" applyFill="1" applyAlignment="1">
      <alignment horizontal="right"/>
    </xf>
    <xf numFmtId="9" fontId="7" fillId="2" borderId="0" xfId="2" applyFont="1" applyFill="1" applyAlignment="1">
      <alignment horizontal="right"/>
    </xf>
    <xf numFmtId="169" fontId="0" fillId="0" borderId="0" xfId="0" applyNumberFormat="1"/>
    <xf numFmtId="0" fontId="0" fillId="0" borderId="0" xfId="0" applyAlignment="1">
      <alignment wrapText="1"/>
    </xf>
    <xf numFmtId="9" fontId="0" fillId="0" borderId="0" xfId="2" applyFont="1"/>
    <xf numFmtId="170" fontId="0" fillId="0" borderId="0" xfId="0" applyNumberFormat="1"/>
    <xf numFmtId="165" fontId="7" fillId="2" borderId="0" xfId="1" applyNumberFormat="1" applyFont="1" applyFill="1" applyBorder="1"/>
    <xf numFmtId="0" fontId="3" fillId="0" borderId="0" xfId="0" applyFont="1"/>
    <xf numFmtId="0" fontId="3" fillId="0" borderId="0" xfId="0" applyFont="1" applyAlignment="1">
      <alignment horizontal="center"/>
    </xf>
    <xf numFmtId="0" fontId="0" fillId="0" borderId="0" xfId="0" applyAlignment="1">
      <alignment horizontal="center"/>
    </xf>
    <xf numFmtId="3" fontId="0" fillId="0" borderId="0" xfId="0" applyNumberFormat="1" applyAlignment="1">
      <alignment horizontal="center"/>
    </xf>
    <xf numFmtId="170" fontId="0" fillId="0" borderId="0" xfId="0" applyNumberFormat="1" applyAlignment="1">
      <alignment horizontal="center"/>
    </xf>
    <xf numFmtId="0" fontId="0" fillId="3" borderId="0" xfId="0" applyFill="1"/>
    <xf numFmtId="171" fontId="0" fillId="0" borderId="0" xfId="0" applyNumberFormat="1"/>
    <xf numFmtId="3" fontId="0" fillId="0" borderId="0" xfId="0" applyNumberFormat="1"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6" xfId="0" applyBorder="1"/>
    <xf numFmtId="0" fontId="3" fillId="0" borderId="7" xfId="0" applyFont="1" applyBorder="1" applyAlignment="1">
      <alignment horizontal="center"/>
    </xf>
    <xf numFmtId="0" fontId="3" fillId="0" borderId="8" xfId="0" applyFont="1" applyBorder="1" applyAlignment="1">
      <alignment horizontal="center"/>
    </xf>
    <xf numFmtId="0" fontId="0" fillId="0" borderId="11" xfId="0" applyBorder="1"/>
    <xf numFmtId="0" fontId="0" fillId="0" borderId="12" xfId="0" applyBorder="1"/>
    <xf numFmtId="0" fontId="0" fillId="0" borderId="13" xfId="0" applyBorder="1"/>
    <xf numFmtId="0" fontId="0" fillId="0" borderId="3" xfId="0" applyBorder="1" applyAlignment="1">
      <alignment horizontal="center"/>
    </xf>
    <xf numFmtId="0" fontId="0" fillId="0" borderId="9"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9" fontId="0" fillId="0" borderId="0" xfId="2" applyFont="1" applyAlignment="1">
      <alignment horizontal="center"/>
    </xf>
    <xf numFmtId="170" fontId="0" fillId="0" borderId="2" xfId="0" applyNumberFormat="1" applyBorder="1" applyAlignment="1">
      <alignment horizontal="center"/>
    </xf>
    <xf numFmtId="171" fontId="0" fillId="0" borderId="0" xfId="1" applyNumberFormat="1" applyFont="1" applyAlignment="1">
      <alignment horizontal="center"/>
    </xf>
    <xf numFmtId="0" fontId="0" fillId="0" borderId="0" xfId="0" applyBorder="1"/>
    <xf numFmtId="170" fontId="0" fillId="0" borderId="0" xfId="0" applyNumberFormat="1" applyBorder="1" applyAlignment="1">
      <alignment horizontal="center"/>
    </xf>
    <xf numFmtId="10" fontId="0" fillId="0" borderId="0" xfId="2" applyNumberFormat="1" applyFont="1" applyAlignment="1">
      <alignment horizontal="center"/>
    </xf>
  </cellXfs>
  <cellStyles count="4">
    <cellStyle name="Comma" xfId="3" builtinId="3"/>
    <cellStyle name="Currency" xfId="1" builtinId="4"/>
    <cellStyle name="Normal" xfId="0" builtinId="0"/>
    <cellStyle name="Per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Sheet1!$D$1</c:f>
              <c:strCache>
                <c:ptCount val="1"/>
                <c:pt idx="0">
                  <c:v>R</c:v>
                </c:pt>
              </c:strCache>
            </c:strRef>
          </c:tx>
          <c:spPr>
            <a:ln w="28575" cap="rnd">
              <a:noFill/>
              <a:round/>
            </a:ln>
            <a:effectLst/>
          </c:spPr>
          <c:marker>
            <c:symbol val="none"/>
          </c:marker>
          <c:val>
            <c:numRef>
              <c:f>Sheet1!$D$2:$D$6</c:f>
              <c:numCache>
                <c:formatCode>General</c:formatCode>
                <c:ptCount val="5"/>
                <c:pt idx="0">
                  <c:v>0.48</c:v>
                </c:pt>
                <c:pt idx="1">
                  <c:v>0.54</c:v>
                </c:pt>
                <c:pt idx="2">
                  <c:v>0.6</c:v>
                </c:pt>
                <c:pt idx="3">
                  <c:v>0.66</c:v>
                </c:pt>
                <c:pt idx="4">
                  <c:v>0.72</c:v>
                </c:pt>
              </c:numCache>
            </c:numRef>
          </c:val>
          <c:smooth val="0"/>
          <c:extLst>
            <c:ext xmlns:c16="http://schemas.microsoft.com/office/drawing/2014/chart" uri="{C3380CC4-5D6E-409C-BE32-E72D297353CC}">
              <c16:uniqueId val="{00000000-9F71-4948-B2C8-5CD6C878F021}"/>
            </c:ext>
          </c:extLst>
        </c:ser>
        <c:ser>
          <c:idx val="1"/>
          <c:order val="1"/>
          <c:tx>
            <c:strRef>
              <c:f>Sheet1!$G$1</c:f>
              <c:strCache>
                <c:ptCount val="1"/>
                <c:pt idx="0">
                  <c:v>CLV with AC</c:v>
                </c:pt>
              </c:strCache>
            </c:strRef>
          </c:tx>
          <c:spPr>
            <a:ln w="28575" cap="rnd">
              <a:solidFill>
                <a:schemeClr val="accent2"/>
              </a:solidFill>
              <a:round/>
            </a:ln>
            <a:effectLst/>
          </c:spPr>
          <c:marker>
            <c:symbol val="none"/>
          </c:marker>
          <c:val>
            <c:numRef>
              <c:f>Sheet1!$G$2:$G$6</c:f>
              <c:numCache>
                <c:formatCode>_-[$¥-411]* #,##0.00_-;\-[$¥-411]* #,##0.00_-;_-[$¥-411]* "-"??_-;_-@_-</c:formatCode>
                <c:ptCount val="5"/>
                <c:pt idx="0">
                  <c:v>3225.8064516128943</c:v>
                </c:pt>
                <c:pt idx="1">
                  <c:v>8928.5714285714203</c:v>
                </c:pt>
                <c:pt idx="2">
                  <c:v>15999.999999999985</c:v>
                </c:pt>
                <c:pt idx="3">
                  <c:v>24999.999999999985</c:v>
                </c:pt>
                <c:pt idx="4">
                  <c:v>36842.105263157864</c:v>
                </c:pt>
              </c:numCache>
            </c:numRef>
          </c:val>
          <c:smooth val="0"/>
          <c:extLst>
            <c:ext xmlns:c16="http://schemas.microsoft.com/office/drawing/2014/chart" uri="{C3380CC4-5D6E-409C-BE32-E72D297353CC}">
              <c16:uniqueId val="{00000001-9F71-4948-B2C8-5CD6C878F021}"/>
            </c:ext>
          </c:extLst>
        </c:ser>
        <c:dLbls>
          <c:showLegendKey val="0"/>
          <c:showVal val="0"/>
          <c:showCatName val="0"/>
          <c:showSerName val="0"/>
          <c:showPercent val="0"/>
          <c:showBubbleSize val="0"/>
        </c:dLbls>
        <c:smooth val="0"/>
        <c:axId val="596361800"/>
        <c:axId val="596361472"/>
      </c:lineChart>
      <c:dateAx>
        <c:axId val="5963618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61472"/>
        <c:crosses val="autoZero"/>
        <c:auto val="0"/>
        <c:lblOffset val="100"/>
        <c:baseTimeUnit val="days"/>
        <c:majorUnit val="1"/>
      </c:dateAx>
      <c:valAx>
        <c:axId val="59636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61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Sheet1!$G$9:$G$13</c:f>
              <c:numCache>
                <c:formatCode>_-[$¥-411]* #,##0.00_-;\-[$¥-411]* #,##0.00_-;_-[$¥-411]* "-"??_-;_-@_-</c:formatCode>
                <c:ptCount val="5"/>
                <c:pt idx="0">
                  <c:v>2799.9999999999927</c:v>
                </c:pt>
                <c:pt idx="1">
                  <c:v>9399.9999999999927</c:v>
                </c:pt>
                <c:pt idx="2">
                  <c:v>15999.999999999985</c:v>
                </c:pt>
                <c:pt idx="3">
                  <c:v>22599.999999999985</c:v>
                </c:pt>
                <c:pt idx="4">
                  <c:v>29199.999999999985</c:v>
                </c:pt>
              </c:numCache>
            </c:numRef>
          </c:val>
          <c:smooth val="0"/>
          <c:extLst>
            <c:ext xmlns:c16="http://schemas.microsoft.com/office/drawing/2014/chart" uri="{C3380CC4-5D6E-409C-BE32-E72D297353CC}">
              <c16:uniqueId val="{00000000-7D3D-456B-8628-C90A208E4473}"/>
            </c:ext>
          </c:extLst>
        </c:ser>
        <c:dLbls>
          <c:showLegendKey val="0"/>
          <c:showVal val="0"/>
          <c:showCatName val="0"/>
          <c:showSerName val="0"/>
          <c:showPercent val="0"/>
          <c:showBubbleSize val="0"/>
        </c:dLbls>
        <c:smooth val="0"/>
        <c:axId val="417616168"/>
        <c:axId val="516277272"/>
      </c:lineChart>
      <c:catAx>
        <c:axId val="417616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77272"/>
        <c:crosses val="autoZero"/>
        <c:auto val="1"/>
        <c:lblAlgn val="ctr"/>
        <c:lblOffset val="100"/>
        <c:noMultiLvlLbl val="0"/>
      </c:catAx>
      <c:valAx>
        <c:axId val="516277272"/>
        <c:scaling>
          <c:orientation val="minMax"/>
        </c:scaling>
        <c:delete val="0"/>
        <c:axPos val="l"/>
        <c:majorGridlines>
          <c:spPr>
            <a:ln w="9525" cap="flat" cmpd="sng" algn="ctr">
              <a:solidFill>
                <a:schemeClr val="tx1">
                  <a:lumMod val="15000"/>
                  <a:lumOff val="85000"/>
                </a:schemeClr>
              </a:solidFill>
              <a:round/>
            </a:ln>
            <a:effectLst/>
          </c:spPr>
        </c:majorGridlines>
        <c:numFmt formatCode="_-[$¥-411]* #,##0.00_-;\-[$¥-411]* #,##0.00_-;_-[$¥-41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16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AC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Sheet1!$G$16:$G$20</c:f>
              <c:numCache>
                <c:formatCode>_-[$¥-411]* #,##0.00_-;\-[$¥-411]* #,##0.00_-;_-[$¥-411]* "-"??_-;_-@_-</c:formatCode>
                <c:ptCount val="5"/>
                <c:pt idx="0">
                  <c:v>25999.999999999985</c:v>
                </c:pt>
                <c:pt idx="1">
                  <c:v>20999.999999999985</c:v>
                </c:pt>
                <c:pt idx="2">
                  <c:v>15999.999999999985</c:v>
                </c:pt>
                <c:pt idx="3">
                  <c:v>10999.999999999978</c:v>
                </c:pt>
                <c:pt idx="4">
                  <c:v>5999.9999999999854</c:v>
                </c:pt>
              </c:numCache>
            </c:numRef>
          </c:val>
          <c:smooth val="0"/>
          <c:extLst>
            <c:ext xmlns:c16="http://schemas.microsoft.com/office/drawing/2014/chart" uri="{C3380CC4-5D6E-409C-BE32-E72D297353CC}">
              <c16:uniqueId val="{00000000-856B-411A-8BFE-79FB300B32C3}"/>
            </c:ext>
          </c:extLst>
        </c:ser>
        <c:dLbls>
          <c:showLegendKey val="0"/>
          <c:showVal val="0"/>
          <c:showCatName val="0"/>
          <c:showSerName val="0"/>
          <c:showPercent val="0"/>
          <c:showBubbleSize val="0"/>
        </c:dLbls>
        <c:smooth val="0"/>
        <c:axId val="521346552"/>
        <c:axId val="521352784"/>
      </c:lineChart>
      <c:catAx>
        <c:axId val="521346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52784"/>
        <c:crosses val="autoZero"/>
        <c:auto val="1"/>
        <c:lblAlgn val="ctr"/>
        <c:lblOffset val="100"/>
        <c:noMultiLvlLbl val="0"/>
      </c:catAx>
      <c:valAx>
        <c:axId val="521352784"/>
        <c:scaling>
          <c:orientation val="minMax"/>
        </c:scaling>
        <c:delete val="0"/>
        <c:axPos val="l"/>
        <c:majorGridlines>
          <c:spPr>
            <a:ln w="9525" cap="flat" cmpd="sng" algn="ctr">
              <a:solidFill>
                <a:schemeClr val="tx1">
                  <a:lumMod val="15000"/>
                  <a:lumOff val="85000"/>
                </a:schemeClr>
              </a:solidFill>
              <a:round/>
            </a:ln>
            <a:effectLst/>
          </c:spPr>
        </c:majorGridlines>
        <c:numFmt formatCode="_-[$¥-411]* #,##0.00_-;\-[$¥-411]* #,##0.00_-;_-[$¥-41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4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Sensitivty Analysis of CLV</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Sensitivty Analysis of CLV</a:t>
          </a:r>
        </a:p>
      </cx:txPr>
    </cx:title>
    <cx:plotArea>
      <cx:plotAreaRegion>
        <cx:series layoutId="clusteredColumn" uniqueId="{2A71A984-F709-442C-ACC0-93BEE6C1DC1D}">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Sensitivity Analysis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Sensitivity Analysis Histogram</a:t>
          </a:r>
        </a:p>
      </cx:txPr>
    </cx:title>
    <cx:plotArea>
      <cx:plotAreaRegion>
        <cx:series layoutId="clusteredColumn" uniqueId="{3DB7999D-2CD0-4327-822C-CCEB2A06AEF2}">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504825</xdr:colOff>
      <xdr:row>22</xdr:row>
      <xdr:rowOff>171450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685800" y="361950"/>
          <a:ext cx="5305425" cy="3790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mn-lt"/>
            <a:cs typeface="Arial"/>
          </a:endParaRPr>
        </a:p>
        <a:p>
          <a:pPr algn="l" rtl="0">
            <a:defRPr sz="1000"/>
          </a:pPr>
          <a:r>
            <a:rPr lang="en-US" sz="1100" b="0" i="0" u="none" strike="noStrike" baseline="0">
              <a:solidFill>
                <a:srgbClr val="000000"/>
              </a:solidFill>
              <a:latin typeface="+mn-lt"/>
              <a:cs typeface="Arial"/>
            </a:rPr>
            <a:t>These spreadsheet exhibits relate to the case </a:t>
          </a:r>
          <a:r>
            <a:rPr lang="en-US" sz="1100" b="0" i="1" u="none" strike="noStrike" baseline="0">
              <a:solidFill>
                <a:srgbClr val="000000"/>
              </a:solidFill>
              <a:latin typeface="+mn-lt"/>
              <a:cs typeface="Arial"/>
            </a:rPr>
            <a:t>Maru Batting Center: Customer Lifetime Value</a:t>
          </a:r>
          <a:r>
            <a:rPr lang="en-US" sz="1100" b="0" i="0" u="none" strike="noStrike" baseline="0">
              <a:solidFill>
                <a:srgbClr val="000000"/>
              </a:solidFill>
              <a:latin typeface="+mn-lt"/>
              <a:cs typeface="Arial"/>
            </a:rPr>
            <a:t>, Case #KEL688.</a:t>
          </a:r>
        </a:p>
        <a:p>
          <a:pPr algn="l" rtl="0">
            <a:defRPr sz="1000"/>
          </a:pPr>
          <a:endParaRPr lang="en-US" sz="1100" b="0" i="0" u="none" strike="noStrike" baseline="0">
            <a:solidFill>
              <a:srgbClr val="000000"/>
            </a:solidFill>
            <a:latin typeface="+mn-lt"/>
            <a:cs typeface="Arial"/>
          </a:endParaRPr>
        </a:p>
        <a:p>
          <a:r>
            <a:rPr lang="en-US" sz="1100">
              <a:effectLst/>
              <a:latin typeface="+mn-lt"/>
              <a:ea typeface="+mn-ea"/>
              <a:cs typeface="+mn-cs"/>
            </a:rPr>
            <a:t>©2012 by the Kellogg School of Management at Northwestern University. This case was developed with support from the December 2009 graduates of the Executive MBA Program (EMP-76).</a:t>
          </a:r>
          <a:r>
            <a:rPr lang="en-US" sz="1100" baseline="0">
              <a:effectLst/>
              <a:latin typeface="+mn-lt"/>
              <a:ea typeface="+mn-ea"/>
              <a:cs typeface="+mn-cs"/>
            </a:rPr>
            <a:t> </a:t>
          </a:r>
          <a:r>
            <a:rPr lang="en-US" sz="1100">
              <a:effectLst/>
              <a:latin typeface="+mn-lt"/>
              <a:ea typeface="+mn-ea"/>
              <a:cs typeface="+mn-cs"/>
            </a:rPr>
            <a:t>This case was prepared by Evan Meagher ’09 under the supervision of Professor Julie Hennessy. Cases are developed solely as the basis for class discussion. Cases are not intended to serve as endorsements, sources of primary data, or illustrations of effective or ineffective management. To order copies or request permission to reproduce materials, call 800-545-7685 (or 617-783-7600 outside the United States or Canada) or e-mail custserv@hbsp.harvard.edu.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1</xdr:col>
      <xdr:colOff>85725</xdr:colOff>
      <xdr:row>3</xdr:row>
      <xdr:rowOff>76200</xdr:rowOff>
    </xdr:from>
    <xdr:to>
      <xdr:col>5</xdr:col>
      <xdr:colOff>114300</xdr:colOff>
      <xdr:row>7</xdr:row>
      <xdr:rowOff>123825</xdr:rowOff>
    </xdr:to>
    <xdr:pic>
      <xdr:nvPicPr>
        <xdr:cNvPr id="3" name="Picture 2" descr="Kellogg_logo_01_300dpi_bw">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1525" y="619125"/>
          <a:ext cx="27717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660905</xdr:colOff>
      <xdr:row>1</xdr:row>
      <xdr:rowOff>15019</xdr:rowOff>
    </xdr:from>
    <xdr:to>
      <xdr:col>33</xdr:col>
      <xdr:colOff>120953</xdr:colOff>
      <xdr:row>22</xdr:row>
      <xdr:rowOff>10079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3E756E1-DCB9-49AF-B687-F772D8B17F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566905" y="199169"/>
              <a:ext cx="11347248" cy="37415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31750</xdr:colOff>
      <xdr:row>10</xdr:row>
      <xdr:rowOff>69850</xdr:rowOff>
    </xdr:from>
    <xdr:to>
      <xdr:col>16</xdr:col>
      <xdr:colOff>641350</xdr:colOff>
      <xdr:row>26</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95AE2A5-8C3C-4C03-9595-D8975285FA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6250" y="1847850"/>
              <a:ext cx="6146800" cy="2876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20</xdr:row>
      <xdr:rowOff>167105</xdr:rowOff>
    </xdr:from>
    <xdr:to>
      <xdr:col>5</xdr:col>
      <xdr:colOff>239591</xdr:colOff>
      <xdr:row>36</xdr:row>
      <xdr:rowOff>24137</xdr:rowOff>
    </xdr:to>
    <xdr:graphicFrame macro="">
      <xdr:nvGraphicFramePr>
        <xdr:cNvPr id="2" name="Chart 1">
          <a:extLst>
            <a:ext uri="{FF2B5EF4-FFF2-40B4-BE49-F238E27FC236}">
              <a16:creationId xmlns:a16="http://schemas.microsoft.com/office/drawing/2014/main" id="{938089CD-4DBB-461E-97B7-FB7DB1003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582640</xdr:colOff>
      <xdr:row>20</xdr:row>
      <xdr:rowOff>93357</xdr:rowOff>
    </xdr:from>
    <xdr:to>
      <xdr:col>11</xdr:col>
      <xdr:colOff>531395</xdr:colOff>
      <xdr:row>35</xdr:row>
      <xdr:rowOff>162873</xdr:rowOff>
    </xdr:to>
    <xdr:graphicFrame macro="">
      <xdr:nvGraphicFramePr>
        <xdr:cNvPr id="3" name="Chart 2">
          <a:extLst>
            <a:ext uri="{FF2B5EF4-FFF2-40B4-BE49-F238E27FC236}">
              <a16:creationId xmlns:a16="http://schemas.microsoft.com/office/drawing/2014/main" id="{4A1C740F-1CA1-4FE5-B917-E3FFE47C6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237291</xdr:colOff>
      <xdr:row>20</xdr:row>
      <xdr:rowOff>82216</xdr:rowOff>
    </xdr:from>
    <xdr:to>
      <xdr:col>19</xdr:col>
      <xdr:colOff>208326</xdr:colOff>
      <xdr:row>35</xdr:row>
      <xdr:rowOff>151732</xdr:rowOff>
    </xdr:to>
    <xdr:graphicFrame macro="">
      <xdr:nvGraphicFramePr>
        <xdr:cNvPr id="4" name="Chart 3">
          <a:extLst>
            <a:ext uri="{FF2B5EF4-FFF2-40B4-BE49-F238E27FC236}">
              <a16:creationId xmlns:a16="http://schemas.microsoft.com/office/drawing/2014/main" id="{67471C88-AD55-4CD4-AE92-125EAB1E6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ColWidth="8.83203125" defaultRowHeight="1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30"/>
  <sheetViews>
    <sheetView zoomScale="76" workbookViewId="0"/>
  </sheetViews>
  <sheetFormatPr defaultColWidth="9" defaultRowHeight="14" outlineLevelRow="1" x14ac:dyDescent="0.3"/>
  <cols>
    <col min="1" max="1" width="17.33203125" style="1" customWidth="1"/>
    <col min="2" max="5" width="9" style="1"/>
    <col min="6" max="6" width="27.6640625" style="1" bestFit="1" customWidth="1"/>
    <col min="7" max="16384" width="9" style="1"/>
  </cols>
  <sheetData>
    <row r="1" spans="1:29" x14ac:dyDescent="0.3">
      <c r="G1" s="1">
        <v>0</v>
      </c>
      <c r="H1" s="1">
        <f>G1+1</f>
        <v>1</v>
      </c>
      <c r="I1" s="1">
        <f t="shared" ref="I1:AC1" si="0">H1+1</f>
        <v>2</v>
      </c>
      <c r="J1" s="1">
        <f t="shared" si="0"/>
        <v>3</v>
      </c>
      <c r="K1" s="1">
        <f t="shared" si="0"/>
        <v>4</v>
      </c>
      <c r="L1" s="1">
        <f t="shared" si="0"/>
        <v>5</v>
      </c>
      <c r="M1" s="1">
        <f t="shared" si="0"/>
        <v>6</v>
      </c>
      <c r="N1" s="1">
        <f t="shared" si="0"/>
        <v>7</v>
      </c>
      <c r="O1" s="1">
        <f t="shared" si="0"/>
        <v>8</v>
      </c>
      <c r="P1" s="1">
        <f t="shared" si="0"/>
        <v>9</v>
      </c>
      <c r="Q1" s="1">
        <f t="shared" si="0"/>
        <v>10</v>
      </c>
      <c r="R1" s="1">
        <f t="shared" si="0"/>
        <v>11</v>
      </c>
      <c r="S1" s="1">
        <f t="shared" si="0"/>
        <v>12</v>
      </c>
      <c r="T1" s="1">
        <f t="shared" si="0"/>
        <v>13</v>
      </c>
      <c r="U1" s="1">
        <f t="shared" si="0"/>
        <v>14</v>
      </c>
      <c r="V1" s="1">
        <f t="shared" si="0"/>
        <v>15</v>
      </c>
      <c r="W1" s="1">
        <f t="shared" si="0"/>
        <v>16</v>
      </c>
      <c r="X1" s="1">
        <f t="shared" si="0"/>
        <v>17</v>
      </c>
      <c r="Y1" s="1">
        <f t="shared" si="0"/>
        <v>18</v>
      </c>
      <c r="Z1" s="1">
        <f t="shared" si="0"/>
        <v>19</v>
      </c>
      <c r="AA1" s="1">
        <f t="shared" si="0"/>
        <v>20</v>
      </c>
      <c r="AB1" s="1">
        <f t="shared" si="0"/>
        <v>21</v>
      </c>
      <c r="AC1" s="1">
        <f t="shared" si="0"/>
        <v>22</v>
      </c>
    </row>
    <row r="2" spans="1:29" x14ac:dyDescent="0.3">
      <c r="B2" s="1" t="s">
        <v>49</v>
      </c>
      <c r="C2" s="1" t="s">
        <v>50</v>
      </c>
      <c r="G2" s="16">
        <f>G1+1</f>
        <v>1</v>
      </c>
      <c r="H2" s="16">
        <f>G2+1</f>
        <v>2</v>
      </c>
      <c r="I2" s="16">
        <f t="shared" ref="I2:AC2" si="1">H2+1</f>
        <v>3</v>
      </c>
      <c r="J2" s="16">
        <f t="shared" si="1"/>
        <v>4</v>
      </c>
      <c r="K2" s="16">
        <f t="shared" si="1"/>
        <v>5</v>
      </c>
      <c r="L2" s="16">
        <f t="shared" si="1"/>
        <v>6</v>
      </c>
      <c r="M2" s="16">
        <f t="shared" si="1"/>
        <v>7</v>
      </c>
      <c r="N2" s="16">
        <f t="shared" si="1"/>
        <v>8</v>
      </c>
      <c r="O2" s="16">
        <f t="shared" si="1"/>
        <v>9</v>
      </c>
      <c r="P2" s="16">
        <f t="shared" si="1"/>
        <v>10</v>
      </c>
      <c r="Q2" s="16">
        <f t="shared" si="1"/>
        <v>11</v>
      </c>
      <c r="R2" s="16">
        <f t="shared" si="1"/>
        <v>12</v>
      </c>
      <c r="S2" s="16">
        <f t="shared" si="1"/>
        <v>13</v>
      </c>
      <c r="T2" s="16">
        <f t="shared" si="1"/>
        <v>14</v>
      </c>
      <c r="U2" s="16">
        <f t="shared" si="1"/>
        <v>15</v>
      </c>
      <c r="V2" s="16">
        <f t="shared" si="1"/>
        <v>16</v>
      </c>
      <c r="W2" s="16">
        <f t="shared" si="1"/>
        <v>17</v>
      </c>
      <c r="X2" s="16">
        <f t="shared" si="1"/>
        <v>18</v>
      </c>
      <c r="Y2" s="16">
        <f t="shared" si="1"/>
        <v>19</v>
      </c>
      <c r="Z2" s="16">
        <f t="shared" si="1"/>
        <v>20</v>
      </c>
      <c r="AA2" s="16">
        <f t="shared" si="1"/>
        <v>21</v>
      </c>
      <c r="AB2" s="16">
        <f t="shared" si="1"/>
        <v>22</v>
      </c>
      <c r="AC2" s="16">
        <f t="shared" si="1"/>
        <v>23</v>
      </c>
    </row>
    <row r="3" spans="1:29" x14ac:dyDescent="0.3">
      <c r="A3" s="1" t="s">
        <v>6</v>
      </c>
      <c r="B3" s="10">
        <v>1.5</v>
      </c>
      <c r="C3" s="10">
        <v>0</v>
      </c>
      <c r="G3" s="9" t="str">
        <f>"Year "&amp;G2</f>
        <v>Year 1</v>
      </c>
      <c r="H3" s="9" t="str">
        <f t="shared" ref="H3:AC3" si="2">"Year "&amp;H2</f>
        <v>Year 2</v>
      </c>
      <c r="I3" s="9" t="str">
        <f t="shared" si="2"/>
        <v>Year 3</v>
      </c>
      <c r="J3" s="9" t="str">
        <f t="shared" si="2"/>
        <v>Year 4</v>
      </c>
      <c r="K3" s="9" t="str">
        <f t="shared" si="2"/>
        <v>Year 5</v>
      </c>
      <c r="L3" s="9" t="str">
        <f t="shared" si="2"/>
        <v>Year 6</v>
      </c>
      <c r="M3" s="9" t="str">
        <f t="shared" si="2"/>
        <v>Year 7</v>
      </c>
      <c r="N3" s="9" t="str">
        <f t="shared" si="2"/>
        <v>Year 8</v>
      </c>
      <c r="O3" s="9" t="str">
        <f t="shared" si="2"/>
        <v>Year 9</v>
      </c>
      <c r="P3" s="9" t="str">
        <f t="shared" si="2"/>
        <v>Year 10</v>
      </c>
      <c r="Q3" s="9" t="str">
        <f t="shared" si="2"/>
        <v>Year 11</v>
      </c>
      <c r="R3" s="9" t="str">
        <f t="shared" si="2"/>
        <v>Year 12</v>
      </c>
      <c r="S3" s="9" t="str">
        <f t="shared" si="2"/>
        <v>Year 13</v>
      </c>
      <c r="T3" s="9" t="str">
        <f t="shared" si="2"/>
        <v>Year 14</v>
      </c>
      <c r="U3" s="9" t="str">
        <f t="shared" si="2"/>
        <v>Year 15</v>
      </c>
      <c r="V3" s="9" t="str">
        <f t="shared" si="2"/>
        <v>Year 16</v>
      </c>
      <c r="W3" s="9" t="str">
        <f t="shared" si="2"/>
        <v>Year 17</v>
      </c>
      <c r="X3" s="9" t="str">
        <f t="shared" si="2"/>
        <v>Year 18</v>
      </c>
      <c r="Y3" s="9" t="str">
        <f t="shared" si="2"/>
        <v>Year 19</v>
      </c>
      <c r="Z3" s="9" t="str">
        <f t="shared" si="2"/>
        <v>Year 20</v>
      </c>
      <c r="AA3" s="9" t="str">
        <f t="shared" si="2"/>
        <v>Year 21</v>
      </c>
      <c r="AB3" s="9" t="str">
        <f t="shared" si="2"/>
        <v>Year 22</v>
      </c>
      <c r="AC3" s="9" t="str">
        <f t="shared" si="2"/>
        <v>Year 23</v>
      </c>
    </row>
    <row r="4" spans="1:29" x14ac:dyDescent="0.3">
      <c r="A4" s="1" t="s">
        <v>5</v>
      </c>
      <c r="B4" s="10">
        <v>0.4</v>
      </c>
      <c r="C4" s="10">
        <f>B4</f>
        <v>0.4</v>
      </c>
      <c r="F4" s="8" t="s">
        <v>7</v>
      </c>
    </row>
    <row r="5" spans="1:29" x14ac:dyDescent="0.3">
      <c r="A5" s="1" t="s">
        <v>4</v>
      </c>
      <c r="B5" s="10">
        <v>0.25</v>
      </c>
      <c r="C5" s="10">
        <f>B5</f>
        <v>0.25</v>
      </c>
      <c r="F5" s="1" t="s">
        <v>10</v>
      </c>
      <c r="G5" s="6">
        <f>B15</f>
        <v>3</v>
      </c>
      <c r="H5" s="6">
        <f>G5</f>
        <v>3</v>
      </c>
      <c r="I5" s="6">
        <f t="shared" ref="I5:K5" si="3">H5</f>
        <v>3</v>
      </c>
      <c r="J5" s="6">
        <f t="shared" si="3"/>
        <v>3</v>
      </c>
      <c r="K5" s="6">
        <f t="shared" si="3"/>
        <v>3</v>
      </c>
      <c r="L5" s="6">
        <f t="shared" ref="L5:L8" si="4">K5</f>
        <v>3</v>
      </c>
      <c r="M5" s="6">
        <f t="shared" ref="M5:M8" si="5">L5</f>
        <v>3</v>
      </c>
      <c r="N5" s="6">
        <f t="shared" ref="N5:N8" si="6">M5</f>
        <v>3</v>
      </c>
      <c r="O5" s="6">
        <f t="shared" ref="O5:O8" si="7">N5</f>
        <v>3</v>
      </c>
      <c r="P5" s="6">
        <f t="shared" ref="P5:P8" si="8">O5</f>
        <v>3</v>
      </c>
      <c r="Q5" s="6">
        <f t="shared" ref="Q5:Q8" si="9">P5</f>
        <v>3</v>
      </c>
      <c r="R5" s="6">
        <f t="shared" ref="R5:R8" si="10">Q5</f>
        <v>3</v>
      </c>
      <c r="S5" s="6">
        <f t="shared" ref="S5:S8" si="11">R5</f>
        <v>3</v>
      </c>
      <c r="T5" s="6">
        <f t="shared" ref="T5:T8" si="12">S5</f>
        <v>3</v>
      </c>
      <c r="U5" s="6">
        <f t="shared" ref="U5:U8" si="13">T5</f>
        <v>3</v>
      </c>
      <c r="V5" s="6">
        <f t="shared" ref="V5:V8" si="14">U5</f>
        <v>3</v>
      </c>
      <c r="W5" s="6">
        <f t="shared" ref="W5:W8" si="15">V5</f>
        <v>3</v>
      </c>
      <c r="X5" s="6">
        <f t="shared" ref="X5:X8" si="16">W5</f>
        <v>3</v>
      </c>
      <c r="Y5" s="6">
        <f t="shared" ref="Y5:Y8" si="17">X5</f>
        <v>3</v>
      </c>
      <c r="Z5" s="6">
        <f t="shared" ref="Z5:Z8" si="18">Y5</f>
        <v>3</v>
      </c>
      <c r="AA5" s="6">
        <f t="shared" ref="AA5:AA8" si="19">Z5</f>
        <v>3</v>
      </c>
      <c r="AB5" s="6">
        <f t="shared" ref="AB5:AB8" si="20">AA5</f>
        <v>3</v>
      </c>
      <c r="AC5" s="6">
        <f t="shared" ref="AC5:AC8" si="21">AB5</f>
        <v>3</v>
      </c>
    </row>
    <row r="6" spans="1:29" x14ac:dyDescent="0.3">
      <c r="A6" s="1" t="s">
        <v>46</v>
      </c>
      <c r="B6" s="11">
        <v>12</v>
      </c>
      <c r="C6" s="11">
        <v>12</v>
      </c>
      <c r="F6" s="1" t="s">
        <v>9</v>
      </c>
      <c r="G6" s="3">
        <f>B16</f>
        <v>50</v>
      </c>
      <c r="H6" s="3">
        <f>G6</f>
        <v>50</v>
      </c>
      <c r="I6" s="3">
        <f t="shared" ref="I6:K6" si="22">H6</f>
        <v>50</v>
      </c>
      <c r="J6" s="3">
        <f t="shared" si="22"/>
        <v>50</v>
      </c>
      <c r="K6" s="3">
        <f t="shared" si="22"/>
        <v>50</v>
      </c>
      <c r="L6" s="3">
        <f t="shared" si="4"/>
        <v>50</v>
      </c>
      <c r="M6" s="3">
        <f t="shared" si="5"/>
        <v>50</v>
      </c>
      <c r="N6" s="3">
        <f t="shared" si="6"/>
        <v>50</v>
      </c>
      <c r="O6" s="3">
        <f t="shared" si="7"/>
        <v>50</v>
      </c>
      <c r="P6" s="3">
        <f t="shared" si="8"/>
        <v>50</v>
      </c>
      <c r="Q6" s="3">
        <f t="shared" si="9"/>
        <v>50</v>
      </c>
      <c r="R6" s="3">
        <f t="shared" si="10"/>
        <v>50</v>
      </c>
      <c r="S6" s="3">
        <f t="shared" si="11"/>
        <v>50</v>
      </c>
      <c r="T6" s="3">
        <f t="shared" si="12"/>
        <v>50</v>
      </c>
      <c r="U6" s="3">
        <f t="shared" si="13"/>
        <v>50</v>
      </c>
      <c r="V6" s="3">
        <f t="shared" si="14"/>
        <v>50</v>
      </c>
      <c r="W6" s="3">
        <f t="shared" si="15"/>
        <v>50</v>
      </c>
      <c r="X6" s="3">
        <f t="shared" si="16"/>
        <v>50</v>
      </c>
      <c r="Y6" s="3">
        <f t="shared" si="17"/>
        <v>50</v>
      </c>
      <c r="Z6" s="3">
        <f t="shared" si="18"/>
        <v>50</v>
      </c>
      <c r="AA6" s="3">
        <f t="shared" si="19"/>
        <v>50</v>
      </c>
      <c r="AB6" s="3">
        <f t="shared" si="20"/>
        <v>50</v>
      </c>
      <c r="AC6" s="3">
        <f t="shared" si="21"/>
        <v>50</v>
      </c>
    </row>
    <row r="7" spans="1:29" x14ac:dyDescent="0.3">
      <c r="A7" s="1" t="s">
        <v>45</v>
      </c>
      <c r="B7" s="2">
        <f>(B6)*(B5+B4)</f>
        <v>7.8000000000000007</v>
      </c>
      <c r="C7" s="2">
        <f>(C6)*(C5+C4)</f>
        <v>7.8000000000000007</v>
      </c>
      <c r="F7" s="1" t="s">
        <v>8</v>
      </c>
      <c r="G7" s="5">
        <f>B20</f>
        <v>0.5</v>
      </c>
      <c r="H7" s="5">
        <f>G7</f>
        <v>0.5</v>
      </c>
      <c r="I7" s="5">
        <f t="shared" ref="I7:K7" si="23">H7</f>
        <v>0.5</v>
      </c>
      <c r="J7" s="5">
        <f t="shared" si="23"/>
        <v>0.5</v>
      </c>
      <c r="K7" s="5">
        <f t="shared" si="23"/>
        <v>0.5</v>
      </c>
      <c r="L7" s="5">
        <f t="shared" si="4"/>
        <v>0.5</v>
      </c>
      <c r="M7" s="5">
        <f t="shared" si="5"/>
        <v>0.5</v>
      </c>
      <c r="N7" s="5">
        <f t="shared" si="6"/>
        <v>0.5</v>
      </c>
      <c r="O7" s="5">
        <f t="shared" si="7"/>
        <v>0.5</v>
      </c>
      <c r="P7" s="5">
        <f t="shared" si="8"/>
        <v>0.5</v>
      </c>
      <c r="Q7" s="5">
        <f t="shared" si="9"/>
        <v>0.5</v>
      </c>
      <c r="R7" s="5">
        <f t="shared" si="10"/>
        <v>0.5</v>
      </c>
      <c r="S7" s="5">
        <f t="shared" si="11"/>
        <v>0.5</v>
      </c>
      <c r="T7" s="5">
        <f t="shared" si="12"/>
        <v>0.5</v>
      </c>
      <c r="U7" s="5">
        <f t="shared" si="13"/>
        <v>0.5</v>
      </c>
      <c r="V7" s="5">
        <f t="shared" si="14"/>
        <v>0.5</v>
      </c>
      <c r="W7" s="5">
        <f t="shared" si="15"/>
        <v>0.5</v>
      </c>
      <c r="X7" s="5">
        <f t="shared" si="16"/>
        <v>0.5</v>
      </c>
      <c r="Y7" s="5">
        <f t="shared" si="17"/>
        <v>0.5</v>
      </c>
      <c r="Z7" s="5">
        <f t="shared" si="18"/>
        <v>0.5</v>
      </c>
      <c r="AA7" s="5">
        <f t="shared" si="19"/>
        <v>0.5</v>
      </c>
      <c r="AB7" s="5">
        <f t="shared" si="20"/>
        <v>0.5</v>
      </c>
      <c r="AC7" s="5">
        <f t="shared" si="21"/>
        <v>0.5</v>
      </c>
    </row>
    <row r="8" spans="1:29" x14ac:dyDescent="0.3">
      <c r="F8" s="1" t="s">
        <v>11</v>
      </c>
      <c r="G8" s="2">
        <f>(G6*G5*G7)</f>
        <v>75</v>
      </c>
      <c r="H8" s="2">
        <f>G8</f>
        <v>75</v>
      </c>
      <c r="I8" s="2">
        <f t="shared" ref="I8:K8" si="24">H8</f>
        <v>75</v>
      </c>
      <c r="J8" s="2">
        <f t="shared" si="24"/>
        <v>75</v>
      </c>
      <c r="K8" s="2">
        <f t="shared" si="24"/>
        <v>75</v>
      </c>
      <c r="L8" s="2">
        <f t="shared" si="4"/>
        <v>75</v>
      </c>
      <c r="M8" s="2">
        <f t="shared" si="5"/>
        <v>75</v>
      </c>
      <c r="N8" s="2">
        <f t="shared" si="6"/>
        <v>75</v>
      </c>
      <c r="O8" s="2">
        <f t="shared" si="7"/>
        <v>75</v>
      </c>
      <c r="P8" s="2">
        <f t="shared" si="8"/>
        <v>75</v>
      </c>
      <c r="Q8" s="2">
        <f t="shared" si="9"/>
        <v>75</v>
      </c>
      <c r="R8" s="2">
        <f t="shared" si="10"/>
        <v>75</v>
      </c>
      <c r="S8" s="2">
        <f t="shared" si="11"/>
        <v>75</v>
      </c>
      <c r="T8" s="2">
        <f t="shared" si="12"/>
        <v>75</v>
      </c>
      <c r="U8" s="2">
        <f t="shared" si="13"/>
        <v>75</v>
      </c>
      <c r="V8" s="2">
        <f t="shared" si="14"/>
        <v>75</v>
      </c>
      <c r="W8" s="2">
        <f t="shared" si="15"/>
        <v>75</v>
      </c>
      <c r="X8" s="2">
        <f t="shared" si="16"/>
        <v>75</v>
      </c>
      <c r="Y8" s="2">
        <f t="shared" si="17"/>
        <v>75</v>
      </c>
      <c r="Z8" s="2">
        <f t="shared" si="18"/>
        <v>75</v>
      </c>
      <c r="AA8" s="2">
        <f t="shared" si="19"/>
        <v>75</v>
      </c>
      <c r="AB8" s="2">
        <f t="shared" si="20"/>
        <v>75</v>
      </c>
      <c r="AC8" s="2">
        <f t="shared" si="21"/>
        <v>75</v>
      </c>
    </row>
    <row r="9" spans="1:29" ht="16.5" x14ac:dyDescent="0.3">
      <c r="A9" s="1" t="s">
        <v>47</v>
      </c>
      <c r="B9" s="3">
        <f>B7+B3</f>
        <v>9.3000000000000007</v>
      </c>
      <c r="C9" s="3">
        <f>C7+C3</f>
        <v>7.8000000000000007</v>
      </c>
      <c r="D9" s="1">
        <f>B9/C9</f>
        <v>1.1923076923076923</v>
      </c>
      <c r="F9" s="1" t="s">
        <v>12</v>
      </c>
      <c r="G9" s="7" t="s">
        <v>16</v>
      </c>
      <c r="H9" s="4">
        <f>B17</f>
        <v>0.7</v>
      </c>
      <c r="I9" s="4">
        <f t="shared" ref="I9:K9" si="25">H9*$B$17</f>
        <v>0.48999999999999994</v>
      </c>
      <c r="J9" s="4">
        <f t="shared" si="25"/>
        <v>0.34299999999999992</v>
      </c>
      <c r="K9" s="4">
        <f t="shared" si="25"/>
        <v>0.24009999999999992</v>
      </c>
      <c r="L9" s="4">
        <f t="shared" ref="L9" si="26">K9*$B$17</f>
        <v>0.16806999999999994</v>
      </c>
      <c r="M9" s="4">
        <f t="shared" ref="M9" si="27">L9*$B$17</f>
        <v>0.11764899999999995</v>
      </c>
      <c r="N9" s="4">
        <f t="shared" ref="N9" si="28">M9*$B$17</f>
        <v>8.2354299999999964E-2</v>
      </c>
      <c r="O9" s="4">
        <f t="shared" ref="O9" si="29">N9*$B$17</f>
        <v>5.7648009999999972E-2</v>
      </c>
      <c r="P9" s="4">
        <f t="shared" ref="P9" si="30">O9*$B$17</f>
        <v>4.0353606999999979E-2</v>
      </c>
      <c r="Q9" s="4">
        <f t="shared" ref="Q9" si="31">P9*$B$17</f>
        <v>2.8247524899999984E-2</v>
      </c>
      <c r="R9" s="4">
        <f t="shared" ref="R9" si="32">Q9*$B$17</f>
        <v>1.9773267429999988E-2</v>
      </c>
      <c r="S9" s="4">
        <f t="shared" ref="S9" si="33">R9*$B$17</f>
        <v>1.384128720099999E-2</v>
      </c>
      <c r="T9" s="4">
        <f t="shared" ref="T9" si="34">S9*$B$17</f>
        <v>9.6889010406999918E-3</v>
      </c>
      <c r="U9" s="4">
        <f t="shared" ref="U9" si="35">T9*$B$17</f>
        <v>6.7822307284899942E-3</v>
      </c>
      <c r="V9" s="4">
        <f t="shared" ref="V9" si="36">U9*$B$17</f>
        <v>4.7475615099429958E-3</v>
      </c>
      <c r="W9" s="4">
        <f t="shared" ref="W9" si="37">V9*$B$17</f>
        <v>3.323293056960097E-3</v>
      </c>
      <c r="X9" s="4">
        <f t="shared" ref="X9" si="38">W9*$B$17</f>
        <v>2.3263051398720678E-3</v>
      </c>
      <c r="Y9" s="4">
        <f t="shared" ref="Y9" si="39">X9*$B$17</f>
        <v>1.6284135979104473E-3</v>
      </c>
      <c r="Z9" s="4">
        <f t="shared" ref="Z9" si="40">Y9*$B$17</f>
        <v>1.139889518537313E-3</v>
      </c>
      <c r="AA9" s="4">
        <f t="shared" ref="AA9" si="41">Z9*$B$17</f>
        <v>7.9792266297611905E-4</v>
      </c>
      <c r="AB9" s="4">
        <f t="shared" ref="AB9" si="42">AA9*$B$17</f>
        <v>5.5854586408328325E-4</v>
      </c>
      <c r="AC9" s="4">
        <f t="shared" ref="AC9" si="43">AB9*$B$17</f>
        <v>3.9098210485829826E-4</v>
      </c>
    </row>
    <row r="10" spans="1:29" ht="16.5" x14ac:dyDescent="0.3">
      <c r="F10" s="1" t="s">
        <v>15</v>
      </c>
      <c r="G10" s="3">
        <f>B13</f>
        <v>124.00000000000001</v>
      </c>
    </row>
    <row r="11" spans="1:29" ht="16.5" x14ac:dyDescent="0.3">
      <c r="A11" s="1" t="s">
        <v>3</v>
      </c>
      <c r="B11" s="12">
        <v>7.4999999999999997E-2</v>
      </c>
      <c r="C11" s="13">
        <v>0.05</v>
      </c>
      <c r="F11" s="1" t="s">
        <v>51</v>
      </c>
      <c r="G11" s="3"/>
      <c r="H11" s="3">
        <f>12*(B4+B5)</f>
        <v>7.8000000000000007</v>
      </c>
      <c r="I11" s="3">
        <f>H11</f>
        <v>7.8000000000000007</v>
      </c>
      <c r="J11" s="3">
        <f>I11</f>
        <v>7.8000000000000007</v>
      </c>
      <c r="K11" s="3">
        <f>J11</f>
        <v>7.8000000000000007</v>
      </c>
      <c r="L11" s="3">
        <f t="shared" ref="L11:AC11" si="44">K11</f>
        <v>7.8000000000000007</v>
      </c>
      <c r="M11" s="3">
        <f t="shared" si="44"/>
        <v>7.8000000000000007</v>
      </c>
      <c r="N11" s="3">
        <f t="shared" si="44"/>
        <v>7.8000000000000007</v>
      </c>
      <c r="O11" s="3">
        <f t="shared" si="44"/>
        <v>7.8000000000000007</v>
      </c>
      <c r="P11" s="3">
        <f t="shared" si="44"/>
        <v>7.8000000000000007</v>
      </c>
      <c r="Q11" s="3">
        <f t="shared" si="44"/>
        <v>7.8000000000000007</v>
      </c>
      <c r="R11" s="3">
        <f t="shared" si="44"/>
        <v>7.8000000000000007</v>
      </c>
      <c r="S11" s="3">
        <f t="shared" si="44"/>
        <v>7.8000000000000007</v>
      </c>
      <c r="T11" s="3">
        <f t="shared" si="44"/>
        <v>7.8000000000000007</v>
      </c>
      <c r="U11" s="3">
        <f t="shared" si="44"/>
        <v>7.8000000000000007</v>
      </c>
      <c r="V11" s="3">
        <f t="shared" si="44"/>
        <v>7.8000000000000007</v>
      </c>
      <c r="W11" s="3">
        <f t="shared" si="44"/>
        <v>7.8000000000000007</v>
      </c>
      <c r="X11" s="3">
        <f t="shared" si="44"/>
        <v>7.8000000000000007</v>
      </c>
      <c r="Y11" s="3">
        <f t="shared" si="44"/>
        <v>7.8000000000000007</v>
      </c>
      <c r="Z11" s="3">
        <f t="shared" si="44"/>
        <v>7.8000000000000007</v>
      </c>
      <c r="AA11" s="3">
        <f t="shared" si="44"/>
        <v>7.8000000000000007</v>
      </c>
      <c r="AB11" s="3">
        <f t="shared" si="44"/>
        <v>7.8000000000000007</v>
      </c>
      <c r="AC11" s="3">
        <f t="shared" si="44"/>
        <v>7.8000000000000007</v>
      </c>
    </row>
    <row r="12" spans="1:29" x14ac:dyDescent="0.3">
      <c r="F12" s="1" t="s">
        <v>17</v>
      </c>
      <c r="G12" s="3">
        <f>G8-G10</f>
        <v>-49.000000000000014</v>
      </c>
      <c r="H12" s="3">
        <f>(H8-H11)*H9</f>
        <v>47.04</v>
      </c>
      <c r="I12" s="3">
        <f t="shared" ref="I12:AC12" si="45">(I8-I11)*I9</f>
        <v>32.927999999999997</v>
      </c>
      <c r="J12" s="3">
        <f t="shared" si="45"/>
        <v>23.049599999999995</v>
      </c>
      <c r="K12" s="3">
        <f t="shared" si="45"/>
        <v>16.134719999999994</v>
      </c>
      <c r="L12" s="3">
        <f t="shared" si="45"/>
        <v>11.294303999999997</v>
      </c>
      <c r="M12" s="3">
        <f t="shared" si="45"/>
        <v>7.9060127999999965</v>
      </c>
      <c r="N12" s="3">
        <f t="shared" si="45"/>
        <v>5.5342089599999982</v>
      </c>
      <c r="O12" s="3">
        <f t="shared" si="45"/>
        <v>3.8739462719999982</v>
      </c>
      <c r="P12" s="3">
        <f t="shared" si="45"/>
        <v>2.7117623903999988</v>
      </c>
      <c r="Q12" s="3">
        <f t="shared" si="45"/>
        <v>1.8982336732799989</v>
      </c>
      <c r="R12" s="3">
        <f t="shared" si="45"/>
        <v>1.3287635712959993</v>
      </c>
      <c r="S12" s="3">
        <f t="shared" si="45"/>
        <v>0.93013449990719932</v>
      </c>
      <c r="T12" s="3">
        <f t="shared" si="45"/>
        <v>0.65109414993503945</v>
      </c>
      <c r="U12" s="3">
        <f t="shared" si="45"/>
        <v>0.45576590495452762</v>
      </c>
      <c r="V12" s="3">
        <f t="shared" si="45"/>
        <v>0.31903613346816934</v>
      </c>
      <c r="W12" s="3">
        <f t="shared" si="45"/>
        <v>0.22332529342771854</v>
      </c>
      <c r="X12" s="3">
        <f t="shared" si="45"/>
        <v>0.15632770539940297</v>
      </c>
      <c r="Y12" s="3">
        <f t="shared" si="45"/>
        <v>0.10942939377958207</v>
      </c>
      <c r="Z12" s="3">
        <f t="shared" si="45"/>
        <v>7.6600575645707436E-2</v>
      </c>
      <c r="AA12" s="3">
        <f t="shared" si="45"/>
        <v>5.3620402951995202E-2</v>
      </c>
      <c r="AB12" s="3">
        <f t="shared" si="45"/>
        <v>3.7534282066396633E-2</v>
      </c>
      <c r="AC12" s="3">
        <f t="shared" si="45"/>
        <v>2.6273997446477643E-2</v>
      </c>
    </row>
    <row r="13" spans="1:29" x14ac:dyDescent="0.3">
      <c r="A13" s="1" t="s">
        <v>2</v>
      </c>
      <c r="B13" s="3">
        <f>B9/B11</f>
        <v>124.00000000000001</v>
      </c>
      <c r="C13" s="3">
        <f>C9/C11</f>
        <v>156</v>
      </c>
      <c r="F13" s="1" t="s">
        <v>20</v>
      </c>
      <c r="G13" s="3">
        <f>G12/((1+$B$21)^G1)</f>
        <v>-49.000000000000014</v>
      </c>
      <c r="H13" s="3">
        <f>H12/((1+$B$21)^H1)</f>
        <v>42.763636363636358</v>
      </c>
      <c r="I13" s="3">
        <f t="shared" ref="I13:AC13" si="46">I12/((1+$B$21)^I1)</f>
        <v>27.21322314049586</v>
      </c>
      <c r="J13" s="3">
        <f t="shared" si="46"/>
        <v>17.317505634860996</v>
      </c>
      <c r="K13" s="3">
        <f t="shared" si="46"/>
        <v>11.020230858547906</v>
      </c>
      <c r="L13" s="3">
        <f t="shared" si="46"/>
        <v>7.012874182712304</v>
      </c>
      <c r="M13" s="3">
        <f t="shared" si="46"/>
        <v>4.4627381162714652</v>
      </c>
      <c r="N13" s="3">
        <f t="shared" si="46"/>
        <v>2.8399242558091138</v>
      </c>
      <c r="O13" s="3">
        <f t="shared" si="46"/>
        <v>1.8072245264239815</v>
      </c>
      <c r="P13" s="3">
        <f t="shared" si="46"/>
        <v>1.1500519713607154</v>
      </c>
      <c r="Q13" s="3">
        <f t="shared" si="46"/>
        <v>0.73185125450227329</v>
      </c>
      <c r="R13" s="3">
        <f t="shared" si="46"/>
        <v>0.46572352559235569</v>
      </c>
      <c r="S13" s="3">
        <f t="shared" si="46"/>
        <v>0.29636951628604447</v>
      </c>
      <c r="T13" s="3">
        <f t="shared" si="46"/>
        <v>0.18859878309111919</v>
      </c>
      <c r="U13" s="3">
        <f t="shared" si="46"/>
        <v>0.12001740742162129</v>
      </c>
      <c r="V13" s="3">
        <f t="shared" si="46"/>
        <v>7.6374713813759001E-2</v>
      </c>
      <c r="W13" s="3">
        <f t="shared" si="46"/>
        <v>4.8602090608755727E-2</v>
      </c>
      <c r="X13" s="3">
        <f t="shared" si="46"/>
        <v>3.092860311466273E-2</v>
      </c>
      <c r="Y13" s="3">
        <f t="shared" si="46"/>
        <v>1.9681838345694463E-2</v>
      </c>
      <c r="Z13" s="3">
        <f t="shared" si="46"/>
        <v>1.252480621998738E-2</v>
      </c>
      <c r="AA13" s="3">
        <f t="shared" si="46"/>
        <v>7.9703312309010611E-3</v>
      </c>
      <c r="AB13" s="3">
        <f t="shared" si="46"/>
        <v>5.0720289651188548E-3</v>
      </c>
      <c r="AC13" s="3">
        <f t="shared" si="46"/>
        <v>3.2276547959847256E-3</v>
      </c>
    </row>
    <row r="14" spans="1:29" x14ac:dyDescent="0.3">
      <c r="B14" s="3"/>
      <c r="C14" s="3"/>
      <c r="F14" s="1" t="s">
        <v>18</v>
      </c>
      <c r="G14" s="3">
        <f>G12</f>
        <v>-49.000000000000014</v>
      </c>
      <c r="H14" s="3">
        <f t="shared" ref="H14:AC14" si="47">G14+H12</f>
        <v>-1.9600000000000151</v>
      </c>
      <c r="I14" s="3">
        <f t="shared" si="47"/>
        <v>30.967999999999982</v>
      </c>
      <c r="J14" s="3">
        <f t="shared" si="47"/>
        <v>54.017599999999973</v>
      </c>
      <c r="K14" s="3">
        <f t="shared" si="47"/>
        <v>70.152319999999975</v>
      </c>
      <c r="L14" s="3">
        <f t="shared" si="47"/>
        <v>81.446623999999971</v>
      </c>
      <c r="M14" s="3">
        <f t="shared" si="47"/>
        <v>89.352636799999971</v>
      </c>
      <c r="N14" s="3">
        <f t="shared" si="47"/>
        <v>94.886845759999972</v>
      </c>
      <c r="O14" s="3">
        <f t="shared" si="47"/>
        <v>98.760792031999969</v>
      </c>
      <c r="P14" s="3">
        <f t="shared" si="47"/>
        <v>101.47255442239997</v>
      </c>
      <c r="Q14" s="3">
        <f t="shared" si="47"/>
        <v>103.37078809567997</v>
      </c>
      <c r="R14" s="3">
        <f t="shared" si="47"/>
        <v>104.69955166697596</v>
      </c>
      <c r="S14" s="3">
        <f t="shared" si="47"/>
        <v>105.62968616688316</v>
      </c>
      <c r="T14" s="3">
        <f t="shared" si="47"/>
        <v>106.28078031681819</v>
      </c>
      <c r="U14" s="3">
        <f t="shared" si="47"/>
        <v>106.73654622177273</v>
      </c>
      <c r="V14" s="3">
        <f t="shared" si="47"/>
        <v>107.0555823552409</v>
      </c>
      <c r="W14" s="3">
        <f t="shared" si="47"/>
        <v>107.27890764866862</v>
      </c>
      <c r="X14" s="3">
        <f t="shared" si="47"/>
        <v>107.43523535406803</v>
      </c>
      <c r="Y14" s="3">
        <f t="shared" si="47"/>
        <v>107.54466474784761</v>
      </c>
      <c r="Z14" s="3">
        <f t="shared" si="47"/>
        <v>107.62126532349332</v>
      </c>
      <c r="AA14" s="3">
        <f t="shared" si="47"/>
        <v>107.67488572644531</v>
      </c>
      <c r="AB14" s="3">
        <f t="shared" si="47"/>
        <v>107.71242000851171</v>
      </c>
      <c r="AC14" s="3">
        <f t="shared" si="47"/>
        <v>107.73869400595819</v>
      </c>
    </row>
    <row r="15" spans="1:29" x14ac:dyDescent="0.3">
      <c r="A15" s="1" t="s">
        <v>48</v>
      </c>
      <c r="B15" s="11">
        <v>3</v>
      </c>
      <c r="C15" s="11">
        <v>1</v>
      </c>
      <c r="F15" s="1" t="s">
        <v>21</v>
      </c>
      <c r="G15" s="3">
        <f>G13</f>
        <v>-49.000000000000014</v>
      </c>
      <c r="H15" s="3">
        <f>G15+H13</f>
        <v>-6.2363636363636559</v>
      </c>
      <c r="I15" s="3">
        <f t="shared" ref="I15:AC15" si="48">H15+I13</f>
        <v>20.976859504132204</v>
      </c>
      <c r="J15" s="3">
        <f t="shared" si="48"/>
        <v>38.2943651389932</v>
      </c>
      <c r="K15" s="3">
        <f t="shared" si="48"/>
        <v>49.314595997541105</v>
      </c>
      <c r="L15" s="3">
        <f t="shared" si="48"/>
        <v>56.327470180253407</v>
      </c>
      <c r="M15" s="3">
        <f t="shared" si="48"/>
        <v>60.790208296524874</v>
      </c>
      <c r="N15" s="3">
        <f t="shared" si="48"/>
        <v>63.63013255233399</v>
      </c>
      <c r="O15" s="3">
        <f t="shared" si="48"/>
        <v>65.437357078757969</v>
      </c>
      <c r="P15" s="3">
        <f t="shared" si="48"/>
        <v>66.58740905011868</v>
      </c>
      <c r="Q15" s="3">
        <f t="shared" si="48"/>
        <v>67.319260304620954</v>
      </c>
      <c r="R15" s="3">
        <f t="shared" si="48"/>
        <v>67.784983830213307</v>
      </c>
      <c r="S15" s="3">
        <f t="shared" si="48"/>
        <v>68.081353346499355</v>
      </c>
      <c r="T15" s="3">
        <f t="shared" si="48"/>
        <v>68.269952129590479</v>
      </c>
      <c r="U15" s="3">
        <f t="shared" si="48"/>
        <v>68.389969537012107</v>
      </c>
      <c r="V15" s="3">
        <f t="shared" si="48"/>
        <v>68.46634425082587</v>
      </c>
      <c r="W15" s="3">
        <f t="shared" si="48"/>
        <v>68.514946341434623</v>
      </c>
      <c r="X15" s="3">
        <f t="shared" si="48"/>
        <v>68.545874944549283</v>
      </c>
      <c r="Y15" s="3">
        <f t="shared" si="48"/>
        <v>68.565556782894973</v>
      </c>
      <c r="Z15" s="3">
        <f t="shared" si="48"/>
        <v>68.578081589114959</v>
      </c>
      <c r="AA15" s="3">
        <f t="shared" si="48"/>
        <v>68.586051920345867</v>
      </c>
      <c r="AB15" s="3">
        <f t="shared" si="48"/>
        <v>68.591123949310983</v>
      </c>
      <c r="AC15" s="3">
        <f t="shared" si="48"/>
        <v>68.594351604106961</v>
      </c>
    </row>
    <row r="16" spans="1:29" x14ac:dyDescent="0.3">
      <c r="A16" s="1" t="s">
        <v>9</v>
      </c>
      <c r="B16" s="10">
        <v>50</v>
      </c>
      <c r="C16" s="10">
        <v>125</v>
      </c>
    </row>
    <row r="17" spans="1:29" x14ac:dyDescent="0.3">
      <c r="A17" s="1" t="s">
        <v>1</v>
      </c>
      <c r="B17" s="14">
        <v>0.7</v>
      </c>
      <c r="C17" s="14">
        <v>0.6</v>
      </c>
      <c r="D17" s="1">
        <v>4</v>
      </c>
    </row>
    <row r="18" spans="1:29" x14ac:dyDescent="0.3">
      <c r="A18" s="1" t="str">
        <f>D17&amp;" Year Survival Rate"</f>
        <v>4 Year Survival Rate</v>
      </c>
      <c r="B18" s="4">
        <f>B17^D17</f>
        <v>0.24009999999999992</v>
      </c>
      <c r="C18" s="4">
        <f>C17^D17</f>
        <v>0.12959999999999999</v>
      </c>
      <c r="G18" s="9" t="str">
        <f>"Year "&amp;G2</f>
        <v>Year 1</v>
      </c>
      <c r="H18" s="9" t="str">
        <f t="shared" ref="H18:AC18" si="49">"Year "&amp;H2</f>
        <v>Year 2</v>
      </c>
      <c r="I18" s="9" t="str">
        <f t="shared" si="49"/>
        <v>Year 3</v>
      </c>
      <c r="J18" s="9" t="str">
        <f t="shared" si="49"/>
        <v>Year 4</v>
      </c>
      <c r="K18" s="9" t="str">
        <f t="shared" si="49"/>
        <v>Year 5</v>
      </c>
      <c r="L18" s="9" t="str">
        <f t="shared" si="49"/>
        <v>Year 6</v>
      </c>
      <c r="M18" s="9" t="str">
        <f t="shared" si="49"/>
        <v>Year 7</v>
      </c>
      <c r="N18" s="9" t="str">
        <f t="shared" si="49"/>
        <v>Year 8</v>
      </c>
      <c r="O18" s="9" t="str">
        <f t="shared" si="49"/>
        <v>Year 9</v>
      </c>
      <c r="P18" s="9" t="str">
        <f t="shared" si="49"/>
        <v>Year 10</v>
      </c>
      <c r="Q18" s="9" t="str">
        <f t="shared" si="49"/>
        <v>Year 11</v>
      </c>
      <c r="R18" s="9" t="str">
        <f t="shared" si="49"/>
        <v>Year 12</v>
      </c>
      <c r="S18" s="9" t="str">
        <f t="shared" si="49"/>
        <v>Year 13</v>
      </c>
      <c r="T18" s="9" t="str">
        <f t="shared" si="49"/>
        <v>Year 14</v>
      </c>
      <c r="U18" s="9" t="str">
        <f t="shared" si="49"/>
        <v>Year 15</v>
      </c>
      <c r="V18" s="9" t="str">
        <f t="shared" si="49"/>
        <v>Year 16</v>
      </c>
      <c r="W18" s="9" t="str">
        <f t="shared" si="49"/>
        <v>Year 17</v>
      </c>
      <c r="X18" s="9" t="str">
        <f t="shared" si="49"/>
        <v>Year 18</v>
      </c>
      <c r="Y18" s="9" t="str">
        <f t="shared" si="49"/>
        <v>Year 19</v>
      </c>
      <c r="Z18" s="9" t="str">
        <f t="shared" si="49"/>
        <v>Year 20</v>
      </c>
      <c r="AA18" s="9" t="str">
        <f t="shared" si="49"/>
        <v>Year 21</v>
      </c>
      <c r="AB18" s="9" t="str">
        <f t="shared" si="49"/>
        <v>Year 22</v>
      </c>
      <c r="AC18" s="9" t="str">
        <f t="shared" si="49"/>
        <v>Year 23</v>
      </c>
    </row>
    <row r="19" spans="1:29" x14ac:dyDescent="0.3">
      <c r="F19" s="8" t="s">
        <v>14</v>
      </c>
    </row>
    <row r="20" spans="1:29" hidden="1" outlineLevel="1" x14ac:dyDescent="0.3">
      <c r="A20" s="1" t="s">
        <v>0</v>
      </c>
      <c r="B20" s="15">
        <v>0.5</v>
      </c>
      <c r="C20" s="15">
        <v>0.6</v>
      </c>
      <c r="F20" s="1" t="s">
        <v>10</v>
      </c>
      <c r="G20" s="6">
        <f>C15</f>
        <v>1</v>
      </c>
      <c r="H20" s="6">
        <f t="shared" ref="H20:K21" si="50">G20</f>
        <v>1</v>
      </c>
      <c r="I20" s="6">
        <f t="shared" si="50"/>
        <v>1</v>
      </c>
      <c r="J20" s="6">
        <f t="shared" si="50"/>
        <v>1</v>
      </c>
      <c r="K20" s="6">
        <f t="shared" si="50"/>
        <v>1</v>
      </c>
      <c r="L20" s="6">
        <f t="shared" ref="L20:AC20" si="51">K20</f>
        <v>1</v>
      </c>
      <c r="M20" s="6">
        <f t="shared" si="51"/>
        <v>1</v>
      </c>
      <c r="N20" s="6">
        <f t="shared" si="51"/>
        <v>1</v>
      </c>
      <c r="O20" s="6">
        <f t="shared" si="51"/>
        <v>1</v>
      </c>
      <c r="P20" s="6">
        <f t="shared" si="51"/>
        <v>1</v>
      </c>
      <c r="Q20" s="6">
        <f t="shared" si="51"/>
        <v>1</v>
      </c>
      <c r="R20" s="6">
        <f t="shared" si="51"/>
        <v>1</v>
      </c>
      <c r="S20" s="6">
        <f t="shared" si="51"/>
        <v>1</v>
      </c>
      <c r="T20" s="6">
        <f t="shared" si="51"/>
        <v>1</v>
      </c>
      <c r="U20" s="6">
        <f t="shared" si="51"/>
        <v>1</v>
      </c>
      <c r="V20" s="6">
        <f t="shared" si="51"/>
        <v>1</v>
      </c>
      <c r="W20" s="6">
        <f t="shared" si="51"/>
        <v>1</v>
      </c>
      <c r="X20" s="6">
        <f t="shared" si="51"/>
        <v>1</v>
      </c>
      <c r="Y20" s="6">
        <f t="shared" si="51"/>
        <v>1</v>
      </c>
      <c r="Z20" s="6">
        <f t="shared" si="51"/>
        <v>1</v>
      </c>
      <c r="AA20" s="6">
        <f t="shared" si="51"/>
        <v>1</v>
      </c>
      <c r="AB20" s="6">
        <f t="shared" si="51"/>
        <v>1</v>
      </c>
      <c r="AC20" s="6">
        <f t="shared" si="51"/>
        <v>1</v>
      </c>
    </row>
    <row r="21" spans="1:29" hidden="1" outlineLevel="1" x14ac:dyDescent="0.3">
      <c r="A21" s="1" t="s">
        <v>19</v>
      </c>
      <c r="B21" s="15">
        <v>0.1</v>
      </c>
      <c r="F21" s="1" t="s">
        <v>9</v>
      </c>
      <c r="G21" s="3">
        <f>C16</f>
        <v>125</v>
      </c>
      <c r="H21" s="3">
        <f t="shared" si="50"/>
        <v>125</v>
      </c>
      <c r="I21" s="3">
        <f t="shared" si="50"/>
        <v>125</v>
      </c>
      <c r="J21" s="3">
        <f t="shared" si="50"/>
        <v>125</v>
      </c>
      <c r="K21" s="3">
        <f t="shared" si="50"/>
        <v>125</v>
      </c>
      <c r="L21" s="3">
        <f t="shared" ref="L21:AC23" si="52">K21</f>
        <v>125</v>
      </c>
      <c r="M21" s="3">
        <f t="shared" si="52"/>
        <v>125</v>
      </c>
      <c r="N21" s="3">
        <f t="shared" si="52"/>
        <v>125</v>
      </c>
      <c r="O21" s="3">
        <f t="shared" si="52"/>
        <v>125</v>
      </c>
      <c r="P21" s="3">
        <f t="shared" si="52"/>
        <v>125</v>
      </c>
      <c r="Q21" s="3">
        <f t="shared" si="52"/>
        <v>125</v>
      </c>
      <c r="R21" s="3">
        <f t="shared" si="52"/>
        <v>125</v>
      </c>
      <c r="S21" s="3">
        <f t="shared" si="52"/>
        <v>125</v>
      </c>
      <c r="T21" s="3">
        <f t="shared" si="52"/>
        <v>125</v>
      </c>
      <c r="U21" s="3">
        <f t="shared" si="52"/>
        <v>125</v>
      </c>
      <c r="V21" s="3">
        <f t="shared" si="52"/>
        <v>125</v>
      </c>
      <c r="W21" s="3">
        <f t="shared" si="52"/>
        <v>125</v>
      </c>
      <c r="X21" s="3">
        <f t="shared" si="52"/>
        <v>125</v>
      </c>
      <c r="Y21" s="3">
        <f t="shared" si="52"/>
        <v>125</v>
      </c>
      <c r="Z21" s="3">
        <f t="shared" si="52"/>
        <v>125</v>
      </c>
      <c r="AA21" s="3">
        <f t="shared" si="52"/>
        <v>125</v>
      </c>
      <c r="AB21" s="3">
        <f t="shared" si="52"/>
        <v>125</v>
      </c>
      <c r="AC21" s="3">
        <f t="shared" si="52"/>
        <v>125</v>
      </c>
    </row>
    <row r="22" spans="1:29" hidden="1" outlineLevel="1" x14ac:dyDescent="0.3">
      <c r="F22" s="1" t="s">
        <v>8</v>
      </c>
      <c r="G22" s="5">
        <f>C20</f>
        <v>0.6</v>
      </c>
      <c r="H22" s="5">
        <f>G22</f>
        <v>0.6</v>
      </c>
      <c r="I22" s="5">
        <f t="shared" ref="I22" si="53">H22</f>
        <v>0.6</v>
      </c>
      <c r="J22" s="5">
        <f t="shared" ref="J22" si="54">I22</f>
        <v>0.6</v>
      </c>
      <c r="K22" s="5">
        <f t="shared" ref="K22" si="55">J22</f>
        <v>0.6</v>
      </c>
      <c r="L22" s="5">
        <f t="shared" si="52"/>
        <v>0.6</v>
      </c>
      <c r="M22" s="5">
        <f t="shared" si="52"/>
        <v>0.6</v>
      </c>
      <c r="N22" s="5">
        <f t="shared" si="52"/>
        <v>0.6</v>
      </c>
      <c r="O22" s="5">
        <f t="shared" si="52"/>
        <v>0.6</v>
      </c>
      <c r="P22" s="5">
        <f t="shared" si="52"/>
        <v>0.6</v>
      </c>
      <c r="Q22" s="5">
        <f t="shared" si="52"/>
        <v>0.6</v>
      </c>
      <c r="R22" s="5">
        <f t="shared" si="52"/>
        <v>0.6</v>
      </c>
      <c r="S22" s="5">
        <f t="shared" si="52"/>
        <v>0.6</v>
      </c>
      <c r="T22" s="5">
        <f t="shared" si="52"/>
        <v>0.6</v>
      </c>
      <c r="U22" s="5">
        <f t="shared" si="52"/>
        <v>0.6</v>
      </c>
      <c r="V22" s="5">
        <f t="shared" si="52"/>
        <v>0.6</v>
      </c>
      <c r="W22" s="5">
        <f t="shared" si="52"/>
        <v>0.6</v>
      </c>
      <c r="X22" s="5">
        <f t="shared" si="52"/>
        <v>0.6</v>
      </c>
      <c r="Y22" s="5">
        <f t="shared" si="52"/>
        <v>0.6</v>
      </c>
      <c r="Z22" s="5">
        <f t="shared" si="52"/>
        <v>0.6</v>
      </c>
      <c r="AA22" s="5">
        <f t="shared" si="52"/>
        <v>0.6</v>
      </c>
      <c r="AB22" s="5">
        <f t="shared" si="52"/>
        <v>0.6</v>
      </c>
      <c r="AC22" s="5">
        <f t="shared" si="52"/>
        <v>0.6</v>
      </c>
    </row>
    <row r="23" spans="1:29" collapsed="1" x14ac:dyDescent="0.3">
      <c r="F23" s="1" t="s">
        <v>11</v>
      </c>
      <c r="G23" s="2">
        <f>(G21*G20*G22)</f>
        <v>75</v>
      </c>
      <c r="H23" s="2">
        <f>G23</f>
        <v>75</v>
      </c>
      <c r="I23" s="2">
        <f t="shared" ref="I23" si="56">H23</f>
        <v>75</v>
      </c>
      <c r="J23" s="2">
        <f t="shared" ref="J23" si="57">I23</f>
        <v>75</v>
      </c>
      <c r="K23" s="2">
        <f t="shared" ref="K23" si="58">J23</f>
        <v>75</v>
      </c>
      <c r="L23" s="2">
        <f t="shared" si="52"/>
        <v>75</v>
      </c>
      <c r="M23" s="2">
        <f t="shared" si="52"/>
        <v>75</v>
      </c>
      <c r="N23" s="2">
        <f t="shared" si="52"/>
        <v>75</v>
      </c>
      <c r="O23" s="2">
        <f t="shared" si="52"/>
        <v>75</v>
      </c>
      <c r="P23" s="2">
        <f t="shared" si="52"/>
        <v>75</v>
      </c>
      <c r="Q23" s="2">
        <f t="shared" si="52"/>
        <v>75</v>
      </c>
      <c r="R23" s="2">
        <f t="shared" si="52"/>
        <v>75</v>
      </c>
      <c r="S23" s="2">
        <f t="shared" si="52"/>
        <v>75</v>
      </c>
      <c r="T23" s="2">
        <f t="shared" si="52"/>
        <v>75</v>
      </c>
      <c r="U23" s="2">
        <f t="shared" si="52"/>
        <v>75</v>
      </c>
      <c r="V23" s="2">
        <f t="shared" si="52"/>
        <v>75</v>
      </c>
      <c r="W23" s="2">
        <f t="shared" si="52"/>
        <v>75</v>
      </c>
      <c r="X23" s="2">
        <f t="shared" si="52"/>
        <v>75</v>
      </c>
      <c r="Y23" s="2">
        <f t="shared" si="52"/>
        <v>75</v>
      </c>
      <c r="Z23" s="2">
        <f t="shared" si="52"/>
        <v>75</v>
      </c>
      <c r="AA23" s="2">
        <f t="shared" si="52"/>
        <v>75</v>
      </c>
      <c r="AB23" s="2">
        <f t="shared" si="52"/>
        <v>75</v>
      </c>
      <c r="AC23" s="2">
        <f t="shared" si="52"/>
        <v>75</v>
      </c>
    </row>
    <row r="24" spans="1:29" ht="16.5" x14ac:dyDescent="0.3">
      <c r="F24" s="1" t="s">
        <v>12</v>
      </c>
      <c r="G24" s="7" t="s">
        <v>16</v>
      </c>
      <c r="H24" s="4">
        <f>C17</f>
        <v>0.6</v>
      </c>
      <c r="I24" s="4">
        <f>H24*$C$17</f>
        <v>0.36</v>
      </c>
      <c r="J24" s="4">
        <f t="shared" ref="J24:K24" si="59">I24*$C$17</f>
        <v>0.216</v>
      </c>
      <c r="K24" s="4">
        <f t="shared" si="59"/>
        <v>0.12959999999999999</v>
      </c>
      <c r="L24" s="4">
        <f t="shared" ref="L24:AC24" si="60">K24*$C$17</f>
        <v>7.7759999999999996E-2</v>
      </c>
      <c r="M24" s="4">
        <f t="shared" si="60"/>
        <v>4.6655999999999996E-2</v>
      </c>
      <c r="N24" s="4">
        <f t="shared" si="60"/>
        <v>2.7993599999999997E-2</v>
      </c>
      <c r="O24" s="4">
        <f t="shared" si="60"/>
        <v>1.6796159999999997E-2</v>
      </c>
      <c r="P24" s="4">
        <f t="shared" si="60"/>
        <v>1.0077695999999999E-2</v>
      </c>
      <c r="Q24" s="4">
        <f t="shared" si="60"/>
        <v>6.0466175999999991E-3</v>
      </c>
      <c r="R24" s="4">
        <f t="shared" si="60"/>
        <v>3.6279705599999994E-3</v>
      </c>
      <c r="S24" s="4">
        <f t="shared" si="60"/>
        <v>2.1767823359999995E-3</v>
      </c>
      <c r="T24" s="4">
        <f t="shared" si="60"/>
        <v>1.3060694015999995E-3</v>
      </c>
      <c r="U24" s="4">
        <f t="shared" si="60"/>
        <v>7.8364164095999966E-4</v>
      </c>
      <c r="V24" s="4">
        <f t="shared" si="60"/>
        <v>4.7018498457599979E-4</v>
      </c>
      <c r="W24" s="4">
        <f t="shared" si="60"/>
        <v>2.8211099074559984E-4</v>
      </c>
      <c r="X24" s="4">
        <f t="shared" si="60"/>
        <v>1.6926659444735991E-4</v>
      </c>
      <c r="Y24" s="4">
        <f t="shared" si="60"/>
        <v>1.0155995666841595E-4</v>
      </c>
      <c r="Z24" s="4">
        <f t="shared" si="60"/>
        <v>6.0935974001049565E-5</v>
      </c>
      <c r="AA24" s="4">
        <f t="shared" si="60"/>
        <v>3.656158440062974E-5</v>
      </c>
      <c r="AB24" s="4">
        <f t="shared" si="60"/>
        <v>2.1936950640377843E-5</v>
      </c>
      <c r="AC24" s="4">
        <f t="shared" si="60"/>
        <v>1.3162170384226705E-5</v>
      </c>
    </row>
    <row r="25" spans="1:29" ht="16.5" x14ac:dyDescent="0.3">
      <c r="F25" s="1" t="s">
        <v>13</v>
      </c>
      <c r="G25" s="3">
        <f>C13</f>
        <v>156</v>
      </c>
    </row>
    <row r="26" spans="1:29" ht="16.5" x14ac:dyDescent="0.3">
      <c r="F26" s="1" t="s">
        <v>52</v>
      </c>
      <c r="G26" s="3"/>
      <c r="H26" s="3">
        <f>C7</f>
        <v>7.8000000000000007</v>
      </c>
      <c r="I26" s="3">
        <f>H26</f>
        <v>7.8000000000000007</v>
      </c>
      <c r="J26" s="3">
        <f>I26</f>
        <v>7.8000000000000007</v>
      </c>
      <c r="K26" s="3">
        <f>J26</f>
        <v>7.8000000000000007</v>
      </c>
      <c r="L26" s="3">
        <f t="shared" ref="L26:AC26" si="61">K26</f>
        <v>7.8000000000000007</v>
      </c>
      <c r="M26" s="3">
        <f t="shared" si="61"/>
        <v>7.8000000000000007</v>
      </c>
      <c r="N26" s="3">
        <f t="shared" si="61"/>
        <v>7.8000000000000007</v>
      </c>
      <c r="O26" s="3">
        <f t="shared" si="61"/>
        <v>7.8000000000000007</v>
      </c>
      <c r="P26" s="3">
        <f t="shared" si="61"/>
        <v>7.8000000000000007</v>
      </c>
      <c r="Q26" s="3">
        <f t="shared" si="61"/>
        <v>7.8000000000000007</v>
      </c>
      <c r="R26" s="3">
        <f t="shared" si="61"/>
        <v>7.8000000000000007</v>
      </c>
      <c r="S26" s="3">
        <f t="shared" si="61"/>
        <v>7.8000000000000007</v>
      </c>
      <c r="T26" s="3">
        <f t="shared" si="61"/>
        <v>7.8000000000000007</v>
      </c>
      <c r="U26" s="3">
        <f t="shared" si="61"/>
        <v>7.8000000000000007</v>
      </c>
      <c r="V26" s="3">
        <f t="shared" si="61"/>
        <v>7.8000000000000007</v>
      </c>
      <c r="W26" s="3">
        <f t="shared" si="61"/>
        <v>7.8000000000000007</v>
      </c>
      <c r="X26" s="3">
        <f t="shared" si="61"/>
        <v>7.8000000000000007</v>
      </c>
      <c r="Y26" s="3">
        <f t="shared" si="61"/>
        <v>7.8000000000000007</v>
      </c>
      <c r="Z26" s="3">
        <f t="shared" si="61"/>
        <v>7.8000000000000007</v>
      </c>
      <c r="AA26" s="3">
        <f t="shared" si="61"/>
        <v>7.8000000000000007</v>
      </c>
      <c r="AB26" s="3">
        <f t="shared" si="61"/>
        <v>7.8000000000000007</v>
      </c>
      <c r="AC26" s="3">
        <f t="shared" si="61"/>
        <v>7.8000000000000007</v>
      </c>
    </row>
    <row r="27" spans="1:29" x14ac:dyDescent="0.3">
      <c r="F27" s="1" t="s">
        <v>17</v>
      </c>
      <c r="G27" s="3">
        <f>G23-G25</f>
        <v>-81</v>
      </c>
      <c r="H27" s="3">
        <f>(H23-H26)*H24</f>
        <v>40.32</v>
      </c>
      <c r="I27" s="3">
        <f t="shared" ref="I27" si="62">(I23-I26)*I24</f>
        <v>24.192</v>
      </c>
      <c r="J27" s="3">
        <f t="shared" ref="J27" si="63">(J23-J26)*J24</f>
        <v>14.5152</v>
      </c>
      <c r="K27" s="3">
        <f t="shared" ref="K27" si="64">(K23-K26)*K24</f>
        <v>8.7091200000000004</v>
      </c>
      <c r="L27" s="3">
        <f t="shared" ref="L27" si="65">(L23-L26)*L24</f>
        <v>5.2254719999999999</v>
      </c>
      <c r="M27" s="3">
        <f t="shared" ref="M27" si="66">(M23-M26)*M24</f>
        <v>3.1352831999999999</v>
      </c>
      <c r="N27" s="3">
        <f t="shared" ref="N27" si="67">(N23-N26)*N24</f>
        <v>1.8811699199999998</v>
      </c>
      <c r="O27" s="3">
        <f t="shared" ref="O27" si="68">(O23-O26)*O24</f>
        <v>1.1287019519999999</v>
      </c>
      <c r="P27" s="3">
        <f t="shared" ref="P27" si="69">(P23-P26)*P24</f>
        <v>0.67722117119999992</v>
      </c>
      <c r="Q27" s="3">
        <f t="shared" ref="Q27" si="70">(Q23-Q26)*Q24</f>
        <v>0.40633270271999994</v>
      </c>
      <c r="R27" s="3">
        <f t="shared" ref="R27" si="71">(R23-R26)*R24</f>
        <v>0.24379962163199997</v>
      </c>
      <c r="S27" s="3">
        <f t="shared" ref="S27" si="72">(S23-S26)*S24</f>
        <v>0.14627977297919997</v>
      </c>
      <c r="T27" s="3">
        <f t="shared" ref="T27" si="73">(T23-T26)*T24</f>
        <v>8.7767863787519967E-2</v>
      </c>
      <c r="U27" s="3">
        <f t="shared" ref="U27" si="74">(U23-U26)*U24</f>
        <v>5.266071827251198E-2</v>
      </c>
      <c r="V27" s="3">
        <f t="shared" ref="V27" si="75">(V23-V26)*V24</f>
        <v>3.1596430963507185E-2</v>
      </c>
      <c r="W27" s="3">
        <f t="shared" ref="W27" si="76">(W23-W26)*W24</f>
        <v>1.8957858578104309E-2</v>
      </c>
      <c r="X27" s="3">
        <f t="shared" ref="X27" si="77">(X23-X26)*X24</f>
        <v>1.1374715146862587E-2</v>
      </c>
      <c r="Y27" s="3">
        <f t="shared" ref="Y27" si="78">(Y23-Y26)*Y24</f>
        <v>6.8248290881175516E-3</v>
      </c>
      <c r="Z27" s="3">
        <f t="shared" ref="Z27" si="79">(Z23-Z26)*Z24</f>
        <v>4.0948974528705311E-3</v>
      </c>
      <c r="AA27" s="3">
        <f t="shared" ref="AA27" si="80">(AA23-AA26)*AA24</f>
        <v>2.4569384717223188E-3</v>
      </c>
      <c r="AB27" s="3">
        <f t="shared" ref="AB27" si="81">(AB23-AB26)*AB24</f>
        <v>1.474163083033391E-3</v>
      </c>
      <c r="AC27" s="3">
        <f t="shared" ref="AC27" si="82">(AC23-AC26)*AC24</f>
        <v>8.8449784982003459E-4</v>
      </c>
    </row>
    <row r="28" spans="1:29" x14ac:dyDescent="0.3">
      <c r="F28" s="1" t="s">
        <v>20</v>
      </c>
      <c r="G28" s="3">
        <f>G27</f>
        <v>-81</v>
      </c>
      <c r="H28" s="3">
        <f>H27/((1+$B$21)^H1)</f>
        <v>36.654545454545449</v>
      </c>
      <c r="I28" s="3">
        <f t="shared" ref="I28:AC28" si="83">I27/((1+$B$21)^I1)</f>
        <v>19.993388429752063</v>
      </c>
      <c r="J28" s="3">
        <f t="shared" si="83"/>
        <v>10.905484598046579</v>
      </c>
      <c r="K28" s="3">
        <f t="shared" si="83"/>
        <v>5.9484461443890435</v>
      </c>
      <c r="L28" s="3">
        <f t="shared" si="83"/>
        <v>3.2446069878485684</v>
      </c>
      <c r="M28" s="3">
        <f t="shared" si="83"/>
        <v>1.7697856297355825</v>
      </c>
      <c r="N28" s="3">
        <f t="shared" si="83"/>
        <v>0.9653376162194085</v>
      </c>
      <c r="O28" s="3">
        <f t="shared" si="83"/>
        <v>0.52654779066513191</v>
      </c>
      <c r="P28" s="3">
        <f t="shared" si="83"/>
        <v>0.28720788581734469</v>
      </c>
      <c r="Q28" s="3">
        <f t="shared" si="83"/>
        <v>0.15665884680946071</v>
      </c>
      <c r="R28" s="3">
        <f t="shared" si="83"/>
        <v>8.5450280077887644E-2</v>
      </c>
      <c r="S28" s="3">
        <f t="shared" si="83"/>
        <v>4.6609243678847806E-2</v>
      </c>
      <c r="T28" s="3">
        <f t="shared" si="83"/>
        <v>2.542322382482607E-2</v>
      </c>
      <c r="U28" s="3">
        <f t="shared" si="83"/>
        <v>1.3867212995359673E-2</v>
      </c>
      <c r="V28" s="3">
        <f t="shared" si="83"/>
        <v>7.5639343611052755E-3</v>
      </c>
      <c r="W28" s="3">
        <f t="shared" si="83"/>
        <v>4.1257823787846952E-3</v>
      </c>
      <c r="X28" s="3">
        <f t="shared" si="83"/>
        <v>2.2504267520643793E-3</v>
      </c>
      <c r="Y28" s="3">
        <f t="shared" si="83"/>
        <v>1.2275055011260248E-3</v>
      </c>
      <c r="Z28" s="3">
        <f t="shared" si="83"/>
        <v>6.6954845515964983E-4</v>
      </c>
      <c r="AA28" s="3">
        <f t="shared" si="83"/>
        <v>3.6520824826889996E-4</v>
      </c>
      <c r="AB28" s="3">
        <f t="shared" si="83"/>
        <v>1.9920449905576354E-4</v>
      </c>
      <c r="AC28" s="3">
        <f t="shared" si="83"/>
        <v>1.0865699948496191E-4</v>
      </c>
    </row>
    <row r="29" spans="1:29" x14ac:dyDescent="0.3">
      <c r="F29" s="1" t="s">
        <v>18</v>
      </c>
      <c r="G29" s="3">
        <f>G27</f>
        <v>-81</v>
      </c>
      <c r="H29" s="3">
        <f>G29+H27</f>
        <v>-40.68</v>
      </c>
      <c r="I29" s="3">
        <f t="shared" ref="I29:I30" si="84">H29+I27</f>
        <v>-16.488</v>
      </c>
      <c r="J29" s="3">
        <f t="shared" ref="J29:J30" si="85">I29+J27</f>
        <v>-1.9727999999999994</v>
      </c>
      <c r="K29" s="3">
        <f t="shared" ref="K29:K30" si="86">J29+K27</f>
        <v>6.736320000000001</v>
      </c>
      <c r="L29" s="3">
        <f t="shared" ref="L29:L30" si="87">K29+L27</f>
        <v>11.961792000000001</v>
      </c>
      <c r="M29" s="3">
        <f t="shared" ref="M29:M30" si="88">L29+M27</f>
        <v>15.097075200000001</v>
      </c>
      <c r="N29" s="3">
        <f t="shared" ref="N29:N30" si="89">M29+N27</f>
        <v>16.97824512</v>
      </c>
      <c r="O29" s="3">
        <f t="shared" ref="O29:O30" si="90">N29+O27</f>
        <v>18.106947072000001</v>
      </c>
      <c r="P29" s="3">
        <f t="shared" ref="P29:P30" si="91">O29+P27</f>
        <v>18.7841682432</v>
      </c>
      <c r="Q29" s="3">
        <f t="shared" ref="Q29:Q30" si="92">P29+Q27</f>
        <v>19.19050094592</v>
      </c>
      <c r="R29" s="3">
        <f t="shared" ref="R29:R30" si="93">Q29+R27</f>
        <v>19.434300567552</v>
      </c>
      <c r="S29" s="3">
        <f t="shared" ref="S29:S30" si="94">R29+S27</f>
        <v>19.580580340531199</v>
      </c>
      <c r="T29" s="3">
        <f t="shared" ref="T29:T30" si="95">S29+T27</f>
        <v>19.668348204318718</v>
      </c>
      <c r="U29" s="3">
        <f t="shared" ref="U29:U30" si="96">T29+U27</f>
        <v>19.721008922591231</v>
      </c>
      <c r="V29" s="3">
        <f t="shared" ref="V29:V30" si="97">U29+V27</f>
        <v>19.752605353554738</v>
      </c>
      <c r="W29" s="3">
        <f t="shared" ref="W29:W30" si="98">V29+W27</f>
        <v>19.771563212132843</v>
      </c>
      <c r="X29" s="3">
        <f t="shared" ref="X29:X30" si="99">W29+X27</f>
        <v>19.782937927279704</v>
      </c>
      <c r="Y29" s="3">
        <f t="shared" ref="Y29:Y30" si="100">X29+Y27</f>
        <v>19.789762756367821</v>
      </c>
      <c r="Z29" s="3">
        <f t="shared" ref="Z29:Z30" si="101">Y29+Z27</f>
        <v>19.793857653820691</v>
      </c>
      <c r="AA29" s="3">
        <f t="shared" ref="AA29:AA30" si="102">Z29+AA27</f>
        <v>19.796314592292415</v>
      </c>
      <c r="AB29" s="3">
        <f t="shared" ref="AB29:AB30" si="103">AA29+AB27</f>
        <v>19.79778875537545</v>
      </c>
      <c r="AC29" s="3">
        <f t="shared" ref="AC29:AC30" si="104">AB29+AC27</f>
        <v>19.798673253225271</v>
      </c>
    </row>
    <row r="30" spans="1:29" x14ac:dyDescent="0.3">
      <c r="F30" s="1" t="s">
        <v>21</v>
      </c>
      <c r="G30" s="3">
        <f>G28</f>
        <v>-81</v>
      </c>
      <c r="H30" s="3">
        <f>G30+H28</f>
        <v>-44.345454545454551</v>
      </c>
      <c r="I30" s="3">
        <f t="shared" si="84"/>
        <v>-24.352066115702488</v>
      </c>
      <c r="J30" s="3">
        <f t="shared" si="85"/>
        <v>-13.446581517655909</v>
      </c>
      <c r="K30" s="3">
        <f t="shared" si="86"/>
        <v>-7.4981353732668659</v>
      </c>
      <c r="L30" s="3">
        <f t="shared" si="87"/>
        <v>-4.2535283854182975</v>
      </c>
      <c r="M30" s="3">
        <f t="shared" si="88"/>
        <v>-2.483742755682715</v>
      </c>
      <c r="N30" s="3">
        <f t="shared" si="89"/>
        <v>-1.5184051394633065</v>
      </c>
      <c r="O30" s="3">
        <f t="shared" si="90"/>
        <v>-0.99185734879817455</v>
      </c>
      <c r="P30" s="3">
        <f t="shared" si="91"/>
        <v>-0.70464946298082987</v>
      </c>
      <c r="Q30" s="3">
        <f t="shared" si="92"/>
        <v>-0.54799061617136913</v>
      </c>
      <c r="R30" s="3">
        <f t="shared" si="93"/>
        <v>-0.4625403360934815</v>
      </c>
      <c r="S30" s="3">
        <f t="shared" si="94"/>
        <v>-0.41593109241463366</v>
      </c>
      <c r="T30" s="3">
        <f t="shared" si="95"/>
        <v>-0.39050786858980757</v>
      </c>
      <c r="U30" s="3">
        <f t="shared" si="96"/>
        <v>-0.37664065559444793</v>
      </c>
      <c r="V30" s="3">
        <f t="shared" si="97"/>
        <v>-0.36907672123334267</v>
      </c>
      <c r="W30" s="3">
        <f t="shared" si="98"/>
        <v>-0.36495093885455798</v>
      </c>
      <c r="X30" s="3">
        <f t="shared" si="99"/>
        <v>-0.3627005121024936</v>
      </c>
      <c r="Y30" s="3">
        <f t="shared" si="100"/>
        <v>-0.36147300660136755</v>
      </c>
      <c r="Z30" s="3">
        <f t="shared" si="101"/>
        <v>-0.3608034581462079</v>
      </c>
      <c r="AA30" s="3">
        <f t="shared" si="102"/>
        <v>-0.36043824989793899</v>
      </c>
      <c r="AB30" s="3">
        <f t="shared" si="103"/>
        <v>-0.36023904539888324</v>
      </c>
      <c r="AC30" s="3">
        <f t="shared" si="104"/>
        <v>-0.36013038839939826</v>
      </c>
    </row>
  </sheetData>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G57"/>
  <sheetViews>
    <sheetView topLeftCell="A2" zoomScale="81" zoomScaleNormal="70" workbookViewId="0">
      <selection activeCell="G4" sqref="G4"/>
    </sheetView>
  </sheetViews>
  <sheetFormatPr defaultColWidth="9" defaultRowHeight="14" x14ac:dyDescent="0.3"/>
  <cols>
    <col min="1" max="1" width="24" style="1" bestFit="1" customWidth="1"/>
    <col min="2" max="2" width="9.5" style="1" customWidth="1"/>
    <col min="3" max="3" width="8.1640625" style="1" customWidth="1"/>
    <col min="4" max="5" width="9.6640625" style="1" customWidth="1"/>
    <col min="6" max="8" width="12.83203125" style="1" customWidth="1"/>
    <col min="9" max="9" width="2.5" style="1" customWidth="1"/>
    <col min="10" max="10" width="27.6640625" style="1" bestFit="1" customWidth="1"/>
    <col min="11" max="11" width="8.6640625" style="32" bestFit="1" customWidth="1"/>
    <col min="12" max="12" width="8.6640625" style="1" bestFit="1" customWidth="1"/>
    <col min="13" max="13" width="9" style="1" bestFit="1" customWidth="1"/>
    <col min="14" max="15" width="8" style="1" bestFit="1" customWidth="1"/>
    <col min="16" max="33" width="9" style="1" bestFit="1" customWidth="1"/>
    <col min="34" max="16384" width="9" style="1"/>
  </cols>
  <sheetData>
    <row r="1" spans="1:33" x14ac:dyDescent="0.3">
      <c r="K1" s="32">
        <v>0</v>
      </c>
      <c r="L1" s="1">
        <f t="shared" ref="L1:AG1" si="0">K1+1</f>
        <v>1</v>
      </c>
      <c r="M1" s="1">
        <f t="shared" si="0"/>
        <v>2</v>
      </c>
      <c r="N1" s="1">
        <f t="shared" si="0"/>
        <v>3</v>
      </c>
      <c r="O1" s="1">
        <f t="shared" si="0"/>
        <v>4</v>
      </c>
      <c r="P1" s="1">
        <f t="shared" si="0"/>
        <v>5</v>
      </c>
      <c r="Q1" s="1">
        <f t="shared" si="0"/>
        <v>6</v>
      </c>
      <c r="R1" s="1">
        <f t="shared" si="0"/>
        <v>7</v>
      </c>
      <c r="S1" s="1">
        <f t="shared" si="0"/>
        <v>8</v>
      </c>
      <c r="T1" s="1">
        <f t="shared" si="0"/>
        <v>9</v>
      </c>
      <c r="U1" s="1">
        <f t="shared" si="0"/>
        <v>10</v>
      </c>
      <c r="V1" s="1">
        <f t="shared" si="0"/>
        <v>11</v>
      </c>
      <c r="W1" s="1">
        <f t="shared" si="0"/>
        <v>12</v>
      </c>
      <c r="X1" s="1">
        <f t="shared" si="0"/>
        <v>13</v>
      </c>
      <c r="Y1" s="1">
        <f t="shared" si="0"/>
        <v>14</v>
      </c>
      <c r="Z1" s="1">
        <f t="shared" si="0"/>
        <v>15</v>
      </c>
      <c r="AA1" s="1">
        <f t="shared" si="0"/>
        <v>16</v>
      </c>
      <c r="AB1" s="1">
        <f t="shared" si="0"/>
        <v>17</v>
      </c>
      <c r="AC1" s="1">
        <f t="shared" si="0"/>
        <v>18</v>
      </c>
      <c r="AD1" s="1">
        <f t="shared" si="0"/>
        <v>19</v>
      </c>
      <c r="AE1" s="1">
        <f t="shared" si="0"/>
        <v>20</v>
      </c>
      <c r="AF1" s="1">
        <f t="shared" si="0"/>
        <v>21</v>
      </c>
      <c r="AG1" s="1">
        <f t="shared" si="0"/>
        <v>22</v>
      </c>
    </row>
    <row r="2" spans="1:33" ht="42" x14ac:dyDescent="0.3">
      <c r="B2" s="30" t="s">
        <v>22</v>
      </c>
      <c r="C2" s="30" t="s">
        <v>24</v>
      </c>
      <c r="D2" s="30" t="s">
        <v>43</v>
      </c>
      <c r="E2" s="30" t="s">
        <v>44</v>
      </c>
      <c r="F2" s="30" t="s">
        <v>23</v>
      </c>
      <c r="G2" s="30" t="s">
        <v>57</v>
      </c>
      <c r="H2" s="30" t="s">
        <v>58</v>
      </c>
      <c r="I2" s="17"/>
      <c r="K2" s="33">
        <f>K1+1</f>
        <v>1</v>
      </c>
      <c r="L2" s="16">
        <f>K2+1</f>
        <v>2</v>
      </c>
      <c r="M2" s="16">
        <f t="shared" ref="M2:AB2" si="1">L2+1</f>
        <v>3</v>
      </c>
      <c r="N2" s="16">
        <f t="shared" si="1"/>
        <v>4</v>
      </c>
      <c r="O2" s="16">
        <f t="shared" si="1"/>
        <v>5</v>
      </c>
      <c r="P2" s="16">
        <f t="shared" si="1"/>
        <v>6</v>
      </c>
      <c r="Q2" s="16">
        <f t="shared" si="1"/>
        <v>7</v>
      </c>
      <c r="R2" s="16">
        <f t="shared" si="1"/>
        <v>8</v>
      </c>
      <c r="S2" s="16">
        <f t="shared" si="1"/>
        <v>9</v>
      </c>
      <c r="T2" s="16">
        <f t="shared" si="1"/>
        <v>10</v>
      </c>
      <c r="U2" s="16">
        <f t="shared" si="1"/>
        <v>11</v>
      </c>
      <c r="V2" s="16">
        <f t="shared" si="1"/>
        <v>12</v>
      </c>
      <c r="W2" s="16">
        <f t="shared" si="1"/>
        <v>13</v>
      </c>
      <c r="X2" s="16">
        <f t="shared" si="1"/>
        <v>14</v>
      </c>
      <c r="Y2" s="16">
        <f t="shared" si="1"/>
        <v>15</v>
      </c>
      <c r="Z2" s="16">
        <f t="shared" si="1"/>
        <v>16</v>
      </c>
      <c r="AA2" s="16">
        <f t="shared" si="1"/>
        <v>17</v>
      </c>
      <c r="AB2" s="16">
        <f t="shared" si="1"/>
        <v>18</v>
      </c>
      <c r="AC2" s="16">
        <f t="shared" ref="AC2:AG2" si="2">AB2+1</f>
        <v>19</v>
      </c>
      <c r="AD2" s="16">
        <f t="shared" si="2"/>
        <v>20</v>
      </c>
      <c r="AE2" s="16">
        <f t="shared" si="2"/>
        <v>21</v>
      </c>
      <c r="AF2" s="16">
        <f t="shared" si="2"/>
        <v>22</v>
      </c>
      <c r="AG2" s="16">
        <f t="shared" si="2"/>
        <v>23</v>
      </c>
    </row>
    <row r="3" spans="1:33" x14ac:dyDescent="0.3">
      <c r="A3" s="1" t="s">
        <v>25</v>
      </c>
      <c r="B3" s="18">
        <v>1000</v>
      </c>
      <c r="C3" s="18">
        <v>1500</v>
      </c>
      <c r="D3" s="18">
        <v>300</v>
      </c>
      <c r="E3" s="18">
        <v>12500</v>
      </c>
      <c r="F3" s="18">
        <v>50</v>
      </c>
      <c r="G3" s="18">
        <v>600</v>
      </c>
      <c r="H3" s="18">
        <v>22500</v>
      </c>
      <c r="K3" s="9" t="str">
        <f>"Year "&amp;K2</f>
        <v>Year 1</v>
      </c>
      <c r="L3" s="9" t="str">
        <f t="shared" ref="L3:AG3" si="3">"Year "&amp;L2</f>
        <v>Year 2</v>
      </c>
      <c r="M3" s="9" t="str">
        <f t="shared" si="3"/>
        <v>Year 3</v>
      </c>
      <c r="N3" s="9" t="str">
        <f t="shared" si="3"/>
        <v>Year 4</v>
      </c>
      <c r="O3" s="9" t="str">
        <f t="shared" si="3"/>
        <v>Year 5</v>
      </c>
      <c r="P3" s="9" t="str">
        <f t="shared" si="3"/>
        <v>Year 6</v>
      </c>
      <c r="Q3" s="9" t="str">
        <f t="shared" si="3"/>
        <v>Year 7</v>
      </c>
      <c r="R3" s="9" t="str">
        <f t="shared" si="3"/>
        <v>Year 8</v>
      </c>
      <c r="S3" s="9" t="str">
        <f t="shared" si="3"/>
        <v>Year 9</v>
      </c>
      <c r="T3" s="9" t="str">
        <f t="shared" si="3"/>
        <v>Year 10</v>
      </c>
      <c r="U3" s="9" t="str">
        <f t="shared" si="3"/>
        <v>Year 11</v>
      </c>
      <c r="V3" s="9" t="str">
        <f t="shared" si="3"/>
        <v>Year 12</v>
      </c>
      <c r="W3" s="9" t="str">
        <f t="shared" si="3"/>
        <v>Year 13</v>
      </c>
      <c r="X3" s="9" t="str">
        <f t="shared" si="3"/>
        <v>Year 14</v>
      </c>
      <c r="Y3" s="9" t="str">
        <f t="shared" si="3"/>
        <v>Year 15</v>
      </c>
      <c r="Z3" s="9" t="str">
        <f t="shared" si="3"/>
        <v>Year 16</v>
      </c>
      <c r="AA3" s="9" t="str">
        <f t="shared" si="3"/>
        <v>Year 17</v>
      </c>
      <c r="AB3" s="9" t="str">
        <f t="shared" si="3"/>
        <v>Year 18</v>
      </c>
      <c r="AC3" s="9" t="str">
        <f t="shared" si="3"/>
        <v>Year 19</v>
      </c>
      <c r="AD3" s="9" t="str">
        <f t="shared" si="3"/>
        <v>Year 20</v>
      </c>
      <c r="AE3" s="9" t="str">
        <f t="shared" si="3"/>
        <v>Year 21</v>
      </c>
      <c r="AF3" s="9" t="str">
        <f t="shared" si="3"/>
        <v>Year 22</v>
      </c>
      <c r="AG3" s="9" t="str">
        <f t="shared" si="3"/>
        <v>Year 23</v>
      </c>
    </row>
    <row r="4" spans="1:33" x14ac:dyDescent="0.3">
      <c r="A4" s="19" t="s">
        <v>3</v>
      </c>
      <c r="B4" s="21">
        <v>0.1</v>
      </c>
      <c r="C4" s="21">
        <v>0.15</v>
      </c>
      <c r="D4" s="21">
        <v>5.0000000000000001E-3</v>
      </c>
      <c r="E4" s="21">
        <v>0.25</v>
      </c>
      <c r="F4" s="21">
        <v>2.5000000000000001E-2</v>
      </c>
      <c r="G4" s="42">
        <v>0.08</v>
      </c>
      <c r="H4" s="21">
        <v>0.28999999999999998</v>
      </c>
      <c r="J4" s="8" t="str">
        <f>B2</f>
        <v>Little Leaguers</v>
      </c>
    </row>
    <row r="5" spans="1:33" x14ac:dyDescent="0.3">
      <c r="A5" s="1" t="s">
        <v>41</v>
      </c>
      <c r="B5" s="29">
        <f>B3/B4</f>
        <v>10000</v>
      </c>
      <c r="C5" s="29">
        <f t="shared" ref="C5:H5" si="4">C3/C4</f>
        <v>10000</v>
      </c>
      <c r="D5" s="29">
        <f t="shared" si="4"/>
        <v>60000</v>
      </c>
      <c r="E5" s="29">
        <f t="shared" si="4"/>
        <v>50000</v>
      </c>
      <c r="F5" s="29">
        <f t="shared" si="4"/>
        <v>2000</v>
      </c>
      <c r="G5" s="29">
        <f t="shared" si="4"/>
        <v>7500</v>
      </c>
      <c r="H5" s="29">
        <f t="shared" si="4"/>
        <v>77586.206896551725</v>
      </c>
      <c r="J5" s="1" t="s">
        <v>37</v>
      </c>
      <c r="K5" s="31">
        <f>$B$13</f>
        <v>6500</v>
      </c>
      <c r="L5" s="31">
        <f t="shared" ref="L5:AG5" si="5">$B$13</f>
        <v>6500</v>
      </c>
      <c r="M5" s="31">
        <f t="shared" si="5"/>
        <v>6500</v>
      </c>
      <c r="N5" s="31">
        <f t="shared" si="5"/>
        <v>6500</v>
      </c>
      <c r="O5" s="31">
        <f t="shared" si="5"/>
        <v>6500</v>
      </c>
      <c r="P5" s="31">
        <f t="shared" si="5"/>
        <v>6500</v>
      </c>
      <c r="Q5" s="31">
        <f t="shared" si="5"/>
        <v>6500</v>
      </c>
      <c r="R5" s="31">
        <f t="shared" si="5"/>
        <v>6500</v>
      </c>
      <c r="S5" s="31">
        <f t="shared" si="5"/>
        <v>6500</v>
      </c>
      <c r="T5" s="31">
        <f t="shared" si="5"/>
        <v>6500</v>
      </c>
      <c r="U5" s="31">
        <f t="shared" si="5"/>
        <v>6500</v>
      </c>
      <c r="V5" s="31">
        <f t="shared" si="5"/>
        <v>6500</v>
      </c>
      <c r="W5" s="31">
        <f t="shared" si="5"/>
        <v>6500</v>
      </c>
      <c r="X5" s="31">
        <f t="shared" si="5"/>
        <v>6500</v>
      </c>
      <c r="Y5" s="31">
        <f t="shared" si="5"/>
        <v>6500</v>
      </c>
      <c r="Z5" s="31">
        <f t="shared" si="5"/>
        <v>6500</v>
      </c>
      <c r="AA5" s="31">
        <f t="shared" si="5"/>
        <v>6500</v>
      </c>
      <c r="AB5" s="31">
        <f t="shared" si="5"/>
        <v>6500</v>
      </c>
      <c r="AC5" s="31">
        <f t="shared" si="5"/>
        <v>6500</v>
      </c>
      <c r="AD5" s="31">
        <f t="shared" si="5"/>
        <v>6500</v>
      </c>
      <c r="AE5" s="31">
        <f t="shared" si="5"/>
        <v>6500</v>
      </c>
      <c r="AF5" s="31">
        <f t="shared" si="5"/>
        <v>6500</v>
      </c>
      <c r="AG5" s="31">
        <f t="shared" si="5"/>
        <v>6500</v>
      </c>
    </row>
    <row r="6" spans="1:33" x14ac:dyDescent="0.3">
      <c r="B6" s="22"/>
      <c r="C6" s="22"/>
      <c r="D6" s="22"/>
      <c r="E6" s="22"/>
      <c r="F6" s="22"/>
      <c r="G6" s="22"/>
      <c r="H6" s="22"/>
      <c r="J6" s="1" t="s">
        <v>38</v>
      </c>
      <c r="K6" s="31">
        <f>$B$11</f>
        <v>6000</v>
      </c>
      <c r="L6" s="31">
        <f t="shared" ref="L6:AG6" si="6">$B$11</f>
        <v>6000</v>
      </c>
      <c r="M6" s="31">
        <f t="shared" si="6"/>
        <v>6000</v>
      </c>
      <c r="N6" s="31">
        <f t="shared" si="6"/>
        <v>6000</v>
      </c>
      <c r="O6" s="31">
        <f t="shared" si="6"/>
        <v>6000</v>
      </c>
      <c r="P6" s="31">
        <f t="shared" si="6"/>
        <v>6000</v>
      </c>
      <c r="Q6" s="31">
        <f t="shared" si="6"/>
        <v>6000</v>
      </c>
      <c r="R6" s="31">
        <f t="shared" si="6"/>
        <v>6000</v>
      </c>
      <c r="S6" s="31">
        <f t="shared" si="6"/>
        <v>6000</v>
      </c>
      <c r="T6" s="31">
        <f t="shared" si="6"/>
        <v>6000</v>
      </c>
      <c r="U6" s="31">
        <f t="shared" si="6"/>
        <v>6000</v>
      </c>
      <c r="V6" s="31">
        <f t="shared" si="6"/>
        <v>6000</v>
      </c>
      <c r="W6" s="31">
        <f t="shared" si="6"/>
        <v>6000</v>
      </c>
      <c r="X6" s="31">
        <f t="shared" si="6"/>
        <v>6000</v>
      </c>
      <c r="Y6" s="31">
        <f t="shared" si="6"/>
        <v>6000</v>
      </c>
      <c r="Z6" s="31">
        <f t="shared" si="6"/>
        <v>6000</v>
      </c>
      <c r="AA6" s="31">
        <f t="shared" si="6"/>
        <v>6000</v>
      </c>
      <c r="AB6" s="31">
        <f t="shared" si="6"/>
        <v>6000</v>
      </c>
      <c r="AC6" s="31">
        <f t="shared" si="6"/>
        <v>6000</v>
      </c>
      <c r="AD6" s="31">
        <f t="shared" si="6"/>
        <v>6000</v>
      </c>
      <c r="AE6" s="31">
        <f t="shared" si="6"/>
        <v>6000</v>
      </c>
      <c r="AF6" s="31">
        <f t="shared" si="6"/>
        <v>6000</v>
      </c>
      <c r="AG6" s="31">
        <f t="shared" si="6"/>
        <v>6000</v>
      </c>
    </row>
    <row r="7" spans="1:33" x14ac:dyDescent="0.3">
      <c r="A7" s="1" t="s">
        <v>26</v>
      </c>
      <c r="B7" s="23">
        <v>2</v>
      </c>
      <c r="C7" s="23">
        <v>1</v>
      </c>
      <c r="D7" s="23">
        <v>1</v>
      </c>
      <c r="E7" s="23">
        <v>1</v>
      </c>
      <c r="F7" s="23">
        <v>2</v>
      </c>
      <c r="G7" s="23">
        <v>2</v>
      </c>
      <c r="H7" s="23">
        <v>1</v>
      </c>
      <c r="J7" s="1" t="s">
        <v>39</v>
      </c>
      <c r="K7" s="31">
        <f>K5-K6</f>
        <v>500</v>
      </c>
      <c r="L7" s="31">
        <f t="shared" ref="L7:AG7" si="7">L5-L6</f>
        <v>500</v>
      </c>
      <c r="M7" s="31">
        <f t="shared" si="7"/>
        <v>500</v>
      </c>
      <c r="N7" s="31">
        <f t="shared" si="7"/>
        <v>500</v>
      </c>
      <c r="O7" s="31">
        <f t="shared" si="7"/>
        <v>500</v>
      </c>
      <c r="P7" s="31">
        <f t="shared" si="7"/>
        <v>500</v>
      </c>
      <c r="Q7" s="31">
        <f t="shared" si="7"/>
        <v>500</v>
      </c>
      <c r="R7" s="31">
        <f t="shared" si="7"/>
        <v>500</v>
      </c>
      <c r="S7" s="31">
        <f t="shared" si="7"/>
        <v>500</v>
      </c>
      <c r="T7" s="31">
        <f t="shared" si="7"/>
        <v>500</v>
      </c>
      <c r="U7" s="31">
        <f t="shared" si="7"/>
        <v>500</v>
      </c>
      <c r="V7" s="31">
        <f t="shared" si="7"/>
        <v>500</v>
      </c>
      <c r="W7" s="31">
        <f t="shared" si="7"/>
        <v>500</v>
      </c>
      <c r="X7" s="31">
        <f t="shared" si="7"/>
        <v>500</v>
      </c>
      <c r="Y7" s="31">
        <f t="shared" si="7"/>
        <v>500</v>
      </c>
      <c r="Z7" s="31">
        <f t="shared" si="7"/>
        <v>500</v>
      </c>
      <c r="AA7" s="31">
        <f t="shared" si="7"/>
        <v>500</v>
      </c>
      <c r="AB7" s="31">
        <f t="shared" si="7"/>
        <v>500</v>
      </c>
      <c r="AC7" s="31">
        <f t="shared" si="7"/>
        <v>500</v>
      </c>
      <c r="AD7" s="31">
        <f t="shared" si="7"/>
        <v>500</v>
      </c>
      <c r="AE7" s="31">
        <f t="shared" si="7"/>
        <v>500</v>
      </c>
      <c r="AF7" s="31">
        <f t="shared" si="7"/>
        <v>500</v>
      </c>
      <c r="AG7" s="31">
        <f t="shared" si="7"/>
        <v>500</v>
      </c>
    </row>
    <row r="8" spans="1:33" x14ac:dyDescent="0.3">
      <c r="A8" s="1" t="s">
        <v>27</v>
      </c>
      <c r="B8" s="18">
        <v>1500</v>
      </c>
      <c r="C8" s="18">
        <v>1500</v>
      </c>
      <c r="D8" s="18">
        <v>1500</v>
      </c>
      <c r="E8" s="18">
        <v>1500</v>
      </c>
      <c r="F8" s="18">
        <v>1500</v>
      </c>
      <c r="G8" s="18">
        <v>1500</v>
      </c>
      <c r="H8" s="18">
        <v>1500</v>
      </c>
      <c r="J8" s="1" t="s">
        <v>33</v>
      </c>
      <c r="K8" s="34">
        <f>$B$16</f>
        <v>10</v>
      </c>
      <c r="L8" s="34">
        <f t="shared" ref="L8:AG8" si="8">$B$16</f>
        <v>10</v>
      </c>
      <c r="M8" s="34">
        <f t="shared" si="8"/>
        <v>10</v>
      </c>
      <c r="N8" s="34">
        <f t="shared" si="8"/>
        <v>10</v>
      </c>
      <c r="O8" s="34">
        <f t="shared" si="8"/>
        <v>10</v>
      </c>
      <c r="P8" s="34">
        <f t="shared" si="8"/>
        <v>10</v>
      </c>
      <c r="Q8" s="34">
        <f t="shared" si="8"/>
        <v>10</v>
      </c>
      <c r="R8" s="34">
        <f t="shared" si="8"/>
        <v>10</v>
      </c>
      <c r="S8" s="34">
        <f t="shared" si="8"/>
        <v>10</v>
      </c>
      <c r="T8" s="34">
        <f t="shared" si="8"/>
        <v>10</v>
      </c>
      <c r="U8" s="34">
        <f t="shared" si="8"/>
        <v>10</v>
      </c>
      <c r="V8" s="34">
        <f t="shared" si="8"/>
        <v>10</v>
      </c>
      <c r="W8" s="34">
        <f t="shared" si="8"/>
        <v>10</v>
      </c>
      <c r="X8" s="34">
        <f t="shared" si="8"/>
        <v>10</v>
      </c>
      <c r="Y8" s="34">
        <f t="shared" si="8"/>
        <v>10</v>
      </c>
      <c r="Z8" s="34">
        <f t="shared" si="8"/>
        <v>10</v>
      </c>
      <c r="AA8" s="34">
        <f t="shared" si="8"/>
        <v>10</v>
      </c>
      <c r="AB8" s="34">
        <f t="shared" si="8"/>
        <v>10</v>
      </c>
      <c r="AC8" s="34">
        <f t="shared" si="8"/>
        <v>10</v>
      </c>
      <c r="AD8" s="34">
        <f t="shared" si="8"/>
        <v>10</v>
      </c>
      <c r="AE8" s="34">
        <f t="shared" si="8"/>
        <v>10</v>
      </c>
      <c r="AF8" s="34">
        <f t="shared" si="8"/>
        <v>10</v>
      </c>
      <c r="AG8" s="34">
        <f t="shared" si="8"/>
        <v>10</v>
      </c>
    </row>
    <row r="9" spans="1:33" x14ac:dyDescent="0.3">
      <c r="A9" s="1" t="s">
        <v>28</v>
      </c>
      <c r="B9" s="23">
        <v>1</v>
      </c>
      <c r="C9" s="23">
        <v>0</v>
      </c>
      <c r="D9" s="23">
        <v>1</v>
      </c>
      <c r="E9" s="23">
        <v>1</v>
      </c>
      <c r="F9" s="23">
        <v>0</v>
      </c>
      <c r="G9" s="23">
        <v>1</v>
      </c>
      <c r="H9" s="23">
        <v>1</v>
      </c>
      <c r="J9" s="1" t="s">
        <v>36</v>
      </c>
      <c r="K9" s="35">
        <f>K7*K8</f>
        <v>5000</v>
      </c>
      <c r="L9" s="35">
        <f t="shared" ref="L9:AG9" si="9">L7*L8</f>
        <v>5000</v>
      </c>
      <c r="M9" s="35">
        <f t="shared" si="9"/>
        <v>5000</v>
      </c>
      <c r="N9" s="35">
        <f t="shared" si="9"/>
        <v>5000</v>
      </c>
      <c r="O9" s="35">
        <f t="shared" si="9"/>
        <v>5000</v>
      </c>
      <c r="P9" s="35">
        <f t="shared" si="9"/>
        <v>5000</v>
      </c>
      <c r="Q9" s="35">
        <f t="shared" si="9"/>
        <v>5000</v>
      </c>
      <c r="R9" s="35">
        <f t="shared" si="9"/>
        <v>5000</v>
      </c>
      <c r="S9" s="35">
        <f t="shared" si="9"/>
        <v>5000</v>
      </c>
      <c r="T9" s="35">
        <f t="shared" si="9"/>
        <v>5000</v>
      </c>
      <c r="U9" s="35">
        <f t="shared" si="9"/>
        <v>5000</v>
      </c>
      <c r="V9" s="35">
        <f t="shared" si="9"/>
        <v>5000</v>
      </c>
      <c r="W9" s="35">
        <f t="shared" si="9"/>
        <v>5000</v>
      </c>
      <c r="X9" s="35">
        <f t="shared" si="9"/>
        <v>5000</v>
      </c>
      <c r="Y9" s="35">
        <f t="shared" si="9"/>
        <v>5000</v>
      </c>
      <c r="Z9" s="35">
        <f t="shared" si="9"/>
        <v>5000</v>
      </c>
      <c r="AA9" s="35">
        <f t="shared" si="9"/>
        <v>5000</v>
      </c>
      <c r="AB9" s="35">
        <f t="shared" si="9"/>
        <v>5000</v>
      </c>
      <c r="AC9" s="35">
        <f t="shared" si="9"/>
        <v>5000</v>
      </c>
      <c r="AD9" s="35">
        <f t="shared" si="9"/>
        <v>5000</v>
      </c>
      <c r="AE9" s="35">
        <f t="shared" si="9"/>
        <v>5000</v>
      </c>
      <c r="AF9" s="35">
        <f t="shared" si="9"/>
        <v>5000</v>
      </c>
      <c r="AG9" s="35">
        <f t="shared" si="9"/>
        <v>5000</v>
      </c>
    </row>
    <row r="10" spans="1:33" x14ac:dyDescent="0.3">
      <c r="A10" s="19" t="s">
        <v>29</v>
      </c>
      <c r="B10" s="24">
        <v>3000</v>
      </c>
      <c r="C10" s="25">
        <v>0</v>
      </c>
      <c r="D10" s="24">
        <v>4500</v>
      </c>
      <c r="E10" s="24">
        <v>4500</v>
      </c>
      <c r="F10" s="25">
        <v>0</v>
      </c>
      <c r="G10" s="24">
        <v>3000</v>
      </c>
      <c r="H10" s="24">
        <v>4500</v>
      </c>
      <c r="J10" s="1" t="s">
        <v>12</v>
      </c>
      <c r="K10" s="7">
        <f>$B$19^(K2-1)</f>
        <v>1</v>
      </c>
      <c r="L10" s="7">
        <f t="shared" ref="L10:AG10" si="10">$B$19^(L2-1)</f>
        <v>0.75</v>
      </c>
      <c r="M10" s="7">
        <f t="shared" si="10"/>
        <v>0.5625</v>
      </c>
      <c r="N10" s="7">
        <f t="shared" si="10"/>
        <v>0.421875</v>
      </c>
      <c r="O10" s="7">
        <f t="shared" si="10"/>
        <v>0.31640625</v>
      </c>
      <c r="P10" s="7">
        <f t="shared" si="10"/>
        <v>0.2373046875</v>
      </c>
      <c r="Q10" s="7">
        <f t="shared" si="10"/>
        <v>0.177978515625</v>
      </c>
      <c r="R10" s="7">
        <f t="shared" si="10"/>
        <v>0.13348388671875</v>
      </c>
      <c r="S10" s="7">
        <f t="shared" si="10"/>
        <v>0.1001129150390625</v>
      </c>
      <c r="T10" s="7">
        <f t="shared" si="10"/>
        <v>7.5084686279296875E-2</v>
      </c>
      <c r="U10" s="7">
        <f t="shared" si="10"/>
        <v>5.6313514709472656E-2</v>
      </c>
      <c r="V10" s="7">
        <f t="shared" si="10"/>
        <v>4.2235136032104492E-2</v>
      </c>
      <c r="W10" s="7">
        <f t="shared" si="10"/>
        <v>3.1676352024078369E-2</v>
      </c>
      <c r="X10" s="7">
        <f t="shared" si="10"/>
        <v>2.3757264018058777E-2</v>
      </c>
      <c r="Y10" s="7">
        <f t="shared" si="10"/>
        <v>1.7817948013544083E-2</v>
      </c>
      <c r="Z10" s="7">
        <f t="shared" si="10"/>
        <v>1.3363461010158062E-2</v>
      </c>
      <c r="AA10" s="7">
        <f t="shared" si="10"/>
        <v>1.0022595757618546E-2</v>
      </c>
      <c r="AB10" s="7">
        <f t="shared" si="10"/>
        <v>7.5169468182139099E-3</v>
      </c>
      <c r="AC10" s="7">
        <f t="shared" si="10"/>
        <v>5.6377101136604324E-3</v>
      </c>
      <c r="AD10" s="7">
        <f t="shared" si="10"/>
        <v>4.2282825852453243E-3</v>
      </c>
      <c r="AE10" s="7">
        <f t="shared" si="10"/>
        <v>3.1712119389339932E-3</v>
      </c>
      <c r="AF10" s="7">
        <f t="shared" si="10"/>
        <v>2.3784089542004949E-3</v>
      </c>
      <c r="AG10" s="7">
        <f t="shared" si="10"/>
        <v>1.7838067156503712E-3</v>
      </c>
    </row>
    <row r="11" spans="1:33" x14ac:dyDescent="0.3">
      <c r="A11" s="1" t="s">
        <v>31</v>
      </c>
      <c r="B11" s="29">
        <f>(B7*B8)+(B9*B10)</f>
        <v>6000</v>
      </c>
      <c r="C11" s="29">
        <f t="shared" ref="C11:F11" si="11">(C7*C8)+(C9*C10)</f>
        <v>1500</v>
      </c>
      <c r="D11" s="29">
        <f t="shared" si="11"/>
        <v>6000</v>
      </c>
      <c r="E11" s="29">
        <f t="shared" si="11"/>
        <v>6000</v>
      </c>
      <c r="F11" s="29">
        <f t="shared" si="11"/>
        <v>3000</v>
      </c>
      <c r="G11" s="29">
        <f>(G7*G8)+(G9*G10)</f>
        <v>6000</v>
      </c>
      <c r="H11" s="29">
        <f t="shared" ref="H11" si="12">(H7*H8)+(H9*H10)</f>
        <v>6000</v>
      </c>
      <c r="J11" s="1" t="s">
        <v>40</v>
      </c>
      <c r="K11" s="31">
        <f>B5</f>
        <v>10000</v>
      </c>
      <c r="L11" s="6">
        <v>0</v>
      </c>
      <c r="M11" s="6">
        <v>0</v>
      </c>
      <c r="N11" s="6">
        <v>0</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row>
    <row r="12" spans="1:33" x14ac:dyDescent="0.3">
      <c r="B12" s="18"/>
      <c r="C12" s="18"/>
      <c r="D12" s="18"/>
      <c r="E12" s="18"/>
      <c r="F12" s="18"/>
      <c r="G12" s="18"/>
      <c r="H12" s="18"/>
      <c r="J12" s="1" t="s">
        <v>17</v>
      </c>
      <c r="K12" s="36">
        <f>K9-K11</f>
        <v>-5000</v>
      </c>
      <c r="L12" s="36">
        <f t="shared" ref="L12:AG12" si="13">L9-L11</f>
        <v>5000</v>
      </c>
      <c r="M12" s="36">
        <f t="shared" si="13"/>
        <v>5000</v>
      </c>
      <c r="N12" s="36">
        <f t="shared" si="13"/>
        <v>5000</v>
      </c>
      <c r="O12" s="36">
        <f t="shared" si="13"/>
        <v>5000</v>
      </c>
      <c r="P12" s="36">
        <f t="shared" si="13"/>
        <v>5000</v>
      </c>
      <c r="Q12" s="36">
        <f t="shared" si="13"/>
        <v>5000</v>
      </c>
      <c r="R12" s="36">
        <f t="shared" si="13"/>
        <v>5000</v>
      </c>
      <c r="S12" s="36">
        <f t="shared" si="13"/>
        <v>5000</v>
      </c>
      <c r="T12" s="36">
        <f t="shared" si="13"/>
        <v>5000</v>
      </c>
      <c r="U12" s="36">
        <f t="shared" si="13"/>
        <v>5000</v>
      </c>
      <c r="V12" s="36">
        <f t="shared" si="13"/>
        <v>5000</v>
      </c>
      <c r="W12" s="36">
        <f t="shared" si="13"/>
        <v>5000</v>
      </c>
      <c r="X12" s="36">
        <f t="shared" si="13"/>
        <v>5000</v>
      </c>
      <c r="Y12" s="36">
        <f t="shared" si="13"/>
        <v>5000</v>
      </c>
      <c r="Z12" s="36">
        <f t="shared" si="13"/>
        <v>5000</v>
      </c>
      <c r="AA12" s="36">
        <f t="shared" si="13"/>
        <v>5000</v>
      </c>
      <c r="AB12" s="36">
        <f t="shared" si="13"/>
        <v>5000</v>
      </c>
      <c r="AC12" s="36">
        <f t="shared" si="13"/>
        <v>5000</v>
      </c>
      <c r="AD12" s="36">
        <f t="shared" si="13"/>
        <v>5000</v>
      </c>
      <c r="AE12" s="36">
        <f t="shared" si="13"/>
        <v>5000</v>
      </c>
      <c r="AF12" s="36">
        <f t="shared" si="13"/>
        <v>5000</v>
      </c>
      <c r="AG12" s="36">
        <f t="shared" si="13"/>
        <v>5000</v>
      </c>
    </row>
    <row r="13" spans="1:33" x14ac:dyDescent="0.3">
      <c r="A13" s="1" t="s">
        <v>30</v>
      </c>
      <c r="B13" s="18">
        <v>6500</v>
      </c>
      <c r="C13" s="18">
        <v>3000</v>
      </c>
      <c r="D13" s="18">
        <v>7500</v>
      </c>
      <c r="E13" s="18">
        <v>7500</v>
      </c>
      <c r="F13" s="18">
        <v>4000</v>
      </c>
      <c r="G13" s="18">
        <v>6500</v>
      </c>
      <c r="H13" s="18">
        <v>7500</v>
      </c>
      <c r="J13" s="1" t="s">
        <v>20</v>
      </c>
      <c r="K13" s="36"/>
      <c r="L13" s="20"/>
      <c r="M13" s="20"/>
      <c r="N13" s="20"/>
      <c r="O13" s="20"/>
      <c r="P13" s="20"/>
      <c r="Q13" s="20"/>
      <c r="R13" s="20"/>
      <c r="S13" s="20"/>
      <c r="T13" s="20"/>
      <c r="U13" s="20"/>
      <c r="V13" s="20"/>
      <c r="W13" s="20"/>
      <c r="X13" s="20"/>
      <c r="Y13" s="20"/>
      <c r="Z13" s="20"/>
      <c r="AA13" s="20"/>
      <c r="AB13" s="20"/>
      <c r="AC13" s="20"/>
      <c r="AD13" s="20"/>
      <c r="AE13" s="20"/>
      <c r="AF13" s="20"/>
      <c r="AG13" s="20"/>
    </row>
    <row r="14" spans="1:33" x14ac:dyDescent="0.3">
      <c r="A14" s="1" t="s">
        <v>35</v>
      </c>
      <c r="B14" s="29">
        <f>B13-B11</f>
        <v>500</v>
      </c>
      <c r="C14" s="29">
        <f t="shared" ref="C14:F14" si="14">C13-C11</f>
        <v>1500</v>
      </c>
      <c r="D14" s="29">
        <f t="shared" si="14"/>
        <v>1500</v>
      </c>
      <c r="E14" s="29">
        <f t="shared" si="14"/>
        <v>1500</v>
      </c>
      <c r="F14" s="29">
        <f t="shared" si="14"/>
        <v>1000</v>
      </c>
      <c r="G14" s="29">
        <f>G13-G11</f>
        <v>500</v>
      </c>
      <c r="H14" s="29">
        <f t="shared" ref="H14" si="15">H13-H11</f>
        <v>1500</v>
      </c>
      <c r="J14" s="1" t="s">
        <v>18</v>
      </c>
      <c r="K14" s="36">
        <f>K12</f>
        <v>-5000</v>
      </c>
      <c r="L14" s="20">
        <f>K14+L12</f>
        <v>0</v>
      </c>
      <c r="M14" s="20">
        <f>L14+M12</f>
        <v>5000</v>
      </c>
      <c r="N14" s="20">
        <f t="shared" ref="N14:AG14" si="16">M14+N12</f>
        <v>10000</v>
      </c>
      <c r="O14" s="20">
        <f t="shared" si="16"/>
        <v>15000</v>
      </c>
      <c r="P14" s="20">
        <f t="shared" si="16"/>
        <v>20000</v>
      </c>
      <c r="Q14" s="20">
        <f t="shared" si="16"/>
        <v>25000</v>
      </c>
      <c r="R14" s="20">
        <f t="shared" si="16"/>
        <v>30000</v>
      </c>
      <c r="S14" s="20">
        <f t="shared" si="16"/>
        <v>35000</v>
      </c>
      <c r="T14" s="20">
        <f t="shared" si="16"/>
        <v>40000</v>
      </c>
      <c r="U14" s="20">
        <f t="shared" si="16"/>
        <v>45000</v>
      </c>
      <c r="V14" s="20">
        <f t="shared" si="16"/>
        <v>50000</v>
      </c>
      <c r="W14" s="20">
        <f t="shared" si="16"/>
        <v>55000</v>
      </c>
      <c r="X14" s="20">
        <f t="shared" si="16"/>
        <v>60000</v>
      </c>
      <c r="Y14" s="20">
        <f t="shared" si="16"/>
        <v>65000</v>
      </c>
      <c r="Z14" s="20">
        <f t="shared" si="16"/>
        <v>70000</v>
      </c>
      <c r="AA14" s="20">
        <f t="shared" si="16"/>
        <v>75000</v>
      </c>
      <c r="AB14" s="20">
        <f t="shared" si="16"/>
        <v>80000</v>
      </c>
      <c r="AC14" s="20">
        <f t="shared" si="16"/>
        <v>85000</v>
      </c>
      <c r="AD14" s="20">
        <f t="shared" si="16"/>
        <v>90000</v>
      </c>
      <c r="AE14" s="20">
        <f t="shared" si="16"/>
        <v>95000</v>
      </c>
      <c r="AF14" s="20">
        <f t="shared" si="16"/>
        <v>100000</v>
      </c>
      <c r="AG14" s="20">
        <f t="shared" si="16"/>
        <v>105000</v>
      </c>
    </row>
    <row r="15" spans="1:33" x14ac:dyDescent="0.3">
      <c r="A15" s="1" t="s">
        <v>32</v>
      </c>
      <c r="B15" s="37">
        <f>(B13-B11)/B13</f>
        <v>7.6923076923076927E-2</v>
      </c>
      <c r="C15" s="37">
        <f t="shared" ref="C15:F15" si="17">(C13-C11)/C13</f>
        <v>0.5</v>
      </c>
      <c r="D15" s="37">
        <f t="shared" si="17"/>
        <v>0.2</v>
      </c>
      <c r="E15" s="37">
        <f t="shared" si="17"/>
        <v>0.2</v>
      </c>
      <c r="F15" s="37">
        <f t="shared" si="17"/>
        <v>0.25</v>
      </c>
      <c r="G15" s="37">
        <f>(G13-G11)/G13</f>
        <v>7.6923076923076927E-2</v>
      </c>
      <c r="H15" s="37">
        <f t="shared" ref="H15" si="18">(H13-H11)/H13</f>
        <v>0.2</v>
      </c>
      <c r="J15" s="1" t="s">
        <v>21</v>
      </c>
      <c r="K15" s="36"/>
      <c r="L15" s="20"/>
      <c r="M15" s="20"/>
      <c r="N15" s="20"/>
      <c r="O15" s="20"/>
      <c r="P15" s="20"/>
      <c r="Q15" s="20"/>
      <c r="R15" s="20"/>
      <c r="S15" s="20"/>
      <c r="T15" s="20"/>
      <c r="U15" s="20"/>
      <c r="V15" s="20"/>
      <c r="W15" s="20"/>
      <c r="X15" s="20"/>
      <c r="Y15" s="20"/>
      <c r="Z15" s="20"/>
      <c r="AA15" s="20"/>
      <c r="AB15" s="20"/>
      <c r="AC15" s="20"/>
      <c r="AD15" s="20"/>
      <c r="AE15" s="20"/>
      <c r="AF15" s="20"/>
      <c r="AG15" s="20"/>
    </row>
    <row r="16" spans="1:33" x14ac:dyDescent="0.3">
      <c r="A16" s="1" t="s">
        <v>34</v>
      </c>
      <c r="B16" s="26">
        <v>10</v>
      </c>
      <c r="C16" s="26">
        <v>4</v>
      </c>
      <c r="D16" s="26">
        <v>20</v>
      </c>
      <c r="E16" s="26">
        <v>20</v>
      </c>
      <c r="F16" s="26">
        <v>1.5</v>
      </c>
      <c r="G16" s="26">
        <v>10</v>
      </c>
      <c r="H16" s="26">
        <v>20</v>
      </c>
    </row>
    <row r="17" spans="1:33" x14ac:dyDescent="0.3">
      <c r="A17" s="1" t="s">
        <v>36</v>
      </c>
      <c r="B17" s="29">
        <f>B16*B14</f>
        <v>5000</v>
      </c>
      <c r="C17" s="29">
        <f t="shared" ref="C17:F17" si="19">C16*C14</f>
        <v>6000</v>
      </c>
      <c r="D17" s="29">
        <f t="shared" si="19"/>
        <v>30000</v>
      </c>
      <c r="E17" s="29">
        <f t="shared" si="19"/>
        <v>30000</v>
      </c>
      <c r="F17" s="29">
        <f t="shared" si="19"/>
        <v>1500</v>
      </c>
      <c r="G17" s="29">
        <f>G16*G14</f>
        <v>5000</v>
      </c>
      <c r="H17" s="29">
        <f t="shared" ref="H17" si="20">H16*H14</f>
        <v>30000</v>
      </c>
      <c r="K17" s="9" t="str">
        <f>"Year "&amp;K2</f>
        <v>Year 1</v>
      </c>
      <c r="L17" s="9" t="str">
        <f t="shared" ref="L17:AG17" si="21">"Year "&amp;L2</f>
        <v>Year 2</v>
      </c>
      <c r="M17" s="9" t="str">
        <f t="shared" si="21"/>
        <v>Year 3</v>
      </c>
      <c r="N17" s="9" t="str">
        <f t="shared" si="21"/>
        <v>Year 4</v>
      </c>
      <c r="O17" s="9" t="str">
        <f t="shared" si="21"/>
        <v>Year 5</v>
      </c>
      <c r="P17" s="9" t="str">
        <f t="shared" si="21"/>
        <v>Year 6</v>
      </c>
      <c r="Q17" s="9" t="str">
        <f t="shared" si="21"/>
        <v>Year 7</v>
      </c>
      <c r="R17" s="9" t="str">
        <f t="shared" si="21"/>
        <v>Year 8</v>
      </c>
      <c r="S17" s="9" t="str">
        <f t="shared" si="21"/>
        <v>Year 9</v>
      </c>
      <c r="T17" s="9" t="str">
        <f t="shared" si="21"/>
        <v>Year 10</v>
      </c>
      <c r="U17" s="9" t="str">
        <f t="shared" si="21"/>
        <v>Year 11</v>
      </c>
      <c r="V17" s="9" t="str">
        <f t="shared" si="21"/>
        <v>Year 12</v>
      </c>
      <c r="W17" s="9" t="str">
        <f t="shared" si="21"/>
        <v>Year 13</v>
      </c>
      <c r="X17" s="9" t="str">
        <f t="shared" si="21"/>
        <v>Year 14</v>
      </c>
      <c r="Y17" s="9" t="str">
        <f t="shared" si="21"/>
        <v>Year 15</v>
      </c>
      <c r="Z17" s="9" t="str">
        <f t="shared" si="21"/>
        <v>Year 16</v>
      </c>
      <c r="AA17" s="9" t="str">
        <f t="shared" si="21"/>
        <v>Year 17</v>
      </c>
      <c r="AB17" s="9" t="str">
        <f t="shared" si="21"/>
        <v>Year 18</v>
      </c>
      <c r="AC17" s="9" t="str">
        <f t="shared" si="21"/>
        <v>Year 19</v>
      </c>
      <c r="AD17" s="9" t="str">
        <f t="shared" si="21"/>
        <v>Year 20</v>
      </c>
      <c r="AE17" s="9" t="str">
        <f t="shared" si="21"/>
        <v>Year 21</v>
      </c>
      <c r="AF17" s="9" t="str">
        <f t="shared" si="21"/>
        <v>Year 22</v>
      </c>
      <c r="AG17" s="9" t="str">
        <f t="shared" si="21"/>
        <v>Year 23</v>
      </c>
    </row>
    <row r="18" spans="1:33" x14ac:dyDescent="0.3">
      <c r="B18" s="18"/>
      <c r="C18" s="18"/>
      <c r="D18" s="18"/>
      <c r="E18" s="18"/>
      <c r="F18" s="18"/>
      <c r="G18" s="18"/>
      <c r="H18" s="18"/>
      <c r="J18" s="8" t="str">
        <f>C2</f>
        <v>Summer Sluggers</v>
      </c>
    </row>
    <row r="19" spans="1:33" x14ac:dyDescent="0.3">
      <c r="A19" s="1" t="s">
        <v>42</v>
      </c>
      <c r="B19" s="27">
        <v>0.75</v>
      </c>
      <c r="C19" s="27">
        <v>0.5</v>
      </c>
      <c r="D19" s="27">
        <v>0.6</v>
      </c>
      <c r="E19" s="27">
        <v>0.6</v>
      </c>
      <c r="F19" s="27">
        <v>0.35</v>
      </c>
      <c r="G19" s="27">
        <v>0.65</v>
      </c>
      <c r="H19" s="27">
        <v>0.6</v>
      </c>
      <c r="J19" s="1" t="s">
        <v>37</v>
      </c>
      <c r="K19" s="31">
        <f>$C$13</f>
        <v>3000</v>
      </c>
      <c r="L19" s="31">
        <f t="shared" ref="L19:AG19" si="22">$C$13</f>
        <v>3000</v>
      </c>
      <c r="M19" s="31">
        <f t="shared" si="22"/>
        <v>3000</v>
      </c>
      <c r="N19" s="31">
        <f t="shared" si="22"/>
        <v>3000</v>
      </c>
      <c r="O19" s="31">
        <f t="shared" si="22"/>
        <v>3000</v>
      </c>
      <c r="P19" s="31">
        <f t="shared" si="22"/>
        <v>3000</v>
      </c>
      <c r="Q19" s="31">
        <f t="shared" si="22"/>
        <v>3000</v>
      </c>
      <c r="R19" s="31">
        <f t="shared" si="22"/>
        <v>3000</v>
      </c>
      <c r="S19" s="31">
        <f t="shared" si="22"/>
        <v>3000</v>
      </c>
      <c r="T19" s="31">
        <f t="shared" si="22"/>
        <v>3000</v>
      </c>
      <c r="U19" s="31">
        <f t="shared" si="22"/>
        <v>3000</v>
      </c>
      <c r="V19" s="31">
        <f t="shared" si="22"/>
        <v>3000</v>
      </c>
      <c r="W19" s="31">
        <f t="shared" si="22"/>
        <v>3000</v>
      </c>
      <c r="X19" s="31">
        <f t="shared" si="22"/>
        <v>3000</v>
      </c>
      <c r="Y19" s="31">
        <f t="shared" si="22"/>
        <v>3000</v>
      </c>
      <c r="Z19" s="31">
        <f t="shared" si="22"/>
        <v>3000</v>
      </c>
      <c r="AA19" s="31">
        <f t="shared" si="22"/>
        <v>3000</v>
      </c>
      <c r="AB19" s="31">
        <f t="shared" si="22"/>
        <v>3000</v>
      </c>
      <c r="AC19" s="31">
        <f t="shared" si="22"/>
        <v>3000</v>
      </c>
      <c r="AD19" s="31">
        <f t="shared" si="22"/>
        <v>3000</v>
      </c>
      <c r="AE19" s="31">
        <f t="shared" si="22"/>
        <v>3000</v>
      </c>
      <c r="AF19" s="31">
        <f t="shared" si="22"/>
        <v>3000</v>
      </c>
      <c r="AG19" s="31">
        <f t="shared" si="22"/>
        <v>3000</v>
      </c>
    </row>
    <row r="20" spans="1:33" x14ac:dyDescent="0.3">
      <c r="A20" s="1" t="s">
        <v>19</v>
      </c>
      <c r="B20" s="27">
        <v>0.1</v>
      </c>
      <c r="C20" s="28"/>
      <c r="D20" s="28"/>
      <c r="E20" s="28"/>
      <c r="F20" s="28"/>
      <c r="G20" s="28"/>
      <c r="H20" s="28"/>
      <c r="J20" s="1" t="s">
        <v>38</v>
      </c>
      <c r="K20" s="31">
        <f>$C$11</f>
        <v>1500</v>
      </c>
      <c r="L20" s="31">
        <f t="shared" ref="L20:AG20" si="23">$C$11</f>
        <v>1500</v>
      </c>
      <c r="M20" s="31">
        <f t="shared" si="23"/>
        <v>1500</v>
      </c>
      <c r="N20" s="31">
        <f t="shared" si="23"/>
        <v>1500</v>
      </c>
      <c r="O20" s="31">
        <f t="shared" si="23"/>
        <v>1500</v>
      </c>
      <c r="P20" s="31">
        <f t="shared" si="23"/>
        <v>1500</v>
      </c>
      <c r="Q20" s="31">
        <f t="shared" si="23"/>
        <v>1500</v>
      </c>
      <c r="R20" s="31">
        <f t="shared" si="23"/>
        <v>1500</v>
      </c>
      <c r="S20" s="31">
        <f t="shared" si="23"/>
        <v>1500</v>
      </c>
      <c r="T20" s="31">
        <f t="shared" si="23"/>
        <v>1500</v>
      </c>
      <c r="U20" s="31">
        <f t="shared" si="23"/>
        <v>1500</v>
      </c>
      <c r="V20" s="31">
        <f t="shared" si="23"/>
        <v>1500</v>
      </c>
      <c r="W20" s="31">
        <f t="shared" si="23"/>
        <v>1500</v>
      </c>
      <c r="X20" s="31">
        <f t="shared" si="23"/>
        <v>1500</v>
      </c>
      <c r="Y20" s="31">
        <f t="shared" si="23"/>
        <v>1500</v>
      </c>
      <c r="Z20" s="31">
        <f t="shared" si="23"/>
        <v>1500</v>
      </c>
      <c r="AA20" s="31">
        <f t="shared" si="23"/>
        <v>1500</v>
      </c>
      <c r="AB20" s="31">
        <f t="shared" si="23"/>
        <v>1500</v>
      </c>
      <c r="AC20" s="31">
        <f t="shared" si="23"/>
        <v>1500</v>
      </c>
      <c r="AD20" s="31">
        <f t="shared" si="23"/>
        <v>1500</v>
      </c>
      <c r="AE20" s="31">
        <f t="shared" si="23"/>
        <v>1500</v>
      </c>
      <c r="AF20" s="31">
        <f t="shared" si="23"/>
        <v>1500</v>
      </c>
      <c r="AG20" s="31">
        <f t="shared" si="23"/>
        <v>1500</v>
      </c>
    </row>
    <row r="21" spans="1:33" x14ac:dyDescent="0.3">
      <c r="J21" s="1" t="s">
        <v>39</v>
      </c>
      <c r="K21" s="31">
        <f>K19-K20</f>
        <v>1500</v>
      </c>
      <c r="L21" s="31">
        <f t="shared" ref="L21:AG21" si="24">L19-L20</f>
        <v>1500</v>
      </c>
      <c r="M21" s="31">
        <f t="shared" si="24"/>
        <v>1500</v>
      </c>
      <c r="N21" s="31">
        <f t="shared" si="24"/>
        <v>1500</v>
      </c>
      <c r="O21" s="31">
        <f t="shared" si="24"/>
        <v>1500</v>
      </c>
      <c r="P21" s="31">
        <f t="shared" si="24"/>
        <v>1500</v>
      </c>
      <c r="Q21" s="31">
        <f t="shared" si="24"/>
        <v>1500</v>
      </c>
      <c r="R21" s="31">
        <f t="shared" si="24"/>
        <v>1500</v>
      </c>
      <c r="S21" s="31">
        <f t="shared" si="24"/>
        <v>1500</v>
      </c>
      <c r="T21" s="31">
        <f t="shared" si="24"/>
        <v>1500</v>
      </c>
      <c r="U21" s="31">
        <f t="shared" si="24"/>
        <v>1500</v>
      </c>
      <c r="V21" s="31">
        <f t="shared" si="24"/>
        <v>1500</v>
      </c>
      <c r="W21" s="31">
        <f t="shared" si="24"/>
        <v>1500</v>
      </c>
      <c r="X21" s="31">
        <f t="shared" si="24"/>
        <v>1500</v>
      </c>
      <c r="Y21" s="31">
        <f t="shared" si="24"/>
        <v>1500</v>
      </c>
      <c r="Z21" s="31">
        <f t="shared" si="24"/>
        <v>1500</v>
      </c>
      <c r="AA21" s="31">
        <f t="shared" si="24"/>
        <v>1500</v>
      </c>
      <c r="AB21" s="31">
        <f t="shared" si="24"/>
        <v>1500</v>
      </c>
      <c r="AC21" s="31">
        <f t="shared" si="24"/>
        <v>1500</v>
      </c>
      <c r="AD21" s="31">
        <f t="shared" si="24"/>
        <v>1500</v>
      </c>
      <c r="AE21" s="31">
        <f t="shared" si="24"/>
        <v>1500</v>
      </c>
      <c r="AF21" s="31">
        <f t="shared" si="24"/>
        <v>1500</v>
      </c>
      <c r="AG21" s="31">
        <f t="shared" si="24"/>
        <v>1500</v>
      </c>
    </row>
    <row r="22" spans="1:33" x14ac:dyDescent="0.3">
      <c r="J22" s="1" t="s">
        <v>33</v>
      </c>
      <c r="K22" s="34">
        <f>$C$16</f>
        <v>4</v>
      </c>
      <c r="L22" s="34">
        <f t="shared" ref="L22:AG22" si="25">$C$16</f>
        <v>4</v>
      </c>
      <c r="M22" s="34">
        <f t="shared" si="25"/>
        <v>4</v>
      </c>
      <c r="N22" s="34">
        <f t="shared" si="25"/>
        <v>4</v>
      </c>
      <c r="O22" s="34">
        <f t="shared" si="25"/>
        <v>4</v>
      </c>
      <c r="P22" s="34">
        <f t="shared" si="25"/>
        <v>4</v>
      </c>
      <c r="Q22" s="34">
        <f t="shared" si="25"/>
        <v>4</v>
      </c>
      <c r="R22" s="34">
        <f t="shared" si="25"/>
        <v>4</v>
      </c>
      <c r="S22" s="34">
        <f t="shared" si="25"/>
        <v>4</v>
      </c>
      <c r="T22" s="34">
        <f t="shared" si="25"/>
        <v>4</v>
      </c>
      <c r="U22" s="34">
        <f t="shared" si="25"/>
        <v>4</v>
      </c>
      <c r="V22" s="34">
        <f t="shared" si="25"/>
        <v>4</v>
      </c>
      <c r="W22" s="34">
        <f t="shared" si="25"/>
        <v>4</v>
      </c>
      <c r="X22" s="34">
        <f t="shared" si="25"/>
        <v>4</v>
      </c>
      <c r="Y22" s="34">
        <f t="shared" si="25"/>
        <v>4</v>
      </c>
      <c r="Z22" s="34">
        <f t="shared" si="25"/>
        <v>4</v>
      </c>
      <c r="AA22" s="34">
        <f t="shared" si="25"/>
        <v>4</v>
      </c>
      <c r="AB22" s="34">
        <f t="shared" si="25"/>
        <v>4</v>
      </c>
      <c r="AC22" s="34">
        <f t="shared" si="25"/>
        <v>4</v>
      </c>
      <c r="AD22" s="34">
        <f t="shared" si="25"/>
        <v>4</v>
      </c>
      <c r="AE22" s="34">
        <f t="shared" si="25"/>
        <v>4</v>
      </c>
      <c r="AF22" s="34">
        <f t="shared" si="25"/>
        <v>4</v>
      </c>
      <c r="AG22" s="34">
        <f t="shared" si="25"/>
        <v>4</v>
      </c>
    </row>
    <row r="23" spans="1:33" x14ac:dyDescent="0.3">
      <c r="J23" s="1" t="s">
        <v>36</v>
      </c>
      <c r="K23" s="35">
        <f>K21*K22</f>
        <v>6000</v>
      </c>
      <c r="L23" s="35">
        <f t="shared" ref="L23:AG23" si="26">L21*L22</f>
        <v>6000</v>
      </c>
      <c r="M23" s="35">
        <f t="shared" si="26"/>
        <v>6000</v>
      </c>
      <c r="N23" s="35">
        <f t="shared" si="26"/>
        <v>6000</v>
      </c>
      <c r="O23" s="35">
        <f t="shared" si="26"/>
        <v>6000</v>
      </c>
      <c r="P23" s="35">
        <f t="shared" si="26"/>
        <v>6000</v>
      </c>
      <c r="Q23" s="35">
        <f t="shared" si="26"/>
        <v>6000</v>
      </c>
      <c r="R23" s="35">
        <f t="shared" si="26"/>
        <v>6000</v>
      </c>
      <c r="S23" s="35">
        <f t="shared" si="26"/>
        <v>6000</v>
      </c>
      <c r="T23" s="35">
        <f t="shared" si="26"/>
        <v>6000</v>
      </c>
      <c r="U23" s="35">
        <f t="shared" si="26"/>
        <v>6000</v>
      </c>
      <c r="V23" s="35">
        <f t="shared" si="26"/>
        <v>6000</v>
      </c>
      <c r="W23" s="35">
        <f t="shared" si="26"/>
        <v>6000</v>
      </c>
      <c r="X23" s="35">
        <f t="shared" si="26"/>
        <v>6000</v>
      </c>
      <c r="Y23" s="35">
        <f t="shared" si="26"/>
        <v>6000</v>
      </c>
      <c r="Z23" s="35">
        <f t="shared" si="26"/>
        <v>6000</v>
      </c>
      <c r="AA23" s="35">
        <f t="shared" si="26"/>
        <v>6000</v>
      </c>
      <c r="AB23" s="35">
        <f t="shared" si="26"/>
        <v>6000</v>
      </c>
      <c r="AC23" s="35">
        <f t="shared" si="26"/>
        <v>6000</v>
      </c>
      <c r="AD23" s="35">
        <f t="shared" si="26"/>
        <v>6000</v>
      </c>
      <c r="AE23" s="35">
        <f t="shared" si="26"/>
        <v>6000</v>
      </c>
      <c r="AF23" s="35">
        <f t="shared" si="26"/>
        <v>6000</v>
      </c>
      <c r="AG23" s="35">
        <f t="shared" si="26"/>
        <v>6000</v>
      </c>
    </row>
    <row r="24" spans="1:33" x14ac:dyDescent="0.3">
      <c r="J24" s="1" t="s">
        <v>12</v>
      </c>
      <c r="K24" s="7">
        <f>$C$19^(K2-1)</f>
        <v>1</v>
      </c>
      <c r="L24" s="7">
        <f t="shared" ref="L24:AG24" si="27">$C$19^(L2-1)</f>
        <v>0.5</v>
      </c>
      <c r="M24" s="7">
        <f t="shared" si="27"/>
        <v>0.25</v>
      </c>
      <c r="N24" s="7">
        <f t="shared" si="27"/>
        <v>0.125</v>
      </c>
      <c r="O24" s="7">
        <f t="shared" si="27"/>
        <v>6.25E-2</v>
      </c>
      <c r="P24" s="7">
        <f t="shared" si="27"/>
        <v>3.125E-2</v>
      </c>
      <c r="Q24" s="7">
        <f t="shared" si="27"/>
        <v>1.5625E-2</v>
      </c>
      <c r="R24" s="7">
        <f t="shared" si="27"/>
        <v>7.8125E-3</v>
      </c>
      <c r="S24" s="7">
        <f t="shared" si="27"/>
        <v>3.90625E-3</v>
      </c>
      <c r="T24" s="7">
        <f t="shared" si="27"/>
        <v>1.953125E-3</v>
      </c>
      <c r="U24" s="7">
        <f t="shared" si="27"/>
        <v>9.765625E-4</v>
      </c>
      <c r="V24" s="7">
        <f t="shared" si="27"/>
        <v>4.8828125E-4</v>
      </c>
      <c r="W24" s="7">
        <f t="shared" si="27"/>
        <v>2.44140625E-4</v>
      </c>
      <c r="X24" s="7">
        <f t="shared" si="27"/>
        <v>1.220703125E-4</v>
      </c>
      <c r="Y24" s="7">
        <f t="shared" si="27"/>
        <v>6.103515625E-5</v>
      </c>
      <c r="Z24" s="7">
        <f t="shared" si="27"/>
        <v>3.0517578125E-5</v>
      </c>
      <c r="AA24" s="7">
        <f t="shared" si="27"/>
        <v>1.52587890625E-5</v>
      </c>
      <c r="AB24" s="7">
        <f t="shared" si="27"/>
        <v>7.62939453125E-6</v>
      </c>
      <c r="AC24" s="7">
        <f t="shared" si="27"/>
        <v>3.814697265625E-6</v>
      </c>
      <c r="AD24" s="7">
        <f t="shared" si="27"/>
        <v>1.9073486328125E-6</v>
      </c>
      <c r="AE24" s="7">
        <f t="shared" si="27"/>
        <v>9.5367431640625E-7</v>
      </c>
      <c r="AF24" s="7">
        <f t="shared" si="27"/>
        <v>4.76837158203125E-7</v>
      </c>
      <c r="AG24" s="7">
        <f t="shared" si="27"/>
        <v>2.384185791015625E-7</v>
      </c>
    </row>
    <row r="25" spans="1:33" x14ac:dyDescent="0.3">
      <c r="J25" s="1" t="s">
        <v>40</v>
      </c>
      <c r="K25" s="31">
        <f>C5</f>
        <v>10000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row>
    <row r="26" spans="1:33" x14ac:dyDescent="0.3">
      <c r="J26" s="1" t="s">
        <v>17</v>
      </c>
      <c r="K26" s="36">
        <f>K23-K25</f>
        <v>-4000</v>
      </c>
      <c r="L26" s="36">
        <f t="shared" ref="L26:AG26" si="28">L23-L25</f>
        <v>6000</v>
      </c>
      <c r="M26" s="36">
        <f t="shared" si="28"/>
        <v>6000</v>
      </c>
      <c r="N26" s="36">
        <f t="shared" si="28"/>
        <v>6000</v>
      </c>
      <c r="O26" s="36">
        <f t="shared" si="28"/>
        <v>6000</v>
      </c>
      <c r="P26" s="36">
        <f t="shared" si="28"/>
        <v>6000</v>
      </c>
      <c r="Q26" s="36">
        <f t="shared" si="28"/>
        <v>6000</v>
      </c>
      <c r="R26" s="36">
        <f t="shared" si="28"/>
        <v>6000</v>
      </c>
      <c r="S26" s="36">
        <f t="shared" si="28"/>
        <v>6000</v>
      </c>
      <c r="T26" s="36">
        <f t="shared" si="28"/>
        <v>6000</v>
      </c>
      <c r="U26" s="36">
        <f t="shared" si="28"/>
        <v>6000</v>
      </c>
      <c r="V26" s="36">
        <f t="shared" si="28"/>
        <v>6000</v>
      </c>
      <c r="W26" s="36">
        <f t="shared" si="28"/>
        <v>6000</v>
      </c>
      <c r="X26" s="36">
        <f t="shared" si="28"/>
        <v>6000</v>
      </c>
      <c r="Y26" s="36">
        <f t="shared" si="28"/>
        <v>6000</v>
      </c>
      <c r="Z26" s="36">
        <f t="shared" si="28"/>
        <v>6000</v>
      </c>
      <c r="AA26" s="36">
        <f t="shared" si="28"/>
        <v>6000</v>
      </c>
      <c r="AB26" s="36">
        <f t="shared" si="28"/>
        <v>6000</v>
      </c>
      <c r="AC26" s="36">
        <f t="shared" si="28"/>
        <v>6000</v>
      </c>
      <c r="AD26" s="36">
        <f t="shared" si="28"/>
        <v>6000</v>
      </c>
      <c r="AE26" s="36">
        <f t="shared" si="28"/>
        <v>6000</v>
      </c>
      <c r="AF26" s="36">
        <f t="shared" si="28"/>
        <v>6000</v>
      </c>
      <c r="AG26" s="36">
        <f t="shared" si="28"/>
        <v>6000</v>
      </c>
    </row>
    <row r="27" spans="1:33" x14ac:dyDescent="0.3">
      <c r="J27" s="1" t="s">
        <v>20</v>
      </c>
      <c r="K27" s="36"/>
      <c r="L27" s="20"/>
      <c r="M27" s="20"/>
      <c r="N27" s="20"/>
      <c r="O27" s="20"/>
      <c r="P27" s="20"/>
      <c r="Q27" s="20"/>
      <c r="R27" s="20"/>
      <c r="S27" s="20"/>
      <c r="T27" s="20"/>
      <c r="U27" s="20"/>
      <c r="V27" s="20"/>
      <c r="W27" s="20"/>
      <c r="X27" s="20"/>
      <c r="Y27" s="20"/>
      <c r="Z27" s="20"/>
      <c r="AA27" s="20"/>
      <c r="AB27" s="20"/>
      <c r="AC27" s="20"/>
      <c r="AD27" s="20"/>
      <c r="AE27" s="20"/>
      <c r="AF27" s="20"/>
      <c r="AG27" s="20"/>
    </row>
    <row r="28" spans="1:33" x14ac:dyDescent="0.3">
      <c r="J28" s="1" t="s">
        <v>18</v>
      </c>
      <c r="K28" s="36">
        <f>K26</f>
        <v>-4000</v>
      </c>
      <c r="L28" s="20">
        <f>L26+K28</f>
        <v>2000</v>
      </c>
      <c r="M28" s="20">
        <f t="shared" ref="M28:AG28" si="29">M26+L28</f>
        <v>8000</v>
      </c>
      <c r="N28" s="20">
        <f t="shared" si="29"/>
        <v>14000</v>
      </c>
      <c r="O28" s="20">
        <f t="shared" si="29"/>
        <v>20000</v>
      </c>
      <c r="P28" s="20">
        <f t="shared" si="29"/>
        <v>26000</v>
      </c>
      <c r="Q28" s="20">
        <f t="shared" si="29"/>
        <v>32000</v>
      </c>
      <c r="R28" s="20">
        <f t="shared" si="29"/>
        <v>38000</v>
      </c>
      <c r="S28" s="20">
        <f t="shared" si="29"/>
        <v>44000</v>
      </c>
      <c r="T28" s="20">
        <f t="shared" si="29"/>
        <v>50000</v>
      </c>
      <c r="U28" s="20">
        <f t="shared" si="29"/>
        <v>56000</v>
      </c>
      <c r="V28" s="20">
        <f t="shared" si="29"/>
        <v>62000</v>
      </c>
      <c r="W28" s="20">
        <f t="shared" si="29"/>
        <v>68000</v>
      </c>
      <c r="X28" s="20">
        <f t="shared" si="29"/>
        <v>74000</v>
      </c>
      <c r="Y28" s="20">
        <f t="shared" si="29"/>
        <v>80000</v>
      </c>
      <c r="Z28" s="20">
        <f t="shared" si="29"/>
        <v>86000</v>
      </c>
      <c r="AA28" s="20">
        <f t="shared" si="29"/>
        <v>92000</v>
      </c>
      <c r="AB28" s="20">
        <f t="shared" si="29"/>
        <v>98000</v>
      </c>
      <c r="AC28" s="20">
        <f t="shared" si="29"/>
        <v>104000</v>
      </c>
      <c r="AD28" s="20">
        <f t="shared" si="29"/>
        <v>110000</v>
      </c>
      <c r="AE28" s="20">
        <f t="shared" si="29"/>
        <v>116000</v>
      </c>
      <c r="AF28" s="20">
        <f t="shared" si="29"/>
        <v>122000</v>
      </c>
      <c r="AG28" s="20">
        <f t="shared" si="29"/>
        <v>128000</v>
      </c>
    </row>
    <row r="29" spans="1:33" x14ac:dyDescent="0.3">
      <c r="J29" s="1" t="s">
        <v>21</v>
      </c>
      <c r="K29" s="36"/>
      <c r="L29" s="20"/>
      <c r="M29" s="20"/>
      <c r="N29" s="20"/>
      <c r="O29" s="20"/>
      <c r="P29" s="20"/>
      <c r="Q29" s="20"/>
      <c r="R29" s="20"/>
      <c r="S29" s="20"/>
      <c r="T29" s="20"/>
      <c r="U29" s="20"/>
      <c r="V29" s="20"/>
      <c r="W29" s="20"/>
      <c r="X29" s="20"/>
      <c r="Y29" s="20"/>
      <c r="Z29" s="20"/>
      <c r="AA29" s="20"/>
      <c r="AB29" s="20"/>
      <c r="AC29" s="20"/>
      <c r="AD29" s="20"/>
      <c r="AE29" s="20"/>
      <c r="AF29" s="20"/>
      <c r="AG29" s="20"/>
    </row>
    <row r="31" spans="1:33" x14ac:dyDescent="0.3">
      <c r="K31" s="9" t="str">
        <f>"Year "&amp;K2</f>
        <v>Year 1</v>
      </c>
      <c r="L31" s="9" t="str">
        <f t="shared" ref="L31:AG31" si="30">"Year "&amp;L2</f>
        <v>Year 2</v>
      </c>
      <c r="M31" s="9" t="str">
        <f t="shared" si="30"/>
        <v>Year 3</v>
      </c>
      <c r="N31" s="9" t="str">
        <f t="shared" si="30"/>
        <v>Year 4</v>
      </c>
      <c r="O31" s="9" t="str">
        <f t="shared" si="30"/>
        <v>Year 5</v>
      </c>
      <c r="P31" s="9" t="str">
        <f t="shared" si="30"/>
        <v>Year 6</v>
      </c>
      <c r="Q31" s="9" t="str">
        <f t="shared" si="30"/>
        <v>Year 7</v>
      </c>
      <c r="R31" s="9" t="str">
        <f t="shared" si="30"/>
        <v>Year 8</v>
      </c>
      <c r="S31" s="9" t="str">
        <f t="shared" si="30"/>
        <v>Year 9</v>
      </c>
      <c r="T31" s="9" t="str">
        <f t="shared" si="30"/>
        <v>Year 10</v>
      </c>
      <c r="U31" s="9" t="str">
        <f t="shared" si="30"/>
        <v>Year 11</v>
      </c>
      <c r="V31" s="9" t="str">
        <f t="shared" si="30"/>
        <v>Year 12</v>
      </c>
      <c r="W31" s="9" t="str">
        <f t="shared" si="30"/>
        <v>Year 13</v>
      </c>
      <c r="X31" s="9" t="str">
        <f t="shared" si="30"/>
        <v>Year 14</v>
      </c>
      <c r="Y31" s="9" t="str">
        <f t="shared" si="30"/>
        <v>Year 15</v>
      </c>
      <c r="Z31" s="9" t="str">
        <f t="shared" si="30"/>
        <v>Year 16</v>
      </c>
      <c r="AA31" s="9" t="str">
        <f t="shared" si="30"/>
        <v>Year 17</v>
      </c>
      <c r="AB31" s="9" t="str">
        <f t="shared" si="30"/>
        <v>Year 18</v>
      </c>
      <c r="AC31" s="9" t="str">
        <f t="shared" si="30"/>
        <v>Year 19</v>
      </c>
      <c r="AD31" s="9" t="str">
        <f t="shared" si="30"/>
        <v>Year 20</v>
      </c>
      <c r="AE31" s="9" t="str">
        <f t="shared" si="30"/>
        <v>Year 21</v>
      </c>
      <c r="AF31" s="9" t="str">
        <f t="shared" si="30"/>
        <v>Year 22</v>
      </c>
      <c r="AG31" s="9" t="str">
        <f t="shared" si="30"/>
        <v>Year 23</v>
      </c>
    </row>
    <row r="32" spans="1:33" x14ac:dyDescent="0.3">
      <c r="J32" s="8" t="str">
        <f>D2</f>
        <v>Elite Ballplayers (Print Ad)</v>
      </c>
    </row>
    <row r="33" spans="10:33" x14ac:dyDescent="0.3">
      <c r="J33" s="1" t="s">
        <v>37</v>
      </c>
      <c r="K33" s="31">
        <f>$D$13</f>
        <v>7500</v>
      </c>
      <c r="L33" s="31">
        <f t="shared" ref="L33:AG33" si="31">$D$13</f>
        <v>7500</v>
      </c>
      <c r="M33" s="31">
        <f t="shared" si="31"/>
        <v>7500</v>
      </c>
      <c r="N33" s="31">
        <f t="shared" si="31"/>
        <v>7500</v>
      </c>
      <c r="O33" s="31">
        <f t="shared" si="31"/>
        <v>7500</v>
      </c>
      <c r="P33" s="31">
        <f t="shared" si="31"/>
        <v>7500</v>
      </c>
      <c r="Q33" s="31">
        <f t="shared" si="31"/>
        <v>7500</v>
      </c>
      <c r="R33" s="31">
        <f t="shared" si="31"/>
        <v>7500</v>
      </c>
      <c r="S33" s="31">
        <f t="shared" si="31"/>
        <v>7500</v>
      </c>
      <c r="T33" s="31">
        <f t="shared" si="31"/>
        <v>7500</v>
      </c>
      <c r="U33" s="31">
        <f t="shared" si="31"/>
        <v>7500</v>
      </c>
      <c r="V33" s="31">
        <f t="shared" si="31"/>
        <v>7500</v>
      </c>
      <c r="W33" s="31">
        <f t="shared" si="31"/>
        <v>7500</v>
      </c>
      <c r="X33" s="31">
        <f t="shared" si="31"/>
        <v>7500</v>
      </c>
      <c r="Y33" s="31">
        <f t="shared" si="31"/>
        <v>7500</v>
      </c>
      <c r="Z33" s="31">
        <f t="shared" si="31"/>
        <v>7500</v>
      </c>
      <c r="AA33" s="31">
        <f t="shared" si="31"/>
        <v>7500</v>
      </c>
      <c r="AB33" s="31">
        <f t="shared" si="31"/>
        <v>7500</v>
      </c>
      <c r="AC33" s="31">
        <f t="shared" si="31"/>
        <v>7500</v>
      </c>
      <c r="AD33" s="31">
        <f t="shared" si="31"/>
        <v>7500</v>
      </c>
      <c r="AE33" s="31">
        <f t="shared" si="31"/>
        <v>7500</v>
      </c>
      <c r="AF33" s="31">
        <f t="shared" si="31"/>
        <v>7500</v>
      </c>
      <c r="AG33" s="31">
        <f t="shared" si="31"/>
        <v>7500</v>
      </c>
    </row>
    <row r="34" spans="10:33" x14ac:dyDescent="0.3">
      <c r="J34" s="1" t="s">
        <v>38</v>
      </c>
      <c r="K34" s="31">
        <f>$D$11</f>
        <v>6000</v>
      </c>
      <c r="L34" s="31">
        <f t="shared" ref="L34:AG34" si="32">$D$11</f>
        <v>6000</v>
      </c>
      <c r="M34" s="31">
        <f t="shared" si="32"/>
        <v>6000</v>
      </c>
      <c r="N34" s="31">
        <f t="shared" si="32"/>
        <v>6000</v>
      </c>
      <c r="O34" s="31">
        <f t="shared" si="32"/>
        <v>6000</v>
      </c>
      <c r="P34" s="31">
        <f t="shared" si="32"/>
        <v>6000</v>
      </c>
      <c r="Q34" s="31">
        <f t="shared" si="32"/>
        <v>6000</v>
      </c>
      <c r="R34" s="31">
        <f t="shared" si="32"/>
        <v>6000</v>
      </c>
      <c r="S34" s="31">
        <f t="shared" si="32"/>
        <v>6000</v>
      </c>
      <c r="T34" s="31">
        <f t="shared" si="32"/>
        <v>6000</v>
      </c>
      <c r="U34" s="31">
        <f t="shared" si="32"/>
        <v>6000</v>
      </c>
      <c r="V34" s="31">
        <f t="shared" si="32"/>
        <v>6000</v>
      </c>
      <c r="W34" s="31">
        <f t="shared" si="32"/>
        <v>6000</v>
      </c>
      <c r="X34" s="31">
        <f t="shared" si="32"/>
        <v>6000</v>
      </c>
      <c r="Y34" s="31">
        <f t="shared" si="32"/>
        <v>6000</v>
      </c>
      <c r="Z34" s="31">
        <f t="shared" si="32"/>
        <v>6000</v>
      </c>
      <c r="AA34" s="31">
        <f t="shared" si="32"/>
        <v>6000</v>
      </c>
      <c r="AB34" s="31">
        <f t="shared" si="32"/>
        <v>6000</v>
      </c>
      <c r="AC34" s="31">
        <f t="shared" si="32"/>
        <v>6000</v>
      </c>
      <c r="AD34" s="31">
        <f t="shared" si="32"/>
        <v>6000</v>
      </c>
      <c r="AE34" s="31">
        <f t="shared" si="32"/>
        <v>6000</v>
      </c>
      <c r="AF34" s="31">
        <f t="shared" si="32"/>
        <v>6000</v>
      </c>
      <c r="AG34" s="31">
        <f t="shared" si="32"/>
        <v>6000</v>
      </c>
    </row>
    <row r="35" spans="10:33" x14ac:dyDescent="0.3">
      <c r="J35" s="1" t="s">
        <v>39</v>
      </c>
      <c r="K35" s="31">
        <f>K33-K34</f>
        <v>1500</v>
      </c>
      <c r="L35" s="31">
        <f t="shared" ref="L35:AG35" si="33">L33-L34</f>
        <v>1500</v>
      </c>
      <c r="M35" s="31">
        <f t="shared" si="33"/>
        <v>1500</v>
      </c>
      <c r="N35" s="31">
        <f t="shared" si="33"/>
        <v>1500</v>
      </c>
      <c r="O35" s="31">
        <f t="shared" si="33"/>
        <v>1500</v>
      </c>
      <c r="P35" s="31">
        <f t="shared" si="33"/>
        <v>1500</v>
      </c>
      <c r="Q35" s="31">
        <f t="shared" si="33"/>
        <v>1500</v>
      </c>
      <c r="R35" s="31">
        <f t="shared" si="33"/>
        <v>1500</v>
      </c>
      <c r="S35" s="31">
        <f t="shared" si="33"/>
        <v>1500</v>
      </c>
      <c r="T35" s="31">
        <f t="shared" si="33"/>
        <v>1500</v>
      </c>
      <c r="U35" s="31">
        <f t="shared" si="33"/>
        <v>1500</v>
      </c>
      <c r="V35" s="31">
        <f t="shared" si="33"/>
        <v>1500</v>
      </c>
      <c r="W35" s="31">
        <f t="shared" si="33"/>
        <v>1500</v>
      </c>
      <c r="X35" s="31">
        <f t="shared" si="33"/>
        <v>1500</v>
      </c>
      <c r="Y35" s="31">
        <f t="shared" si="33"/>
        <v>1500</v>
      </c>
      <c r="Z35" s="31">
        <f t="shared" si="33"/>
        <v>1500</v>
      </c>
      <c r="AA35" s="31">
        <f t="shared" si="33"/>
        <v>1500</v>
      </c>
      <c r="AB35" s="31">
        <f t="shared" si="33"/>
        <v>1500</v>
      </c>
      <c r="AC35" s="31">
        <f t="shared" si="33"/>
        <v>1500</v>
      </c>
      <c r="AD35" s="31">
        <f t="shared" si="33"/>
        <v>1500</v>
      </c>
      <c r="AE35" s="31">
        <f t="shared" si="33"/>
        <v>1500</v>
      </c>
      <c r="AF35" s="31">
        <f t="shared" si="33"/>
        <v>1500</v>
      </c>
      <c r="AG35" s="31">
        <f t="shared" si="33"/>
        <v>1500</v>
      </c>
    </row>
    <row r="36" spans="10:33" x14ac:dyDescent="0.3">
      <c r="J36" s="1" t="s">
        <v>33</v>
      </c>
      <c r="K36" s="34">
        <f>$D$16</f>
        <v>20</v>
      </c>
      <c r="L36" s="34">
        <f t="shared" ref="L36:AG36" si="34">$D$16</f>
        <v>20</v>
      </c>
      <c r="M36" s="34">
        <f t="shared" si="34"/>
        <v>20</v>
      </c>
      <c r="N36" s="34">
        <f t="shared" si="34"/>
        <v>20</v>
      </c>
      <c r="O36" s="34">
        <f t="shared" si="34"/>
        <v>20</v>
      </c>
      <c r="P36" s="34">
        <f t="shared" si="34"/>
        <v>20</v>
      </c>
      <c r="Q36" s="34">
        <f t="shared" si="34"/>
        <v>20</v>
      </c>
      <c r="R36" s="34">
        <f t="shared" si="34"/>
        <v>20</v>
      </c>
      <c r="S36" s="34">
        <f t="shared" si="34"/>
        <v>20</v>
      </c>
      <c r="T36" s="34">
        <f t="shared" si="34"/>
        <v>20</v>
      </c>
      <c r="U36" s="34">
        <f t="shared" si="34"/>
        <v>20</v>
      </c>
      <c r="V36" s="34">
        <f t="shared" si="34"/>
        <v>20</v>
      </c>
      <c r="W36" s="34">
        <f t="shared" si="34"/>
        <v>20</v>
      </c>
      <c r="X36" s="34">
        <f t="shared" si="34"/>
        <v>20</v>
      </c>
      <c r="Y36" s="34">
        <f t="shared" si="34"/>
        <v>20</v>
      </c>
      <c r="Z36" s="34">
        <f t="shared" si="34"/>
        <v>20</v>
      </c>
      <c r="AA36" s="34">
        <f t="shared" si="34"/>
        <v>20</v>
      </c>
      <c r="AB36" s="34">
        <f t="shared" si="34"/>
        <v>20</v>
      </c>
      <c r="AC36" s="34">
        <f t="shared" si="34"/>
        <v>20</v>
      </c>
      <c r="AD36" s="34">
        <f t="shared" si="34"/>
        <v>20</v>
      </c>
      <c r="AE36" s="34">
        <f t="shared" si="34"/>
        <v>20</v>
      </c>
      <c r="AF36" s="34">
        <f t="shared" si="34"/>
        <v>20</v>
      </c>
      <c r="AG36" s="34">
        <f t="shared" si="34"/>
        <v>20</v>
      </c>
    </row>
    <row r="37" spans="10:33" x14ac:dyDescent="0.3">
      <c r="J37" s="1" t="s">
        <v>36</v>
      </c>
      <c r="K37" s="35">
        <f>K35*K36</f>
        <v>30000</v>
      </c>
      <c r="L37" s="35">
        <f t="shared" ref="L37:AG37" si="35">L35*L36</f>
        <v>30000</v>
      </c>
      <c r="M37" s="35">
        <f t="shared" si="35"/>
        <v>30000</v>
      </c>
      <c r="N37" s="35">
        <f t="shared" si="35"/>
        <v>30000</v>
      </c>
      <c r="O37" s="35">
        <f t="shared" si="35"/>
        <v>30000</v>
      </c>
      <c r="P37" s="35">
        <f t="shared" si="35"/>
        <v>30000</v>
      </c>
      <c r="Q37" s="35">
        <f t="shared" si="35"/>
        <v>30000</v>
      </c>
      <c r="R37" s="35">
        <f t="shared" si="35"/>
        <v>30000</v>
      </c>
      <c r="S37" s="35">
        <f t="shared" si="35"/>
        <v>30000</v>
      </c>
      <c r="T37" s="35">
        <f t="shared" si="35"/>
        <v>30000</v>
      </c>
      <c r="U37" s="35">
        <f t="shared" si="35"/>
        <v>30000</v>
      </c>
      <c r="V37" s="35">
        <f t="shared" si="35"/>
        <v>30000</v>
      </c>
      <c r="W37" s="35">
        <f t="shared" si="35"/>
        <v>30000</v>
      </c>
      <c r="X37" s="35">
        <f t="shared" si="35"/>
        <v>30000</v>
      </c>
      <c r="Y37" s="35">
        <f t="shared" si="35"/>
        <v>30000</v>
      </c>
      <c r="Z37" s="35">
        <f t="shared" si="35"/>
        <v>30000</v>
      </c>
      <c r="AA37" s="35">
        <f t="shared" si="35"/>
        <v>30000</v>
      </c>
      <c r="AB37" s="35">
        <f t="shared" si="35"/>
        <v>30000</v>
      </c>
      <c r="AC37" s="35">
        <f t="shared" si="35"/>
        <v>30000</v>
      </c>
      <c r="AD37" s="35">
        <f t="shared" si="35"/>
        <v>30000</v>
      </c>
      <c r="AE37" s="35">
        <f t="shared" si="35"/>
        <v>30000</v>
      </c>
      <c r="AF37" s="35">
        <f t="shared" si="35"/>
        <v>30000</v>
      </c>
      <c r="AG37" s="35">
        <f t="shared" si="35"/>
        <v>30000</v>
      </c>
    </row>
    <row r="38" spans="10:33" x14ac:dyDescent="0.3">
      <c r="J38" s="1" t="s">
        <v>12</v>
      </c>
      <c r="K38" s="7">
        <f>$D$19^(K2-1)</f>
        <v>1</v>
      </c>
      <c r="L38" s="7">
        <f t="shared" ref="L38:AG38" si="36">$D$19^(L2-1)</f>
        <v>0.6</v>
      </c>
      <c r="M38" s="7">
        <f t="shared" si="36"/>
        <v>0.36</v>
      </c>
      <c r="N38" s="7">
        <f t="shared" si="36"/>
        <v>0.216</v>
      </c>
      <c r="O38" s="7">
        <f t="shared" si="36"/>
        <v>0.12959999999999999</v>
      </c>
      <c r="P38" s="7">
        <f t="shared" si="36"/>
        <v>7.7759999999999996E-2</v>
      </c>
      <c r="Q38" s="7">
        <f t="shared" si="36"/>
        <v>4.6655999999999996E-2</v>
      </c>
      <c r="R38" s="7">
        <f t="shared" si="36"/>
        <v>2.7993599999999997E-2</v>
      </c>
      <c r="S38" s="7">
        <f t="shared" si="36"/>
        <v>1.6796159999999997E-2</v>
      </c>
      <c r="T38" s="7">
        <f t="shared" si="36"/>
        <v>1.0077695999999999E-2</v>
      </c>
      <c r="U38" s="7">
        <f t="shared" si="36"/>
        <v>6.0466175999999991E-3</v>
      </c>
      <c r="V38" s="7">
        <f t="shared" si="36"/>
        <v>3.6279705599999994E-3</v>
      </c>
      <c r="W38" s="7">
        <f t="shared" si="36"/>
        <v>2.1767823359999995E-3</v>
      </c>
      <c r="X38" s="7">
        <f t="shared" si="36"/>
        <v>1.3060694015999998E-3</v>
      </c>
      <c r="Y38" s="7">
        <f t="shared" si="36"/>
        <v>7.8364164095999977E-4</v>
      </c>
      <c r="Z38" s="7">
        <f t="shared" si="36"/>
        <v>4.701849845759999E-4</v>
      </c>
      <c r="AA38" s="7">
        <f t="shared" si="36"/>
        <v>2.8211099074559989E-4</v>
      </c>
      <c r="AB38" s="7">
        <f t="shared" si="36"/>
        <v>1.6926659444735994E-4</v>
      </c>
      <c r="AC38" s="7">
        <f t="shared" si="36"/>
        <v>1.0155995666841596E-4</v>
      </c>
      <c r="AD38" s="7">
        <f t="shared" si="36"/>
        <v>6.0935974001049578E-5</v>
      </c>
      <c r="AE38" s="7">
        <f t="shared" si="36"/>
        <v>3.6561584400629747E-5</v>
      </c>
      <c r="AF38" s="7">
        <f t="shared" si="36"/>
        <v>2.1936950640377847E-5</v>
      </c>
      <c r="AG38" s="7">
        <f t="shared" si="36"/>
        <v>1.3162170384226707E-5</v>
      </c>
    </row>
    <row r="39" spans="10:33" x14ac:dyDescent="0.3">
      <c r="J39" s="1" t="s">
        <v>40</v>
      </c>
      <c r="K39" s="31">
        <f>D5</f>
        <v>60000</v>
      </c>
      <c r="L39" s="6">
        <v>0</v>
      </c>
      <c r="M39" s="6">
        <v>0</v>
      </c>
      <c r="N39" s="6">
        <v>0</v>
      </c>
      <c r="O39" s="6">
        <v>0</v>
      </c>
      <c r="P39" s="6">
        <v>0</v>
      </c>
      <c r="Q39" s="6">
        <v>0</v>
      </c>
      <c r="R39" s="6">
        <v>0</v>
      </c>
      <c r="S39" s="6">
        <v>0</v>
      </c>
      <c r="T39" s="6">
        <v>0</v>
      </c>
      <c r="U39" s="6">
        <v>0</v>
      </c>
      <c r="V39" s="6">
        <v>0</v>
      </c>
      <c r="W39" s="6">
        <v>0</v>
      </c>
      <c r="X39" s="6">
        <v>0</v>
      </c>
      <c r="Y39" s="6">
        <v>0</v>
      </c>
      <c r="Z39" s="6">
        <v>0</v>
      </c>
      <c r="AA39" s="6">
        <v>0</v>
      </c>
      <c r="AB39" s="6">
        <v>0</v>
      </c>
      <c r="AC39" s="6">
        <v>0</v>
      </c>
      <c r="AD39" s="6">
        <v>0</v>
      </c>
      <c r="AE39" s="6">
        <v>0</v>
      </c>
      <c r="AF39" s="6">
        <v>0</v>
      </c>
      <c r="AG39" s="6">
        <v>0</v>
      </c>
    </row>
    <row r="40" spans="10:33" x14ac:dyDescent="0.3">
      <c r="J40" s="1" t="s">
        <v>17</v>
      </c>
      <c r="K40" s="36">
        <f>K37-K39</f>
        <v>-30000</v>
      </c>
      <c r="L40" s="36">
        <f t="shared" ref="L40:AG40" si="37">L37-L39</f>
        <v>30000</v>
      </c>
      <c r="M40" s="36">
        <f t="shared" si="37"/>
        <v>30000</v>
      </c>
      <c r="N40" s="36">
        <f t="shared" si="37"/>
        <v>30000</v>
      </c>
      <c r="O40" s="36">
        <f t="shared" si="37"/>
        <v>30000</v>
      </c>
      <c r="P40" s="36">
        <f t="shared" si="37"/>
        <v>30000</v>
      </c>
      <c r="Q40" s="36">
        <f t="shared" si="37"/>
        <v>30000</v>
      </c>
      <c r="R40" s="36">
        <f t="shared" si="37"/>
        <v>30000</v>
      </c>
      <c r="S40" s="36">
        <f t="shared" si="37"/>
        <v>30000</v>
      </c>
      <c r="T40" s="36">
        <f t="shared" si="37"/>
        <v>30000</v>
      </c>
      <c r="U40" s="36">
        <f t="shared" si="37"/>
        <v>30000</v>
      </c>
      <c r="V40" s="36">
        <f t="shared" si="37"/>
        <v>30000</v>
      </c>
      <c r="W40" s="36">
        <f t="shared" si="37"/>
        <v>30000</v>
      </c>
      <c r="X40" s="36">
        <f t="shared" si="37"/>
        <v>30000</v>
      </c>
      <c r="Y40" s="36">
        <f t="shared" si="37"/>
        <v>30000</v>
      </c>
      <c r="Z40" s="36">
        <f t="shared" si="37"/>
        <v>30000</v>
      </c>
      <c r="AA40" s="36">
        <f t="shared" si="37"/>
        <v>30000</v>
      </c>
      <c r="AB40" s="36">
        <f t="shared" si="37"/>
        <v>30000</v>
      </c>
      <c r="AC40" s="36">
        <f t="shared" si="37"/>
        <v>30000</v>
      </c>
      <c r="AD40" s="36">
        <f t="shared" si="37"/>
        <v>30000</v>
      </c>
      <c r="AE40" s="36">
        <f t="shared" si="37"/>
        <v>30000</v>
      </c>
      <c r="AF40" s="36">
        <f t="shared" si="37"/>
        <v>30000</v>
      </c>
      <c r="AG40" s="36">
        <f t="shared" si="37"/>
        <v>30000</v>
      </c>
    </row>
    <row r="41" spans="10:33" x14ac:dyDescent="0.3">
      <c r="J41" s="1" t="s">
        <v>20</v>
      </c>
      <c r="K41" s="36"/>
      <c r="L41" s="20"/>
      <c r="M41" s="20"/>
      <c r="N41" s="20"/>
      <c r="O41" s="20"/>
      <c r="P41" s="20"/>
      <c r="Q41" s="20"/>
      <c r="R41" s="20"/>
      <c r="S41" s="20"/>
      <c r="T41" s="20"/>
      <c r="U41" s="20"/>
      <c r="V41" s="20"/>
      <c r="W41" s="20"/>
      <c r="X41" s="20"/>
      <c r="Y41" s="20"/>
      <c r="Z41" s="20"/>
      <c r="AA41" s="20"/>
      <c r="AB41" s="20"/>
      <c r="AC41" s="20"/>
      <c r="AD41" s="20"/>
      <c r="AE41" s="20"/>
      <c r="AF41" s="20"/>
      <c r="AG41" s="20"/>
    </row>
    <row r="42" spans="10:33" x14ac:dyDescent="0.3">
      <c r="J42" s="1" t="s">
        <v>18</v>
      </c>
      <c r="K42" s="36">
        <f>K40</f>
        <v>-30000</v>
      </c>
      <c r="L42" s="20">
        <f>L40+K42</f>
        <v>0</v>
      </c>
      <c r="M42" s="20">
        <f t="shared" ref="M42:AG42" si="38">M40+L42</f>
        <v>30000</v>
      </c>
      <c r="N42" s="20">
        <f t="shared" si="38"/>
        <v>60000</v>
      </c>
      <c r="O42" s="20">
        <f t="shared" si="38"/>
        <v>90000</v>
      </c>
      <c r="P42" s="20">
        <f t="shared" si="38"/>
        <v>120000</v>
      </c>
      <c r="Q42" s="20">
        <f t="shared" si="38"/>
        <v>150000</v>
      </c>
      <c r="R42" s="20">
        <f t="shared" si="38"/>
        <v>180000</v>
      </c>
      <c r="S42" s="20">
        <f t="shared" si="38"/>
        <v>210000</v>
      </c>
      <c r="T42" s="20">
        <f t="shared" si="38"/>
        <v>240000</v>
      </c>
      <c r="U42" s="20">
        <f t="shared" si="38"/>
        <v>270000</v>
      </c>
      <c r="V42" s="20">
        <f t="shared" si="38"/>
        <v>300000</v>
      </c>
      <c r="W42" s="20">
        <f t="shared" si="38"/>
        <v>330000</v>
      </c>
      <c r="X42" s="20">
        <f t="shared" si="38"/>
        <v>360000</v>
      </c>
      <c r="Y42" s="20">
        <f t="shared" si="38"/>
        <v>390000</v>
      </c>
      <c r="Z42" s="20">
        <f t="shared" si="38"/>
        <v>420000</v>
      </c>
      <c r="AA42" s="20">
        <f t="shared" si="38"/>
        <v>450000</v>
      </c>
      <c r="AB42" s="20">
        <f t="shared" si="38"/>
        <v>480000</v>
      </c>
      <c r="AC42" s="20">
        <f t="shared" si="38"/>
        <v>510000</v>
      </c>
      <c r="AD42" s="20">
        <f t="shared" si="38"/>
        <v>540000</v>
      </c>
      <c r="AE42" s="20">
        <f t="shared" si="38"/>
        <v>570000</v>
      </c>
      <c r="AF42" s="20">
        <f t="shared" si="38"/>
        <v>600000</v>
      </c>
      <c r="AG42" s="20">
        <f t="shared" si="38"/>
        <v>630000</v>
      </c>
    </row>
    <row r="43" spans="10:33" x14ac:dyDescent="0.3">
      <c r="J43" s="1" t="s">
        <v>21</v>
      </c>
      <c r="K43" s="36"/>
      <c r="L43" s="20"/>
      <c r="M43" s="20"/>
      <c r="N43" s="20"/>
      <c r="O43" s="20"/>
      <c r="P43" s="20"/>
      <c r="Q43" s="20"/>
      <c r="R43" s="20"/>
      <c r="S43" s="20"/>
      <c r="T43" s="20"/>
      <c r="U43" s="20"/>
      <c r="V43" s="20"/>
      <c r="W43" s="20"/>
      <c r="X43" s="20"/>
      <c r="Y43" s="20"/>
      <c r="Z43" s="20"/>
      <c r="AA43" s="20"/>
      <c r="AB43" s="20"/>
      <c r="AC43" s="20"/>
      <c r="AD43" s="20"/>
      <c r="AE43" s="20"/>
      <c r="AF43" s="20"/>
      <c r="AG43" s="20"/>
    </row>
    <row r="45" spans="10:33" x14ac:dyDescent="0.3">
      <c r="K45" s="9" t="str">
        <f>"Year "&amp;K16</f>
        <v xml:space="preserve">Year </v>
      </c>
      <c r="L45" s="9" t="str">
        <f t="shared" ref="L45:AG45" si="39">"Year "&amp;L16</f>
        <v xml:space="preserve">Year </v>
      </c>
      <c r="M45" s="9" t="str">
        <f t="shared" si="39"/>
        <v xml:space="preserve">Year </v>
      </c>
      <c r="N45" s="9" t="str">
        <f t="shared" si="39"/>
        <v xml:space="preserve">Year </v>
      </c>
      <c r="O45" s="9" t="str">
        <f t="shared" si="39"/>
        <v xml:space="preserve">Year </v>
      </c>
      <c r="P45" s="9" t="str">
        <f t="shared" si="39"/>
        <v xml:space="preserve">Year </v>
      </c>
      <c r="Q45" s="9" t="str">
        <f t="shared" si="39"/>
        <v xml:space="preserve">Year </v>
      </c>
      <c r="R45" s="9" t="str">
        <f t="shared" si="39"/>
        <v xml:space="preserve">Year </v>
      </c>
      <c r="S45" s="9" t="str">
        <f t="shared" si="39"/>
        <v xml:space="preserve">Year </v>
      </c>
      <c r="T45" s="9" t="str">
        <f t="shared" si="39"/>
        <v xml:space="preserve">Year </v>
      </c>
      <c r="U45" s="9" t="str">
        <f t="shared" si="39"/>
        <v xml:space="preserve">Year </v>
      </c>
      <c r="V45" s="9" t="str">
        <f t="shared" si="39"/>
        <v xml:space="preserve">Year </v>
      </c>
      <c r="W45" s="9" t="str">
        <f t="shared" si="39"/>
        <v xml:space="preserve">Year </v>
      </c>
      <c r="X45" s="9" t="str">
        <f t="shared" si="39"/>
        <v xml:space="preserve">Year </v>
      </c>
      <c r="Y45" s="9" t="str">
        <f t="shared" si="39"/>
        <v xml:space="preserve">Year </v>
      </c>
      <c r="Z45" s="9" t="str">
        <f t="shared" si="39"/>
        <v xml:space="preserve">Year </v>
      </c>
      <c r="AA45" s="9" t="str">
        <f t="shared" si="39"/>
        <v xml:space="preserve">Year </v>
      </c>
      <c r="AB45" s="9" t="str">
        <f t="shared" si="39"/>
        <v xml:space="preserve">Year </v>
      </c>
      <c r="AC45" s="9" t="str">
        <f t="shared" si="39"/>
        <v xml:space="preserve">Year </v>
      </c>
      <c r="AD45" s="9" t="str">
        <f t="shared" si="39"/>
        <v xml:space="preserve">Year </v>
      </c>
      <c r="AE45" s="9" t="str">
        <f t="shared" si="39"/>
        <v xml:space="preserve">Year </v>
      </c>
      <c r="AF45" s="9" t="str">
        <f t="shared" si="39"/>
        <v xml:space="preserve">Year </v>
      </c>
      <c r="AG45" s="9" t="str">
        <f t="shared" si="39"/>
        <v xml:space="preserve">Year </v>
      </c>
    </row>
    <row r="46" spans="10:33" x14ac:dyDescent="0.3">
      <c r="J46" s="8" t="str">
        <f>F2</f>
        <v>Entertainment Seekers</v>
      </c>
    </row>
    <row r="47" spans="10:33" x14ac:dyDescent="0.3">
      <c r="J47" s="1" t="s">
        <v>37</v>
      </c>
      <c r="K47" s="31">
        <f>$F$13</f>
        <v>4000</v>
      </c>
      <c r="L47" s="31">
        <f t="shared" ref="L47:AG47" si="40">$F$13</f>
        <v>4000</v>
      </c>
      <c r="M47" s="31">
        <f t="shared" si="40"/>
        <v>4000</v>
      </c>
      <c r="N47" s="31">
        <f t="shared" si="40"/>
        <v>4000</v>
      </c>
      <c r="O47" s="31">
        <f t="shared" si="40"/>
        <v>4000</v>
      </c>
      <c r="P47" s="31">
        <f t="shared" si="40"/>
        <v>4000</v>
      </c>
      <c r="Q47" s="31">
        <f t="shared" si="40"/>
        <v>4000</v>
      </c>
      <c r="R47" s="31">
        <f t="shared" si="40"/>
        <v>4000</v>
      </c>
      <c r="S47" s="31">
        <f t="shared" si="40"/>
        <v>4000</v>
      </c>
      <c r="T47" s="31">
        <f t="shared" si="40"/>
        <v>4000</v>
      </c>
      <c r="U47" s="31">
        <f t="shared" si="40"/>
        <v>4000</v>
      </c>
      <c r="V47" s="31">
        <f t="shared" si="40"/>
        <v>4000</v>
      </c>
      <c r="W47" s="31">
        <f t="shared" si="40"/>
        <v>4000</v>
      </c>
      <c r="X47" s="31">
        <f t="shared" si="40"/>
        <v>4000</v>
      </c>
      <c r="Y47" s="31">
        <f t="shared" si="40"/>
        <v>4000</v>
      </c>
      <c r="Z47" s="31">
        <f t="shared" si="40"/>
        <v>4000</v>
      </c>
      <c r="AA47" s="31">
        <f t="shared" si="40"/>
        <v>4000</v>
      </c>
      <c r="AB47" s="31">
        <f t="shared" si="40"/>
        <v>4000</v>
      </c>
      <c r="AC47" s="31">
        <f t="shared" si="40"/>
        <v>4000</v>
      </c>
      <c r="AD47" s="31">
        <f t="shared" si="40"/>
        <v>4000</v>
      </c>
      <c r="AE47" s="31">
        <f t="shared" si="40"/>
        <v>4000</v>
      </c>
      <c r="AF47" s="31">
        <f t="shared" si="40"/>
        <v>4000</v>
      </c>
      <c r="AG47" s="31">
        <f t="shared" si="40"/>
        <v>4000</v>
      </c>
    </row>
    <row r="48" spans="10:33" x14ac:dyDescent="0.3">
      <c r="J48" s="1" t="s">
        <v>38</v>
      </c>
      <c r="K48" s="31">
        <f>$F$11</f>
        <v>3000</v>
      </c>
      <c r="L48" s="31">
        <f t="shared" ref="L48:AG48" si="41">$F$11</f>
        <v>3000</v>
      </c>
      <c r="M48" s="31">
        <f t="shared" si="41"/>
        <v>3000</v>
      </c>
      <c r="N48" s="31">
        <f t="shared" si="41"/>
        <v>3000</v>
      </c>
      <c r="O48" s="31">
        <f t="shared" si="41"/>
        <v>3000</v>
      </c>
      <c r="P48" s="31">
        <f t="shared" si="41"/>
        <v>3000</v>
      </c>
      <c r="Q48" s="31">
        <f t="shared" si="41"/>
        <v>3000</v>
      </c>
      <c r="R48" s="31">
        <f t="shared" si="41"/>
        <v>3000</v>
      </c>
      <c r="S48" s="31">
        <f t="shared" si="41"/>
        <v>3000</v>
      </c>
      <c r="T48" s="31">
        <f t="shared" si="41"/>
        <v>3000</v>
      </c>
      <c r="U48" s="31">
        <f t="shared" si="41"/>
        <v>3000</v>
      </c>
      <c r="V48" s="31">
        <f t="shared" si="41"/>
        <v>3000</v>
      </c>
      <c r="W48" s="31">
        <f t="shared" si="41"/>
        <v>3000</v>
      </c>
      <c r="X48" s="31">
        <f t="shared" si="41"/>
        <v>3000</v>
      </c>
      <c r="Y48" s="31">
        <f t="shared" si="41"/>
        <v>3000</v>
      </c>
      <c r="Z48" s="31">
        <f t="shared" si="41"/>
        <v>3000</v>
      </c>
      <c r="AA48" s="31">
        <f t="shared" si="41"/>
        <v>3000</v>
      </c>
      <c r="AB48" s="31">
        <f t="shared" si="41"/>
        <v>3000</v>
      </c>
      <c r="AC48" s="31">
        <f t="shared" si="41"/>
        <v>3000</v>
      </c>
      <c r="AD48" s="31">
        <f t="shared" si="41"/>
        <v>3000</v>
      </c>
      <c r="AE48" s="31">
        <f t="shared" si="41"/>
        <v>3000</v>
      </c>
      <c r="AF48" s="31">
        <f t="shared" si="41"/>
        <v>3000</v>
      </c>
      <c r="AG48" s="31">
        <f t="shared" si="41"/>
        <v>3000</v>
      </c>
    </row>
    <row r="49" spans="10:33" x14ac:dyDescent="0.3">
      <c r="J49" s="1" t="s">
        <v>39</v>
      </c>
      <c r="K49" s="31">
        <f>K47-K48</f>
        <v>1000</v>
      </c>
      <c r="L49" s="31">
        <f t="shared" ref="L49:AG49" si="42">L47-L48</f>
        <v>1000</v>
      </c>
      <c r="M49" s="31">
        <f t="shared" si="42"/>
        <v>1000</v>
      </c>
      <c r="N49" s="31">
        <f t="shared" si="42"/>
        <v>1000</v>
      </c>
      <c r="O49" s="31">
        <f t="shared" si="42"/>
        <v>1000</v>
      </c>
      <c r="P49" s="31">
        <f t="shared" si="42"/>
        <v>1000</v>
      </c>
      <c r="Q49" s="31">
        <f t="shared" si="42"/>
        <v>1000</v>
      </c>
      <c r="R49" s="31">
        <f t="shared" si="42"/>
        <v>1000</v>
      </c>
      <c r="S49" s="31">
        <f t="shared" si="42"/>
        <v>1000</v>
      </c>
      <c r="T49" s="31">
        <f t="shared" si="42"/>
        <v>1000</v>
      </c>
      <c r="U49" s="31">
        <f t="shared" si="42"/>
        <v>1000</v>
      </c>
      <c r="V49" s="31">
        <f t="shared" si="42"/>
        <v>1000</v>
      </c>
      <c r="W49" s="31">
        <f t="shared" si="42"/>
        <v>1000</v>
      </c>
      <c r="X49" s="31">
        <f t="shared" si="42"/>
        <v>1000</v>
      </c>
      <c r="Y49" s="31">
        <f t="shared" si="42"/>
        <v>1000</v>
      </c>
      <c r="Z49" s="31">
        <f t="shared" si="42"/>
        <v>1000</v>
      </c>
      <c r="AA49" s="31">
        <f t="shared" si="42"/>
        <v>1000</v>
      </c>
      <c r="AB49" s="31">
        <f t="shared" si="42"/>
        <v>1000</v>
      </c>
      <c r="AC49" s="31">
        <f t="shared" si="42"/>
        <v>1000</v>
      </c>
      <c r="AD49" s="31">
        <f t="shared" si="42"/>
        <v>1000</v>
      </c>
      <c r="AE49" s="31">
        <f t="shared" si="42"/>
        <v>1000</v>
      </c>
      <c r="AF49" s="31">
        <f t="shared" si="42"/>
        <v>1000</v>
      </c>
      <c r="AG49" s="31">
        <f t="shared" si="42"/>
        <v>1000</v>
      </c>
    </row>
    <row r="50" spans="10:33" x14ac:dyDescent="0.3">
      <c r="J50" s="1" t="s">
        <v>33</v>
      </c>
      <c r="K50" s="34">
        <f>$F$16</f>
        <v>1.5</v>
      </c>
      <c r="L50" s="34">
        <f t="shared" ref="L50:AG50" si="43">$F$16</f>
        <v>1.5</v>
      </c>
      <c r="M50" s="34">
        <f t="shared" si="43"/>
        <v>1.5</v>
      </c>
      <c r="N50" s="34">
        <f t="shared" si="43"/>
        <v>1.5</v>
      </c>
      <c r="O50" s="34">
        <f t="shared" si="43"/>
        <v>1.5</v>
      </c>
      <c r="P50" s="34">
        <f t="shared" si="43"/>
        <v>1.5</v>
      </c>
      <c r="Q50" s="34">
        <f t="shared" si="43"/>
        <v>1.5</v>
      </c>
      <c r="R50" s="34">
        <f t="shared" si="43"/>
        <v>1.5</v>
      </c>
      <c r="S50" s="34">
        <f t="shared" si="43"/>
        <v>1.5</v>
      </c>
      <c r="T50" s="34">
        <f t="shared" si="43"/>
        <v>1.5</v>
      </c>
      <c r="U50" s="34">
        <f t="shared" si="43"/>
        <v>1.5</v>
      </c>
      <c r="V50" s="34">
        <f t="shared" si="43"/>
        <v>1.5</v>
      </c>
      <c r="W50" s="34">
        <f t="shared" si="43"/>
        <v>1.5</v>
      </c>
      <c r="X50" s="34">
        <f t="shared" si="43"/>
        <v>1.5</v>
      </c>
      <c r="Y50" s="34">
        <f t="shared" si="43"/>
        <v>1.5</v>
      </c>
      <c r="Z50" s="34">
        <f t="shared" si="43"/>
        <v>1.5</v>
      </c>
      <c r="AA50" s="34">
        <f t="shared" si="43"/>
        <v>1.5</v>
      </c>
      <c r="AB50" s="34">
        <f t="shared" si="43"/>
        <v>1.5</v>
      </c>
      <c r="AC50" s="34">
        <f t="shared" si="43"/>
        <v>1.5</v>
      </c>
      <c r="AD50" s="34">
        <f t="shared" si="43"/>
        <v>1.5</v>
      </c>
      <c r="AE50" s="34">
        <f t="shared" si="43"/>
        <v>1.5</v>
      </c>
      <c r="AF50" s="34">
        <f t="shared" si="43"/>
        <v>1.5</v>
      </c>
      <c r="AG50" s="34">
        <f t="shared" si="43"/>
        <v>1.5</v>
      </c>
    </row>
    <row r="51" spans="10:33" x14ac:dyDescent="0.3">
      <c r="J51" s="1" t="s">
        <v>36</v>
      </c>
      <c r="K51" s="35">
        <f>K49*K50</f>
        <v>1500</v>
      </c>
      <c r="L51" s="35">
        <f t="shared" ref="L51:AG51" si="44">L49*L50</f>
        <v>1500</v>
      </c>
      <c r="M51" s="35">
        <f t="shared" si="44"/>
        <v>1500</v>
      </c>
      <c r="N51" s="35">
        <f t="shared" si="44"/>
        <v>1500</v>
      </c>
      <c r="O51" s="35">
        <f t="shared" si="44"/>
        <v>1500</v>
      </c>
      <c r="P51" s="35">
        <f t="shared" si="44"/>
        <v>1500</v>
      </c>
      <c r="Q51" s="35">
        <f t="shared" si="44"/>
        <v>1500</v>
      </c>
      <c r="R51" s="35">
        <f t="shared" si="44"/>
        <v>1500</v>
      </c>
      <c r="S51" s="35">
        <f t="shared" si="44"/>
        <v>1500</v>
      </c>
      <c r="T51" s="35">
        <f t="shared" si="44"/>
        <v>1500</v>
      </c>
      <c r="U51" s="35">
        <f t="shared" si="44"/>
        <v>1500</v>
      </c>
      <c r="V51" s="35">
        <f t="shared" si="44"/>
        <v>1500</v>
      </c>
      <c r="W51" s="35">
        <f t="shared" si="44"/>
        <v>1500</v>
      </c>
      <c r="X51" s="35">
        <f t="shared" si="44"/>
        <v>1500</v>
      </c>
      <c r="Y51" s="35">
        <f t="shared" si="44"/>
        <v>1500</v>
      </c>
      <c r="Z51" s="35">
        <f t="shared" si="44"/>
        <v>1500</v>
      </c>
      <c r="AA51" s="35">
        <f t="shared" si="44"/>
        <v>1500</v>
      </c>
      <c r="AB51" s="35">
        <f t="shared" si="44"/>
        <v>1500</v>
      </c>
      <c r="AC51" s="35">
        <f t="shared" si="44"/>
        <v>1500</v>
      </c>
      <c r="AD51" s="35">
        <f t="shared" si="44"/>
        <v>1500</v>
      </c>
      <c r="AE51" s="35">
        <f t="shared" si="44"/>
        <v>1500</v>
      </c>
      <c r="AF51" s="35">
        <f t="shared" si="44"/>
        <v>1500</v>
      </c>
      <c r="AG51" s="35">
        <f t="shared" si="44"/>
        <v>1500</v>
      </c>
    </row>
    <row r="52" spans="10:33" x14ac:dyDescent="0.3">
      <c r="J52" s="1" t="s">
        <v>12</v>
      </c>
      <c r="K52" s="7">
        <f>$F$19^(K2-1)</f>
        <v>1</v>
      </c>
      <c r="L52" s="7">
        <f t="shared" ref="L52:AG52" si="45">$F$19^(L2-1)</f>
        <v>0.35</v>
      </c>
      <c r="M52" s="7">
        <f t="shared" si="45"/>
        <v>0.12249999999999998</v>
      </c>
      <c r="N52" s="7">
        <f t="shared" si="45"/>
        <v>4.287499999999999E-2</v>
      </c>
      <c r="O52" s="7">
        <f t="shared" si="45"/>
        <v>1.5006249999999995E-2</v>
      </c>
      <c r="P52" s="7">
        <f t="shared" si="45"/>
        <v>5.2521874999999982E-3</v>
      </c>
      <c r="Q52" s="7">
        <f t="shared" si="45"/>
        <v>1.8382656249999992E-3</v>
      </c>
      <c r="R52" s="7">
        <f t="shared" si="45"/>
        <v>6.4339296874999961E-4</v>
      </c>
      <c r="S52" s="7">
        <f t="shared" si="45"/>
        <v>2.2518753906249986E-4</v>
      </c>
      <c r="T52" s="7">
        <f t="shared" si="45"/>
        <v>7.8815638671874945E-5</v>
      </c>
      <c r="U52" s="7">
        <f t="shared" si="45"/>
        <v>2.7585473535156231E-5</v>
      </c>
      <c r="V52" s="7">
        <f t="shared" si="45"/>
        <v>9.6549157373046798E-6</v>
      </c>
      <c r="W52" s="7">
        <f t="shared" si="45"/>
        <v>3.3792205080566373E-6</v>
      </c>
      <c r="X52" s="7">
        <f t="shared" si="45"/>
        <v>1.182727177819823E-6</v>
      </c>
      <c r="Y52" s="7">
        <f t="shared" si="45"/>
        <v>4.1395451223693802E-7</v>
      </c>
      <c r="Z52" s="7">
        <f t="shared" si="45"/>
        <v>1.4488407928292829E-7</v>
      </c>
      <c r="AA52" s="7">
        <f t="shared" si="45"/>
        <v>5.0709427749024904E-8</v>
      </c>
      <c r="AB52" s="7">
        <f t="shared" si="45"/>
        <v>1.7748299712158714E-8</v>
      </c>
      <c r="AC52" s="7">
        <f t="shared" si="45"/>
        <v>6.2119048992555498E-9</v>
      </c>
      <c r="AD52" s="7">
        <f t="shared" si="45"/>
        <v>2.1741667147394423E-9</v>
      </c>
      <c r="AE52" s="7">
        <f t="shared" si="45"/>
        <v>7.6095835015880474E-10</v>
      </c>
      <c r="AF52" s="7">
        <f t="shared" si="45"/>
        <v>2.6633542255558164E-10</v>
      </c>
      <c r="AG52" s="7">
        <f t="shared" si="45"/>
        <v>9.3217397894453563E-11</v>
      </c>
    </row>
    <row r="53" spans="10:33" x14ac:dyDescent="0.3">
      <c r="J53" s="1" t="s">
        <v>40</v>
      </c>
      <c r="K53" s="31">
        <f>$F$5</f>
        <v>2000</v>
      </c>
      <c r="L53" s="6">
        <v>0</v>
      </c>
      <c r="M53" s="6">
        <v>0</v>
      </c>
      <c r="N53" s="6">
        <v>0</v>
      </c>
      <c r="O53" s="6">
        <v>0</v>
      </c>
      <c r="P53" s="6">
        <v>0</v>
      </c>
      <c r="Q53" s="6">
        <v>0</v>
      </c>
      <c r="R53" s="6">
        <v>0</v>
      </c>
      <c r="S53" s="6">
        <v>0</v>
      </c>
      <c r="T53" s="6">
        <v>0</v>
      </c>
      <c r="U53" s="6">
        <v>0</v>
      </c>
      <c r="V53" s="6">
        <v>0</v>
      </c>
      <c r="W53" s="6">
        <v>0</v>
      </c>
      <c r="X53" s="6">
        <v>0</v>
      </c>
      <c r="Y53" s="6">
        <v>0</v>
      </c>
      <c r="Z53" s="6">
        <v>0</v>
      </c>
      <c r="AA53" s="6">
        <v>0</v>
      </c>
      <c r="AB53" s="6">
        <v>0</v>
      </c>
      <c r="AC53" s="6">
        <v>0</v>
      </c>
      <c r="AD53" s="6">
        <v>0</v>
      </c>
      <c r="AE53" s="6">
        <v>0</v>
      </c>
      <c r="AF53" s="6">
        <v>0</v>
      </c>
      <c r="AG53" s="6">
        <v>0</v>
      </c>
    </row>
    <row r="54" spans="10:33" x14ac:dyDescent="0.3">
      <c r="J54" s="1" t="s">
        <v>17</v>
      </c>
      <c r="K54" s="36">
        <f>K51-K53</f>
        <v>-500</v>
      </c>
      <c r="L54" s="36">
        <f t="shared" ref="L54:AG54" si="46">L51-L53</f>
        <v>1500</v>
      </c>
      <c r="M54" s="36">
        <f t="shared" si="46"/>
        <v>1500</v>
      </c>
      <c r="N54" s="36">
        <f t="shared" si="46"/>
        <v>1500</v>
      </c>
      <c r="O54" s="36">
        <f t="shared" si="46"/>
        <v>1500</v>
      </c>
      <c r="P54" s="36">
        <f t="shared" si="46"/>
        <v>1500</v>
      </c>
      <c r="Q54" s="36">
        <f t="shared" si="46"/>
        <v>1500</v>
      </c>
      <c r="R54" s="36">
        <f t="shared" si="46"/>
        <v>1500</v>
      </c>
      <c r="S54" s="36">
        <f t="shared" si="46"/>
        <v>1500</v>
      </c>
      <c r="T54" s="36">
        <f t="shared" si="46"/>
        <v>1500</v>
      </c>
      <c r="U54" s="36">
        <f t="shared" si="46"/>
        <v>1500</v>
      </c>
      <c r="V54" s="36">
        <f t="shared" si="46"/>
        <v>1500</v>
      </c>
      <c r="W54" s="36">
        <f t="shared" si="46"/>
        <v>1500</v>
      </c>
      <c r="X54" s="36">
        <f t="shared" si="46"/>
        <v>1500</v>
      </c>
      <c r="Y54" s="36">
        <f t="shared" si="46"/>
        <v>1500</v>
      </c>
      <c r="Z54" s="36">
        <f t="shared" si="46"/>
        <v>1500</v>
      </c>
      <c r="AA54" s="36">
        <f t="shared" si="46"/>
        <v>1500</v>
      </c>
      <c r="AB54" s="36">
        <f t="shared" si="46"/>
        <v>1500</v>
      </c>
      <c r="AC54" s="36">
        <f t="shared" si="46"/>
        <v>1500</v>
      </c>
      <c r="AD54" s="36">
        <f t="shared" si="46"/>
        <v>1500</v>
      </c>
      <c r="AE54" s="36">
        <f t="shared" si="46"/>
        <v>1500</v>
      </c>
      <c r="AF54" s="36">
        <f t="shared" si="46"/>
        <v>1500</v>
      </c>
      <c r="AG54" s="36">
        <f t="shared" si="46"/>
        <v>1500</v>
      </c>
    </row>
    <row r="55" spans="10:33" x14ac:dyDescent="0.3">
      <c r="J55" s="1" t="s">
        <v>20</v>
      </c>
      <c r="K55" s="36"/>
      <c r="L55" s="20"/>
      <c r="M55" s="20"/>
      <c r="N55" s="20"/>
      <c r="O55" s="20"/>
      <c r="P55" s="20"/>
      <c r="Q55" s="20"/>
      <c r="R55" s="20"/>
      <c r="S55" s="20"/>
      <c r="T55" s="20"/>
      <c r="U55" s="20"/>
      <c r="V55" s="20"/>
      <c r="W55" s="20"/>
      <c r="X55" s="20"/>
      <c r="Y55" s="20"/>
      <c r="Z55" s="20"/>
      <c r="AA55" s="20"/>
      <c r="AB55" s="20"/>
      <c r="AC55" s="20"/>
      <c r="AD55" s="20"/>
      <c r="AE55" s="20"/>
      <c r="AF55" s="20"/>
      <c r="AG55" s="20"/>
    </row>
    <row r="56" spans="10:33" x14ac:dyDescent="0.3">
      <c r="J56" s="1" t="s">
        <v>18</v>
      </c>
      <c r="K56" s="36">
        <f>K54</f>
        <v>-500</v>
      </c>
      <c r="L56" s="20">
        <f>K56+L54</f>
        <v>1000</v>
      </c>
      <c r="M56" s="20">
        <f t="shared" ref="M56:AG56" si="47">L56+M54</f>
        <v>2500</v>
      </c>
      <c r="N56" s="20">
        <f t="shared" si="47"/>
        <v>4000</v>
      </c>
      <c r="O56" s="20">
        <f t="shared" si="47"/>
        <v>5500</v>
      </c>
      <c r="P56" s="20">
        <f t="shared" si="47"/>
        <v>7000</v>
      </c>
      <c r="Q56" s="20">
        <f t="shared" si="47"/>
        <v>8500</v>
      </c>
      <c r="R56" s="20">
        <f t="shared" si="47"/>
        <v>10000</v>
      </c>
      <c r="S56" s="20">
        <f t="shared" si="47"/>
        <v>11500</v>
      </c>
      <c r="T56" s="20">
        <f t="shared" si="47"/>
        <v>13000</v>
      </c>
      <c r="U56" s="20">
        <f t="shared" si="47"/>
        <v>14500</v>
      </c>
      <c r="V56" s="20">
        <f t="shared" si="47"/>
        <v>16000</v>
      </c>
      <c r="W56" s="20">
        <f t="shared" si="47"/>
        <v>17500</v>
      </c>
      <c r="X56" s="20">
        <f t="shared" si="47"/>
        <v>19000</v>
      </c>
      <c r="Y56" s="20">
        <f t="shared" si="47"/>
        <v>20500</v>
      </c>
      <c r="Z56" s="20">
        <f t="shared" si="47"/>
        <v>22000</v>
      </c>
      <c r="AA56" s="20">
        <f t="shared" si="47"/>
        <v>23500</v>
      </c>
      <c r="AB56" s="20">
        <f t="shared" si="47"/>
        <v>25000</v>
      </c>
      <c r="AC56" s="20">
        <f t="shared" si="47"/>
        <v>26500</v>
      </c>
      <c r="AD56" s="20">
        <f t="shared" si="47"/>
        <v>28000</v>
      </c>
      <c r="AE56" s="20">
        <f t="shared" si="47"/>
        <v>29500</v>
      </c>
      <c r="AF56" s="20">
        <f t="shared" si="47"/>
        <v>31000</v>
      </c>
      <c r="AG56" s="20">
        <f t="shared" si="47"/>
        <v>32500</v>
      </c>
    </row>
    <row r="57" spans="10:33" x14ac:dyDescent="0.3">
      <c r="J57" s="1" t="s">
        <v>21</v>
      </c>
      <c r="K57" s="36"/>
      <c r="L57" s="20"/>
      <c r="M57" s="20"/>
      <c r="N57" s="20"/>
      <c r="O57" s="20"/>
      <c r="P57" s="20"/>
      <c r="Q57" s="20"/>
      <c r="R57" s="20"/>
      <c r="S57" s="20"/>
      <c r="T57" s="20"/>
      <c r="U57" s="20"/>
      <c r="V57" s="20"/>
      <c r="W57" s="20"/>
      <c r="X57" s="20"/>
      <c r="Y57" s="20"/>
      <c r="Z57" s="20"/>
      <c r="AA57" s="20"/>
      <c r="AB57" s="20"/>
      <c r="AC57" s="20"/>
      <c r="AD57" s="20"/>
      <c r="AE57" s="20"/>
      <c r="AF57" s="20"/>
      <c r="AG57" s="20"/>
    </row>
  </sheetData>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0"/>
  <sheetViews>
    <sheetView workbookViewId="0">
      <selection activeCell="D4" sqref="D4"/>
    </sheetView>
  </sheetViews>
  <sheetFormatPr defaultRowHeight="14" x14ac:dyDescent="0.3"/>
  <cols>
    <col min="1" max="1" width="41.6640625" bestFit="1" customWidth="1"/>
    <col min="2" max="5" width="10.9140625" bestFit="1" customWidth="1"/>
    <col min="6" max="6" width="9.9140625" bestFit="1" customWidth="1"/>
  </cols>
  <sheetData>
    <row r="1" spans="1:7" ht="42" x14ac:dyDescent="0.3">
      <c r="B1" s="30" t="s">
        <v>22</v>
      </c>
      <c r="C1" s="39" t="str">
        <f>'MBC - Student'!J18</f>
        <v>Summer Sluggers</v>
      </c>
      <c r="D1" s="39" t="str">
        <f>'MBC - Student'!J32</f>
        <v>Elite Ballplayers (Print Ad)</v>
      </c>
      <c r="E1" s="39" t="str">
        <f>'MBC - Student'!J46</f>
        <v>Entertainment Seekers</v>
      </c>
      <c r="F1" s="39" t="str">
        <f>'MBC - Student'!J46</f>
        <v>Entertainment Seekers</v>
      </c>
      <c r="G1" s="39"/>
    </row>
    <row r="2" spans="1:7" x14ac:dyDescent="0.3">
      <c r="A2" s="38" t="s">
        <v>53</v>
      </c>
      <c r="B2" s="35">
        <f>'MBC - Student'!B17</f>
        <v>5000</v>
      </c>
      <c r="C2" s="35">
        <f>'MBC - Student'!C17</f>
        <v>6000</v>
      </c>
      <c r="D2" s="35">
        <f>'MBC - Student'!D17</f>
        <v>30000</v>
      </c>
      <c r="E2" s="35">
        <f>'MBC - Student'!E17</f>
        <v>30000</v>
      </c>
      <c r="F2" s="35">
        <f>'MBC - Student'!F17</f>
        <v>1500</v>
      </c>
    </row>
    <row r="3" spans="1:7" x14ac:dyDescent="0.3">
      <c r="A3" t="s">
        <v>42</v>
      </c>
      <c r="B3" s="40">
        <f>'MBC - Student'!B19</f>
        <v>0.75</v>
      </c>
      <c r="C3" s="40">
        <f>'MBC - Student'!C19</f>
        <v>0.5</v>
      </c>
      <c r="D3" s="40">
        <f>'MBC - Student'!D19</f>
        <v>0.6</v>
      </c>
      <c r="E3" s="40">
        <f>'MBC - Student'!E19</f>
        <v>0.6</v>
      </c>
      <c r="F3" s="40">
        <f>'MBC - Student'!F19</f>
        <v>0.35</v>
      </c>
    </row>
    <row r="4" spans="1:7" x14ac:dyDescent="0.3">
      <c r="A4" s="38" t="s">
        <v>41</v>
      </c>
      <c r="B4" s="41">
        <f>'MBC - Student'!B5</f>
        <v>10000</v>
      </c>
      <c r="C4" s="41">
        <f>'MBC - Student'!C5</f>
        <v>10000</v>
      </c>
      <c r="D4" s="41">
        <f>'MBC - Student'!D5</f>
        <v>60000</v>
      </c>
      <c r="E4" s="41">
        <f>'MBC - Student'!E5</f>
        <v>50000</v>
      </c>
      <c r="F4" s="41">
        <f>'MBC - Student'!F5</f>
        <v>2000</v>
      </c>
    </row>
    <row r="5" spans="1:7" x14ac:dyDescent="0.3">
      <c r="A5" t="s">
        <v>54</v>
      </c>
      <c r="B5">
        <v>0</v>
      </c>
      <c r="C5">
        <v>0</v>
      </c>
      <c r="D5">
        <v>0</v>
      </c>
      <c r="E5">
        <v>0</v>
      </c>
      <c r="F5">
        <v>0</v>
      </c>
    </row>
    <row r="9" spans="1:7" x14ac:dyDescent="0.3">
      <c r="A9" s="38" t="s">
        <v>55</v>
      </c>
      <c r="B9" s="41">
        <f>(B2*(1+B5)/(1+B5-B3))</f>
        <v>20000</v>
      </c>
      <c r="C9" s="41">
        <f>(C2*(1+C5)/(1+C5-C3))</f>
        <v>12000</v>
      </c>
      <c r="D9" s="41">
        <f>(D2*(1+D5)/(1+D5-D3))</f>
        <v>75000</v>
      </c>
      <c r="E9" s="41">
        <f>(E2*(1+E5)/(1+E5-E3))</f>
        <v>75000</v>
      </c>
      <c r="F9" s="41">
        <f>(F2*(1+F5)/(1+F5-F3))</f>
        <v>2307.6923076923076</v>
      </c>
    </row>
    <row r="10" spans="1:7" x14ac:dyDescent="0.3">
      <c r="A10" s="38" t="s">
        <v>56</v>
      </c>
      <c r="B10" s="41">
        <f>B9-B4</f>
        <v>10000</v>
      </c>
      <c r="C10" s="41">
        <f>C9-C4</f>
        <v>2000</v>
      </c>
      <c r="D10" s="41">
        <f>D9-D4</f>
        <v>15000</v>
      </c>
      <c r="E10" s="41">
        <f>E9-E4</f>
        <v>25000</v>
      </c>
      <c r="F10" s="41">
        <f>F9-F4</f>
        <v>307.69230769230762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10"/>
  <sheetViews>
    <sheetView workbookViewId="0">
      <selection activeCell="H4" sqref="H4"/>
    </sheetView>
  </sheetViews>
  <sheetFormatPr defaultRowHeight="14" x14ac:dyDescent="0.3"/>
  <cols>
    <col min="1" max="1" width="41.6640625" bestFit="1" customWidth="1"/>
    <col min="2" max="5" width="10.9140625" bestFit="1" customWidth="1"/>
    <col min="6" max="6" width="9.9140625" bestFit="1" customWidth="1"/>
    <col min="7" max="7" width="10.75" customWidth="1"/>
    <col min="8" max="8" width="18.25" bestFit="1" customWidth="1"/>
  </cols>
  <sheetData>
    <row r="1" spans="1:8" ht="42" x14ac:dyDescent="0.3">
      <c r="B1" s="30" t="s">
        <v>22</v>
      </c>
      <c r="C1" s="39" t="str">
        <f>'MBC - Student'!J18</f>
        <v>Summer Sluggers</v>
      </c>
      <c r="D1" s="39" t="str">
        <f>'MBC - Student'!J32</f>
        <v>Elite Ballplayers (Print Ad)</v>
      </c>
      <c r="E1" s="39" t="s">
        <v>83</v>
      </c>
      <c r="F1" s="39" t="str">
        <f>'MBC - Student'!J46</f>
        <v>Entertainment Seekers</v>
      </c>
      <c r="G1" t="s">
        <v>57</v>
      </c>
      <c r="H1" t="s">
        <v>59</v>
      </c>
    </row>
    <row r="2" spans="1:8" x14ac:dyDescent="0.3">
      <c r="A2" s="38" t="s">
        <v>53</v>
      </c>
      <c r="B2" s="35">
        <f>'MBC - Student'!B17</f>
        <v>5000</v>
      </c>
      <c r="C2" s="35">
        <f>'MBC - Student'!C17</f>
        <v>6000</v>
      </c>
      <c r="D2" s="35">
        <f>'MBC - Student'!D17</f>
        <v>30000</v>
      </c>
      <c r="E2" s="35">
        <f>'MBC - Student'!E17</f>
        <v>30000</v>
      </c>
      <c r="F2" s="35">
        <f>'MBC - Student'!F17</f>
        <v>1500</v>
      </c>
      <c r="G2" s="35">
        <f>'MBC - Student'!G17</f>
        <v>5000</v>
      </c>
      <c r="H2" s="35">
        <f>'MBC - Student'!H17</f>
        <v>30000</v>
      </c>
    </row>
    <row r="3" spans="1:8" x14ac:dyDescent="0.3">
      <c r="A3" t="s">
        <v>42</v>
      </c>
      <c r="B3" s="40">
        <f>'MBC - Student'!B19</f>
        <v>0.75</v>
      </c>
      <c r="C3" s="40">
        <f>'MBC - Student'!C19</f>
        <v>0.5</v>
      </c>
      <c r="D3" s="40">
        <f>'MBC - Student'!D19</f>
        <v>0.6</v>
      </c>
      <c r="E3" s="40">
        <f>'MBC - Student'!E19</f>
        <v>0.6</v>
      </c>
      <c r="F3" s="40">
        <f>'MBC - Student'!F19</f>
        <v>0.35</v>
      </c>
      <c r="G3" s="40">
        <f>'MBC - Student'!G19</f>
        <v>0.65</v>
      </c>
      <c r="H3" s="40">
        <f>'MBC - Student'!H19</f>
        <v>0.6</v>
      </c>
    </row>
    <row r="4" spans="1:8" x14ac:dyDescent="0.3">
      <c r="A4" s="38" t="s">
        <v>41</v>
      </c>
      <c r="B4" s="41">
        <f>'MBC - Student'!B5</f>
        <v>10000</v>
      </c>
      <c r="C4" s="41">
        <f>'MBC - Student'!C5</f>
        <v>10000</v>
      </c>
      <c r="D4" s="41">
        <f>'MBC - Student'!D5</f>
        <v>60000</v>
      </c>
      <c r="E4" s="41">
        <f>'MBC - Student'!E5</f>
        <v>50000</v>
      </c>
      <c r="F4" s="41">
        <f>'MBC - Student'!F5</f>
        <v>2000</v>
      </c>
      <c r="G4" s="41">
        <f>'MBC - Student'!G5</f>
        <v>7500</v>
      </c>
      <c r="H4" s="41">
        <f>'MBC - Student'!H5</f>
        <v>77586.206896551725</v>
      </c>
    </row>
    <row r="5" spans="1:8" x14ac:dyDescent="0.3">
      <c r="A5" t="s">
        <v>54</v>
      </c>
      <c r="B5" s="40">
        <v>0.1</v>
      </c>
      <c r="C5" s="40">
        <v>0.1</v>
      </c>
      <c r="D5" s="40">
        <v>0.1</v>
      </c>
      <c r="E5" s="40">
        <v>0.1</v>
      </c>
      <c r="F5" s="40">
        <v>0.1</v>
      </c>
      <c r="G5" s="40">
        <v>0.1</v>
      </c>
      <c r="H5" s="40">
        <v>0.1</v>
      </c>
    </row>
    <row r="9" spans="1:8" x14ac:dyDescent="0.3">
      <c r="A9" s="38" t="s">
        <v>55</v>
      </c>
      <c r="B9" s="41">
        <f t="shared" ref="B9:H9" si="0">(B2*(1+B5)/(1+B5-B3))</f>
        <v>15714.28571428571</v>
      </c>
      <c r="C9" s="41">
        <f t="shared" si="0"/>
        <v>11000</v>
      </c>
      <c r="D9" s="41">
        <f t="shared" si="0"/>
        <v>65999.999999999985</v>
      </c>
      <c r="E9" s="41">
        <f>(E2*(1+E5)/(1+E5-E3))</f>
        <v>65999.999999999985</v>
      </c>
      <c r="F9" s="41">
        <f t="shared" si="0"/>
        <v>2200</v>
      </c>
      <c r="G9" s="41">
        <f t="shared" si="0"/>
        <v>12222.222222222221</v>
      </c>
      <c r="H9" s="41">
        <f t="shared" si="0"/>
        <v>65999.999999999985</v>
      </c>
    </row>
    <row r="10" spans="1:8" x14ac:dyDescent="0.3">
      <c r="A10" s="38" t="s">
        <v>56</v>
      </c>
      <c r="B10" s="41">
        <f t="shared" ref="B10:H10" si="1">B9-B4</f>
        <v>5714.2857142857101</v>
      </c>
      <c r="C10" s="41">
        <f t="shared" si="1"/>
        <v>1000</v>
      </c>
      <c r="D10" s="41">
        <f t="shared" si="1"/>
        <v>5999.9999999999854</v>
      </c>
      <c r="E10" s="41">
        <f t="shared" si="1"/>
        <v>15999.999999999985</v>
      </c>
      <c r="F10" s="41">
        <f t="shared" si="1"/>
        <v>200</v>
      </c>
      <c r="G10" s="41">
        <f t="shared" si="1"/>
        <v>4722.2222222222208</v>
      </c>
      <c r="H10" s="41">
        <f t="shared" si="1"/>
        <v>-11586.206896551739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O127"/>
  <sheetViews>
    <sheetView zoomScale="111" workbookViewId="0">
      <selection activeCell="C9" sqref="C9"/>
    </sheetView>
  </sheetViews>
  <sheetFormatPr defaultRowHeight="14" x14ac:dyDescent="0.3"/>
  <cols>
    <col min="1" max="1" width="12.58203125" bestFit="1" customWidth="1"/>
    <col min="2" max="2" width="20" bestFit="1" customWidth="1"/>
    <col min="3" max="3" width="10.9140625" bestFit="1" customWidth="1"/>
    <col min="7" max="9" width="0" hidden="1" customWidth="1"/>
    <col min="10" max="13" width="8.6640625" style="45"/>
    <col min="14" max="14" width="13.75" style="45" bestFit="1" customWidth="1"/>
    <col min="15" max="15" width="12.08203125" style="45" bestFit="1" customWidth="1"/>
  </cols>
  <sheetData>
    <row r="1" spans="1:15" ht="14.5" thickBot="1" x14ac:dyDescent="0.35">
      <c r="B1" s="55"/>
      <c r="C1" s="56" t="s">
        <v>60</v>
      </c>
      <c r="D1" s="56" t="s">
        <v>53</v>
      </c>
      <c r="E1" s="56" t="s">
        <v>61</v>
      </c>
      <c r="F1" s="57" t="s">
        <v>62</v>
      </c>
      <c r="J1" s="44" t="s">
        <v>60</v>
      </c>
      <c r="K1" s="44" t="s">
        <v>53</v>
      </c>
      <c r="L1" s="44" t="s">
        <v>61</v>
      </c>
      <c r="M1" s="44" t="s">
        <v>62</v>
      </c>
      <c r="N1" s="44" t="s">
        <v>71</v>
      </c>
      <c r="O1" s="44" t="s">
        <v>72</v>
      </c>
    </row>
    <row r="2" spans="1:15" ht="14.5" thickBot="1" x14ac:dyDescent="0.35">
      <c r="A2" s="61" t="s">
        <v>76</v>
      </c>
      <c r="B2" s="58" t="s">
        <v>63</v>
      </c>
      <c r="C2" s="50">
        <v>50000</v>
      </c>
      <c r="D2" s="50">
        <v>30000</v>
      </c>
      <c r="E2" s="51">
        <v>0.6</v>
      </c>
      <c r="F2" s="52">
        <v>0.1</v>
      </c>
      <c r="G2">
        <f t="shared" ref="G2:G33" si="0">MOD((ROW()-1),5)+1</f>
        <v>2</v>
      </c>
      <c r="H2">
        <f t="shared" ref="H2:H33" si="1">MOD(INT((ROW()-1)/5),5)+1</f>
        <v>1</v>
      </c>
      <c r="I2">
        <f t="shared" ref="I2:I33" si="2">MOD(INT(INT((ROW()-1)/5)/5),5)+1</f>
        <v>1</v>
      </c>
      <c r="J2" s="45">
        <f t="shared" ref="J2:J33" si="3">INDEX($C$2:$C$6,G2)</f>
        <v>60000</v>
      </c>
      <c r="K2" s="45">
        <f t="shared" ref="K2:K33" si="4">INDEX($D$2:$D$6,H2)</f>
        <v>30000</v>
      </c>
      <c r="L2" s="45">
        <f t="shared" ref="L2:L33" si="5">INDEX($E$2:$E$6,I2)</f>
        <v>0.6</v>
      </c>
      <c r="M2" s="45">
        <f t="shared" ref="M2:M33" si="6">$F$2</f>
        <v>0.1</v>
      </c>
      <c r="N2" s="47">
        <f t="shared" ref="N2:N33" si="7">(K2*(1+M2))/((1+M2-L2))</f>
        <v>65999.999999999985</v>
      </c>
      <c r="O2" s="69">
        <f t="shared" ref="O2:O33" si="8">N2-J2</f>
        <v>5999.9999999999854</v>
      </c>
    </row>
    <row r="3" spans="1:15" x14ac:dyDescent="0.3">
      <c r="A3" s="62">
        <v>1.2</v>
      </c>
      <c r="B3" s="59" t="s">
        <v>64</v>
      </c>
      <c r="C3" s="51">
        <f>$C$2*1.2</f>
        <v>60000</v>
      </c>
      <c r="D3" s="51">
        <f>$D$2*1.2</f>
        <v>36000</v>
      </c>
      <c r="E3" s="51">
        <f>$E$2*1.2</f>
        <v>0.72</v>
      </c>
      <c r="F3" s="52">
        <f>$F$2</f>
        <v>0.1</v>
      </c>
      <c r="G3">
        <f t="shared" si="0"/>
        <v>3</v>
      </c>
      <c r="H3">
        <f t="shared" si="1"/>
        <v>1</v>
      </c>
      <c r="I3">
        <f t="shared" si="2"/>
        <v>1</v>
      </c>
      <c r="J3" s="45">
        <f t="shared" si="3"/>
        <v>55000.000000000007</v>
      </c>
      <c r="K3" s="45">
        <f t="shared" si="4"/>
        <v>30000</v>
      </c>
      <c r="L3" s="45">
        <f t="shared" si="5"/>
        <v>0.6</v>
      </c>
      <c r="M3" s="45">
        <f t="shared" si="6"/>
        <v>0.1</v>
      </c>
      <c r="N3" s="47">
        <f t="shared" si="7"/>
        <v>65999.999999999985</v>
      </c>
      <c r="O3" s="47">
        <f t="shared" si="8"/>
        <v>10999.999999999978</v>
      </c>
    </row>
    <row r="4" spans="1:15" x14ac:dyDescent="0.3">
      <c r="A4" s="63">
        <v>1.1000000000000001</v>
      </c>
      <c r="B4" s="59" t="s">
        <v>65</v>
      </c>
      <c r="C4" s="51">
        <f>$C$2*1.1</f>
        <v>55000.000000000007</v>
      </c>
      <c r="D4" s="51">
        <f>$D$2*1.1</f>
        <v>33000</v>
      </c>
      <c r="E4" s="51">
        <f>$E$2*1.1</f>
        <v>0.66</v>
      </c>
      <c r="F4" s="52">
        <f>$F$2</f>
        <v>0.1</v>
      </c>
      <c r="G4">
        <f t="shared" si="0"/>
        <v>4</v>
      </c>
      <c r="H4">
        <f t="shared" si="1"/>
        <v>1</v>
      </c>
      <c r="I4">
        <f t="shared" si="2"/>
        <v>1</v>
      </c>
      <c r="J4" s="45">
        <f t="shared" si="3"/>
        <v>45000</v>
      </c>
      <c r="K4" s="45">
        <f t="shared" si="4"/>
        <v>30000</v>
      </c>
      <c r="L4" s="45">
        <f t="shared" si="5"/>
        <v>0.6</v>
      </c>
      <c r="M4" s="45">
        <f t="shared" si="6"/>
        <v>0.1</v>
      </c>
      <c r="N4" s="47">
        <f t="shared" si="7"/>
        <v>65999.999999999985</v>
      </c>
      <c r="O4" s="47">
        <f t="shared" si="8"/>
        <v>20999.999999999985</v>
      </c>
    </row>
    <row r="5" spans="1:15" x14ac:dyDescent="0.3">
      <c r="A5" s="63">
        <v>0.9</v>
      </c>
      <c r="B5" s="59" t="s">
        <v>66</v>
      </c>
      <c r="C5" s="51">
        <f>$C$2*0.9</f>
        <v>45000</v>
      </c>
      <c r="D5" s="51">
        <f>$D$2*0.9</f>
        <v>27000</v>
      </c>
      <c r="E5" s="51">
        <f>$E$2*0.9</f>
        <v>0.54</v>
      </c>
      <c r="F5" s="52">
        <f>$F$2</f>
        <v>0.1</v>
      </c>
      <c r="G5">
        <f t="shared" si="0"/>
        <v>5</v>
      </c>
      <c r="H5">
        <f t="shared" si="1"/>
        <v>1</v>
      </c>
      <c r="I5">
        <f t="shared" si="2"/>
        <v>1</v>
      </c>
      <c r="J5" s="45">
        <f t="shared" si="3"/>
        <v>40000</v>
      </c>
      <c r="K5" s="45">
        <f t="shared" si="4"/>
        <v>30000</v>
      </c>
      <c r="L5" s="45">
        <f t="shared" si="5"/>
        <v>0.6</v>
      </c>
      <c r="M5" s="45">
        <f t="shared" si="6"/>
        <v>0.1</v>
      </c>
      <c r="N5" s="47">
        <f t="shared" si="7"/>
        <v>65999.999999999985</v>
      </c>
      <c r="O5" s="47">
        <f t="shared" si="8"/>
        <v>25999.999999999985</v>
      </c>
    </row>
    <row r="6" spans="1:15" ht="14.5" thickBot="1" x14ac:dyDescent="0.35">
      <c r="A6" s="64">
        <v>0.8</v>
      </c>
      <c r="B6" s="60" t="s">
        <v>67</v>
      </c>
      <c r="C6" s="53">
        <f>$C$2*0.8</f>
        <v>40000</v>
      </c>
      <c r="D6" s="53">
        <f>$D$2*0.8</f>
        <v>24000</v>
      </c>
      <c r="E6" s="53">
        <f>$E$2*0.8</f>
        <v>0.48</v>
      </c>
      <c r="F6" s="54">
        <f>$F$2</f>
        <v>0.1</v>
      </c>
      <c r="G6">
        <f t="shared" si="0"/>
        <v>1</v>
      </c>
      <c r="H6">
        <f t="shared" si="1"/>
        <v>2</v>
      </c>
      <c r="I6">
        <f t="shared" si="2"/>
        <v>1</v>
      </c>
      <c r="J6" s="45">
        <f t="shared" si="3"/>
        <v>50000</v>
      </c>
      <c r="K6" s="45">
        <f t="shared" si="4"/>
        <v>36000</v>
      </c>
      <c r="L6" s="45">
        <f t="shared" si="5"/>
        <v>0.6</v>
      </c>
      <c r="M6" s="45">
        <f t="shared" si="6"/>
        <v>0.1</v>
      </c>
      <c r="N6" s="47">
        <f t="shared" si="7"/>
        <v>79199.999999999985</v>
      </c>
      <c r="O6" s="47">
        <f t="shared" si="8"/>
        <v>29199.999999999985</v>
      </c>
    </row>
    <row r="7" spans="1:15" x14ac:dyDescent="0.3">
      <c r="G7">
        <f t="shared" si="0"/>
        <v>2</v>
      </c>
      <c r="H7">
        <f t="shared" si="1"/>
        <v>2</v>
      </c>
      <c r="I7">
        <f t="shared" si="2"/>
        <v>1</v>
      </c>
      <c r="J7" s="45">
        <f t="shared" si="3"/>
        <v>60000</v>
      </c>
      <c r="K7" s="45">
        <f t="shared" si="4"/>
        <v>36000</v>
      </c>
      <c r="L7" s="45">
        <f t="shared" si="5"/>
        <v>0.6</v>
      </c>
      <c r="M7" s="45">
        <f t="shared" si="6"/>
        <v>0.1</v>
      </c>
      <c r="N7" s="47">
        <f t="shared" si="7"/>
        <v>79199.999999999985</v>
      </c>
      <c r="O7" s="47">
        <f t="shared" si="8"/>
        <v>19199.999999999985</v>
      </c>
    </row>
    <row r="8" spans="1:15" x14ac:dyDescent="0.3">
      <c r="A8" s="67" t="s">
        <v>69</v>
      </c>
      <c r="B8" s="67">
        <f>AVERAGE(O2:O126)</f>
        <v>17999.296628668431</v>
      </c>
      <c r="C8" s="45" t="s">
        <v>82</v>
      </c>
      <c r="D8">
        <f>'CLV with Discount'!E10</f>
        <v>15999.999999999985</v>
      </c>
      <c r="G8">
        <f t="shared" si="0"/>
        <v>3</v>
      </c>
      <c r="H8">
        <f t="shared" si="1"/>
        <v>2</v>
      </c>
      <c r="I8">
        <f t="shared" si="2"/>
        <v>1</v>
      </c>
      <c r="J8" s="45">
        <f t="shared" si="3"/>
        <v>55000.000000000007</v>
      </c>
      <c r="K8" s="45">
        <f t="shared" si="4"/>
        <v>36000</v>
      </c>
      <c r="L8" s="45">
        <f t="shared" si="5"/>
        <v>0.6</v>
      </c>
      <c r="M8" s="45">
        <f t="shared" si="6"/>
        <v>0.1</v>
      </c>
      <c r="N8" s="47">
        <f t="shared" si="7"/>
        <v>79199.999999999985</v>
      </c>
      <c r="O8" s="47">
        <f t="shared" si="8"/>
        <v>24199.999999999978</v>
      </c>
    </row>
    <row r="9" spans="1:15" x14ac:dyDescent="0.3">
      <c r="A9" s="67" t="s">
        <v>80</v>
      </c>
      <c r="B9" s="67">
        <f>MODE(O2:O126)</f>
        <v>29999.999999999985</v>
      </c>
      <c r="G9">
        <f t="shared" si="0"/>
        <v>4</v>
      </c>
      <c r="H9">
        <f t="shared" si="1"/>
        <v>2</v>
      </c>
      <c r="I9">
        <f t="shared" si="2"/>
        <v>1</v>
      </c>
      <c r="J9" s="45">
        <f t="shared" si="3"/>
        <v>45000</v>
      </c>
      <c r="K9" s="45">
        <f t="shared" si="4"/>
        <v>36000</v>
      </c>
      <c r="L9" s="45">
        <f t="shared" si="5"/>
        <v>0.6</v>
      </c>
      <c r="M9" s="45">
        <f t="shared" si="6"/>
        <v>0.1</v>
      </c>
      <c r="N9" s="47">
        <f t="shared" si="7"/>
        <v>79199.999999999985</v>
      </c>
      <c r="O9" s="47">
        <f t="shared" si="8"/>
        <v>34199.999999999985</v>
      </c>
    </row>
    <row r="10" spans="1:15" x14ac:dyDescent="0.3">
      <c r="A10" s="67" t="s">
        <v>81</v>
      </c>
      <c r="B10" s="67">
        <f>MEDIAN(O2:O126)</f>
        <v>15999.999999999985</v>
      </c>
      <c r="G10">
        <f t="shared" si="0"/>
        <v>5</v>
      </c>
      <c r="H10">
        <f t="shared" si="1"/>
        <v>2</v>
      </c>
      <c r="I10">
        <f t="shared" si="2"/>
        <v>1</v>
      </c>
      <c r="J10" s="45">
        <f t="shared" si="3"/>
        <v>40000</v>
      </c>
      <c r="K10" s="45">
        <f t="shared" si="4"/>
        <v>36000</v>
      </c>
      <c r="L10" s="45">
        <f t="shared" si="5"/>
        <v>0.6</v>
      </c>
      <c r="M10" s="45">
        <f t="shared" si="6"/>
        <v>0.1</v>
      </c>
      <c r="N10" s="47">
        <f t="shared" si="7"/>
        <v>79199.999999999985</v>
      </c>
      <c r="O10" s="47">
        <f t="shared" si="8"/>
        <v>39199.999999999985</v>
      </c>
    </row>
    <row r="11" spans="1:15" x14ac:dyDescent="0.3">
      <c r="A11" t="s">
        <v>77</v>
      </c>
      <c r="B11" s="45">
        <f>COUNTIF(O2:O126, "&lt;0")</f>
        <v>19</v>
      </c>
      <c r="C11" s="65">
        <f>B11/COUNT($O$2:$O$126)</f>
        <v>0.152</v>
      </c>
      <c r="G11">
        <f t="shared" si="0"/>
        <v>1</v>
      </c>
      <c r="H11">
        <f t="shared" si="1"/>
        <v>3</v>
      </c>
      <c r="I11">
        <f t="shared" si="2"/>
        <v>1</v>
      </c>
      <c r="J11" s="45">
        <f t="shared" si="3"/>
        <v>50000</v>
      </c>
      <c r="K11" s="45">
        <f t="shared" si="4"/>
        <v>33000</v>
      </c>
      <c r="L11" s="45">
        <f t="shared" si="5"/>
        <v>0.6</v>
      </c>
      <c r="M11" s="45">
        <f t="shared" si="6"/>
        <v>0.1</v>
      </c>
      <c r="N11" s="47">
        <f t="shared" si="7"/>
        <v>72599.999999999985</v>
      </c>
      <c r="O11" s="47">
        <f t="shared" si="8"/>
        <v>22599.999999999985</v>
      </c>
    </row>
    <row r="12" spans="1:15" x14ac:dyDescent="0.3">
      <c r="A12" t="s">
        <v>78</v>
      </c>
      <c r="B12" s="45">
        <f>COUNTIF(O2:O126,"&lt;16,000")</f>
        <v>62</v>
      </c>
      <c r="C12" s="70">
        <f>B12/COUNT($O$2:$O$126)</f>
        <v>0.496</v>
      </c>
      <c r="G12">
        <f t="shared" si="0"/>
        <v>2</v>
      </c>
      <c r="H12">
        <f t="shared" si="1"/>
        <v>3</v>
      </c>
      <c r="I12">
        <f t="shared" si="2"/>
        <v>1</v>
      </c>
      <c r="J12" s="45">
        <f t="shared" si="3"/>
        <v>60000</v>
      </c>
      <c r="K12" s="45">
        <f t="shared" si="4"/>
        <v>33000</v>
      </c>
      <c r="L12" s="45">
        <f t="shared" si="5"/>
        <v>0.6</v>
      </c>
      <c r="M12" s="45">
        <f t="shared" si="6"/>
        <v>0.1</v>
      </c>
      <c r="N12" s="47">
        <f t="shared" si="7"/>
        <v>72599.999999999985</v>
      </c>
      <c r="O12" s="47">
        <f t="shared" si="8"/>
        <v>12599.999999999985</v>
      </c>
    </row>
    <row r="13" spans="1:15" x14ac:dyDescent="0.3">
      <c r="G13">
        <f t="shared" si="0"/>
        <v>3</v>
      </c>
      <c r="H13">
        <f t="shared" si="1"/>
        <v>3</v>
      </c>
      <c r="I13">
        <f t="shared" si="2"/>
        <v>1</v>
      </c>
      <c r="J13" s="45">
        <f t="shared" si="3"/>
        <v>55000.000000000007</v>
      </c>
      <c r="K13" s="45">
        <f t="shared" si="4"/>
        <v>33000</v>
      </c>
      <c r="L13" s="45">
        <f t="shared" si="5"/>
        <v>0.6</v>
      </c>
      <c r="M13" s="45">
        <f t="shared" si="6"/>
        <v>0.1</v>
      </c>
      <c r="N13" s="47">
        <f t="shared" si="7"/>
        <v>72599.999999999985</v>
      </c>
      <c r="O13" s="47">
        <f t="shared" si="8"/>
        <v>17599.999999999978</v>
      </c>
    </row>
    <row r="14" spans="1:15" x14ac:dyDescent="0.3">
      <c r="G14">
        <f t="shared" si="0"/>
        <v>4</v>
      </c>
      <c r="H14">
        <f t="shared" si="1"/>
        <v>3</v>
      </c>
      <c r="I14">
        <f t="shared" si="2"/>
        <v>1</v>
      </c>
      <c r="J14" s="45">
        <f t="shared" si="3"/>
        <v>45000</v>
      </c>
      <c r="K14" s="45">
        <f t="shared" si="4"/>
        <v>33000</v>
      </c>
      <c r="L14" s="45">
        <f t="shared" si="5"/>
        <v>0.6</v>
      </c>
      <c r="M14" s="45">
        <f t="shared" si="6"/>
        <v>0.1</v>
      </c>
      <c r="N14" s="47">
        <f t="shared" si="7"/>
        <v>72599.999999999985</v>
      </c>
      <c r="O14" s="47">
        <f t="shared" si="8"/>
        <v>27599.999999999985</v>
      </c>
    </row>
    <row r="15" spans="1:15" x14ac:dyDescent="0.3">
      <c r="G15">
        <f t="shared" si="0"/>
        <v>5</v>
      </c>
      <c r="H15">
        <f t="shared" si="1"/>
        <v>3</v>
      </c>
      <c r="I15">
        <f t="shared" si="2"/>
        <v>1</v>
      </c>
      <c r="J15" s="45">
        <f t="shared" si="3"/>
        <v>40000</v>
      </c>
      <c r="K15" s="45">
        <f t="shared" si="4"/>
        <v>33000</v>
      </c>
      <c r="L15" s="45">
        <f t="shared" si="5"/>
        <v>0.6</v>
      </c>
      <c r="M15" s="45">
        <f t="shared" si="6"/>
        <v>0.1</v>
      </c>
      <c r="N15" s="47">
        <f t="shared" si="7"/>
        <v>72599.999999999985</v>
      </c>
      <c r="O15" s="47">
        <f t="shared" si="8"/>
        <v>32599.999999999985</v>
      </c>
    </row>
    <row r="16" spans="1:15" x14ac:dyDescent="0.3">
      <c r="G16">
        <f t="shared" si="0"/>
        <v>1</v>
      </c>
      <c r="H16">
        <f t="shared" si="1"/>
        <v>4</v>
      </c>
      <c r="I16">
        <f t="shared" si="2"/>
        <v>1</v>
      </c>
      <c r="J16" s="45">
        <f t="shared" si="3"/>
        <v>50000</v>
      </c>
      <c r="K16" s="45">
        <f t="shared" si="4"/>
        <v>27000</v>
      </c>
      <c r="L16" s="45">
        <f t="shared" si="5"/>
        <v>0.6</v>
      </c>
      <c r="M16" s="45">
        <f t="shared" si="6"/>
        <v>0.1</v>
      </c>
      <c r="N16" s="47">
        <f t="shared" si="7"/>
        <v>59399.999999999993</v>
      </c>
      <c r="O16" s="47">
        <f t="shared" si="8"/>
        <v>9399.9999999999927</v>
      </c>
    </row>
    <row r="17" spans="7:15" x14ac:dyDescent="0.3">
      <c r="G17">
        <f t="shared" si="0"/>
        <v>2</v>
      </c>
      <c r="H17">
        <f t="shared" si="1"/>
        <v>4</v>
      </c>
      <c r="I17">
        <f t="shared" si="2"/>
        <v>1</v>
      </c>
      <c r="J17" s="45">
        <f t="shared" si="3"/>
        <v>60000</v>
      </c>
      <c r="K17" s="45">
        <f t="shared" si="4"/>
        <v>27000</v>
      </c>
      <c r="L17" s="45">
        <f t="shared" si="5"/>
        <v>0.6</v>
      </c>
      <c r="M17" s="45">
        <f t="shared" si="6"/>
        <v>0.1</v>
      </c>
      <c r="N17" s="47">
        <f t="shared" si="7"/>
        <v>59399.999999999993</v>
      </c>
      <c r="O17" s="47">
        <f t="shared" si="8"/>
        <v>-600.00000000000728</v>
      </c>
    </row>
    <row r="18" spans="7:15" x14ac:dyDescent="0.3">
      <c r="G18">
        <f t="shared" si="0"/>
        <v>3</v>
      </c>
      <c r="H18">
        <f t="shared" si="1"/>
        <v>4</v>
      </c>
      <c r="I18">
        <f t="shared" si="2"/>
        <v>1</v>
      </c>
      <c r="J18" s="45">
        <f t="shared" si="3"/>
        <v>55000.000000000007</v>
      </c>
      <c r="K18" s="45">
        <f t="shared" si="4"/>
        <v>27000</v>
      </c>
      <c r="L18" s="45">
        <f t="shared" si="5"/>
        <v>0.6</v>
      </c>
      <c r="M18" s="45">
        <f t="shared" si="6"/>
        <v>0.1</v>
      </c>
      <c r="N18" s="47">
        <f t="shared" si="7"/>
        <v>59399.999999999993</v>
      </c>
      <c r="O18" s="47">
        <f t="shared" si="8"/>
        <v>4399.9999999999854</v>
      </c>
    </row>
    <row r="19" spans="7:15" x14ac:dyDescent="0.3">
      <c r="G19">
        <f t="shared" si="0"/>
        <v>4</v>
      </c>
      <c r="H19">
        <f t="shared" si="1"/>
        <v>4</v>
      </c>
      <c r="I19">
        <f t="shared" si="2"/>
        <v>1</v>
      </c>
      <c r="J19" s="45">
        <f t="shared" si="3"/>
        <v>45000</v>
      </c>
      <c r="K19" s="45">
        <f t="shared" si="4"/>
        <v>27000</v>
      </c>
      <c r="L19" s="45">
        <f t="shared" si="5"/>
        <v>0.6</v>
      </c>
      <c r="M19" s="45">
        <f t="shared" si="6"/>
        <v>0.1</v>
      </c>
      <c r="N19" s="47">
        <f t="shared" si="7"/>
        <v>59399.999999999993</v>
      </c>
      <c r="O19" s="47">
        <f t="shared" si="8"/>
        <v>14399.999999999993</v>
      </c>
    </row>
    <row r="20" spans="7:15" x14ac:dyDescent="0.3">
      <c r="G20">
        <f t="shared" si="0"/>
        <v>5</v>
      </c>
      <c r="H20">
        <f t="shared" si="1"/>
        <v>4</v>
      </c>
      <c r="I20">
        <f t="shared" si="2"/>
        <v>1</v>
      </c>
      <c r="J20" s="45">
        <f t="shared" si="3"/>
        <v>40000</v>
      </c>
      <c r="K20" s="45">
        <f t="shared" si="4"/>
        <v>27000</v>
      </c>
      <c r="L20" s="45">
        <f t="shared" si="5"/>
        <v>0.6</v>
      </c>
      <c r="M20" s="45">
        <f t="shared" si="6"/>
        <v>0.1</v>
      </c>
      <c r="N20" s="47">
        <f t="shared" si="7"/>
        <v>59399.999999999993</v>
      </c>
      <c r="O20" s="47">
        <f t="shared" si="8"/>
        <v>19399.999999999993</v>
      </c>
    </row>
    <row r="21" spans="7:15" x14ac:dyDescent="0.3">
      <c r="G21">
        <f t="shared" si="0"/>
        <v>1</v>
      </c>
      <c r="H21">
        <f t="shared" si="1"/>
        <v>5</v>
      </c>
      <c r="I21">
        <f t="shared" si="2"/>
        <v>1</v>
      </c>
      <c r="J21" s="45">
        <f t="shared" si="3"/>
        <v>50000</v>
      </c>
      <c r="K21" s="45">
        <f t="shared" si="4"/>
        <v>24000</v>
      </c>
      <c r="L21" s="45">
        <f t="shared" si="5"/>
        <v>0.6</v>
      </c>
      <c r="M21" s="45">
        <f t="shared" si="6"/>
        <v>0.1</v>
      </c>
      <c r="N21" s="47">
        <f t="shared" si="7"/>
        <v>52799.999999999993</v>
      </c>
      <c r="O21" s="47">
        <f t="shared" si="8"/>
        <v>2799.9999999999927</v>
      </c>
    </row>
    <row r="22" spans="7:15" x14ac:dyDescent="0.3">
      <c r="G22">
        <f t="shared" si="0"/>
        <v>2</v>
      </c>
      <c r="H22">
        <f t="shared" si="1"/>
        <v>5</v>
      </c>
      <c r="I22">
        <f t="shared" si="2"/>
        <v>1</v>
      </c>
      <c r="J22" s="45">
        <f t="shared" si="3"/>
        <v>60000</v>
      </c>
      <c r="K22" s="45">
        <f t="shared" si="4"/>
        <v>24000</v>
      </c>
      <c r="L22" s="45">
        <f t="shared" si="5"/>
        <v>0.6</v>
      </c>
      <c r="M22" s="45">
        <f t="shared" si="6"/>
        <v>0.1</v>
      </c>
      <c r="N22" s="47">
        <f t="shared" si="7"/>
        <v>52799.999999999993</v>
      </c>
      <c r="O22" s="47">
        <f t="shared" si="8"/>
        <v>-7200.0000000000073</v>
      </c>
    </row>
    <row r="23" spans="7:15" x14ac:dyDescent="0.3">
      <c r="G23">
        <f t="shared" si="0"/>
        <v>3</v>
      </c>
      <c r="H23">
        <f t="shared" si="1"/>
        <v>5</v>
      </c>
      <c r="I23">
        <f t="shared" si="2"/>
        <v>1</v>
      </c>
      <c r="J23" s="45">
        <f t="shared" si="3"/>
        <v>55000.000000000007</v>
      </c>
      <c r="K23" s="45">
        <f t="shared" si="4"/>
        <v>24000</v>
      </c>
      <c r="L23" s="45">
        <f t="shared" si="5"/>
        <v>0.6</v>
      </c>
      <c r="M23" s="45">
        <f t="shared" si="6"/>
        <v>0.1</v>
      </c>
      <c r="N23" s="47">
        <f t="shared" si="7"/>
        <v>52799.999999999993</v>
      </c>
      <c r="O23" s="47">
        <f t="shared" si="8"/>
        <v>-2200.0000000000146</v>
      </c>
    </row>
    <row r="24" spans="7:15" x14ac:dyDescent="0.3">
      <c r="G24">
        <f t="shared" si="0"/>
        <v>4</v>
      </c>
      <c r="H24">
        <f t="shared" si="1"/>
        <v>5</v>
      </c>
      <c r="I24">
        <f t="shared" si="2"/>
        <v>1</v>
      </c>
      <c r="J24" s="45">
        <f t="shared" si="3"/>
        <v>45000</v>
      </c>
      <c r="K24" s="45">
        <f t="shared" si="4"/>
        <v>24000</v>
      </c>
      <c r="L24" s="45">
        <f t="shared" si="5"/>
        <v>0.6</v>
      </c>
      <c r="M24" s="45">
        <f t="shared" si="6"/>
        <v>0.1</v>
      </c>
      <c r="N24" s="47">
        <f t="shared" si="7"/>
        <v>52799.999999999993</v>
      </c>
      <c r="O24" s="47">
        <f t="shared" si="8"/>
        <v>7799.9999999999927</v>
      </c>
    </row>
    <row r="25" spans="7:15" x14ac:dyDescent="0.3">
      <c r="G25">
        <f t="shared" si="0"/>
        <v>5</v>
      </c>
      <c r="H25">
        <f t="shared" si="1"/>
        <v>5</v>
      </c>
      <c r="I25">
        <f t="shared" si="2"/>
        <v>1</v>
      </c>
      <c r="J25" s="45">
        <f t="shared" si="3"/>
        <v>40000</v>
      </c>
      <c r="K25" s="45">
        <f t="shared" si="4"/>
        <v>24000</v>
      </c>
      <c r="L25" s="45">
        <f t="shared" si="5"/>
        <v>0.6</v>
      </c>
      <c r="M25" s="45">
        <f t="shared" si="6"/>
        <v>0.1</v>
      </c>
      <c r="N25" s="47">
        <f t="shared" si="7"/>
        <v>52799.999999999993</v>
      </c>
      <c r="O25" s="47">
        <f t="shared" si="8"/>
        <v>12799.999999999993</v>
      </c>
    </row>
    <row r="26" spans="7:15" x14ac:dyDescent="0.3">
      <c r="G26">
        <f t="shared" si="0"/>
        <v>1</v>
      </c>
      <c r="H26">
        <f t="shared" si="1"/>
        <v>1</v>
      </c>
      <c r="I26">
        <f t="shared" si="2"/>
        <v>2</v>
      </c>
      <c r="J26" s="45">
        <f t="shared" si="3"/>
        <v>50000</v>
      </c>
      <c r="K26" s="45">
        <f t="shared" si="4"/>
        <v>30000</v>
      </c>
      <c r="L26" s="45">
        <f t="shared" si="5"/>
        <v>0.72</v>
      </c>
      <c r="M26" s="45">
        <f t="shared" si="6"/>
        <v>0.1</v>
      </c>
      <c r="N26" s="47">
        <f t="shared" si="7"/>
        <v>86842.105263157864</v>
      </c>
      <c r="O26" s="47">
        <f t="shared" si="8"/>
        <v>36842.105263157864</v>
      </c>
    </row>
    <row r="27" spans="7:15" x14ac:dyDescent="0.3">
      <c r="G27">
        <f t="shared" si="0"/>
        <v>2</v>
      </c>
      <c r="H27">
        <f t="shared" si="1"/>
        <v>1</v>
      </c>
      <c r="I27">
        <f t="shared" si="2"/>
        <v>2</v>
      </c>
      <c r="J27" s="45">
        <f t="shared" si="3"/>
        <v>60000</v>
      </c>
      <c r="K27" s="45">
        <f t="shared" si="4"/>
        <v>30000</v>
      </c>
      <c r="L27" s="45">
        <f t="shared" si="5"/>
        <v>0.72</v>
      </c>
      <c r="M27" s="45">
        <f t="shared" si="6"/>
        <v>0.1</v>
      </c>
      <c r="N27" s="47">
        <f t="shared" si="7"/>
        <v>86842.105263157864</v>
      </c>
      <c r="O27" s="47">
        <f t="shared" si="8"/>
        <v>26842.105263157864</v>
      </c>
    </row>
    <row r="28" spans="7:15" x14ac:dyDescent="0.3">
      <c r="G28">
        <f t="shared" si="0"/>
        <v>3</v>
      </c>
      <c r="H28">
        <f t="shared" si="1"/>
        <v>1</v>
      </c>
      <c r="I28">
        <f t="shared" si="2"/>
        <v>2</v>
      </c>
      <c r="J28" s="45">
        <f t="shared" si="3"/>
        <v>55000.000000000007</v>
      </c>
      <c r="K28" s="45">
        <f t="shared" si="4"/>
        <v>30000</v>
      </c>
      <c r="L28" s="45">
        <f t="shared" si="5"/>
        <v>0.72</v>
      </c>
      <c r="M28" s="45">
        <f t="shared" si="6"/>
        <v>0.1</v>
      </c>
      <c r="N28" s="47">
        <f t="shared" si="7"/>
        <v>86842.105263157864</v>
      </c>
      <c r="O28" s="47">
        <f t="shared" si="8"/>
        <v>31842.105263157857</v>
      </c>
    </row>
    <row r="29" spans="7:15" x14ac:dyDescent="0.3">
      <c r="G29">
        <f t="shared" si="0"/>
        <v>4</v>
      </c>
      <c r="H29">
        <f t="shared" si="1"/>
        <v>1</v>
      </c>
      <c r="I29">
        <f t="shared" si="2"/>
        <v>2</v>
      </c>
      <c r="J29" s="45">
        <f t="shared" si="3"/>
        <v>45000</v>
      </c>
      <c r="K29" s="45">
        <f t="shared" si="4"/>
        <v>30000</v>
      </c>
      <c r="L29" s="45">
        <f t="shared" si="5"/>
        <v>0.72</v>
      </c>
      <c r="M29" s="45">
        <f t="shared" si="6"/>
        <v>0.1</v>
      </c>
      <c r="N29" s="47">
        <f t="shared" si="7"/>
        <v>86842.105263157864</v>
      </c>
      <c r="O29" s="47">
        <f t="shared" si="8"/>
        <v>41842.105263157864</v>
      </c>
    </row>
    <row r="30" spans="7:15" x14ac:dyDescent="0.3">
      <c r="G30">
        <f t="shared" si="0"/>
        <v>5</v>
      </c>
      <c r="H30">
        <f t="shared" si="1"/>
        <v>1</v>
      </c>
      <c r="I30">
        <f t="shared" si="2"/>
        <v>2</v>
      </c>
      <c r="J30" s="45">
        <f t="shared" si="3"/>
        <v>40000</v>
      </c>
      <c r="K30" s="45">
        <f t="shared" si="4"/>
        <v>30000</v>
      </c>
      <c r="L30" s="45">
        <f t="shared" si="5"/>
        <v>0.72</v>
      </c>
      <c r="M30" s="45">
        <f t="shared" si="6"/>
        <v>0.1</v>
      </c>
      <c r="N30" s="47">
        <f t="shared" si="7"/>
        <v>86842.105263157864</v>
      </c>
      <c r="O30" s="47">
        <f t="shared" si="8"/>
        <v>46842.105263157864</v>
      </c>
    </row>
    <row r="31" spans="7:15" x14ac:dyDescent="0.3">
      <c r="G31">
        <f t="shared" si="0"/>
        <v>1</v>
      </c>
      <c r="H31">
        <f t="shared" si="1"/>
        <v>2</v>
      </c>
      <c r="I31">
        <f t="shared" si="2"/>
        <v>2</v>
      </c>
      <c r="J31" s="45">
        <f t="shared" si="3"/>
        <v>50000</v>
      </c>
      <c r="K31" s="45">
        <f t="shared" si="4"/>
        <v>36000</v>
      </c>
      <c r="L31" s="45">
        <f t="shared" si="5"/>
        <v>0.72</v>
      </c>
      <c r="M31" s="45">
        <f t="shared" si="6"/>
        <v>0.1</v>
      </c>
      <c r="N31" s="47">
        <f t="shared" si="7"/>
        <v>104210.52631578944</v>
      </c>
      <c r="O31" s="47">
        <f t="shared" si="8"/>
        <v>54210.526315789437</v>
      </c>
    </row>
    <row r="32" spans="7:15" x14ac:dyDescent="0.3">
      <c r="G32">
        <f t="shared" si="0"/>
        <v>2</v>
      </c>
      <c r="H32">
        <f t="shared" si="1"/>
        <v>2</v>
      </c>
      <c r="I32">
        <f t="shared" si="2"/>
        <v>2</v>
      </c>
      <c r="J32" s="45">
        <f t="shared" si="3"/>
        <v>60000</v>
      </c>
      <c r="K32" s="45">
        <f t="shared" si="4"/>
        <v>36000</v>
      </c>
      <c r="L32" s="45">
        <f t="shared" si="5"/>
        <v>0.72</v>
      </c>
      <c r="M32" s="45">
        <f t="shared" si="6"/>
        <v>0.1</v>
      </c>
      <c r="N32" s="47">
        <f t="shared" si="7"/>
        <v>104210.52631578944</v>
      </c>
      <c r="O32" s="47">
        <f t="shared" si="8"/>
        <v>44210.526315789437</v>
      </c>
    </row>
    <row r="33" spans="7:15" x14ac:dyDescent="0.3">
      <c r="G33">
        <f t="shared" si="0"/>
        <v>3</v>
      </c>
      <c r="H33">
        <f t="shared" si="1"/>
        <v>2</v>
      </c>
      <c r="I33">
        <f t="shared" si="2"/>
        <v>2</v>
      </c>
      <c r="J33" s="45">
        <f t="shared" si="3"/>
        <v>55000.000000000007</v>
      </c>
      <c r="K33" s="45">
        <f t="shared" si="4"/>
        <v>36000</v>
      </c>
      <c r="L33" s="45">
        <f t="shared" si="5"/>
        <v>0.72</v>
      </c>
      <c r="M33" s="45">
        <f t="shared" si="6"/>
        <v>0.1</v>
      </c>
      <c r="N33" s="47">
        <f t="shared" si="7"/>
        <v>104210.52631578944</v>
      </c>
      <c r="O33" s="47">
        <f t="shared" si="8"/>
        <v>49210.52631578943</v>
      </c>
    </row>
    <row r="34" spans="7:15" x14ac:dyDescent="0.3">
      <c r="G34">
        <f t="shared" ref="G34:G65" si="9">MOD((ROW()-1),5)+1</f>
        <v>4</v>
      </c>
      <c r="H34">
        <f t="shared" ref="H34:H65" si="10">MOD(INT((ROW()-1)/5),5)+1</f>
        <v>2</v>
      </c>
      <c r="I34">
        <f t="shared" ref="I34:I65" si="11">MOD(INT(INT((ROW()-1)/5)/5),5)+1</f>
        <v>2</v>
      </c>
      <c r="J34" s="51">
        <f t="shared" ref="J34:J65" si="12">INDEX($C$2:$C$6,G34)</f>
        <v>45000</v>
      </c>
      <c r="K34" s="51">
        <f t="shared" ref="K34:K65" si="13">INDEX($D$2:$D$6,H34)</f>
        <v>36000</v>
      </c>
      <c r="L34" s="51">
        <f t="shared" ref="L34:L65" si="14">INDEX($E$2:$E$6,I34)</f>
        <v>0.72</v>
      </c>
      <c r="M34" s="51">
        <f t="shared" ref="M34:M65" si="15">$F$2</f>
        <v>0.1</v>
      </c>
      <c r="N34" s="69">
        <f t="shared" ref="N34:N65" si="16">(K34*(1+M34))/((1+M34-L34))</f>
        <v>104210.52631578944</v>
      </c>
      <c r="O34" s="69">
        <f t="shared" ref="O34:O65" si="17">N34-J34</f>
        <v>59210.526315789437</v>
      </c>
    </row>
    <row r="35" spans="7:15" x14ac:dyDescent="0.3">
      <c r="G35">
        <f t="shared" si="9"/>
        <v>5</v>
      </c>
      <c r="H35">
        <f t="shared" si="10"/>
        <v>2</v>
      </c>
      <c r="I35">
        <f t="shared" si="11"/>
        <v>2</v>
      </c>
      <c r="J35" s="45">
        <f t="shared" si="12"/>
        <v>40000</v>
      </c>
      <c r="K35" s="45">
        <f t="shared" si="13"/>
        <v>36000</v>
      </c>
      <c r="L35" s="45">
        <f t="shared" si="14"/>
        <v>0.72</v>
      </c>
      <c r="M35" s="45">
        <f t="shared" si="15"/>
        <v>0.1</v>
      </c>
      <c r="N35" s="47">
        <f t="shared" si="16"/>
        <v>104210.52631578944</v>
      </c>
      <c r="O35" s="47">
        <f t="shared" si="17"/>
        <v>64210.526315789437</v>
      </c>
    </row>
    <row r="36" spans="7:15" x14ac:dyDescent="0.3">
      <c r="G36">
        <f t="shared" si="9"/>
        <v>1</v>
      </c>
      <c r="H36">
        <f t="shared" si="10"/>
        <v>3</v>
      </c>
      <c r="I36">
        <f t="shared" si="11"/>
        <v>2</v>
      </c>
      <c r="J36" s="45">
        <f t="shared" si="12"/>
        <v>50000</v>
      </c>
      <c r="K36" s="45">
        <f t="shared" si="13"/>
        <v>33000</v>
      </c>
      <c r="L36" s="45">
        <f t="shared" si="14"/>
        <v>0.72</v>
      </c>
      <c r="M36" s="45">
        <f t="shared" si="15"/>
        <v>0.1</v>
      </c>
      <c r="N36" s="47">
        <f t="shared" si="16"/>
        <v>95526.315789473651</v>
      </c>
      <c r="O36" s="47">
        <f t="shared" si="17"/>
        <v>45526.315789473651</v>
      </c>
    </row>
    <row r="37" spans="7:15" x14ac:dyDescent="0.3">
      <c r="G37">
        <f t="shared" si="9"/>
        <v>2</v>
      </c>
      <c r="H37">
        <f t="shared" si="10"/>
        <v>3</v>
      </c>
      <c r="I37">
        <f t="shared" si="11"/>
        <v>2</v>
      </c>
      <c r="J37" s="45">
        <f t="shared" si="12"/>
        <v>60000</v>
      </c>
      <c r="K37" s="45">
        <f t="shared" si="13"/>
        <v>33000</v>
      </c>
      <c r="L37" s="45">
        <f t="shared" si="14"/>
        <v>0.72</v>
      </c>
      <c r="M37" s="45">
        <f t="shared" si="15"/>
        <v>0.1</v>
      </c>
      <c r="N37" s="47">
        <f t="shared" si="16"/>
        <v>95526.315789473651</v>
      </c>
      <c r="O37" s="47">
        <f t="shared" si="17"/>
        <v>35526.315789473651</v>
      </c>
    </row>
    <row r="38" spans="7:15" x14ac:dyDescent="0.3">
      <c r="G38">
        <f t="shared" si="9"/>
        <v>3</v>
      </c>
      <c r="H38">
        <f t="shared" si="10"/>
        <v>3</v>
      </c>
      <c r="I38">
        <f t="shared" si="11"/>
        <v>2</v>
      </c>
      <c r="J38" s="45">
        <f t="shared" si="12"/>
        <v>55000.000000000007</v>
      </c>
      <c r="K38" s="45">
        <f t="shared" si="13"/>
        <v>33000</v>
      </c>
      <c r="L38" s="45">
        <f t="shared" si="14"/>
        <v>0.72</v>
      </c>
      <c r="M38" s="45">
        <f t="shared" si="15"/>
        <v>0.1</v>
      </c>
      <c r="N38" s="47">
        <f t="shared" si="16"/>
        <v>95526.315789473651</v>
      </c>
      <c r="O38" s="47">
        <f t="shared" si="17"/>
        <v>40526.315789473643</v>
      </c>
    </row>
    <row r="39" spans="7:15" x14ac:dyDescent="0.3">
      <c r="G39">
        <f t="shared" si="9"/>
        <v>4</v>
      </c>
      <c r="H39">
        <f t="shared" si="10"/>
        <v>3</v>
      </c>
      <c r="I39">
        <f t="shared" si="11"/>
        <v>2</v>
      </c>
      <c r="J39" s="45">
        <f t="shared" si="12"/>
        <v>45000</v>
      </c>
      <c r="K39" s="45">
        <f t="shared" si="13"/>
        <v>33000</v>
      </c>
      <c r="L39" s="45">
        <f t="shared" si="14"/>
        <v>0.72</v>
      </c>
      <c r="M39" s="45">
        <f t="shared" si="15"/>
        <v>0.1</v>
      </c>
      <c r="N39" s="47">
        <f t="shared" si="16"/>
        <v>95526.315789473651</v>
      </c>
      <c r="O39" s="47">
        <f t="shared" si="17"/>
        <v>50526.315789473651</v>
      </c>
    </row>
    <row r="40" spans="7:15" x14ac:dyDescent="0.3">
      <c r="G40">
        <f t="shared" si="9"/>
        <v>5</v>
      </c>
      <c r="H40">
        <f t="shared" si="10"/>
        <v>3</v>
      </c>
      <c r="I40">
        <f t="shared" si="11"/>
        <v>2</v>
      </c>
      <c r="J40" s="45">
        <f t="shared" si="12"/>
        <v>40000</v>
      </c>
      <c r="K40" s="45">
        <f t="shared" si="13"/>
        <v>33000</v>
      </c>
      <c r="L40" s="45">
        <f t="shared" si="14"/>
        <v>0.72</v>
      </c>
      <c r="M40" s="45">
        <f t="shared" si="15"/>
        <v>0.1</v>
      </c>
      <c r="N40" s="47">
        <f t="shared" si="16"/>
        <v>95526.315789473651</v>
      </c>
      <c r="O40" s="47">
        <f t="shared" si="17"/>
        <v>55526.315789473651</v>
      </c>
    </row>
    <row r="41" spans="7:15" x14ac:dyDescent="0.3">
      <c r="G41">
        <f t="shared" si="9"/>
        <v>1</v>
      </c>
      <c r="H41">
        <f t="shared" si="10"/>
        <v>4</v>
      </c>
      <c r="I41">
        <f t="shared" si="11"/>
        <v>2</v>
      </c>
      <c r="J41" s="45">
        <f t="shared" si="12"/>
        <v>50000</v>
      </c>
      <c r="K41" s="45">
        <f t="shared" si="13"/>
        <v>27000</v>
      </c>
      <c r="L41" s="45">
        <f t="shared" si="14"/>
        <v>0.72</v>
      </c>
      <c r="M41" s="45">
        <f t="shared" si="15"/>
        <v>0.1</v>
      </c>
      <c r="N41" s="47">
        <f t="shared" si="16"/>
        <v>78157.894736842092</v>
      </c>
      <c r="O41" s="47">
        <f t="shared" si="17"/>
        <v>28157.894736842092</v>
      </c>
    </row>
    <row r="42" spans="7:15" x14ac:dyDescent="0.3">
      <c r="G42">
        <f t="shared" si="9"/>
        <v>2</v>
      </c>
      <c r="H42">
        <f t="shared" si="10"/>
        <v>4</v>
      </c>
      <c r="I42">
        <f t="shared" si="11"/>
        <v>2</v>
      </c>
      <c r="J42" s="45">
        <f t="shared" si="12"/>
        <v>60000</v>
      </c>
      <c r="K42" s="45">
        <f t="shared" si="13"/>
        <v>27000</v>
      </c>
      <c r="L42" s="45">
        <f t="shared" si="14"/>
        <v>0.72</v>
      </c>
      <c r="M42" s="45">
        <f t="shared" si="15"/>
        <v>0.1</v>
      </c>
      <c r="N42" s="47">
        <f t="shared" si="16"/>
        <v>78157.894736842092</v>
      </c>
      <c r="O42" s="47">
        <f t="shared" si="17"/>
        <v>18157.894736842092</v>
      </c>
    </row>
    <row r="43" spans="7:15" x14ac:dyDescent="0.3">
      <c r="G43">
        <f t="shared" si="9"/>
        <v>3</v>
      </c>
      <c r="H43">
        <f t="shared" si="10"/>
        <v>4</v>
      </c>
      <c r="I43">
        <f t="shared" si="11"/>
        <v>2</v>
      </c>
      <c r="J43" s="45">
        <f t="shared" si="12"/>
        <v>55000.000000000007</v>
      </c>
      <c r="K43" s="45">
        <f t="shared" si="13"/>
        <v>27000</v>
      </c>
      <c r="L43" s="45">
        <f t="shared" si="14"/>
        <v>0.72</v>
      </c>
      <c r="M43" s="45">
        <f t="shared" si="15"/>
        <v>0.1</v>
      </c>
      <c r="N43" s="47">
        <f t="shared" si="16"/>
        <v>78157.894736842092</v>
      </c>
      <c r="O43" s="47">
        <f t="shared" si="17"/>
        <v>23157.894736842085</v>
      </c>
    </row>
    <row r="44" spans="7:15" x14ac:dyDescent="0.3">
      <c r="G44">
        <f t="shared" si="9"/>
        <v>4</v>
      </c>
      <c r="H44">
        <f t="shared" si="10"/>
        <v>4</v>
      </c>
      <c r="I44">
        <f t="shared" si="11"/>
        <v>2</v>
      </c>
      <c r="J44" s="45">
        <f t="shared" si="12"/>
        <v>45000</v>
      </c>
      <c r="K44" s="45">
        <f t="shared" si="13"/>
        <v>27000</v>
      </c>
      <c r="L44" s="45">
        <f t="shared" si="14"/>
        <v>0.72</v>
      </c>
      <c r="M44" s="45">
        <f t="shared" si="15"/>
        <v>0.1</v>
      </c>
      <c r="N44" s="47">
        <f t="shared" si="16"/>
        <v>78157.894736842092</v>
      </c>
      <c r="O44" s="47">
        <f t="shared" si="17"/>
        <v>33157.894736842092</v>
      </c>
    </row>
    <row r="45" spans="7:15" x14ac:dyDescent="0.3">
      <c r="G45">
        <f t="shared" si="9"/>
        <v>5</v>
      </c>
      <c r="H45">
        <f t="shared" si="10"/>
        <v>4</v>
      </c>
      <c r="I45">
        <f t="shared" si="11"/>
        <v>2</v>
      </c>
      <c r="J45" s="45">
        <f t="shared" si="12"/>
        <v>40000</v>
      </c>
      <c r="K45" s="45">
        <f t="shared" si="13"/>
        <v>27000</v>
      </c>
      <c r="L45" s="45">
        <f t="shared" si="14"/>
        <v>0.72</v>
      </c>
      <c r="M45" s="45">
        <f t="shared" si="15"/>
        <v>0.1</v>
      </c>
      <c r="N45" s="47">
        <f t="shared" si="16"/>
        <v>78157.894736842092</v>
      </c>
      <c r="O45" s="47">
        <f t="shared" si="17"/>
        <v>38157.894736842092</v>
      </c>
    </row>
    <row r="46" spans="7:15" x14ac:dyDescent="0.3">
      <c r="G46">
        <f t="shared" si="9"/>
        <v>1</v>
      </c>
      <c r="H46">
        <f t="shared" si="10"/>
        <v>5</v>
      </c>
      <c r="I46">
        <f t="shared" si="11"/>
        <v>2</v>
      </c>
      <c r="J46" s="45">
        <f t="shared" si="12"/>
        <v>50000</v>
      </c>
      <c r="K46" s="45">
        <f t="shared" si="13"/>
        <v>24000</v>
      </c>
      <c r="L46" s="45">
        <f t="shared" si="14"/>
        <v>0.72</v>
      </c>
      <c r="M46" s="45">
        <f t="shared" si="15"/>
        <v>0.1</v>
      </c>
      <c r="N46" s="47">
        <f t="shared" si="16"/>
        <v>69473.684210526306</v>
      </c>
      <c r="O46" s="47">
        <f t="shared" si="17"/>
        <v>19473.684210526306</v>
      </c>
    </row>
    <row r="47" spans="7:15" x14ac:dyDescent="0.3">
      <c r="G47">
        <f t="shared" si="9"/>
        <v>2</v>
      </c>
      <c r="H47">
        <f t="shared" si="10"/>
        <v>5</v>
      </c>
      <c r="I47">
        <f t="shared" si="11"/>
        <v>2</v>
      </c>
      <c r="J47" s="45">
        <f t="shared" si="12"/>
        <v>60000</v>
      </c>
      <c r="K47" s="45">
        <f t="shared" si="13"/>
        <v>24000</v>
      </c>
      <c r="L47" s="45">
        <f t="shared" si="14"/>
        <v>0.72</v>
      </c>
      <c r="M47" s="45">
        <f t="shared" si="15"/>
        <v>0.1</v>
      </c>
      <c r="N47" s="47">
        <f t="shared" si="16"/>
        <v>69473.684210526306</v>
      </c>
      <c r="O47" s="47">
        <f t="shared" si="17"/>
        <v>9473.6842105263058</v>
      </c>
    </row>
    <row r="48" spans="7:15" x14ac:dyDescent="0.3">
      <c r="G48">
        <f t="shared" si="9"/>
        <v>3</v>
      </c>
      <c r="H48">
        <f t="shared" si="10"/>
        <v>5</v>
      </c>
      <c r="I48">
        <f t="shared" si="11"/>
        <v>2</v>
      </c>
      <c r="J48" s="45">
        <f t="shared" si="12"/>
        <v>55000.000000000007</v>
      </c>
      <c r="K48" s="45">
        <f t="shared" si="13"/>
        <v>24000</v>
      </c>
      <c r="L48" s="45">
        <f t="shared" si="14"/>
        <v>0.72</v>
      </c>
      <c r="M48" s="45">
        <f t="shared" si="15"/>
        <v>0.1</v>
      </c>
      <c r="N48" s="47">
        <f t="shared" si="16"/>
        <v>69473.684210526306</v>
      </c>
      <c r="O48" s="47">
        <f t="shared" si="17"/>
        <v>14473.684210526299</v>
      </c>
    </row>
    <row r="49" spans="7:15" x14ac:dyDescent="0.3">
      <c r="G49">
        <f t="shared" si="9"/>
        <v>4</v>
      </c>
      <c r="H49">
        <f t="shared" si="10"/>
        <v>5</v>
      </c>
      <c r="I49">
        <f t="shared" si="11"/>
        <v>2</v>
      </c>
      <c r="J49" s="45">
        <f t="shared" si="12"/>
        <v>45000</v>
      </c>
      <c r="K49" s="45">
        <f t="shared" si="13"/>
        <v>24000</v>
      </c>
      <c r="L49" s="45">
        <f t="shared" si="14"/>
        <v>0.72</v>
      </c>
      <c r="M49" s="45">
        <f t="shared" si="15"/>
        <v>0.1</v>
      </c>
      <c r="N49" s="47">
        <f t="shared" si="16"/>
        <v>69473.684210526306</v>
      </c>
      <c r="O49" s="47">
        <f t="shared" si="17"/>
        <v>24473.684210526306</v>
      </c>
    </row>
    <row r="50" spans="7:15" x14ac:dyDescent="0.3">
      <c r="G50">
        <f t="shared" si="9"/>
        <v>5</v>
      </c>
      <c r="H50">
        <f t="shared" si="10"/>
        <v>5</v>
      </c>
      <c r="I50">
        <f t="shared" si="11"/>
        <v>2</v>
      </c>
      <c r="J50" s="45">
        <f t="shared" si="12"/>
        <v>40000</v>
      </c>
      <c r="K50" s="45">
        <f t="shared" si="13"/>
        <v>24000</v>
      </c>
      <c r="L50" s="45">
        <f t="shared" si="14"/>
        <v>0.72</v>
      </c>
      <c r="M50" s="45">
        <f t="shared" si="15"/>
        <v>0.1</v>
      </c>
      <c r="N50" s="47">
        <f t="shared" si="16"/>
        <v>69473.684210526306</v>
      </c>
      <c r="O50" s="47">
        <f t="shared" si="17"/>
        <v>29473.684210526306</v>
      </c>
    </row>
    <row r="51" spans="7:15" x14ac:dyDescent="0.3">
      <c r="G51">
        <f t="shared" si="9"/>
        <v>1</v>
      </c>
      <c r="H51">
        <f t="shared" si="10"/>
        <v>1</v>
      </c>
      <c r="I51">
        <f t="shared" si="11"/>
        <v>3</v>
      </c>
      <c r="J51" s="45">
        <f t="shared" si="12"/>
        <v>50000</v>
      </c>
      <c r="K51" s="45">
        <f t="shared" si="13"/>
        <v>30000</v>
      </c>
      <c r="L51" s="45">
        <f t="shared" si="14"/>
        <v>0.66</v>
      </c>
      <c r="M51" s="45">
        <f t="shared" si="15"/>
        <v>0.1</v>
      </c>
      <c r="N51" s="47">
        <f t="shared" si="16"/>
        <v>74999.999999999985</v>
      </c>
      <c r="O51" s="47">
        <f t="shared" si="17"/>
        <v>24999.999999999985</v>
      </c>
    </row>
    <row r="52" spans="7:15" x14ac:dyDescent="0.3">
      <c r="G52">
        <f t="shared" si="9"/>
        <v>2</v>
      </c>
      <c r="H52">
        <f t="shared" si="10"/>
        <v>1</v>
      </c>
      <c r="I52">
        <f t="shared" si="11"/>
        <v>3</v>
      </c>
      <c r="J52" s="45">
        <f t="shared" si="12"/>
        <v>60000</v>
      </c>
      <c r="K52" s="45">
        <f t="shared" si="13"/>
        <v>30000</v>
      </c>
      <c r="L52" s="45">
        <f t="shared" si="14"/>
        <v>0.66</v>
      </c>
      <c r="M52" s="45">
        <f t="shared" si="15"/>
        <v>0.1</v>
      </c>
      <c r="N52" s="47">
        <f t="shared" si="16"/>
        <v>74999.999999999985</v>
      </c>
      <c r="O52" s="47">
        <f t="shared" si="17"/>
        <v>14999.999999999985</v>
      </c>
    </row>
    <row r="53" spans="7:15" x14ac:dyDescent="0.3">
      <c r="G53">
        <f t="shared" si="9"/>
        <v>3</v>
      </c>
      <c r="H53">
        <f t="shared" si="10"/>
        <v>1</v>
      </c>
      <c r="I53">
        <f t="shared" si="11"/>
        <v>3</v>
      </c>
      <c r="J53" s="45">
        <f t="shared" si="12"/>
        <v>55000.000000000007</v>
      </c>
      <c r="K53" s="45">
        <f t="shared" si="13"/>
        <v>30000</v>
      </c>
      <c r="L53" s="45">
        <f t="shared" si="14"/>
        <v>0.66</v>
      </c>
      <c r="M53" s="45">
        <f t="shared" si="15"/>
        <v>0.1</v>
      </c>
      <c r="N53" s="47">
        <f t="shared" si="16"/>
        <v>74999.999999999985</v>
      </c>
      <c r="O53" s="47">
        <f t="shared" si="17"/>
        <v>19999.999999999978</v>
      </c>
    </row>
    <row r="54" spans="7:15" x14ac:dyDescent="0.3">
      <c r="G54">
        <f t="shared" si="9"/>
        <v>4</v>
      </c>
      <c r="H54">
        <f t="shared" si="10"/>
        <v>1</v>
      </c>
      <c r="I54">
        <f t="shared" si="11"/>
        <v>3</v>
      </c>
      <c r="J54" s="45">
        <f t="shared" si="12"/>
        <v>45000</v>
      </c>
      <c r="K54" s="45">
        <f t="shared" si="13"/>
        <v>30000</v>
      </c>
      <c r="L54" s="45">
        <f t="shared" si="14"/>
        <v>0.66</v>
      </c>
      <c r="M54" s="45">
        <f t="shared" si="15"/>
        <v>0.1</v>
      </c>
      <c r="N54" s="47">
        <f t="shared" si="16"/>
        <v>74999.999999999985</v>
      </c>
      <c r="O54" s="47">
        <f t="shared" si="17"/>
        <v>29999.999999999985</v>
      </c>
    </row>
    <row r="55" spans="7:15" x14ac:dyDescent="0.3">
      <c r="G55">
        <f t="shared" si="9"/>
        <v>5</v>
      </c>
      <c r="H55">
        <f t="shared" si="10"/>
        <v>1</v>
      </c>
      <c r="I55">
        <f t="shared" si="11"/>
        <v>3</v>
      </c>
      <c r="J55" s="45">
        <f t="shared" si="12"/>
        <v>40000</v>
      </c>
      <c r="K55" s="45">
        <f t="shared" si="13"/>
        <v>30000</v>
      </c>
      <c r="L55" s="45">
        <f t="shared" si="14"/>
        <v>0.66</v>
      </c>
      <c r="M55" s="45">
        <f t="shared" si="15"/>
        <v>0.1</v>
      </c>
      <c r="N55" s="47">
        <f t="shared" si="16"/>
        <v>74999.999999999985</v>
      </c>
      <c r="O55" s="47">
        <f t="shared" si="17"/>
        <v>34999.999999999985</v>
      </c>
    </row>
    <row r="56" spans="7:15" x14ac:dyDescent="0.3">
      <c r="G56">
        <f t="shared" si="9"/>
        <v>1</v>
      </c>
      <c r="H56">
        <f t="shared" si="10"/>
        <v>2</v>
      </c>
      <c r="I56">
        <f t="shared" si="11"/>
        <v>3</v>
      </c>
      <c r="J56" s="45">
        <f t="shared" si="12"/>
        <v>50000</v>
      </c>
      <c r="K56" s="45">
        <f t="shared" si="13"/>
        <v>36000</v>
      </c>
      <c r="L56" s="45">
        <f t="shared" si="14"/>
        <v>0.66</v>
      </c>
      <c r="M56" s="45">
        <f t="shared" si="15"/>
        <v>0.1</v>
      </c>
      <c r="N56" s="47">
        <f t="shared" si="16"/>
        <v>89999.999999999985</v>
      </c>
      <c r="O56" s="47">
        <f t="shared" si="17"/>
        <v>39999.999999999985</v>
      </c>
    </row>
    <row r="57" spans="7:15" x14ac:dyDescent="0.3">
      <c r="G57">
        <f t="shared" si="9"/>
        <v>2</v>
      </c>
      <c r="H57">
        <f t="shared" si="10"/>
        <v>2</v>
      </c>
      <c r="I57">
        <f t="shared" si="11"/>
        <v>3</v>
      </c>
      <c r="J57" s="45">
        <f t="shared" si="12"/>
        <v>60000</v>
      </c>
      <c r="K57" s="45">
        <f t="shared" si="13"/>
        <v>36000</v>
      </c>
      <c r="L57" s="45">
        <f t="shared" si="14"/>
        <v>0.66</v>
      </c>
      <c r="M57" s="45">
        <f t="shared" si="15"/>
        <v>0.1</v>
      </c>
      <c r="N57" s="47">
        <f t="shared" si="16"/>
        <v>89999.999999999985</v>
      </c>
      <c r="O57" s="47">
        <f t="shared" si="17"/>
        <v>29999.999999999985</v>
      </c>
    </row>
    <row r="58" spans="7:15" x14ac:dyDescent="0.3">
      <c r="G58">
        <f t="shared" si="9"/>
        <v>3</v>
      </c>
      <c r="H58">
        <f t="shared" si="10"/>
        <v>2</v>
      </c>
      <c r="I58">
        <f t="shared" si="11"/>
        <v>3</v>
      </c>
      <c r="J58" s="45">
        <f t="shared" si="12"/>
        <v>55000.000000000007</v>
      </c>
      <c r="K58" s="45">
        <f t="shared" si="13"/>
        <v>36000</v>
      </c>
      <c r="L58" s="45">
        <f t="shared" si="14"/>
        <v>0.66</v>
      </c>
      <c r="M58" s="45">
        <f t="shared" si="15"/>
        <v>0.1</v>
      </c>
      <c r="N58" s="47">
        <f t="shared" si="16"/>
        <v>89999.999999999985</v>
      </c>
      <c r="O58" s="47">
        <f t="shared" si="17"/>
        <v>34999.999999999978</v>
      </c>
    </row>
    <row r="59" spans="7:15" x14ac:dyDescent="0.3">
      <c r="G59">
        <f t="shared" si="9"/>
        <v>4</v>
      </c>
      <c r="H59">
        <f t="shared" si="10"/>
        <v>2</v>
      </c>
      <c r="I59">
        <f t="shared" si="11"/>
        <v>3</v>
      </c>
      <c r="J59" s="45">
        <f t="shared" si="12"/>
        <v>45000</v>
      </c>
      <c r="K59" s="45">
        <f t="shared" si="13"/>
        <v>36000</v>
      </c>
      <c r="L59" s="45">
        <f t="shared" si="14"/>
        <v>0.66</v>
      </c>
      <c r="M59" s="45">
        <f t="shared" si="15"/>
        <v>0.1</v>
      </c>
      <c r="N59" s="47">
        <f t="shared" si="16"/>
        <v>89999.999999999985</v>
      </c>
      <c r="O59" s="47">
        <f t="shared" si="17"/>
        <v>44999.999999999985</v>
      </c>
    </row>
    <row r="60" spans="7:15" x14ac:dyDescent="0.3">
      <c r="G60">
        <f t="shared" si="9"/>
        <v>5</v>
      </c>
      <c r="H60">
        <f t="shared" si="10"/>
        <v>2</v>
      </c>
      <c r="I60">
        <f t="shared" si="11"/>
        <v>3</v>
      </c>
      <c r="J60" s="45">
        <f t="shared" si="12"/>
        <v>40000</v>
      </c>
      <c r="K60" s="45">
        <f t="shared" si="13"/>
        <v>36000</v>
      </c>
      <c r="L60" s="45">
        <f t="shared" si="14"/>
        <v>0.66</v>
      </c>
      <c r="M60" s="45">
        <f t="shared" si="15"/>
        <v>0.1</v>
      </c>
      <c r="N60" s="47">
        <f t="shared" si="16"/>
        <v>89999.999999999985</v>
      </c>
      <c r="O60" s="47">
        <f t="shared" si="17"/>
        <v>49999.999999999985</v>
      </c>
    </row>
    <row r="61" spans="7:15" x14ac:dyDescent="0.3">
      <c r="G61">
        <f t="shared" si="9"/>
        <v>1</v>
      </c>
      <c r="H61">
        <f t="shared" si="10"/>
        <v>3</v>
      </c>
      <c r="I61">
        <f t="shared" si="11"/>
        <v>3</v>
      </c>
      <c r="J61" s="45">
        <f t="shared" si="12"/>
        <v>50000</v>
      </c>
      <c r="K61" s="45">
        <f t="shared" si="13"/>
        <v>33000</v>
      </c>
      <c r="L61" s="45">
        <f t="shared" si="14"/>
        <v>0.66</v>
      </c>
      <c r="M61" s="45">
        <f t="shared" si="15"/>
        <v>0.1</v>
      </c>
      <c r="N61" s="47">
        <f t="shared" si="16"/>
        <v>82499.999999999985</v>
      </c>
      <c r="O61" s="47">
        <f t="shared" si="17"/>
        <v>32499.999999999985</v>
      </c>
    </row>
    <row r="62" spans="7:15" x14ac:dyDescent="0.3">
      <c r="G62">
        <f t="shared" si="9"/>
        <v>2</v>
      </c>
      <c r="H62">
        <f t="shared" si="10"/>
        <v>3</v>
      </c>
      <c r="I62">
        <f t="shared" si="11"/>
        <v>3</v>
      </c>
      <c r="J62" s="45">
        <f t="shared" si="12"/>
        <v>60000</v>
      </c>
      <c r="K62" s="45">
        <f t="shared" si="13"/>
        <v>33000</v>
      </c>
      <c r="L62" s="45">
        <f t="shared" si="14"/>
        <v>0.66</v>
      </c>
      <c r="M62" s="45">
        <f t="shared" si="15"/>
        <v>0.1</v>
      </c>
      <c r="N62" s="47">
        <f t="shared" si="16"/>
        <v>82499.999999999985</v>
      </c>
      <c r="O62" s="47">
        <f t="shared" si="17"/>
        <v>22499.999999999985</v>
      </c>
    </row>
    <row r="63" spans="7:15" x14ac:dyDescent="0.3">
      <c r="G63">
        <f t="shared" si="9"/>
        <v>3</v>
      </c>
      <c r="H63">
        <f t="shared" si="10"/>
        <v>3</v>
      </c>
      <c r="I63">
        <f t="shared" si="11"/>
        <v>3</v>
      </c>
      <c r="J63" s="45">
        <f t="shared" si="12"/>
        <v>55000.000000000007</v>
      </c>
      <c r="K63" s="45">
        <f t="shared" si="13"/>
        <v>33000</v>
      </c>
      <c r="L63" s="45">
        <f t="shared" si="14"/>
        <v>0.66</v>
      </c>
      <c r="M63" s="45">
        <f t="shared" si="15"/>
        <v>0.1</v>
      </c>
      <c r="N63" s="47">
        <f t="shared" si="16"/>
        <v>82499.999999999985</v>
      </c>
      <c r="O63" s="47">
        <f t="shared" si="17"/>
        <v>27499.999999999978</v>
      </c>
    </row>
    <row r="64" spans="7:15" x14ac:dyDescent="0.3">
      <c r="G64">
        <f t="shared" si="9"/>
        <v>4</v>
      </c>
      <c r="H64">
        <f t="shared" si="10"/>
        <v>3</v>
      </c>
      <c r="I64">
        <f t="shared" si="11"/>
        <v>3</v>
      </c>
      <c r="J64" s="45">
        <f t="shared" si="12"/>
        <v>45000</v>
      </c>
      <c r="K64" s="45">
        <f t="shared" si="13"/>
        <v>33000</v>
      </c>
      <c r="L64" s="45">
        <f t="shared" si="14"/>
        <v>0.66</v>
      </c>
      <c r="M64" s="45">
        <f t="shared" si="15"/>
        <v>0.1</v>
      </c>
      <c r="N64" s="47">
        <f t="shared" si="16"/>
        <v>82499.999999999985</v>
      </c>
      <c r="O64" s="47">
        <f t="shared" si="17"/>
        <v>37499.999999999985</v>
      </c>
    </row>
    <row r="65" spans="7:15" x14ac:dyDescent="0.3">
      <c r="G65">
        <f t="shared" si="9"/>
        <v>5</v>
      </c>
      <c r="H65">
        <f t="shared" si="10"/>
        <v>3</v>
      </c>
      <c r="I65">
        <f t="shared" si="11"/>
        <v>3</v>
      </c>
      <c r="J65" s="45">
        <f t="shared" si="12"/>
        <v>40000</v>
      </c>
      <c r="K65" s="45">
        <f t="shared" si="13"/>
        <v>33000</v>
      </c>
      <c r="L65" s="45">
        <f t="shared" si="14"/>
        <v>0.66</v>
      </c>
      <c r="M65" s="45">
        <f t="shared" si="15"/>
        <v>0.1</v>
      </c>
      <c r="N65" s="47">
        <f t="shared" si="16"/>
        <v>82499.999999999985</v>
      </c>
      <c r="O65" s="47">
        <f t="shared" si="17"/>
        <v>42499.999999999985</v>
      </c>
    </row>
    <row r="66" spans="7:15" x14ac:dyDescent="0.3">
      <c r="G66">
        <f t="shared" ref="G66:G97" si="18">MOD((ROW()-1),5)+1</f>
        <v>1</v>
      </c>
      <c r="H66">
        <f t="shared" ref="H66:H97" si="19">MOD(INT((ROW()-1)/5),5)+1</f>
        <v>4</v>
      </c>
      <c r="I66">
        <f t="shared" ref="I66:I97" si="20">MOD(INT(INT((ROW()-1)/5)/5),5)+1</f>
        <v>3</v>
      </c>
      <c r="J66" s="45">
        <f t="shared" ref="J66:J97" si="21">INDEX($C$2:$C$6,G66)</f>
        <v>50000</v>
      </c>
      <c r="K66" s="45">
        <f t="shared" ref="K66:K97" si="22">INDEX($D$2:$D$6,H66)</f>
        <v>27000</v>
      </c>
      <c r="L66" s="45">
        <f t="shared" ref="L66:L97" si="23">INDEX($E$2:$E$6,I66)</f>
        <v>0.66</v>
      </c>
      <c r="M66" s="45">
        <f t="shared" ref="M66:M97" si="24">$F$2</f>
        <v>0.1</v>
      </c>
      <c r="N66" s="47">
        <f t="shared" ref="N66:N97" si="25">(K66*(1+M66))/((1+M66-L66))</f>
        <v>67500</v>
      </c>
      <c r="O66" s="47">
        <f t="shared" ref="O66:O97" si="26">N66-J66</f>
        <v>17500</v>
      </c>
    </row>
    <row r="67" spans="7:15" x14ac:dyDescent="0.3">
      <c r="G67">
        <f t="shared" si="18"/>
        <v>2</v>
      </c>
      <c r="H67">
        <f t="shared" si="19"/>
        <v>4</v>
      </c>
      <c r="I67">
        <f t="shared" si="20"/>
        <v>3</v>
      </c>
      <c r="J67" s="45">
        <f t="shared" si="21"/>
        <v>60000</v>
      </c>
      <c r="K67" s="45">
        <f t="shared" si="22"/>
        <v>27000</v>
      </c>
      <c r="L67" s="45">
        <f t="shared" si="23"/>
        <v>0.66</v>
      </c>
      <c r="M67" s="45">
        <f t="shared" si="24"/>
        <v>0.1</v>
      </c>
      <c r="N67" s="47">
        <f t="shared" si="25"/>
        <v>67500</v>
      </c>
      <c r="O67" s="47">
        <f t="shared" si="26"/>
        <v>7500</v>
      </c>
    </row>
    <row r="68" spans="7:15" x14ac:dyDescent="0.3">
      <c r="G68">
        <f t="shared" si="18"/>
        <v>3</v>
      </c>
      <c r="H68">
        <f t="shared" si="19"/>
        <v>4</v>
      </c>
      <c r="I68">
        <f t="shared" si="20"/>
        <v>3</v>
      </c>
      <c r="J68" s="45">
        <f t="shared" si="21"/>
        <v>55000.000000000007</v>
      </c>
      <c r="K68" s="45">
        <f t="shared" si="22"/>
        <v>27000</v>
      </c>
      <c r="L68" s="45">
        <f t="shared" si="23"/>
        <v>0.66</v>
      </c>
      <c r="M68" s="45">
        <f t="shared" si="24"/>
        <v>0.1</v>
      </c>
      <c r="N68" s="47">
        <f t="shared" si="25"/>
        <v>67500</v>
      </c>
      <c r="O68" s="47">
        <f t="shared" si="26"/>
        <v>12499.999999999993</v>
      </c>
    </row>
    <row r="69" spans="7:15" x14ac:dyDescent="0.3">
      <c r="G69">
        <f t="shared" si="18"/>
        <v>4</v>
      </c>
      <c r="H69">
        <f t="shared" si="19"/>
        <v>4</v>
      </c>
      <c r="I69">
        <f t="shared" si="20"/>
        <v>3</v>
      </c>
      <c r="J69" s="45">
        <f t="shared" si="21"/>
        <v>45000</v>
      </c>
      <c r="K69" s="45">
        <f t="shared" si="22"/>
        <v>27000</v>
      </c>
      <c r="L69" s="45">
        <f t="shared" si="23"/>
        <v>0.66</v>
      </c>
      <c r="M69" s="45">
        <f t="shared" si="24"/>
        <v>0.1</v>
      </c>
      <c r="N69" s="47">
        <f t="shared" si="25"/>
        <v>67500</v>
      </c>
      <c r="O69" s="47">
        <f t="shared" si="26"/>
        <v>22500</v>
      </c>
    </row>
    <row r="70" spans="7:15" x14ac:dyDescent="0.3">
      <c r="G70">
        <f t="shared" si="18"/>
        <v>5</v>
      </c>
      <c r="H70">
        <f t="shared" si="19"/>
        <v>4</v>
      </c>
      <c r="I70">
        <f t="shared" si="20"/>
        <v>3</v>
      </c>
      <c r="J70" s="45">
        <f t="shared" si="21"/>
        <v>40000</v>
      </c>
      <c r="K70" s="45">
        <f t="shared" si="22"/>
        <v>27000</v>
      </c>
      <c r="L70" s="45">
        <f t="shared" si="23"/>
        <v>0.66</v>
      </c>
      <c r="M70" s="45">
        <f t="shared" si="24"/>
        <v>0.1</v>
      </c>
      <c r="N70" s="47">
        <f t="shared" si="25"/>
        <v>67500</v>
      </c>
      <c r="O70" s="47">
        <f t="shared" si="26"/>
        <v>27500</v>
      </c>
    </row>
    <row r="71" spans="7:15" x14ac:dyDescent="0.3">
      <c r="G71">
        <f t="shared" si="18"/>
        <v>1</v>
      </c>
      <c r="H71">
        <f t="shared" si="19"/>
        <v>5</v>
      </c>
      <c r="I71">
        <f t="shared" si="20"/>
        <v>3</v>
      </c>
      <c r="J71" s="45">
        <f t="shared" si="21"/>
        <v>50000</v>
      </c>
      <c r="K71" s="45">
        <f t="shared" si="22"/>
        <v>24000</v>
      </c>
      <c r="L71" s="45">
        <f t="shared" si="23"/>
        <v>0.66</v>
      </c>
      <c r="M71" s="45">
        <f t="shared" si="24"/>
        <v>0.1</v>
      </c>
      <c r="N71" s="47">
        <f t="shared" si="25"/>
        <v>60000</v>
      </c>
      <c r="O71" s="47">
        <f t="shared" si="26"/>
        <v>10000</v>
      </c>
    </row>
    <row r="72" spans="7:15" x14ac:dyDescent="0.3">
      <c r="G72">
        <f t="shared" si="18"/>
        <v>2</v>
      </c>
      <c r="H72">
        <f t="shared" si="19"/>
        <v>5</v>
      </c>
      <c r="I72">
        <f t="shared" si="20"/>
        <v>3</v>
      </c>
      <c r="J72" s="45">
        <f t="shared" si="21"/>
        <v>60000</v>
      </c>
      <c r="K72" s="45">
        <f t="shared" si="22"/>
        <v>24000</v>
      </c>
      <c r="L72" s="45">
        <f t="shared" si="23"/>
        <v>0.66</v>
      </c>
      <c r="M72" s="45">
        <f t="shared" si="24"/>
        <v>0.1</v>
      </c>
      <c r="N72" s="47">
        <f t="shared" si="25"/>
        <v>60000</v>
      </c>
      <c r="O72" s="47">
        <f t="shared" si="26"/>
        <v>0</v>
      </c>
    </row>
    <row r="73" spans="7:15" x14ac:dyDescent="0.3">
      <c r="G73">
        <f t="shared" si="18"/>
        <v>3</v>
      </c>
      <c r="H73">
        <f t="shared" si="19"/>
        <v>5</v>
      </c>
      <c r="I73">
        <f t="shared" si="20"/>
        <v>3</v>
      </c>
      <c r="J73" s="45">
        <f t="shared" si="21"/>
        <v>55000.000000000007</v>
      </c>
      <c r="K73" s="45">
        <f t="shared" si="22"/>
        <v>24000</v>
      </c>
      <c r="L73" s="45">
        <f t="shared" si="23"/>
        <v>0.66</v>
      </c>
      <c r="M73" s="45">
        <f t="shared" si="24"/>
        <v>0.1</v>
      </c>
      <c r="N73" s="47">
        <f t="shared" si="25"/>
        <v>60000</v>
      </c>
      <c r="O73" s="47">
        <f t="shared" si="26"/>
        <v>4999.9999999999927</v>
      </c>
    </row>
    <row r="74" spans="7:15" x14ac:dyDescent="0.3">
      <c r="G74">
        <f t="shared" si="18"/>
        <v>4</v>
      </c>
      <c r="H74">
        <f t="shared" si="19"/>
        <v>5</v>
      </c>
      <c r="I74">
        <f t="shared" si="20"/>
        <v>3</v>
      </c>
      <c r="J74" s="45">
        <f t="shared" si="21"/>
        <v>45000</v>
      </c>
      <c r="K74" s="45">
        <f t="shared" si="22"/>
        <v>24000</v>
      </c>
      <c r="L74" s="45">
        <f t="shared" si="23"/>
        <v>0.66</v>
      </c>
      <c r="M74" s="45">
        <f t="shared" si="24"/>
        <v>0.1</v>
      </c>
      <c r="N74" s="47">
        <f t="shared" si="25"/>
        <v>60000</v>
      </c>
      <c r="O74" s="47">
        <f t="shared" si="26"/>
        <v>15000</v>
      </c>
    </row>
    <row r="75" spans="7:15" x14ac:dyDescent="0.3">
      <c r="G75">
        <f t="shared" si="18"/>
        <v>5</v>
      </c>
      <c r="H75">
        <f t="shared" si="19"/>
        <v>5</v>
      </c>
      <c r="I75">
        <f t="shared" si="20"/>
        <v>3</v>
      </c>
      <c r="J75" s="45">
        <f t="shared" si="21"/>
        <v>40000</v>
      </c>
      <c r="K75" s="45">
        <f t="shared" si="22"/>
        <v>24000</v>
      </c>
      <c r="L75" s="45">
        <f t="shared" si="23"/>
        <v>0.66</v>
      </c>
      <c r="M75" s="45">
        <f t="shared" si="24"/>
        <v>0.1</v>
      </c>
      <c r="N75" s="47">
        <f t="shared" si="25"/>
        <v>60000</v>
      </c>
      <c r="O75" s="47">
        <f t="shared" si="26"/>
        <v>20000</v>
      </c>
    </row>
    <row r="76" spans="7:15" x14ac:dyDescent="0.3">
      <c r="G76">
        <f t="shared" si="18"/>
        <v>1</v>
      </c>
      <c r="H76">
        <f t="shared" si="19"/>
        <v>1</v>
      </c>
      <c r="I76">
        <f t="shared" si="20"/>
        <v>4</v>
      </c>
      <c r="J76" s="45">
        <f t="shared" si="21"/>
        <v>50000</v>
      </c>
      <c r="K76" s="45">
        <f t="shared" si="22"/>
        <v>30000</v>
      </c>
      <c r="L76" s="45">
        <f t="shared" si="23"/>
        <v>0.54</v>
      </c>
      <c r="M76" s="45">
        <f t="shared" si="24"/>
        <v>0.1</v>
      </c>
      <c r="N76" s="47">
        <f t="shared" si="25"/>
        <v>58928.57142857142</v>
      </c>
      <c r="O76" s="47">
        <f t="shared" si="26"/>
        <v>8928.5714285714203</v>
      </c>
    </row>
    <row r="77" spans="7:15" x14ac:dyDescent="0.3">
      <c r="G77">
        <f t="shared" si="18"/>
        <v>2</v>
      </c>
      <c r="H77">
        <f t="shared" si="19"/>
        <v>1</v>
      </c>
      <c r="I77">
        <f t="shared" si="20"/>
        <v>4</v>
      </c>
      <c r="J77" s="45">
        <f t="shared" si="21"/>
        <v>60000</v>
      </c>
      <c r="K77" s="45">
        <f t="shared" si="22"/>
        <v>30000</v>
      </c>
      <c r="L77" s="45">
        <f t="shared" si="23"/>
        <v>0.54</v>
      </c>
      <c r="M77" s="45">
        <f t="shared" si="24"/>
        <v>0.1</v>
      </c>
      <c r="N77" s="47">
        <f t="shared" si="25"/>
        <v>58928.57142857142</v>
      </c>
      <c r="O77" s="47">
        <f t="shared" si="26"/>
        <v>-1071.4285714285797</v>
      </c>
    </row>
    <row r="78" spans="7:15" x14ac:dyDescent="0.3">
      <c r="G78">
        <f t="shared" si="18"/>
        <v>3</v>
      </c>
      <c r="H78">
        <f t="shared" si="19"/>
        <v>1</v>
      </c>
      <c r="I78">
        <f t="shared" si="20"/>
        <v>4</v>
      </c>
      <c r="J78" s="45">
        <f t="shared" si="21"/>
        <v>55000.000000000007</v>
      </c>
      <c r="K78" s="45">
        <f t="shared" si="22"/>
        <v>30000</v>
      </c>
      <c r="L78" s="45">
        <f t="shared" si="23"/>
        <v>0.54</v>
      </c>
      <c r="M78" s="45">
        <f t="shared" si="24"/>
        <v>0.1</v>
      </c>
      <c r="N78" s="47">
        <f t="shared" si="25"/>
        <v>58928.57142857142</v>
      </c>
      <c r="O78" s="47">
        <f t="shared" si="26"/>
        <v>3928.571428571413</v>
      </c>
    </row>
    <row r="79" spans="7:15" x14ac:dyDescent="0.3">
      <c r="G79">
        <f t="shared" si="18"/>
        <v>4</v>
      </c>
      <c r="H79">
        <f t="shared" si="19"/>
        <v>1</v>
      </c>
      <c r="I79">
        <f t="shared" si="20"/>
        <v>4</v>
      </c>
      <c r="J79" s="45">
        <f t="shared" si="21"/>
        <v>45000</v>
      </c>
      <c r="K79" s="45">
        <f t="shared" si="22"/>
        <v>30000</v>
      </c>
      <c r="L79" s="45">
        <f t="shared" si="23"/>
        <v>0.54</v>
      </c>
      <c r="M79" s="45">
        <f t="shared" si="24"/>
        <v>0.1</v>
      </c>
      <c r="N79" s="47">
        <f t="shared" si="25"/>
        <v>58928.57142857142</v>
      </c>
      <c r="O79" s="47">
        <f t="shared" si="26"/>
        <v>13928.57142857142</v>
      </c>
    </row>
    <row r="80" spans="7:15" x14ac:dyDescent="0.3">
      <c r="G80">
        <f t="shared" si="18"/>
        <v>5</v>
      </c>
      <c r="H80">
        <f t="shared" si="19"/>
        <v>1</v>
      </c>
      <c r="I80">
        <f t="shared" si="20"/>
        <v>4</v>
      </c>
      <c r="J80" s="45">
        <f t="shared" si="21"/>
        <v>40000</v>
      </c>
      <c r="K80" s="45">
        <f t="shared" si="22"/>
        <v>30000</v>
      </c>
      <c r="L80" s="45">
        <f t="shared" si="23"/>
        <v>0.54</v>
      </c>
      <c r="M80" s="45">
        <f t="shared" si="24"/>
        <v>0.1</v>
      </c>
      <c r="N80" s="47">
        <f t="shared" si="25"/>
        <v>58928.57142857142</v>
      </c>
      <c r="O80" s="47">
        <f t="shared" si="26"/>
        <v>18928.57142857142</v>
      </c>
    </row>
    <row r="81" spans="7:15" x14ac:dyDescent="0.3">
      <c r="G81">
        <f t="shared" si="18"/>
        <v>1</v>
      </c>
      <c r="H81">
        <f t="shared" si="19"/>
        <v>2</v>
      </c>
      <c r="I81">
        <f t="shared" si="20"/>
        <v>4</v>
      </c>
      <c r="J81" s="45">
        <f t="shared" si="21"/>
        <v>50000</v>
      </c>
      <c r="K81" s="45">
        <f t="shared" si="22"/>
        <v>36000</v>
      </c>
      <c r="L81" s="45">
        <f t="shared" si="23"/>
        <v>0.54</v>
      </c>
      <c r="M81" s="45">
        <f t="shared" si="24"/>
        <v>0.1</v>
      </c>
      <c r="N81" s="47">
        <f t="shared" si="25"/>
        <v>70714.28571428571</v>
      </c>
      <c r="O81" s="47">
        <f t="shared" si="26"/>
        <v>20714.28571428571</v>
      </c>
    </row>
    <row r="82" spans="7:15" x14ac:dyDescent="0.3">
      <c r="G82">
        <f t="shared" si="18"/>
        <v>2</v>
      </c>
      <c r="H82">
        <f t="shared" si="19"/>
        <v>2</v>
      </c>
      <c r="I82">
        <f t="shared" si="20"/>
        <v>4</v>
      </c>
      <c r="J82" s="45">
        <f t="shared" si="21"/>
        <v>60000</v>
      </c>
      <c r="K82" s="45">
        <f t="shared" si="22"/>
        <v>36000</v>
      </c>
      <c r="L82" s="45">
        <f t="shared" si="23"/>
        <v>0.54</v>
      </c>
      <c r="M82" s="45">
        <f t="shared" si="24"/>
        <v>0.1</v>
      </c>
      <c r="N82" s="47">
        <f t="shared" si="25"/>
        <v>70714.28571428571</v>
      </c>
      <c r="O82" s="47">
        <f t="shared" si="26"/>
        <v>10714.28571428571</v>
      </c>
    </row>
    <row r="83" spans="7:15" x14ac:dyDescent="0.3">
      <c r="G83">
        <f t="shared" si="18"/>
        <v>3</v>
      </c>
      <c r="H83">
        <f t="shared" si="19"/>
        <v>2</v>
      </c>
      <c r="I83">
        <f t="shared" si="20"/>
        <v>4</v>
      </c>
      <c r="J83" s="45">
        <f t="shared" si="21"/>
        <v>55000.000000000007</v>
      </c>
      <c r="K83" s="45">
        <f t="shared" si="22"/>
        <v>36000</v>
      </c>
      <c r="L83" s="45">
        <f t="shared" si="23"/>
        <v>0.54</v>
      </c>
      <c r="M83" s="45">
        <f t="shared" si="24"/>
        <v>0.1</v>
      </c>
      <c r="N83" s="47">
        <f t="shared" si="25"/>
        <v>70714.28571428571</v>
      </c>
      <c r="O83" s="47">
        <f t="shared" si="26"/>
        <v>15714.285714285703</v>
      </c>
    </row>
    <row r="84" spans="7:15" x14ac:dyDescent="0.3">
      <c r="G84">
        <f t="shared" si="18"/>
        <v>4</v>
      </c>
      <c r="H84">
        <f t="shared" si="19"/>
        <v>2</v>
      </c>
      <c r="I84">
        <f t="shared" si="20"/>
        <v>4</v>
      </c>
      <c r="J84" s="45">
        <f t="shared" si="21"/>
        <v>45000</v>
      </c>
      <c r="K84" s="45">
        <f t="shared" si="22"/>
        <v>36000</v>
      </c>
      <c r="L84" s="45">
        <f t="shared" si="23"/>
        <v>0.54</v>
      </c>
      <c r="M84" s="45">
        <f t="shared" si="24"/>
        <v>0.1</v>
      </c>
      <c r="N84" s="47">
        <f t="shared" si="25"/>
        <v>70714.28571428571</v>
      </c>
      <c r="O84" s="47">
        <f t="shared" si="26"/>
        <v>25714.28571428571</v>
      </c>
    </row>
    <row r="85" spans="7:15" x14ac:dyDescent="0.3">
      <c r="G85">
        <f t="shared" si="18"/>
        <v>5</v>
      </c>
      <c r="H85">
        <f t="shared" si="19"/>
        <v>2</v>
      </c>
      <c r="I85">
        <f t="shared" si="20"/>
        <v>4</v>
      </c>
      <c r="J85" s="45">
        <f t="shared" si="21"/>
        <v>40000</v>
      </c>
      <c r="K85" s="45">
        <f t="shared" si="22"/>
        <v>36000</v>
      </c>
      <c r="L85" s="45">
        <f t="shared" si="23"/>
        <v>0.54</v>
      </c>
      <c r="M85" s="45">
        <f t="shared" si="24"/>
        <v>0.1</v>
      </c>
      <c r="N85" s="47">
        <f t="shared" si="25"/>
        <v>70714.28571428571</v>
      </c>
      <c r="O85" s="47">
        <f t="shared" si="26"/>
        <v>30714.28571428571</v>
      </c>
    </row>
    <row r="86" spans="7:15" x14ac:dyDescent="0.3">
      <c r="G86">
        <f t="shared" si="18"/>
        <v>1</v>
      </c>
      <c r="H86">
        <f t="shared" si="19"/>
        <v>3</v>
      </c>
      <c r="I86">
        <f t="shared" si="20"/>
        <v>4</v>
      </c>
      <c r="J86" s="45">
        <f t="shared" si="21"/>
        <v>50000</v>
      </c>
      <c r="K86" s="45">
        <f t="shared" si="22"/>
        <v>33000</v>
      </c>
      <c r="L86" s="45">
        <f t="shared" si="23"/>
        <v>0.54</v>
      </c>
      <c r="M86" s="45">
        <f t="shared" si="24"/>
        <v>0.1</v>
      </c>
      <c r="N86" s="47">
        <f t="shared" si="25"/>
        <v>64821.428571428565</v>
      </c>
      <c r="O86" s="47">
        <f t="shared" si="26"/>
        <v>14821.428571428565</v>
      </c>
    </row>
    <row r="87" spans="7:15" x14ac:dyDescent="0.3">
      <c r="G87">
        <f t="shared" si="18"/>
        <v>2</v>
      </c>
      <c r="H87">
        <f t="shared" si="19"/>
        <v>3</v>
      </c>
      <c r="I87">
        <f t="shared" si="20"/>
        <v>4</v>
      </c>
      <c r="J87" s="45">
        <f t="shared" si="21"/>
        <v>60000</v>
      </c>
      <c r="K87" s="45">
        <f t="shared" si="22"/>
        <v>33000</v>
      </c>
      <c r="L87" s="45">
        <f t="shared" si="23"/>
        <v>0.54</v>
      </c>
      <c r="M87" s="45">
        <f t="shared" si="24"/>
        <v>0.1</v>
      </c>
      <c r="N87" s="47">
        <f t="shared" si="25"/>
        <v>64821.428571428565</v>
      </c>
      <c r="O87" s="47">
        <f t="shared" si="26"/>
        <v>4821.4285714285652</v>
      </c>
    </row>
    <row r="88" spans="7:15" x14ac:dyDescent="0.3">
      <c r="G88">
        <f t="shared" si="18"/>
        <v>3</v>
      </c>
      <c r="H88">
        <f t="shared" si="19"/>
        <v>3</v>
      </c>
      <c r="I88">
        <f t="shared" si="20"/>
        <v>4</v>
      </c>
      <c r="J88" s="45">
        <f t="shared" si="21"/>
        <v>55000.000000000007</v>
      </c>
      <c r="K88" s="45">
        <f t="shared" si="22"/>
        <v>33000</v>
      </c>
      <c r="L88" s="45">
        <f t="shared" si="23"/>
        <v>0.54</v>
      </c>
      <c r="M88" s="45">
        <f t="shared" si="24"/>
        <v>0.1</v>
      </c>
      <c r="N88" s="47">
        <f t="shared" si="25"/>
        <v>64821.428571428565</v>
      </c>
      <c r="O88" s="47">
        <f t="shared" si="26"/>
        <v>9821.4285714285579</v>
      </c>
    </row>
    <row r="89" spans="7:15" x14ac:dyDescent="0.3">
      <c r="G89">
        <f t="shared" si="18"/>
        <v>4</v>
      </c>
      <c r="H89">
        <f t="shared" si="19"/>
        <v>3</v>
      </c>
      <c r="I89">
        <f t="shared" si="20"/>
        <v>4</v>
      </c>
      <c r="J89" s="45">
        <f t="shared" si="21"/>
        <v>45000</v>
      </c>
      <c r="K89" s="45">
        <f t="shared" si="22"/>
        <v>33000</v>
      </c>
      <c r="L89" s="45">
        <f t="shared" si="23"/>
        <v>0.54</v>
      </c>
      <c r="M89" s="45">
        <f t="shared" si="24"/>
        <v>0.1</v>
      </c>
      <c r="N89" s="47">
        <f t="shared" si="25"/>
        <v>64821.428571428565</v>
      </c>
      <c r="O89" s="47">
        <f t="shared" si="26"/>
        <v>19821.428571428565</v>
      </c>
    </row>
    <row r="90" spans="7:15" x14ac:dyDescent="0.3">
      <c r="G90">
        <f t="shared" si="18"/>
        <v>5</v>
      </c>
      <c r="H90">
        <f t="shared" si="19"/>
        <v>3</v>
      </c>
      <c r="I90">
        <f t="shared" si="20"/>
        <v>4</v>
      </c>
      <c r="J90" s="45">
        <f t="shared" si="21"/>
        <v>40000</v>
      </c>
      <c r="K90" s="45">
        <f t="shared" si="22"/>
        <v>33000</v>
      </c>
      <c r="L90" s="45">
        <f t="shared" si="23"/>
        <v>0.54</v>
      </c>
      <c r="M90" s="45">
        <f t="shared" si="24"/>
        <v>0.1</v>
      </c>
      <c r="N90" s="47">
        <f t="shared" si="25"/>
        <v>64821.428571428565</v>
      </c>
      <c r="O90" s="47">
        <f t="shared" si="26"/>
        <v>24821.428571428565</v>
      </c>
    </row>
    <row r="91" spans="7:15" x14ac:dyDescent="0.3">
      <c r="G91">
        <f t="shared" si="18"/>
        <v>1</v>
      </c>
      <c r="H91">
        <f t="shared" si="19"/>
        <v>4</v>
      </c>
      <c r="I91">
        <f t="shared" si="20"/>
        <v>4</v>
      </c>
      <c r="J91" s="45">
        <f t="shared" si="21"/>
        <v>50000</v>
      </c>
      <c r="K91" s="45">
        <f t="shared" si="22"/>
        <v>27000</v>
      </c>
      <c r="L91" s="45">
        <f t="shared" si="23"/>
        <v>0.54</v>
      </c>
      <c r="M91" s="45">
        <f t="shared" si="24"/>
        <v>0.1</v>
      </c>
      <c r="N91" s="47">
        <f t="shared" si="25"/>
        <v>53035.71428571429</v>
      </c>
      <c r="O91" s="47">
        <f t="shared" si="26"/>
        <v>3035.7142857142899</v>
      </c>
    </row>
    <row r="92" spans="7:15" x14ac:dyDescent="0.3">
      <c r="G92">
        <f t="shared" si="18"/>
        <v>2</v>
      </c>
      <c r="H92">
        <f t="shared" si="19"/>
        <v>4</v>
      </c>
      <c r="I92">
        <f t="shared" si="20"/>
        <v>4</v>
      </c>
      <c r="J92" s="45">
        <f t="shared" si="21"/>
        <v>60000</v>
      </c>
      <c r="K92" s="45">
        <f t="shared" si="22"/>
        <v>27000</v>
      </c>
      <c r="L92" s="45">
        <f t="shared" si="23"/>
        <v>0.54</v>
      </c>
      <c r="M92" s="45">
        <f t="shared" si="24"/>
        <v>0.1</v>
      </c>
      <c r="N92" s="47">
        <f t="shared" si="25"/>
        <v>53035.71428571429</v>
      </c>
      <c r="O92" s="47">
        <f t="shared" si="26"/>
        <v>-6964.2857142857101</v>
      </c>
    </row>
    <row r="93" spans="7:15" x14ac:dyDescent="0.3">
      <c r="G93">
        <f t="shared" si="18"/>
        <v>3</v>
      </c>
      <c r="H93">
        <f t="shared" si="19"/>
        <v>4</v>
      </c>
      <c r="I93">
        <f t="shared" si="20"/>
        <v>4</v>
      </c>
      <c r="J93" s="45">
        <f t="shared" si="21"/>
        <v>55000.000000000007</v>
      </c>
      <c r="K93" s="45">
        <f t="shared" si="22"/>
        <v>27000</v>
      </c>
      <c r="L93" s="45">
        <f t="shared" si="23"/>
        <v>0.54</v>
      </c>
      <c r="M93" s="45">
        <f t="shared" si="24"/>
        <v>0.1</v>
      </c>
      <c r="N93" s="47">
        <f t="shared" si="25"/>
        <v>53035.71428571429</v>
      </c>
      <c r="O93" s="47">
        <f t="shared" si="26"/>
        <v>-1964.2857142857174</v>
      </c>
    </row>
    <row r="94" spans="7:15" x14ac:dyDescent="0.3">
      <c r="G94">
        <f t="shared" si="18"/>
        <v>4</v>
      </c>
      <c r="H94">
        <f t="shared" si="19"/>
        <v>4</v>
      </c>
      <c r="I94">
        <f t="shared" si="20"/>
        <v>4</v>
      </c>
      <c r="J94" s="45">
        <f t="shared" si="21"/>
        <v>45000</v>
      </c>
      <c r="K94" s="45">
        <f t="shared" si="22"/>
        <v>27000</v>
      </c>
      <c r="L94" s="45">
        <f t="shared" si="23"/>
        <v>0.54</v>
      </c>
      <c r="M94" s="45">
        <f t="shared" si="24"/>
        <v>0.1</v>
      </c>
      <c r="N94" s="47">
        <f t="shared" si="25"/>
        <v>53035.71428571429</v>
      </c>
      <c r="O94" s="47">
        <f t="shared" si="26"/>
        <v>8035.7142857142899</v>
      </c>
    </row>
    <row r="95" spans="7:15" x14ac:dyDescent="0.3">
      <c r="G95">
        <f t="shared" si="18"/>
        <v>5</v>
      </c>
      <c r="H95">
        <f t="shared" si="19"/>
        <v>4</v>
      </c>
      <c r="I95">
        <f t="shared" si="20"/>
        <v>4</v>
      </c>
      <c r="J95" s="45">
        <f t="shared" si="21"/>
        <v>40000</v>
      </c>
      <c r="K95" s="45">
        <f t="shared" si="22"/>
        <v>27000</v>
      </c>
      <c r="L95" s="45">
        <f t="shared" si="23"/>
        <v>0.54</v>
      </c>
      <c r="M95" s="45">
        <f t="shared" si="24"/>
        <v>0.1</v>
      </c>
      <c r="N95" s="47">
        <f t="shared" si="25"/>
        <v>53035.71428571429</v>
      </c>
      <c r="O95" s="47">
        <f t="shared" si="26"/>
        <v>13035.71428571429</v>
      </c>
    </row>
    <row r="96" spans="7:15" x14ac:dyDescent="0.3">
      <c r="G96">
        <f t="shared" si="18"/>
        <v>1</v>
      </c>
      <c r="H96">
        <f t="shared" si="19"/>
        <v>5</v>
      </c>
      <c r="I96">
        <f t="shared" si="20"/>
        <v>4</v>
      </c>
      <c r="J96" s="45">
        <f t="shared" si="21"/>
        <v>50000</v>
      </c>
      <c r="K96" s="45">
        <f t="shared" si="22"/>
        <v>24000</v>
      </c>
      <c r="L96" s="45">
        <f t="shared" si="23"/>
        <v>0.54</v>
      </c>
      <c r="M96" s="45">
        <f t="shared" si="24"/>
        <v>0.1</v>
      </c>
      <c r="N96" s="47">
        <f t="shared" si="25"/>
        <v>47142.857142857145</v>
      </c>
      <c r="O96" s="47">
        <f t="shared" si="26"/>
        <v>-2857.1428571428551</v>
      </c>
    </row>
    <row r="97" spans="7:15" x14ac:dyDescent="0.3">
      <c r="G97">
        <f t="shared" si="18"/>
        <v>2</v>
      </c>
      <c r="H97">
        <f t="shared" si="19"/>
        <v>5</v>
      </c>
      <c r="I97">
        <f t="shared" si="20"/>
        <v>4</v>
      </c>
      <c r="J97" s="45">
        <f t="shared" si="21"/>
        <v>60000</v>
      </c>
      <c r="K97" s="45">
        <f t="shared" si="22"/>
        <v>24000</v>
      </c>
      <c r="L97" s="45">
        <f t="shared" si="23"/>
        <v>0.54</v>
      </c>
      <c r="M97" s="45">
        <f t="shared" si="24"/>
        <v>0.1</v>
      </c>
      <c r="N97" s="47">
        <f t="shared" si="25"/>
        <v>47142.857142857145</v>
      </c>
      <c r="O97" s="47">
        <f t="shared" si="26"/>
        <v>-12857.142857142855</v>
      </c>
    </row>
    <row r="98" spans="7:15" x14ac:dyDescent="0.3">
      <c r="G98">
        <f t="shared" ref="G98:G126" si="27">MOD((ROW()-1),5)+1</f>
        <v>3</v>
      </c>
      <c r="H98">
        <f t="shared" ref="H98:H126" si="28">MOD(INT((ROW()-1)/5),5)+1</f>
        <v>5</v>
      </c>
      <c r="I98">
        <f t="shared" ref="I98:I126" si="29">MOD(INT(INT((ROW()-1)/5)/5),5)+1</f>
        <v>4</v>
      </c>
      <c r="J98" s="45">
        <f t="shared" ref="J98:J126" si="30">INDEX($C$2:$C$6,G98)</f>
        <v>55000.000000000007</v>
      </c>
      <c r="K98" s="45">
        <f t="shared" ref="K98:K126" si="31">INDEX($D$2:$D$6,H98)</f>
        <v>24000</v>
      </c>
      <c r="L98" s="45">
        <f t="shared" ref="L98:L126" si="32">INDEX($E$2:$E$6,I98)</f>
        <v>0.54</v>
      </c>
      <c r="M98" s="45">
        <f t="shared" ref="M98:M126" si="33">$F$2</f>
        <v>0.1</v>
      </c>
      <c r="N98" s="47">
        <f t="shared" ref="N98:N126" si="34">(K98*(1+M98))/((1+M98-L98))</f>
        <v>47142.857142857145</v>
      </c>
      <c r="O98" s="47">
        <f t="shared" ref="O98:O126" si="35">N98-J98</f>
        <v>-7857.1428571428623</v>
      </c>
    </row>
    <row r="99" spans="7:15" x14ac:dyDescent="0.3">
      <c r="G99">
        <f t="shared" si="27"/>
        <v>4</v>
      </c>
      <c r="H99">
        <f t="shared" si="28"/>
        <v>5</v>
      </c>
      <c r="I99">
        <f t="shared" si="29"/>
        <v>4</v>
      </c>
      <c r="J99" s="45">
        <f t="shared" si="30"/>
        <v>45000</v>
      </c>
      <c r="K99" s="45">
        <f t="shared" si="31"/>
        <v>24000</v>
      </c>
      <c r="L99" s="45">
        <f t="shared" si="32"/>
        <v>0.54</v>
      </c>
      <c r="M99" s="45">
        <f t="shared" si="33"/>
        <v>0.1</v>
      </c>
      <c r="N99" s="47">
        <f t="shared" si="34"/>
        <v>47142.857142857145</v>
      </c>
      <c r="O99" s="47">
        <f t="shared" si="35"/>
        <v>2142.8571428571449</v>
      </c>
    </row>
    <row r="100" spans="7:15" x14ac:dyDescent="0.3">
      <c r="G100">
        <f t="shared" si="27"/>
        <v>5</v>
      </c>
      <c r="H100">
        <f t="shared" si="28"/>
        <v>5</v>
      </c>
      <c r="I100">
        <f t="shared" si="29"/>
        <v>4</v>
      </c>
      <c r="J100" s="45">
        <f t="shared" si="30"/>
        <v>40000</v>
      </c>
      <c r="K100" s="45">
        <f t="shared" si="31"/>
        <v>24000</v>
      </c>
      <c r="L100" s="45">
        <f t="shared" si="32"/>
        <v>0.54</v>
      </c>
      <c r="M100" s="45">
        <f t="shared" si="33"/>
        <v>0.1</v>
      </c>
      <c r="N100" s="47">
        <f t="shared" si="34"/>
        <v>47142.857142857145</v>
      </c>
      <c r="O100" s="47">
        <f t="shared" si="35"/>
        <v>7142.8571428571449</v>
      </c>
    </row>
    <row r="101" spans="7:15" x14ac:dyDescent="0.3">
      <c r="G101">
        <f t="shared" si="27"/>
        <v>1</v>
      </c>
      <c r="H101">
        <f t="shared" si="28"/>
        <v>1</v>
      </c>
      <c r="I101">
        <f t="shared" si="29"/>
        <v>5</v>
      </c>
      <c r="J101" s="45">
        <f t="shared" si="30"/>
        <v>50000</v>
      </c>
      <c r="K101" s="45">
        <f t="shared" si="31"/>
        <v>30000</v>
      </c>
      <c r="L101" s="45">
        <f t="shared" si="32"/>
        <v>0.48</v>
      </c>
      <c r="M101" s="45">
        <f t="shared" si="33"/>
        <v>0.1</v>
      </c>
      <c r="N101" s="47">
        <f t="shared" si="34"/>
        <v>53225.806451612894</v>
      </c>
      <c r="O101" s="47">
        <f t="shared" si="35"/>
        <v>3225.8064516128943</v>
      </c>
    </row>
    <row r="102" spans="7:15" x14ac:dyDescent="0.3">
      <c r="G102">
        <f t="shared" si="27"/>
        <v>2</v>
      </c>
      <c r="H102">
        <f t="shared" si="28"/>
        <v>1</v>
      </c>
      <c r="I102">
        <f t="shared" si="29"/>
        <v>5</v>
      </c>
      <c r="J102" s="45">
        <f t="shared" si="30"/>
        <v>60000</v>
      </c>
      <c r="K102" s="45">
        <f t="shared" si="31"/>
        <v>30000</v>
      </c>
      <c r="L102" s="45">
        <f t="shared" si="32"/>
        <v>0.48</v>
      </c>
      <c r="M102" s="45">
        <f t="shared" si="33"/>
        <v>0.1</v>
      </c>
      <c r="N102" s="47">
        <f t="shared" si="34"/>
        <v>53225.806451612894</v>
      </c>
      <c r="O102" s="47">
        <f t="shared" si="35"/>
        <v>-6774.1935483871057</v>
      </c>
    </row>
    <row r="103" spans="7:15" x14ac:dyDescent="0.3">
      <c r="G103">
        <f t="shared" si="27"/>
        <v>3</v>
      </c>
      <c r="H103">
        <f t="shared" si="28"/>
        <v>1</v>
      </c>
      <c r="I103">
        <f t="shared" si="29"/>
        <v>5</v>
      </c>
      <c r="J103" s="45">
        <f t="shared" si="30"/>
        <v>55000.000000000007</v>
      </c>
      <c r="K103" s="45">
        <f t="shared" si="31"/>
        <v>30000</v>
      </c>
      <c r="L103" s="45">
        <f t="shared" si="32"/>
        <v>0.48</v>
      </c>
      <c r="M103" s="45">
        <f t="shared" si="33"/>
        <v>0.1</v>
      </c>
      <c r="N103" s="47">
        <f t="shared" si="34"/>
        <v>53225.806451612894</v>
      </c>
      <c r="O103" s="47">
        <f t="shared" si="35"/>
        <v>-1774.193548387113</v>
      </c>
    </row>
    <row r="104" spans="7:15" x14ac:dyDescent="0.3">
      <c r="G104">
        <f t="shared" si="27"/>
        <v>4</v>
      </c>
      <c r="H104">
        <f t="shared" si="28"/>
        <v>1</v>
      </c>
      <c r="I104">
        <f t="shared" si="29"/>
        <v>5</v>
      </c>
      <c r="J104" s="45">
        <f t="shared" si="30"/>
        <v>45000</v>
      </c>
      <c r="K104" s="45">
        <f t="shared" si="31"/>
        <v>30000</v>
      </c>
      <c r="L104" s="45">
        <f t="shared" si="32"/>
        <v>0.48</v>
      </c>
      <c r="M104" s="45">
        <f t="shared" si="33"/>
        <v>0.1</v>
      </c>
      <c r="N104" s="47">
        <f t="shared" si="34"/>
        <v>53225.806451612894</v>
      </c>
      <c r="O104" s="47">
        <f t="shared" si="35"/>
        <v>8225.8064516128943</v>
      </c>
    </row>
    <row r="105" spans="7:15" x14ac:dyDescent="0.3">
      <c r="G105">
        <f t="shared" si="27"/>
        <v>5</v>
      </c>
      <c r="H105">
        <f t="shared" si="28"/>
        <v>1</v>
      </c>
      <c r="I105">
        <f t="shared" si="29"/>
        <v>5</v>
      </c>
      <c r="J105" s="45">
        <f t="shared" si="30"/>
        <v>40000</v>
      </c>
      <c r="K105" s="45">
        <f t="shared" si="31"/>
        <v>30000</v>
      </c>
      <c r="L105" s="45">
        <f t="shared" si="32"/>
        <v>0.48</v>
      </c>
      <c r="M105" s="45">
        <f t="shared" si="33"/>
        <v>0.1</v>
      </c>
      <c r="N105" s="47">
        <f t="shared" si="34"/>
        <v>53225.806451612894</v>
      </c>
      <c r="O105" s="47">
        <f t="shared" si="35"/>
        <v>13225.806451612894</v>
      </c>
    </row>
    <row r="106" spans="7:15" x14ac:dyDescent="0.3">
      <c r="G106">
        <f t="shared" si="27"/>
        <v>1</v>
      </c>
      <c r="H106">
        <f t="shared" si="28"/>
        <v>2</v>
      </c>
      <c r="I106">
        <f t="shared" si="29"/>
        <v>5</v>
      </c>
      <c r="J106" s="45">
        <f t="shared" si="30"/>
        <v>50000</v>
      </c>
      <c r="K106" s="45">
        <f t="shared" si="31"/>
        <v>36000</v>
      </c>
      <c r="L106" s="45">
        <f t="shared" si="32"/>
        <v>0.48</v>
      </c>
      <c r="M106" s="45">
        <f t="shared" si="33"/>
        <v>0.1</v>
      </c>
      <c r="N106" s="47">
        <f t="shared" si="34"/>
        <v>63870.96774193547</v>
      </c>
      <c r="O106" s="47">
        <f t="shared" si="35"/>
        <v>13870.96774193547</v>
      </c>
    </row>
    <row r="107" spans="7:15" x14ac:dyDescent="0.3">
      <c r="G107">
        <f t="shared" si="27"/>
        <v>2</v>
      </c>
      <c r="H107">
        <f t="shared" si="28"/>
        <v>2</v>
      </c>
      <c r="I107">
        <f t="shared" si="29"/>
        <v>5</v>
      </c>
      <c r="J107" s="45">
        <f t="shared" si="30"/>
        <v>60000</v>
      </c>
      <c r="K107" s="45">
        <f t="shared" si="31"/>
        <v>36000</v>
      </c>
      <c r="L107" s="45">
        <f t="shared" si="32"/>
        <v>0.48</v>
      </c>
      <c r="M107" s="45">
        <f t="shared" si="33"/>
        <v>0.1</v>
      </c>
      <c r="N107" s="47">
        <f t="shared" si="34"/>
        <v>63870.96774193547</v>
      </c>
      <c r="O107" s="47">
        <f t="shared" si="35"/>
        <v>3870.9677419354703</v>
      </c>
    </row>
    <row r="108" spans="7:15" x14ac:dyDescent="0.3">
      <c r="G108">
        <f t="shared" si="27"/>
        <v>3</v>
      </c>
      <c r="H108">
        <f t="shared" si="28"/>
        <v>2</v>
      </c>
      <c r="I108">
        <f t="shared" si="29"/>
        <v>5</v>
      </c>
      <c r="J108" s="45">
        <f t="shared" si="30"/>
        <v>55000.000000000007</v>
      </c>
      <c r="K108" s="45">
        <f t="shared" si="31"/>
        <v>36000</v>
      </c>
      <c r="L108" s="45">
        <f t="shared" si="32"/>
        <v>0.48</v>
      </c>
      <c r="M108" s="45">
        <f t="shared" si="33"/>
        <v>0.1</v>
      </c>
      <c r="N108" s="47">
        <f t="shared" si="34"/>
        <v>63870.96774193547</v>
      </c>
      <c r="O108" s="47">
        <f t="shared" si="35"/>
        <v>8870.967741935463</v>
      </c>
    </row>
    <row r="109" spans="7:15" x14ac:dyDescent="0.3">
      <c r="G109">
        <f t="shared" si="27"/>
        <v>4</v>
      </c>
      <c r="H109">
        <f t="shared" si="28"/>
        <v>2</v>
      </c>
      <c r="I109">
        <f t="shared" si="29"/>
        <v>5</v>
      </c>
      <c r="J109" s="45">
        <f t="shared" si="30"/>
        <v>45000</v>
      </c>
      <c r="K109" s="45">
        <f t="shared" si="31"/>
        <v>36000</v>
      </c>
      <c r="L109" s="45">
        <f t="shared" si="32"/>
        <v>0.48</v>
      </c>
      <c r="M109" s="45">
        <f t="shared" si="33"/>
        <v>0.1</v>
      </c>
      <c r="N109" s="47">
        <f t="shared" si="34"/>
        <v>63870.96774193547</v>
      </c>
      <c r="O109" s="47">
        <f t="shared" si="35"/>
        <v>18870.96774193547</v>
      </c>
    </row>
    <row r="110" spans="7:15" x14ac:dyDescent="0.3">
      <c r="G110">
        <f t="shared" si="27"/>
        <v>5</v>
      </c>
      <c r="H110">
        <f t="shared" si="28"/>
        <v>2</v>
      </c>
      <c r="I110">
        <f t="shared" si="29"/>
        <v>5</v>
      </c>
      <c r="J110" s="45">
        <f t="shared" si="30"/>
        <v>40000</v>
      </c>
      <c r="K110" s="45">
        <f t="shared" si="31"/>
        <v>36000</v>
      </c>
      <c r="L110" s="45">
        <f t="shared" si="32"/>
        <v>0.48</v>
      </c>
      <c r="M110" s="45">
        <f t="shared" si="33"/>
        <v>0.1</v>
      </c>
      <c r="N110" s="47">
        <f t="shared" si="34"/>
        <v>63870.96774193547</v>
      </c>
      <c r="O110" s="47">
        <f t="shared" si="35"/>
        <v>23870.96774193547</v>
      </c>
    </row>
    <row r="111" spans="7:15" x14ac:dyDescent="0.3">
      <c r="G111">
        <f t="shared" si="27"/>
        <v>1</v>
      </c>
      <c r="H111">
        <f t="shared" si="28"/>
        <v>3</v>
      </c>
      <c r="I111">
        <f t="shared" si="29"/>
        <v>5</v>
      </c>
      <c r="J111" s="45">
        <f t="shared" si="30"/>
        <v>50000</v>
      </c>
      <c r="K111" s="45">
        <f t="shared" si="31"/>
        <v>33000</v>
      </c>
      <c r="L111" s="45">
        <f t="shared" si="32"/>
        <v>0.48</v>
      </c>
      <c r="M111" s="45">
        <f t="shared" si="33"/>
        <v>0.1</v>
      </c>
      <c r="N111" s="47">
        <f t="shared" si="34"/>
        <v>58548.387096774182</v>
      </c>
      <c r="O111" s="47">
        <f t="shared" si="35"/>
        <v>8548.3870967741823</v>
      </c>
    </row>
    <row r="112" spans="7:15" x14ac:dyDescent="0.3">
      <c r="G112">
        <f t="shared" si="27"/>
        <v>2</v>
      </c>
      <c r="H112">
        <f t="shared" si="28"/>
        <v>3</v>
      </c>
      <c r="I112">
        <f t="shared" si="29"/>
        <v>5</v>
      </c>
      <c r="J112" s="45">
        <f t="shared" si="30"/>
        <v>60000</v>
      </c>
      <c r="K112" s="45">
        <f t="shared" si="31"/>
        <v>33000</v>
      </c>
      <c r="L112" s="45">
        <f t="shared" si="32"/>
        <v>0.48</v>
      </c>
      <c r="M112" s="45">
        <f t="shared" si="33"/>
        <v>0.1</v>
      </c>
      <c r="N112" s="47">
        <f t="shared" si="34"/>
        <v>58548.387096774182</v>
      </c>
      <c r="O112" s="47">
        <f t="shared" si="35"/>
        <v>-1451.6129032258177</v>
      </c>
    </row>
    <row r="113" spans="6:15" x14ac:dyDescent="0.3">
      <c r="G113">
        <f t="shared" si="27"/>
        <v>3</v>
      </c>
      <c r="H113">
        <f t="shared" si="28"/>
        <v>3</v>
      </c>
      <c r="I113">
        <f t="shared" si="29"/>
        <v>5</v>
      </c>
      <c r="J113" s="45">
        <f t="shared" si="30"/>
        <v>55000.000000000007</v>
      </c>
      <c r="K113" s="45">
        <f t="shared" si="31"/>
        <v>33000</v>
      </c>
      <c r="L113" s="45">
        <f t="shared" si="32"/>
        <v>0.48</v>
      </c>
      <c r="M113" s="45">
        <f t="shared" si="33"/>
        <v>0.1</v>
      </c>
      <c r="N113" s="47">
        <f t="shared" si="34"/>
        <v>58548.387096774182</v>
      </c>
      <c r="O113" s="47">
        <f t="shared" si="35"/>
        <v>3548.387096774175</v>
      </c>
    </row>
    <row r="114" spans="6:15" x14ac:dyDescent="0.3">
      <c r="G114">
        <f t="shared" si="27"/>
        <v>4</v>
      </c>
      <c r="H114">
        <f t="shared" si="28"/>
        <v>3</v>
      </c>
      <c r="I114">
        <f t="shared" si="29"/>
        <v>5</v>
      </c>
      <c r="J114" s="45">
        <f t="shared" si="30"/>
        <v>45000</v>
      </c>
      <c r="K114" s="45">
        <f t="shared" si="31"/>
        <v>33000</v>
      </c>
      <c r="L114" s="45">
        <f t="shared" si="32"/>
        <v>0.48</v>
      </c>
      <c r="M114" s="45">
        <f t="shared" si="33"/>
        <v>0.1</v>
      </c>
      <c r="N114" s="47">
        <f t="shared" si="34"/>
        <v>58548.387096774182</v>
      </c>
      <c r="O114" s="47">
        <f t="shared" si="35"/>
        <v>13548.387096774182</v>
      </c>
    </row>
    <row r="115" spans="6:15" x14ac:dyDescent="0.3">
      <c r="G115">
        <f t="shared" si="27"/>
        <v>5</v>
      </c>
      <c r="H115">
        <f t="shared" si="28"/>
        <v>3</v>
      </c>
      <c r="I115">
        <f t="shared" si="29"/>
        <v>5</v>
      </c>
      <c r="J115" s="45">
        <f t="shared" si="30"/>
        <v>40000</v>
      </c>
      <c r="K115" s="45">
        <f t="shared" si="31"/>
        <v>33000</v>
      </c>
      <c r="L115" s="45">
        <f t="shared" si="32"/>
        <v>0.48</v>
      </c>
      <c r="M115" s="45">
        <f t="shared" si="33"/>
        <v>0.1</v>
      </c>
      <c r="N115" s="47">
        <f t="shared" si="34"/>
        <v>58548.387096774182</v>
      </c>
      <c r="O115" s="47">
        <f t="shared" si="35"/>
        <v>18548.387096774182</v>
      </c>
    </row>
    <row r="116" spans="6:15" x14ac:dyDescent="0.3">
      <c r="G116">
        <f t="shared" si="27"/>
        <v>1</v>
      </c>
      <c r="H116">
        <f t="shared" si="28"/>
        <v>4</v>
      </c>
      <c r="I116">
        <f t="shared" si="29"/>
        <v>5</v>
      </c>
      <c r="J116" s="45">
        <f t="shared" si="30"/>
        <v>50000</v>
      </c>
      <c r="K116" s="45">
        <f t="shared" si="31"/>
        <v>27000</v>
      </c>
      <c r="L116" s="45">
        <f t="shared" si="32"/>
        <v>0.48</v>
      </c>
      <c r="M116" s="45">
        <f t="shared" si="33"/>
        <v>0.1</v>
      </c>
      <c r="N116" s="47">
        <f t="shared" si="34"/>
        <v>47903.225806451614</v>
      </c>
      <c r="O116" s="47">
        <f t="shared" si="35"/>
        <v>-2096.7741935483864</v>
      </c>
    </row>
    <row r="117" spans="6:15" x14ac:dyDescent="0.3">
      <c r="F117" s="68"/>
      <c r="G117">
        <f t="shared" si="27"/>
        <v>2</v>
      </c>
      <c r="H117">
        <f t="shared" si="28"/>
        <v>4</v>
      </c>
      <c r="I117">
        <f t="shared" si="29"/>
        <v>5</v>
      </c>
      <c r="J117" s="45">
        <f t="shared" si="30"/>
        <v>60000</v>
      </c>
      <c r="K117" s="45">
        <f t="shared" si="31"/>
        <v>27000</v>
      </c>
      <c r="L117" s="45">
        <f t="shared" si="32"/>
        <v>0.48</v>
      </c>
      <c r="M117" s="45">
        <f t="shared" si="33"/>
        <v>0.1</v>
      </c>
      <c r="N117" s="47">
        <f t="shared" si="34"/>
        <v>47903.225806451614</v>
      </c>
      <c r="O117" s="47">
        <f t="shared" si="35"/>
        <v>-12096.774193548386</v>
      </c>
    </row>
    <row r="118" spans="6:15" x14ac:dyDescent="0.3">
      <c r="G118">
        <f t="shared" si="27"/>
        <v>3</v>
      </c>
      <c r="H118">
        <f t="shared" si="28"/>
        <v>4</v>
      </c>
      <c r="I118">
        <f t="shared" si="29"/>
        <v>5</v>
      </c>
      <c r="J118" s="45">
        <f t="shared" si="30"/>
        <v>55000.000000000007</v>
      </c>
      <c r="K118" s="45">
        <f t="shared" si="31"/>
        <v>27000</v>
      </c>
      <c r="L118" s="45">
        <f t="shared" si="32"/>
        <v>0.48</v>
      </c>
      <c r="M118" s="45">
        <f t="shared" si="33"/>
        <v>0.1</v>
      </c>
      <c r="N118" s="47">
        <f t="shared" si="34"/>
        <v>47903.225806451614</v>
      </c>
      <c r="O118" s="47">
        <f t="shared" si="35"/>
        <v>-7096.7741935483937</v>
      </c>
    </row>
    <row r="119" spans="6:15" x14ac:dyDescent="0.3">
      <c r="G119">
        <f t="shared" si="27"/>
        <v>4</v>
      </c>
      <c r="H119">
        <f t="shared" si="28"/>
        <v>4</v>
      </c>
      <c r="I119">
        <f t="shared" si="29"/>
        <v>5</v>
      </c>
      <c r="J119" s="45">
        <f t="shared" si="30"/>
        <v>45000</v>
      </c>
      <c r="K119" s="45">
        <f t="shared" si="31"/>
        <v>27000</v>
      </c>
      <c r="L119" s="45">
        <f t="shared" si="32"/>
        <v>0.48</v>
      </c>
      <c r="M119" s="45">
        <f t="shared" si="33"/>
        <v>0.1</v>
      </c>
      <c r="N119" s="47">
        <f t="shared" si="34"/>
        <v>47903.225806451614</v>
      </c>
      <c r="O119" s="47">
        <f t="shared" si="35"/>
        <v>2903.2258064516136</v>
      </c>
    </row>
    <row r="120" spans="6:15" x14ac:dyDescent="0.3">
      <c r="G120">
        <f t="shared" si="27"/>
        <v>5</v>
      </c>
      <c r="H120">
        <f t="shared" si="28"/>
        <v>4</v>
      </c>
      <c r="I120">
        <f t="shared" si="29"/>
        <v>5</v>
      </c>
      <c r="J120" s="45">
        <f t="shared" si="30"/>
        <v>40000</v>
      </c>
      <c r="K120" s="45">
        <f t="shared" si="31"/>
        <v>27000</v>
      </c>
      <c r="L120" s="45">
        <f t="shared" si="32"/>
        <v>0.48</v>
      </c>
      <c r="M120" s="45">
        <f t="shared" si="33"/>
        <v>0.1</v>
      </c>
      <c r="N120" s="47">
        <f t="shared" si="34"/>
        <v>47903.225806451614</v>
      </c>
      <c r="O120" s="47">
        <f t="shared" si="35"/>
        <v>7903.2258064516136</v>
      </c>
    </row>
    <row r="121" spans="6:15" x14ac:dyDescent="0.3">
      <c r="G121">
        <f t="shared" si="27"/>
        <v>1</v>
      </c>
      <c r="H121">
        <f t="shared" si="28"/>
        <v>5</v>
      </c>
      <c r="I121">
        <f t="shared" si="29"/>
        <v>5</v>
      </c>
      <c r="J121" s="45">
        <f t="shared" si="30"/>
        <v>50000</v>
      </c>
      <c r="K121" s="45">
        <f t="shared" si="31"/>
        <v>24000</v>
      </c>
      <c r="L121" s="45">
        <f t="shared" si="32"/>
        <v>0.48</v>
      </c>
      <c r="M121" s="45">
        <f t="shared" si="33"/>
        <v>0.1</v>
      </c>
      <c r="N121" s="47">
        <f t="shared" si="34"/>
        <v>42580.645161290318</v>
      </c>
      <c r="O121" s="47">
        <f t="shared" si="35"/>
        <v>-7419.3548387096816</v>
      </c>
    </row>
    <row r="122" spans="6:15" x14ac:dyDescent="0.3">
      <c r="F122" s="68"/>
      <c r="G122">
        <f t="shared" si="27"/>
        <v>2</v>
      </c>
      <c r="H122">
        <f t="shared" si="28"/>
        <v>5</v>
      </c>
      <c r="I122">
        <f t="shared" si="29"/>
        <v>5</v>
      </c>
      <c r="J122" s="45">
        <f t="shared" si="30"/>
        <v>60000</v>
      </c>
      <c r="K122" s="45">
        <f t="shared" si="31"/>
        <v>24000</v>
      </c>
      <c r="L122" s="45">
        <f t="shared" si="32"/>
        <v>0.48</v>
      </c>
      <c r="M122" s="45">
        <f t="shared" si="33"/>
        <v>0.1</v>
      </c>
      <c r="N122" s="47">
        <f t="shared" si="34"/>
        <v>42580.645161290318</v>
      </c>
      <c r="O122" s="47">
        <f t="shared" si="35"/>
        <v>-17419.354838709682</v>
      </c>
    </row>
    <row r="123" spans="6:15" x14ac:dyDescent="0.3">
      <c r="F123" s="68"/>
      <c r="G123">
        <f t="shared" si="27"/>
        <v>3</v>
      </c>
      <c r="H123">
        <f t="shared" si="28"/>
        <v>5</v>
      </c>
      <c r="I123">
        <f t="shared" si="29"/>
        <v>5</v>
      </c>
      <c r="J123" s="45">
        <f t="shared" si="30"/>
        <v>55000.000000000007</v>
      </c>
      <c r="K123" s="45">
        <f t="shared" si="31"/>
        <v>24000</v>
      </c>
      <c r="L123" s="45">
        <f t="shared" si="32"/>
        <v>0.48</v>
      </c>
      <c r="M123" s="45">
        <f t="shared" si="33"/>
        <v>0.1</v>
      </c>
      <c r="N123" s="47">
        <f t="shared" si="34"/>
        <v>42580.645161290318</v>
      </c>
      <c r="O123" s="47">
        <f t="shared" si="35"/>
        <v>-12419.354838709689</v>
      </c>
    </row>
    <row r="124" spans="6:15" x14ac:dyDescent="0.3">
      <c r="G124">
        <f t="shared" si="27"/>
        <v>4</v>
      </c>
      <c r="H124">
        <f t="shared" si="28"/>
        <v>5</v>
      </c>
      <c r="I124">
        <f t="shared" si="29"/>
        <v>5</v>
      </c>
      <c r="J124" s="45">
        <f t="shared" si="30"/>
        <v>45000</v>
      </c>
      <c r="K124" s="45">
        <f t="shared" si="31"/>
        <v>24000</v>
      </c>
      <c r="L124" s="45">
        <f t="shared" si="32"/>
        <v>0.48</v>
      </c>
      <c r="M124" s="45">
        <f t="shared" si="33"/>
        <v>0.1</v>
      </c>
      <c r="N124" s="47">
        <f t="shared" si="34"/>
        <v>42580.645161290318</v>
      </c>
      <c r="O124" s="47">
        <f t="shared" si="35"/>
        <v>-2419.3548387096816</v>
      </c>
    </row>
    <row r="125" spans="6:15" x14ac:dyDescent="0.3">
      <c r="G125">
        <f t="shared" si="27"/>
        <v>5</v>
      </c>
      <c r="H125">
        <f t="shared" si="28"/>
        <v>5</v>
      </c>
      <c r="I125">
        <f t="shared" si="29"/>
        <v>5</v>
      </c>
      <c r="J125" s="45">
        <f t="shared" si="30"/>
        <v>40000</v>
      </c>
      <c r="K125" s="45">
        <f t="shared" si="31"/>
        <v>24000</v>
      </c>
      <c r="L125" s="45">
        <f t="shared" si="32"/>
        <v>0.48</v>
      </c>
      <c r="M125" s="45">
        <f t="shared" si="33"/>
        <v>0.1</v>
      </c>
      <c r="N125" s="47">
        <f t="shared" si="34"/>
        <v>42580.645161290318</v>
      </c>
      <c r="O125" s="47">
        <f t="shared" si="35"/>
        <v>2580.6451612903184</v>
      </c>
    </row>
    <row r="126" spans="6:15" ht="14.5" thickBot="1" x14ac:dyDescent="0.35">
      <c r="G126">
        <f t="shared" si="27"/>
        <v>1</v>
      </c>
      <c r="H126">
        <f t="shared" si="28"/>
        <v>1</v>
      </c>
      <c r="I126">
        <f t="shared" si="29"/>
        <v>1</v>
      </c>
      <c r="J126" s="53">
        <f t="shared" si="30"/>
        <v>50000</v>
      </c>
      <c r="K126" s="53">
        <f t="shared" si="31"/>
        <v>30000</v>
      </c>
      <c r="L126" s="53">
        <f t="shared" si="32"/>
        <v>0.6</v>
      </c>
      <c r="M126" s="53">
        <f t="shared" si="33"/>
        <v>0.1</v>
      </c>
      <c r="N126" s="66">
        <f t="shared" si="34"/>
        <v>65999.999999999985</v>
      </c>
      <c r="O126" s="66">
        <f t="shared" si="35"/>
        <v>15999.999999999985</v>
      </c>
    </row>
    <row r="127" spans="6:15" x14ac:dyDescent="0.3">
      <c r="F127" t="s">
        <v>79</v>
      </c>
      <c r="J127" s="45">
        <f t="shared" ref="J127:O127" si="36">AVERAGE(J2:J126)</f>
        <v>50000</v>
      </c>
      <c r="K127" s="45">
        <f t="shared" si="36"/>
        <v>30000</v>
      </c>
      <c r="L127" s="45">
        <f t="shared" si="36"/>
        <v>0.59999999999999942</v>
      </c>
      <c r="M127" s="45">
        <f t="shared" si="36"/>
        <v>9.999999999999977E-2</v>
      </c>
      <c r="N127" s="45">
        <f t="shared" si="36"/>
        <v>67999.296628668439</v>
      </c>
      <c r="O127" s="45">
        <f t="shared" si="36"/>
        <v>17999.296628668431</v>
      </c>
    </row>
  </sheetData>
  <conditionalFormatting sqref="O1:O1048576">
    <cfRule type="cellIs" dxfId="2" priority="1" operator="lessThan">
      <formula>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34"/>
  <sheetViews>
    <sheetView zoomScale="55" workbookViewId="0">
      <selection activeCell="I31" sqref="I31"/>
    </sheetView>
  </sheetViews>
  <sheetFormatPr defaultRowHeight="14" x14ac:dyDescent="0.3"/>
  <cols>
    <col min="1" max="1" width="20" bestFit="1" customWidth="1"/>
    <col min="6" max="6" width="13.5" bestFit="1" customWidth="1"/>
    <col min="7" max="7" width="12.33203125" bestFit="1" customWidth="1"/>
    <col min="9" max="9" width="12" bestFit="1" customWidth="1"/>
  </cols>
  <sheetData>
    <row r="1" spans="1:9" x14ac:dyDescent="0.3">
      <c r="B1" s="44" t="s">
        <v>60</v>
      </c>
      <c r="C1" s="44" t="s">
        <v>53</v>
      </c>
      <c r="D1" s="44" t="s">
        <v>61</v>
      </c>
      <c r="E1" s="44" t="s">
        <v>62</v>
      </c>
      <c r="F1" s="44" t="s">
        <v>71</v>
      </c>
      <c r="G1" s="44" t="s">
        <v>72</v>
      </c>
    </row>
    <row r="2" spans="1:9" x14ac:dyDescent="0.3">
      <c r="A2" t="s">
        <v>63</v>
      </c>
      <c r="B2" s="46">
        <v>50000</v>
      </c>
      <c r="C2" s="46">
        <v>30000</v>
      </c>
      <c r="D2" s="45">
        <v>0.6</v>
      </c>
      <c r="E2" s="45">
        <v>0.1</v>
      </c>
      <c r="F2" s="47">
        <f>(C2*(1+E2))/((1+E2-D2))</f>
        <v>65999.999999999985</v>
      </c>
      <c r="G2" s="47">
        <f>F2-B2</f>
        <v>15999.999999999985</v>
      </c>
    </row>
    <row r="3" spans="1:9" x14ac:dyDescent="0.3">
      <c r="A3" t="s">
        <v>64</v>
      </c>
      <c r="B3" s="45">
        <f>$B$2*1.2</f>
        <v>60000</v>
      </c>
      <c r="C3" s="45">
        <f>$C$2*1.2</f>
        <v>36000</v>
      </c>
      <c r="D3" s="45">
        <f>$D$2*1.2</f>
        <v>0.72</v>
      </c>
      <c r="E3" s="45">
        <f>$E$2</f>
        <v>0.1</v>
      </c>
      <c r="H3">
        <v>1.2</v>
      </c>
    </row>
    <row r="4" spans="1:9" x14ac:dyDescent="0.3">
      <c r="A4" t="s">
        <v>65</v>
      </c>
      <c r="B4" s="45">
        <f>$B$2*1.1</f>
        <v>55000.000000000007</v>
      </c>
      <c r="C4" s="45">
        <f>$C$2*1.1</f>
        <v>33000</v>
      </c>
      <c r="D4" s="45">
        <f>$D$2*1.1</f>
        <v>0.66</v>
      </c>
      <c r="E4" s="45">
        <f>$E$2</f>
        <v>0.1</v>
      </c>
      <c r="H4">
        <v>1.1000000000000001</v>
      </c>
    </row>
    <row r="5" spans="1:9" x14ac:dyDescent="0.3">
      <c r="A5" t="s">
        <v>66</v>
      </c>
      <c r="B5" s="45">
        <f>$B$2*0.9</f>
        <v>45000</v>
      </c>
      <c r="C5" s="45">
        <f>$C$2*0.9</f>
        <v>27000</v>
      </c>
      <c r="D5" s="45">
        <f>$D$2*0.9</f>
        <v>0.54</v>
      </c>
      <c r="E5" s="45">
        <f>$E$2</f>
        <v>0.1</v>
      </c>
      <c r="H5">
        <v>0.9</v>
      </c>
    </row>
    <row r="6" spans="1:9" x14ac:dyDescent="0.3">
      <c r="A6" t="s">
        <v>67</v>
      </c>
      <c r="B6" s="45">
        <f>$B$2*0.8</f>
        <v>40000</v>
      </c>
      <c r="C6" s="45">
        <f>$C$2*0.8</f>
        <v>24000</v>
      </c>
      <c r="D6" s="45">
        <f>$D$2*0.8</f>
        <v>0.48</v>
      </c>
      <c r="E6" s="45">
        <f>$E$2</f>
        <v>0.1</v>
      </c>
      <c r="H6">
        <v>0.8</v>
      </c>
    </row>
    <row r="9" spans="1:9" x14ac:dyDescent="0.3">
      <c r="A9" t="s">
        <v>68</v>
      </c>
      <c r="B9" s="44" t="s">
        <v>60</v>
      </c>
      <c r="C9" s="44" t="s">
        <v>53</v>
      </c>
      <c r="D9" s="44" t="s">
        <v>61</v>
      </c>
      <c r="E9" s="44" t="s">
        <v>62</v>
      </c>
      <c r="F9" s="44" t="s">
        <v>71</v>
      </c>
      <c r="G9" s="44" t="s">
        <v>72</v>
      </c>
      <c r="I9" s="43" t="s">
        <v>69</v>
      </c>
    </row>
    <row r="10" spans="1:9" x14ac:dyDescent="0.3">
      <c r="A10">
        <v>1</v>
      </c>
      <c r="B10" s="45">
        <f>INDEX($B$2:$E$6,3,1)</f>
        <v>55000.000000000007</v>
      </c>
      <c r="C10" s="45">
        <f t="shared" ref="C10:C74" ca="1" si="0">INDEX($B$2:$E$6,RANDBETWEEN(1,5),2)</f>
        <v>30000</v>
      </c>
      <c r="D10" s="45">
        <f ca="1">INDEX($B$2:$E$6,RANDBETWEEN(1,5),3)</f>
        <v>0.48</v>
      </c>
      <c r="E10" s="45">
        <f>INDEX($B$2:$E$6,1,4)</f>
        <v>0.1</v>
      </c>
      <c r="F10" s="47">
        <f ca="1">(C10*(1+E10))/((1+E10-D10))</f>
        <v>53225.806451612894</v>
      </c>
      <c r="G10" s="47">
        <f ca="1">F10-B10</f>
        <v>-1774.193548387113</v>
      </c>
      <c r="I10" s="49">
        <f ca="1">AVERAGE(G10:G134)</f>
        <v>16672.185301964582</v>
      </c>
    </row>
    <row r="11" spans="1:9" x14ac:dyDescent="0.3">
      <c r="A11">
        <v>2</v>
      </c>
      <c r="B11" s="45">
        <f>INDEX($B$2:$E$6,2,1)</f>
        <v>60000</v>
      </c>
      <c r="C11" s="45">
        <f t="shared" ca="1" si="0"/>
        <v>24000</v>
      </c>
      <c r="D11" s="45">
        <f t="shared" ref="D11:D74" ca="1" si="1">INDEX($B$2:$E$6,RANDBETWEEN(1,5),3)</f>
        <v>0.66</v>
      </c>
      <c r="E11" s="45">
        <f t="shared" ref="E11:E74" si="2">INDEX($B$2:$E$6,1,4)</f>
        <v>0.1</v>
      </c>
      <c r="F11" s="47">
        <f t="shared" ref="F11:F74" ca="1" si="3">(C11*(1+E11))/((1+E11-D11))</f>
        <v>60000</v>
      </c>
      <c r="G11" s="47">
        <f t="shared" ref="G11:G74" ca="1" si="4">F11-B11</f>
        <v>0</v>
      </c>
    </row>
    <row r="12" spans="1:9" x14ac:dyDescent="0.3">
      <c r="A12">
        <v>3</v>
      </c>
      <c r="B12" s="45">
        <f>INDEX($B$2:$E$6,3,1)</f>
        <v>55000.000000000007</v>
      </c>
      <c r="C12" s="45">
        <f t="shared" ca="1" si="0"/>
        <v>24000</v>
      </c>
      <c r="D12" s="45">
        <f t="shared" ca="1" si="1"/>
        <v>0.54</v>
      </c>
      <c r="E12" s="45">
        <f t="shared" si="2"/>
        <v>0.1</v>
      </c>
      <c r="F12" s="47">
        <f t="shared" ca="1" si="3"/>
        <v>47142.857142857145</v>
      </c>
      <c r="G12" s="47">
        <f t="shared" ca="1" si="4"/>
        <v>-7857.1428571428623</v>
      </c>
    </row>
    <row r="13" spans="1:9" x14ac:dyDescent="0.3">
      <c r="A13">
        <v>4</v>
      </c>
      <c r="B13" s="45">
        <f>INDEX($B$2:$E$6,5,1)</f>
        <v>40000</v>
      </c>
      <c r="C13" s="45">
        <f t="shared" ca="1" si="0"/>
        <v>30000</v>
      </c>
      <c r="D13" s="45">
        <f t="shared" ca="1" si="1"/>
        <v>0.6</v>
      </c>
      <c r="E13" s="45">
        <f t="shared" si="2"/>
        <v>0.1</v>
      </c>
      <c r="F13" s="47">
        <f t="shared" ca="1" si="3"/>
        <v>65999.999999999985</v>
      </c>
      <c r="G13" s="47">
        <f t="shared" ca="1" si="4"/>
        <v>25999.999999999985</v>
      </c>
    </row>
    <row r="14" spans="1:9" x14ac:dyDescent="0.3">
      <c r="A14">
        <v>5</v>
      </c>
      <c r="B14" s="45">
        <f>INDEX($B$2:$E$6,4,1)</f>
        <v>45000</v>
      </c>
      <c r="C14" s="45">
        <f t="shared" ca="1" si="0"/>
        <v>24000</v>
      </c>
      <c r="D14" s="45">
        <f t="shared" ca="1" si="1"/>
        <v>0.54</v>
      </c>
      <c r="E14" s="45">
        <f t="shared" si="2"/>
        <v>0.1</v>
      </c>
      <c r="F14" s="47">
        <f t="shared" ca="1" si="3"/>
        <v>47142.857142857145</v>
      </c>
      <c r="G14" s="47">
        <f t="shared" ca="1" si="4"/>
        <v>2142.8571428571449</v>
      </c>
    </row>
    <row r="15" spans="1:9" x14ac:dyDescent="0.3">
      <c r="A15">
        <v>6</v>
      </c>
      <c r="B15" s="45">
        <f>INDEX($B$2:$E$6,1,1)</f>
        <v>50000</v>
      </c>
      <c r="C15" s="45">
        <f t="shared" ca="1" si="0"/>
        <v>24000</v>
      </c>
      <c r="D15" s="45">
        <f t="shared" ca="1" si="1"/>
        <v>0.6</v>
      </c>
      <c r="E15" s="45">
        <f t="shared" si="2"/>
        <v>0.1</v>
      </c>
      <c r="F15" s="47">
        <f t="shared" ca="1" si="3"/>
        <v>52799.999999999993</v>
      </c>
      <c r="G15" s="47">
        <f t="shared" ca="1" si="4"/>
        <v>2799.9999999999927</v>
      </c>
    </row>
    <row r="16" spans="1:9" x14ac:dyDescent="0.3">
      <c r="A16">
        <v>7</v>
      </c>
      <c r="B16" s="45">
        <f>INDEX($B$2:$E$6,2,1)</f>
        <v>60000</v>
      </c>
      <c r="C16" s="45">
        <f t="shared" ca="1" si="0"/>
        <v>24000</v>
      </c>
      <c r="D16" s="45">
        <f t="shared" ca="1" si="1"/>
        <v>0.48</v>
      </c>
      <c r="E16" s="45">
        <f t="shared" si="2"/>
        <v>0.1</v>
      </c>
      <c r="F16" s="47">
        <f t="shared" ca="1" si="3"/>
        <v>42580.645161290318</v>
      </c>
      <c r="G16" s="47">
        <f t="shared" ca="1" si="4"/>
        <v>-17419.354838709682</v>
      </c>
    </row>
    <row r="17" spans="1:10" x14ac:dyDescent="0.3">
      <c r="A17">
        <v>8</v>
      </c>
      <c r="B17" s="45">
        <f>INDEX($B$2:$E$6,3,1)</f>
        <v>55000.000000000007</v>
      </c>
      <c r="C17" s="45">
        <f t="shared" ca="1" si="0"/>
        <v>30000</v>
      </c>
      <c r="D17" s="45">
        <f t="shared" ca="1" si="1"/>
        <v>0.72</v>
      </c>
      <c r="E17" s="45">
        <f t="shared" si="2"/>
        <v>0.1</v>
      </c>
      <c r="F17" s="47">
        <f t="shared" ca="1" si="3"/>
        <v>86842.105263157864</v>
      </c>
      <c r="G17" s="47">
        <f t="shared" ca="1" si="4"/>
        <v>31842.105263157857</v>
      </c>
    </row>
    <row r="18" spans="1:10" x14ac:dyDescent="0.3">
      <c r="A18">
        <v>9</v>
      </c>
      <c r="B18" s="45">
        <f>INDEX($B$2:$E$6,5,1)</f>
        <v>40000</v>
      </c>
      <c r="C18" s="45">
        <f t="shared" ca="1" si="0"/>
        <v>24000</v>
      </c>
      <c r="D18" s="45">
        <f t="shared" ca="1" si="1"/>
        <v>0.48</v>
      </c>
      <c r="E18" s="45">
        <f t="shared" si="2"/>
        <v>0.1</v>
      </c>
      <c r="F18" s="47">
        <f t="shared" ca="1" si="3"/>
        <v>42580.645161290318</v>
      </c>
      <c r="G18" s="47">
        <f t="shared" ca="1" si="4"/>
        <v>2580.6451612903184</v>
      </c>
    </row>
    <row r="19" spans="1:10" x14ac:dyDescent="0.3">
      <c r="A19">
        <v>10</v>
      </c>
      <c r="B19" s="45">
        <f>INDEX($B$2:$E$6,4,1)</f>
        <v>45000</v>
      </c>
      <c r="C19" s="45">
        <f t="shared" ca="1" si="0"/>
        <v>27000</v>
      </c>
      <c r="D19" s="45">
        <f t="shared" ca="1" si="1"/>
        <v>0.54</v>
      </c>
      <c r="E19" s="45">
        <f t="shared" si="2"/>
        <v>0.1</v>
      </c>
      <c r="F19" s="47">
        <f t="shared" ca="1" si="3"/>
        <v>53035.71428571429</v>
      </c>
      <c r="G19" s="47">
        <f t="shared" ca="1" si="4"/>
        <v>8035.7142857142899</v>
      </c>
    </row>
    <row r="20" spans="1:10" x14ac:dyDescent="0.3">
      <c r="A20">
        <v>11</v>
      </c>
      <c r="B20" s="45">
        <f t="shared" ref="B20" si="5">INDEX($B$2:$E$6,1,1)</f>
        <v>50000</v>
      </c>
      <c r="C20" s="45">
        <f t="shared" ca="1" si="0"/>
        <v>24000</v>
      </c>
      <c r="D20" s="45">
        <f t="shared" ca="1" si="1"/>
        <v>0.72</v>
      </c>
      <c r="E20" s="45">
        <f t="shared" si="2"/>
        <v>0.1</v>
      </c>
      <c r="F20" s="47">
        <f t="shared" ca="1" si="3"/>
        <v>69473.684210526306</v>
      </c>
      <c r="G20" s="47">
        <f t="shared" ca="1" si="4"/>
        <v>19473.684210526306</v>
      </c>
    </row>
    <row r="21" spans="1:10" x14ac:dyDescent="0.3">
      <c r="A21">
        <v>12</v>
      </c>
      <c r="B21" s="45">
        <f t="shared" ref="B21" si="6">INDEX($B$2:$E$6,2,1)</f>
        <v>60000</v>
      </c>
      <c r="C21" s="45">
        <f t="shared" ca="1" si="0"/>
        <v>36000</v>
      </c>
      <c r="D21" s="45">
        <f t="shared" ca="1" si="1"/>
        <v>0.54</v>
      </c>
      <c r="E21" s="45">
        <f t="shared" si="2"/>
        <v>0.1</v>
      </c>
      <c r="F21" s="47">
        <f t="shared" ca="1" si="3"/>
        <v>70714.28571428571</v>
      </c>
      <c r="G21" s="47">
        <f t="shared" ca="1" si="4"/>
        <v>10714.28571428571</v>
      </c>
    </row>
    <row r="22" spans="1:10" x14ac:dyDescent="0.3">
      <c r="A22">
        <v>13</v>
      </c>
      <c r="B22" s="45">
        <f t="shared" ref="B22" si="7">INDEX($B$2:$E$6,3,1)</f>
        <v>55000.000000000007</v>
      </c>
      <c r="C22" s="45">
        <f t="shared" ca="1" si="0"/>
        <v>24000</v>
      </c>
      <c r="D22" s="45">
        <f t="shared" ca="1" si="1"/>
        <v>0.6</v>
      </c>
      <c r="E22" s="45">
        <f t="shared" si="2"/>
        <v>0.1</v>
      </c>
      <c r="F22" s="47">
        <f t="shared" ca="1" si="3"/>
        <v>52799.999999999993</v>
      </c>
      <c r="G22" s="47">
        <f t="shared" ca="1" si="4"/>
        <v>-2200.0000000000146</v>
      </c>
    </row>
    <row r="23" spans="1:10" x14ac:dyDescent="0.3">
      <c r="A23">
        <v>14</v>
      </c>
      <c r="B23" s="45">
        <f t="shared" ref="B23" si="8">INDEX($B$2:$E$6,5,1)</f>
        <v>40000</v>
      </c>
      <c r="C23" s="45">
        <f t="shared" ca="1" si="0"/>
        <v>36000</v>
      </c>
      <c r="D23" s="45">
        <f t="shared" ca="1" si="1"/>
        <v>0.48</v>
      </c>
      <c r="E23" s="45">
        <f t="shared" si="2"/>
        <v>0.1</v>
      </c>
      <c r="F23" s="47">
        <f t="shared" ca="1" si="3"/>
        <v>63870.96774193547</v>
      </c>
      <c r="G23" s="47">
        <f t="shared" ca="1" si="4"/>
        <v>23870.96774193547</v>
      </c>
    </row>
    <row r="24" spans="1:10" x14ac:dyDescent="0.3">
      <c r="A24">
        <v>15</v>
      </c>
      <c r="B24" s="45">
        <f t="shared" ref="B24" si="9">INDEX($B$2:$E$6,4,1)</f>
        <v>45000</v>
      </c>
      <c r="C24" s="45">
        <f t="shared" ca="1" si="0"/>
        <v>27000</v>
      </c>
      <c r="D24" s="45">
        <f t="shared" ca="1" si="1"/>
        <v>0.6</v>
      </c>
      <c r="E24" s="45">
        <f t="shared" si="2"/>
        <v>0.1</v>
      </c>
      <c r="F24" s="47">
        <f t="shared" ca="1" si="3"/>
        <v>59399.999999999993</v>
      </c>
      <c r="G24" s="47">
        <f t="shared" ca="1" si="4"/>
        <v>14399.999999999993</v>
      </c>
    </row>
    <row r="25" spans="1:10" x14ac:dyDescent="0.3">
      <c r="A25">
        <v>16</v>
      </c>
      <c r="B25" s="45">
        <f t="shared" ref="B25" si="10">INDEX($B$2:$E$6,1,1)</f>
        <v>50000</v>
      </c>
      <c r="C25" s="45">
        <f t="shared" ca="1" si="0"/>
        <v>33000</v>
      </c>
      <c r="D25" s="45">
        <f t="shared" ca="1" si="1"/>
        <v>0.72</v>
      </c>
      <c r="E25" s="45">
        <f t="shared" si="2"/>
        <v>0.1</v>
      </c>
      <c r="F25" s="47">
        <f t="shared" ca="1" si="3"/>
        <v>95526.315789473651</v>
      </c>
      <c r="G25" s="47">
        <f t="shared" ca="1" si="4"/>
        <v>45526.315789473651</v>
      </c>
    </row>
    <row r="26" spans="1:10" x14ac:dyDescent="0.3">
      <c r="A26">
        <v>17</v>
      </c>
      <c r="B26" s="45">
        <f t="shared" ref="B26" si="11">INDEX($B$2:$E$6,2,1)</f>
        <v>60000</v>
      </c>
      <c r="C26" s="45">
        <f t="shared" ca="1" si="0"/>
        <v>36000</v>
      </c>
      <c r="D26" s="45">
        <f t="shared" ca="1" si="1"/>
        <v>0.48</v>
      </c>
      <c r="E26" s="45">
        <f t="shared" si="2"/>
        <v>0.1</v>
      </c>
      <c r="F26" s="47">
        <f t="shared" ca="1" si="3"/>
        <v>63870.96774193547</v>
      </c>
      <c r="G26" s="47">
        <f t="shared" ca="1" si="4"/>
        <v>3870.9677419354703</v>
      </c>
    </row>
    <row r="27" spans="1:10" x14ac:dyDescent="0.3">
      <c r="A27">
        <v>18</v>
      </c>
      <c r="B27" s="45">
        <f t="shared" ref="B27" si="12">INDEX($B$2:$E$6,3,1)</f>
        <v>55000.000000000007</v>
      </c>
      <c r="C27" s="45">
        <f t="shared" ca="1" si="0"/>
        <v>30000</v>
      </c>
      <c r="D27" s="45">
        <f t="shared" ca="1" si="1"/>
        <v>0.6</v>
      </c>
      <c r="E27" s="45">
        <f t="shared" si="2"/>
        <v>0.1</v>
      </c>
      <c r="F27" s="47">
        <f t="shared" ca="1" si="3"/>
        <v>65999.999999999985</v>
      </c>
      <c r="G27" s="47">
        <f t="shared" ca="1" si="4"/>
        <v>10999.999999999978</v>
      </c>
    </row>
    <row r="28" spans="1:10" x14ac:dyDescent="0.3">
      <c r="A28">
        <v>19</v>
      </c>
      <c r="B28" s="45">
        <f t="shared" ref="B28" si="13">INDEX($B$2:$E$6,5,1)</f>
        <v>40000</v>
      </c>
      <c r="C28" s="45">
        <f t="shared" ca="1" si="0"/>
        <v>36000</v>
      </c>
      <c r="D28" s="45">
        <f t="shared" ca="1" si="1"/>
        <v>0.48</v>
      </c>
      <c r="E28" s="45">
        <f t="shared" si="2"/>
        <v>0.1</v>
      </c>
      <c r="F28" s="47">
        <f t="shared" ca="1" si="3"/>
        <v>63870.96774193547</v>
      </c>
      <c r="G28" s="47">
        <f t="shared" ca="1" si="4"/>
        <v>23870.96774193547</v>
      </c>
      <c r="I28" s="48" t="s">
        <v>70</v>
      </c>
    </row>
    <row r="29" spans="1:10" x14ac:dyDescent="0.3">
      <c r="A29">
        <v>20</v>
      </c>
      <c r="B29" s="45">
        <f t="shared" ref="B29" si="14">INDEX($B$2:$E$6,4,1)</f>
        <v>45000</v>
      </c>
      <c r="C29" s="45">
        <f t="shared" ca="1" si="0"/>
        <v>27000</v>
      </c>
      <c r="D29" s="45">
        <f t="shared" ca="1" si="1"/>
        <v>0.54</v>
      </c>
      <c r="E29" s="45">
        <f t="shared" si="2"/>
        <v>0.1</v>
      </c>
      <c r="F29" s="47">
        <f t="shared" ca="1" si="3"/>
        <v>53035.71428571429</v>
      </c>
      <c r="G29" s="47">
        <f t="shared" ca="1" si="4"/>
        <v>8035.7142857142899</v>
      </c>
      <c r="I29">
        <f ca="1">COUNTIF(G10:G134,"&lt;0")</f>
        <v>17</v>
      </c>
      <c r="J29" s="40">
        <f ca="1">I29/125</f>
        <v>0.13600000000000001</v>
      </c>
    </row>
    <row r="30" spans="1:10" x14ac:dyDescent="0.3">
      <c r="A30">
        <v>21</v>
      </c>
      <c r="B30" s="45">
        <f t="shared" ref="B30" si="15">INDEX($B$2:$E$6,1,1)</f>
        <v>50000</v>
      </c>
      <c r="C30" s="45">
        <f t="shared" ca="1" si="0"/>
        <v>24000</v>
      </c>
      <c r="D30" s="45">
        <f t="shared" ca="1" si="1"/>
        <v>0.72</v>
      </c>
      <c r="E30" s="45">
        <f t="shared" si="2"/>
        <v>0.1</v>
      </c>
      <c r="F30" s="47">
        <f t="shared" ca="1" si="3"/>
        <v>69473.684210526306</v>
      </c>
      <c r="G30" s="47">
        <f t="shared" ca="1" si="4"/>
        <v>19473.684210526306</v>
      </c>
      <c r="I30" t="s">
        <v>73</v>
      </c>
    </row>
    <row r="31" spans="1:10" x14ac:dyDescent="0.3">
      <c r="A31">
        <v>22</v>
      </c>
      <c r="B31" s="45">
        <f t="shared" ref="B31" si="16">INDEX($B$2:$E$6,2,1)</f>
        <v>60000</v>
      </c>
      <c r="C31" s="45">
        <f t="shared" ca="1" si="0"/>
        <v>33000</v>
      </c>
      <c r="D31" s="45">
        <f t="shared" ca="1" si="1"/>
        <v>0.66</v>
      </c>
      <c r="E31" s="45">
        <f t="shared" si="2"/>
        <v>0.1</v>
      </c>
      <c r="F31" s="47">
        <f t="shared" ca="1" si="3"/>
        <v>82499.999999999985</v>
      </c>
      <c r="G31" s="47">
        <f t="shared" ca="1" si="4"/>
        <v>22499.999999999985</v>
      </c>
      <c r="I31">
        <f ca="1">COUNTIF(G10:G134, "&lt;16,000")</f>
        <v>67</v>
      </c>
      <c r="J31" s="40">
        <f ca="1">I31/125</f>
        <v>0.53600000000000003</v>
      </c>
    </row>
    <row r="32" spans="1:10" x14ac:dyDescent="0.3">
      <c r="A32">
        <v>23</v>
      </c>
      <c r="B32" s="45">
        <f t="shared" ref="B32" si="17">INDEX($B$2:$E$6,3,1)</f>
        <v>55000.000000000007</v>
      </c>
      <c r="C32" s="45">
        <f t="shared" ca="1" si="0"/>
        <v>27000</v>
      </c>
      <c r="D32" s="45">
        <f t="shared" ca="1" si="1"/>
        <v>0.72</v>
      </c>
      <c r="E32" s="45">
        <f t="shared" si="2"/>
        <v>0.1</v>
      </c>
      <c r="F32" s="47">
        <f t="shared" ca="1" si="3"/>
        <v>78157.894736842092</v>
      </c>
      <c r="G32" s="47">
        <f t="shared" ca="1" si="4"/>
        <v>23157.894736842085</v>
      </c>
    </row>
    <row r="33" spans="1:7" x14ac:dyDescent="0.3">
      <c r="A33">
        <v>24</v>
      </c>
      <c r="B33" s="45">
        <f t="shared" ref="B33" si="18">INDEX($B$2:$E$6,5,1)</f>
        <v>40000</v>
      </c>
      <c r="C33" s="45">
        <f t="shared" ca="1" si="0"/>
        <v>36000</v>
      </c>
      <c r="D33" s="45">
        <f t="shared" ca="1" si="1"/>
        <v>0.6</v>
      </c>
      <c r="E33" s="45">
        <f t="shared" si="2"/>
        <v>0.1</v>
      </c>
      <c r="F33" s="47">
        <f t="shared" ca="1" si="3"/>
        <v>79199.999999999985</v>
      </c>
      <c r="G33" s="47">
        <f t="shared" ca="1" si="4"/>
        <v>39199.999999999985</v>
      </c>
    </row>
    <row r="34" spans="1:7" x14ac:dyDescent="0.3">
      <c r="A34">
        <v>25</v>
      </c>
      <c r="B34" s="45">
        <f t="shared" ref="B34" si="19">INDEX($B$2:$E$6,4,1)</f>
        <v>45000</v>
      </c>
      <c r="C34" s="45">
        <f t="shared" ca="1" si="0"/>
        <v>27000</v>
      </c>
      <c r="D34" s="45">
        <f t="shared" ca="1" si="1"/>
        <v>0.48</v>
      </c>
      <c r="E34" s="45">
        <f t="shared" si="2"/>
        <v>0.1</v>
      </c>
      <c r="F34" s="47">
        <f t="shared" ca="1" si="3"/>
        <v>47903.225806451614</v>
      </c>
      <c r="G34" s="47">
        <f t="shared" ca="1" si="4"/>
        <v>2903.2258064516136</v>
      </c>
    </row>
    <row r="35" spans="1:7" x14ac:dyDescent="0.3">
      <c r="A35">
        <v>26</v>
      </c>
      <c r="B35" s="45">
        <f t="shared" ref="B35" si="20">INDEX($B$2:$E$6,1,1)</f>
        <v>50000</v>
      </c>
      <c r="C35" s="45">
        <f t="shared" ca="1" si="0"/>
        <v>27000</v>
      </c>
      <c r="D35" s="45">
        <f t="shared" ca="1" si="1"/>
        <v>0.54</v>
      </c>
      <c r="E35" s="45">
        <f t="shared" si="2"/>
        <v>0.1</v>
      </c>
      <c r="F35" s="47">
        <f t="shared" ca="1" si="3"/>
        <v>53035.71428571429</v>
      </c>
      <c r="G35" s="47">
        <f t="shared" ca="1" si="4"/>
        <v>3035.7142857142899</v>
      </c>
    </row>
    <row r="36" spans="1:7" x14ac:dyDescent="0.3">
      <c r="A36">
        <v>27</v>
      </c>
      <c r="B36" s="45">
        <f t="shared" ref="B36" si="21">INDEX($B$2:$E$6,2,1)</f>
        <v>60000</v>
      </c>
      <c r="C36" s="45">
        <f t="shared" ca="1" si="0"/>
        <v>33000</v>
      </c>
      <c r="D36" s="45">
        <f t="shared" ca="1" si="1"/>
        <v>0.54</v>
      </c>
      <c r="E36" s="45">
        <f t="shared" si="2"/>
        <v>0.1</v>
      </c>
      <c r="F36" s="47">
        <f t="shared" ca="1" si="3"/>
        <v>64821.428571428565</v>
      </c>
      <c r="G36" s="47">
        <f t="shared" ca="1" si="4"/>
        <v>4821.4285714285652</v>
      </c>
    </row>
    <row r="37" spans="1:7" x14ac:dyDescent="0.3">
      <c r="A37">
        <v>28</v>
      </c>
      <c r="B37" s="45">
        <f t="shared" ref="B37" si="22">INDEX($B$2:$E$6,3,1)</f>
        <v>55000.000000000007</v>
      </c>
      <c r="C37" s="45">
        <f t="shared" ca="1" si="0"/>
        <v>24000</v>
      </c>
      <c r="D37" s="45">
        <f t="shared" ca="1" si="1"/>
        <v>0.6</v>
      </c>
      <c r="E37" s="45">
        <f t="shared" si="2"/>
        <v>0.1</v>
      </c>
      <c r="F37" s="47">
        <f t="shared" ca="1" si="3"/>
        <v>52799.999999999993</v>
      </c>
      <c r="G37" s="47">
        <f t="shared" ca="1" si="4"/>
        <v>-2200.0000000000146</v>
      </c>
    </row>
    <row r="38" spans="1:7" x14ac:dyDescent="0.3">
      <c r="A38">
        <v>29</v>
      </c>
      <c r="B38" s="45">
        <f t="shared" ref="B38" si="23">INDEX($B$2:$E$6,5,1)</f>
        <v>40000</v>
      </c>
      <c r="C38" s="45">
        <f t="shared" ca="1" si="0"/>
        <v>27000</v>
      </c>
      <c r="D38" s="45">
        <f t="shared" ca="1" si="1"/>
        <v>0.66</v>
      </c>
      <c r="E38" s="45">
        <f t="shared" si="2"/>
        <v>0.1</v>
      </c>
      <c r="F38" s="47">
        <f t="shared" ca="1" si="3"/>
        <v>67500</v>
      </c>
      <c r="G38" s="47">
        <f t="shared" ca="1" si="4"/>
        <v>27500</v>
      </c>
    </row>
    <row r="39" spans="1:7" x14ac:dyDescent="0.3">
      <c r="A39">
        <v>30</v>
      </c>
      <c r="B39" s="45">
        <f t="shared" ref="B39" si="24">INDEX($B$2:$E$6,4,1)</f>
        <v>45000</v>
      </c>
      <c r="C39" s="45">
        <f t="shared" ca="1" si="0"/>
        <v>30000</v>
      </c>
      <c r="D39" s="45">
        <f t="shared" ca="1" si="1"/>
        <v>0.72</v>
      </c>
      <c r="E39" s="45">
        <f t="shared" si="2"/>
        <v>0.1</v>
      </c>
      <c r="F39" s="47">
        <f t="shared" ca="1" si="3"/>
        <v>86842.105263157864</v>
      </c>
      <c r="G39" s="47">
        <f t="shared" ca="1" si="4"/>
        <v>41842.105263157864</v>
      </c>
    </row>
    <row r="40" spans="1:7" x14ac:dyDescent="0.3">
      <c r="A40">
        <v>31</v>
      </c>
      <c r="B40" s="45">
        <f t="shared" ref="B40" si="25">INDEX($B$2:$E$6,1,1)</f>
        <v>50000</v>
      </c>
      <c r="C40" s="45">
        <f t="shared" ca="1" si="0"/>
        <v>27000</v>
      </c>
      <c r="D40" s="45">
        <f t="shared" ca="1" si="1"/>
        <v>0.6</v>
      </c>
      <c r="E40" s="45">
        <f t="shared" si="2"/>
        <v>0.1</v>
      </c>
      <c r="F40" s="47">
        <f t="shared" ca="1" si="3"/>
        <v>59399.999999999993</v>
      </c>
      <c r="G40" s="47">
        <f t="shared" ca="1" si="4"/>
        <v>9399.9999999999927</v>
      </c>
    </row>
    <row r="41" spans="1:7" x14ac:dyDescent="0.3">
      <c r="A41">
        <v>32</v>
      </c>
      <c r="B41" s="45">
        <f t="shared" ref="B41" si="26">INDEX($B$2:$E$6,2,1)</f>
        <v>60000</v>
      </c>
      <c r="C41" s="45">
        <f t="shared" ca="1" si="0"/>
        <v>36000</v>
      </c>
      <c r="D41" s="45">
        <f t="shared" ca="1" si="1"/>
        <v>0.72</v>
      </c>
      <c r="E41" s="45">
        <f t="shared" si="2"/>
        <v>0.1</v>
      </c>
      <c r="F41" s="47">
        <f t="shared" ca="1" si="3"/>
        <v>104210.52631578944</v>
      </c>
      <c r="G41" s="47">
        <f t="shared" ca="1" si="4"/>
        <v>44210.526315789437</v>
      </c>
    </row>
    <row r="42" spans="1:7" x14ac:dyDescent="0.3">
      <c r="A42">
        <v>33</v>
      </c>
      <c r="B42" s="45">
        <f t="shared" ref="B42" si="27">INDEX($B$2:$E$6,3,1)</f>
        <v>55000.000000000007</v>
      </c>
      <c r="C42" s="45">
        <f t="shared" ca="1" si="0"/>
        <v>27000</v>
      </c>
      <c r="D42" s="45">
        <f t="shared" ca="1" si="1"/>
        <v>0.66</v>
      </c>
      <c r="E42" s="45">
        <f t="shared" si="2"/>
        <v>0.1</v>
      </c>
      <c r="F42" s="47">
        <f t="shared" ca="1" si="3"/>
        <v>67500</v>
      </c>
      <c r="G42" s="47">
        <f t="shared" ca="1" si="4"/>
        <v>12499.999999999993</v>
      </c>
    </row>
    <row r="43" spans="1:7" x14ac:dyDescent="0.3">
      <c r="A43">
        <v>34</v>
      </c>
      <c r="B43" s="45">
        <f t="shared" ref="B43" si="28">INDEX($B$2:$E$6,5,1)</f>
        <v>40000</v>
      </c>
      <c r="C43" s="45">
        <f t="shared" ca="1" si="0"/>
        <v>36000</v>
      </c>
      <c r="D43" s="45">
        <f t="shared" ca="1" si="1"/>
        <v>0.72</v>
      </c>
      <c r="E43" s="45">
        <f t="shared" si="2"/>
        <v>0.1</v>
      </c>
      <c r="F43" s="47">
        <f t="shared" ca="1" si="3"/>
        <v>104210.52631578944</v>
      </c>
      <c r="G43" s="47">
        <f t="shared" ca="1" si="4"/>
        <v>64210.526315789437</v>
      </c>
    </row>
    <row r="44" spans="1:7" x14ac:dyDescent="0.3">
      <c r="A44">
        <v>35</v>
      </c>
      <c r="B44" s="45">
        <f t="shared" ref="B44" si="29">INDEX($B$2:$E$6,4,1)</f>
        <v>45000</v>
      </c>
      <c r="C44" s="45">
        <f t="shared" ca="1" si="0"/>
        <v>30000</v>
      </c>
      <c r="D44" s="45">
        <f t="shared" ca="1" si="1"/>
        <v>0.6</v>
      </c>
      <c r="E44" s="45">
        <f t="shared" si="2"/>
        <v>0.1</v>
      </c>
      <c r="F44" s="47">
        <f t="shared" ca="1" si="3"/>
        <v>65999.999999999985</v>
      </c>
      <c r="G44" s="47">
        <f t="shared" ca="1" si="4"/>
        <v>20999.999999999985</v>
      </c>
    </row>
    <row r="45" spans="1:7" x14ac:dyDescent="0.3">
      <c r="A45">
        <v>36</v>
      </c>
      <c r="B45" s="45">
        <f t="shared" ref="B45" si="30">INDEX($B$2:$E$6,1,1)</f>
        <v>50000</v>
      </c>
      <c r="C45" s="45">
        <f t="shared" ca="1" si="0"/>
        <v>33000</v>
      </c>
      <c r="D45" s="45">
        <f t="shared" ca="1" si="1"/>
        <v>0.72</v>
      </c>
      <c r="E45" s="45">
        <f t="shared" si="2"/>
        <v>0.1</v>
      </c>
      <c r="F45" s="47">
        <f t="shared" ca="1" si="3"/>
        <v>95526.315789473651</v>
      </c>
      <c r="G45" s="47">
        <f t="shared" ca="1" si="4"/>
        <v>45526.315789473651</v>
      </c>
    </row>
    <row r="46" spans="1:7" x14ac:dyDescent="0.3">
      <c r="A46">
        <v>37</v>
      </c>
      <c r="B46" s="45">
        <f t="shared" ref="B46" si="31">INDEX($B$2:$E$6,2,1)</f>
        <v>60000</v>
      </c>
      <c r="C46" s="45">
        <f t="shared" ca="1" si="0"/>
        <v>27000</v>
      </c>
      <c r="D46" s="45">
        <f t="shared" ca="1" si="1"/>
        <v>0.72</v>
      </c>
      <c r="E46" s="45">
        <f t="shared" si="2"/>
        <v>0.1</v>
      </c>
      <c r="F46" s="47">
        <f t="shared" ca="1" si="3"/>
        <v>78157.894736842092</v>
      </c>
      <c r="G46" s="47">
        <f t="shared" ca="1" si="4"/>
        <v>18157.894736842092</v>
      </c>
    </row>
    <row r="47" spans="1:7" x14ac:dyDescent="0.3">
      <c r="A47">
        <v>38</v>
      </c>
      <c r="B47" s="45">
        <f t="shared" ref="B47" si="32">INDEX($B$2:$E$6,3,1)</f>
        <v>55000.000000000007</v>
      </c>
      <c r="C47" s="45">
        <f t="shared" ca="1" si="0"/>
        <v>27000</v>
      </c>
      <c r="D47" s="45">
        <f t="shared" ca="1" si="1"/>
        <v>0.6</v>
      </c>
      <c r="E47" s="45">
        <f t="shared" si="2"/>
        <v>0.1</v>
      </c>
      <c r="F47" s="47">
        <f t="shared" ca="1" si="3"/>
        <v>59399.999999999993</v>
      </c>
      <c r="G47" s="47">
        <f t="shared" ca="1" si="4"/>
        <v>4399.9999999999854</v>
      </c>
    </row>
    <row r="48" spans="1:7" x14ac:dyDescent="0.3">
      <c r="A48">
        <v>39</v>
      </c>
      <c r="B48" s="45">
        <f t="shared" ref="B48" si="33">INDEX($B$2:$E$6,5,1)</f>
        <v>40000</v>
      </c>
      <c r="C48" s="45">
        <f t="shared" ca="1" si="0"/>
        <v>30000</v>
      </c>
      <c r="D48" s="45">
        <f t="shared" ca="1" si="1"/>
        <v>0.54</v>
      </c>
      <c r="E48" s="45">
        <f t="shared" si="2"/>
        <v>0.1</v>
      </c>
      <c r="F48" s="47">
        <f t="shared" ca="1" si="3"/>
        <v>58928.57142857142</v>
      </c>
      <c r="G48" s="47">
        <f t="shared" ca="1" si="4"/>
        <v>18928.57142857142</v>
      </c>
    </row>
    <row r="49" spans="1:7" x14ac:dyDescent="0.3">
      <c r="A49">
        <v>40</v>
      </c>
      <c r="B49" s="45">
        <f t="shared" ref="B49" si="34">INDEX($B$2:$E$6,4,1)</f>
        <v>45000</v>
      </c>
      <c r="C49" s="45">
        <f t="shared" ca="1" si="0"/>
        <v>27000</v>
      </c>
      <c r="D49" s="45">
        <f t="shared" ca="1" si="1"/>
        <v>0.66</v>
      </c>
      <c r="E49" s="45">
        <f t="shared" si="2"/>
        <v>0.1</v>
      </c>
      <c r="F49" s="47">
        <f t="shared" ca="1" si="3"/>
        <v>67500</v>
      </c>
      <c r="G49" s="47">
        <f t="shared" ca="1" si="4"/>
        <v>22500</v>
      </c>
    </row>
    <row r="50" spans="1:7" x14ac:dyDescent="0.3">
      <c r="A50">
        <v>41</v>
      </c>
      <c r="B50" s="45">
        <f t="shared" ref="B50" si="35">INDEX($B$2:$E$6,1,1)</f>
        <v>50000</v>
      </c>
      <c r="C50" s="45">
        <f t="shared" ca="1" si="0"/>
        <v>36000</v>
      </c>
      <c r="D50" s="45">
        <f t="shared" ca="1" si="1"/>
        <v>0.66</v>
      </c>
      <c r="E50" s="45">
        <f t="shared" si="2"/>
        <v>0.1</v>
      </c>
      <c r="F50" s="47">
        <f t="shared" ca="1" si="3"/>
        <v>89999.999999999985</v>
      </c>
      <c r="G50" s="47">
        <f t="shared" ca="1" si="4"/>
        <v>39999.999999999985</v>
      </c>
    </row>
    <row r="51" spans="1:7" x14ac:dyDescent="0.3">
      <c r="A51">
        <v>42</v>
      </c>
      <c r="B51" s="45">
        <f t="shared" ref="B51" si="36">INDEX($B$2:$E$6,2,1)</f>
        <v>60000</v>
      </c>
      <c r="C51" s="45">
        <f t="shared" ca="1" si="0"/>
        <v>36000</v>
      </c>
      <c r="D51" s="45">
        <f t="shared" ca="1" si="1"/>
        <v>0.48</v>
      </c>
      <c r="E51" s="45">
        <f t="shared" si="2"/>
        <v>0.1</v>
      </c>
      <c r="F51" s="47">
        <f t="shared" ca="1" si="3"/>
        <v>63870.96774193547</v>
      </c>
      <c r="G51" s="47">
        <f t="shared" ca="1" si="4"/>
        <v>3870.9677419354703</v>
      </c>
    </row>
    <row r="52" spans="1:7" x14ac:dyDescent="0.3">
      <c r="A52">
        <v>43</v>
      </c>
      <c r="B52" s="45">
        <f t="shared" ref="B52" si="37">INDEX($B$2:$E$6,3,1)</f>
        <v>55000.000000000007</v>
      </c>
      <c r="C52" s="45">
        <f t="shared" ca="1" si="0"/>
        <v>30000</v>
      </c>
      <c r="D52" s="45">
        <f t="shared" ca="1" si="1"/>
        <v>0.6</v>
      </c>
      <c r="E52" s="45">
        <f t="shared" si="2"/>
        <v>0.1</v>
      </c>
      <c r="F52" s="47">
        <f t="shared" ca="1" si="3"/>
        <v>65999.999999999985</v>
      </c>
      <c r="G52" s="47">
        <f t="shared" ca="1" si="4"/>
        <v>10999.999999999978</v>
      </c>
    </row>
    <row r="53" spans="1:7" x14ac:dyDescent="0.3">
      <c r="A53">
        <v>44</v>
      </c>
      <c r="B53" s="45">
        <f t="shared" ref="B53" si="38">INDEX($B$2:$E$6,5,1)</f>
        <v>40000</v>
      </c>
      <c r="C53" s="45">
        <f t="shared" ca="1" si="0"/>
        <v>33000</v>
      </c>
      <c r="D53" s="45">
        <f t="shared" ca="1" si="1"/>
        <v>0.72</v>
      </c>
      <c r="E53" s="45">
        <f t="shared" si="2"/>
        <v>0.1</v>
      </c>
      <c r="F53" s="47">
        <f t="shared" ca="1" si="3"/>
        <v>95526.315789473651</v>
      </c>
      <c r="G53" s="47">
        <f t="shared" ca="1" si="4"/>
        <v>55526.315789473651</v>
      </c>
    </row>
    <row r="54" spans="1:7" x14ac:dyDescent="0.3">
      <c r="A54">
        <v>45</v>
      </c>
      <c r="B54" s="45">
        <f t="shared" ref="B54" si="39">INDEX($B$2:$E$6,4,1)</f>
        <v>45000</v>
      </c>
      <c r="C54" s="45">
        <f t="shared" ca="1" si="0"/>
        <v>33000</v>
      </c>
      <c r="D54" s="45">
        <f t="shared" ca="1" si="1"/>
        <v>0.66</v>
      </c>
      <c r="E54" s="45">
        <f t="shared" si="2"/>
        <v>0.1</v>
      </c>
      <c r="F54" s="47">
        <f t="shared" ca="1" si="3"/>
        <v>82499.999999999985</v>
      </c>
      <c r="G54" s="47">
        <f t="shared" ca="1" si="4"/>
        <v>37499.999999999985</v>
      </c>
    </row>
    <row r="55" spans="1:7" x14ac:dyDescent="0.3">
      <c r="A55">
        <v>46</v>
      </c>
      <c r="B55" s="45">
        <f t="shared" ref="B55" si="40">INDEX($B$2:$E$6,1,1)</f>
        <v>50000</v>
      </c>
      <c r="C55" s="45">
        <f t="shared" ca="1" si="0"/>
        <v>36000</v>
      </c>
      <c r="D55" s="45">
        <f t="shared" ca="1" si="1"/>
        <v>0.48</v>
      </c>
      <c r="E55" s="45">
        <f t="shared" si="2"/>
        <v>0.1</v>
      </c>
      <c r="F55" s="47">
        <f t="shared" ca="1" si="3"/>
        <v>63870.96774193547</v>
      </c>
      <c r="G55" s="47">
        <f t="shared" ca="1" si="4"/>
        <v>13870.96774193547</v>
      </c>
    </row>
    <row r="56" spans="1:7" x14ac:dyDescent="0.3">
      <c r="A56">
        <v>47</v>
      </c>
      <c r="B56" s="45">
        <f t="shared" ref="B56" si="41">INDEX($B$2:$E$6,2,1)</f>
        <v>60000</v>
      </c>
      <c r="C56" s="45">
        <f t="shared" ca="1" si="0"/>
        <v>36000</v>
      </c>
      <c r="D56" s="45">
        <f t="shared" ca="1" si="1"/>
        <v>0.66</v>
      </c>
      <c r="E56" s="45">
        <f t="shared" si="2"/>
        <v>0.1</v>
      </c>
      <c r="F56" s="47">
        <f t="shared" ca="1" si="3"/>
        <v>89999.999999999985</v>
      </c>
      <c r="G56" s="47">
        <f t="shared" ca="1" si="4"/>
        <v>29999.999999999985</v>
      </c>
    </row>
    <row r="57" spans="1:7" x14ac:dyDescent="0.3">
      <c r="A57">
        <v>48</v>
      </c>
      <c r="B57" s="45">
        <f t="shared" ref="B57" si="42">INDEX($B$2:$E$6,3,1)</f>
        <v>55000.000000000007</v>
      </c>
      <c r="C57" s="45">
        <f t="shared" ca="1" si="0"/>
        <v>27000</v>
      </c>
      <c r="D57" s="45">
        <f t="shared" ca="1" si="1"/>
        <v>0.48</v>
      </c>
      <c r="E57" s="45">
        <f t="shared" si="2"/>
        <v>0.1</v>
      </c>
      <c r="F57" s="47">
        <f t="shared" ca="1" si="3"/>
        <v>47903.225806451614</v>
      </c>
      <c r="G57" s="47">
        <f t="shared" ca="1" si="4"/>
        <v>-7096.7741935483937</v>
      </c>
    </row>
    <row r="58" spans="1:7" x14ac:dyDescent="0.3">
      <c r="A58">
        <v>49</v>
      </c>
      <c r="B58" s="45">
        <f t="shared" ref="B58" si="43">INDEX($B$2:$E$6,5,1)</f>
        <v>40000</v>
      </c>
      <c r="C58" s="45">
        <f t="shared" ca="1" si="0"/>
        <v>36000</v>
      </c>
      <c r="D58" s="45">
        <f t="shared" ca="1" si="1"/>
        <v>0.54</v>
      </c>
      <c r="E58" s="45">
        <f t="shared" si="2"/>
        <v>0.1</v>
      </c>
      <c r="F58" s="47">
        <f t="shared" ca="1" si="3"/>
        <v>70714.28571428571</v>
      </c>
      <c r="G58" s="47">
        <f t="shared" ca="1" si="4"/>
        <v>30714.28571428571</v>
      </c>
    </row>
    <row r="59" spans="1:7" x14ac:dyDescent="0.3">
      <c r="A59">
        <v>50</v>
      </c>
      <c r="B59" s="45">
        <f t="shared" ref="B59" si="44">INDEX($B$2:$E$6,4,1)</f>
        <v>45000</v>
      </c>
      <c r="C59" s="45">
        <f t="shared" ca="1" si="0"/>
        <v>33000</v>
      </c>
      <c r="D59" s="45">
        <f t="shared" ca="1" si="1"/>
        <v>0.54</v>
      </c>
      <c r="E59" s="45">
        <f t="shared" si="2"/>
        <v>0.1</v>
      </c>
      <c r="F59" s="47">
        <f t="shared" ca="1" si="3"/>
        <v>64821.428571428565</v>
      </c>
      <c r="G59" s="47">
        <f t="shared" ca="1" si="4"/>
        <v>19821.428571428565</v>
      </c>
    </row>
    <row r="60" spans="1:7" x14ac:dyDescent="0.3">
      <c r="A60">
        <v>51</v>
      </c>
      <c r="B60" s="45">
        <f t="shared" ref="B60" si="45">INDEX($B$2:$E$6,1,1)</f>
        <v>50000</v>
      </c>
      <c r="C60" s="45">
        <f t="shared" ca="1" si="0"/>
        <v>30000</v>
      </c>
      <c r="D60" s="45">
        <f t="shared" ca="1" si="1"/>
        <v>0.48</v>
      </c>
      <c r="E60" s="45">
        <f t="shared" si="2"/>
        <v>0.1</v>
      </c>
      <c r="F60" s="47">
        <f t="shared" ca="1" si="3"/>
        <v>53225.806451612894</v>
      </c>
      <c r="G60" s="47">
        <f t="shared" ca="1" si="4"/>
        <v>3225.8064516128943</v>
      </c>
    </row>
    <row r="61" spans="1:7" x14ac:dyDescent="0.3">
      <c r="A61">
        <v>52</v>
      </c>
      <c r="B61" s="45">
        <f t="shared" ref="B61" si="46">INDEX($B$2:$E$6,2,1)</f>
        <v>60000</v>
      </c>
      <c r="C61" s="45">
        <f t="shared" ca="1" si="0"/>
        <v>33000</v>
      </c>
      <c r="D61" s="45">
        <f t="shared" ca="1" si="1"/>
        <v>0.66</v>
      </c>
      <c r="E61" s="45">
        <f t="shared" si="2"/>
        <v>0.1</v>
      </c>
      <c r="F61" s="47">
        <f t="shared" ca="1" si="3"/>
        <v>82499.999999999985</v>
      </c>
      <c r="G61" s="47">
        <f t="shared" ca="1" si="4"/>
        <v>22499.999999999985</v>
      </c>
    </row>
    <row r="62" spans="1:7" x14ac:dyDescent="0.3">
      <c r="A62">
        <v>53</v>
      </c>
      <c r="B62" s="45">
        <f t="shared" ref="B62" si="47">INDEX($B$2:$E$6,3,1)</f>
        <v>55000.000000000007</v>
      </c>
      <c r="C62" s="45">
        <f t="shared" ca="1" si="0"/>
        <v>30000</v>
      </c>
      <c r="D62" s="45">
        <f t="shared" ca="1" si="1"/>
        <v>0.48</v>
      </c>
      <c r="E62" s="45">
        <f t="shared" si="2"/>
        <v>0.1</v>
      </c>
      <c r="F62" s="47">
        <f t="shared" ca="1" si="3"/>
        <v>53225.806451612894</v>
      </c>
      <c r="G62" s="47">
        <f t="shared" ca="1" si="4"/>
        <v>-1774.193548387113</v>
      </c>
    </row>
    <row r="63" spans="1:7" x14ac:dyDescent="0.3">
      <c r="A63">
        <v>54</v>
      </c>
      <c r="B63" s="45">
        <f t="shared" ref="B63" si="48">INDEX($B$2:$E$6,5,1)</f>
        <v>40000</v>
      </c>
      <c r="C63" s="45">
        <f t="shared" ca="1" si="0"/>
        <v>36000</v>
      </c>
      <c r="D63" s="45">
        <f t="shared" ca="1" si="1"/>
        <v>0.72</v>
      </c>
      <c r="E63" s="45">
        <f t="shared" si="2"/>
        <v>0.1</v>
      </c>
      <c r="F63" s="47">
        <f t="shared" ca="1" si="3"/>
        <v>104210.52631578944</v>
      </c>
      <c r="G63" s="47">
        <f t="shared" ca="1" si="4"/>
        <v>64210.526315789437</v>
      </c>
    </row>
    <row r="64" spans="1:7" x14ac:dyDescent="0.3">
      <c r="A64">
        <v>55</v>
      </c>
      <c r="B64" s="45">
        <f t="shared" ref="B64" si="49">INDEX($B$2:$E$6,4,1)</f>
        <v>45000</v>
      </c>
      <c r="C64" s="45">
        <f t="shared" ca="1" si="0"/>
        <v>27000</v>
      </c>
      <c r="D64" s="45">
        <f t="shared" ca="1" si="1"/>
        <v>0.66</v>
      </c>
      <c r="E64" s="45">
        <f t="shared" si="2"/>
        <v>0.1</v>
      </c>
      <c r="F64" s="47">
        <f t="shared" ca="1" si="3"/>
        <v>67500</v>
      </c>
      <c r="G64" s="47">
        <f t="shared" ca="1" si="4"/>
        <v>22500</v>
      </c>
    </row>
    <row r="65" spans="1:7" x14ac:dyDescent="0.3">
      <c r="A65">
        <v>56</v>
      </c>
      <c r="B65" s="45">
        <f t="shared" ref="B65" si="50">INDEX($B$2:$E$6,1,1)</f>
        <v>50000</v>
      </c>
      <c r="C65" s="45">
        <f t="shared" ca="1" si="0"/>
        <v>27000</v>
      </c>
      <c r="D65" s="45">
        <f t="shared" ca="1" si="1"/>
        <v>0.54</v>
      </c>
      <c r="E65" s="45">
        <f t="shared" si="2"/>
        <v>0.1</v>
      </c>
      <c r="F65" s="47">
        <f t="shared" ca="1" si="3"/>
        <v>53035.71428571429</v>
      </c>
      <c r="G65" s="47">
        <f t="shared" ca="1" si="4"/>
        <v>3035.7142857142899</v>
      </c>
    </row>
    <row r="66" spans="1:7" x14ac:dyDescent="0.3">
      <c r="A66">
        <v>57</v>
      </c>
      <c r="B66" s="45">
        <f t="shared" ref="B66" si="51">INDEX($B$2:$E$6,2,1)</f>
        <v>60000</v>
      </c>
      <c r="C66" s="45">
        <f t="shared" ca="1" si="0"/>
        <v>36000</v>
      </c>
      <c r="D66" s="45">
        <f t="shared" ca="1" si="1"/>
        <v>0.54</v>
      </c>
      <c r="E66" s="45">
        <f t="shared" si="2"/>
        <v>0.1</v>
      </c>
      <c r="F66" s="47">
        <f t="shared" ca="1" si="3"/>
        <v>70714.28571428571</v>
      </c>
      <c r="G66" s="47">
        <f t="shared" ca="1" si="4"/>
        <v>10714.28571428571</v>
      </c>
    </row>
    <row r="67" spans="1:7" x14ac:dyDescent="0.3">
      <c r="A67">
        <v>58</v>
      </c>
      <c r="B67" s="45">
        <f t="shared" ref="B67" si="52">INDEX($B$2:$E$6,3,1)</f>
        <v>55000.000000000007</v>
      </c>
      <c r="C67" s="45">
        <f t="shared" ca="1" si="0"/>
        <v>27000</v>
      </c>
      <c r="D67" s="45">
        <f t="shared" ca="1" si="1"/>
        <v>0.6</v>
      </c>
      <c r="E67" s="45">
        <f t="shared" si="2"/>
        <v>0.1</v>
      </c>
      <c r="F67" s="47">
        <f t="shared" ca="1" si="3"/>
        <v>59399.999999999993</v>
      </c>
      <c r="G67" s="47">
        <f t="shared" ca="1" si="4"/>
        <v>4399.9999999999854</v>
      </c>
    </row>
    <row r="68" spans="1:7" x14ac:dyDescent="0.3">
      <c r="A68">
        <v>59</v>
      </c>
      <c r="B68" s="45">
        <f t="shared" ref="B68" si="53">INDEX($B$2:$E$6,5,1)</f>
        <v>40000</v>
      </c>
      <c r="C68" s="45">
        <f t="shared" ca="1" si="0"/>
        <v>24000</v>
      </c>
      <c r="D68" s="45">
        <f t="shared" ca="1" si="1"/>
        <v>0.48</v>
      </c>
      <c r="E68" s="45">
        <f t="shared" si="2"/>
        <v>0.1</v>
      </c>
      <c r="F68" s="47">
        <f t="shared" ca="1" si="3"/>
        <v>42580.645161290318</v>
      </c>
      <c r="G68" s="47">
        <f t="shared" ca="1" si="4"/>
        <v>2580.6451612903184</v>
      </c>
    </row>
    <row r="69" spans="1:7" x14ac:dyDescent="0.3">
      <c r="A69">
        <v>60</v>
      </c>
      <c r="B69" s="45">
        <f t="shared" ref="B69" si="54">INDEX($B$2:$E$6,4,1)</f>
        <v>45000</v>
      </c>
      <c r="C69" s="45">
        <f t="shared" ca="1" si="0"/>
        <v>30000</v>
      </c>
      <c r="D69" s="45">
        <f t="shared" ca="1" si="1"/>
        <v>0.72</v>
      </c>
      <c r="E69" s="45">
        <f t="shared" si="2"/>
        <v>0.1</v>
      </c>
      <c r="F69" s="47">
        <f t="shared" ca="1" si="3"/>
        <v>86842.105263157864</v>
      </c>
      <c r="G69" s="47">
        <f t="shared" ca="1" si="4"/>
        <v>41842.105263157864</v>
      </c>
    </row>
    <row r="70" spans="1:7" x14ac:dyDescent="0.3">
      <c r="A70">
        <v>61</v>
      </c>
      <c r="B70" s="45">
        <f t="shared" ref="B70" si="55">INDEX($B$2:$E$6,1,1)</f>
        <v>50000</v>
      </c>
      <c r="C70" s="45">
        <f t="shared" ca="1" si="0"/>
        <v>30000</v>
      </c>
      <c r="D70" s="45">
        <f t="shared" ca="1" si="1"/>
        <v>0.66</v>
      </c>
      <c r="E70" s="45">
        <f t="shared" si="2"/>
        <v>0.1</v>
      </c>
      <c r="F70" s="47">
        <f t="shared" ca="1" si="3"/>
        <v>74999.999999999985</v>
      </c>
      <c r="G70" s="47">
        <f t="shared" ca="1" si="4"/>
        <v>24999.999999999985</v>
      </c>
    </row>
    <row r="71" spans="1:7" x14ac:dyDescent="0.3">
      <c r="A71">
        <v>62</v>
      </c>
      <c r="B71" s="45">
        <f t="shared" ref="B71" si="56">INDEX($B$2:$E$6,2,1)</f>
        <v>60000</v>
      </c>
      <c r="C71" s="45">
        <f t="shared" ca="1" si="0"/>
        <v>24000</v>
      </c>
      <c r="D71" s="45">
        <f t="shared" ca="1" si="1"/>
        <v>0.72</v>
      </c>
      <c r="E71" s="45">
        <f t="shared" si="2"/>
        <v>0.1</v>
      </c>
      <c r="F71" s="47">
        <f t="shared" ca="1" si="3"/>
        <v>69473.684210526306</v>
      </c>
      <c r="G71" s="47">
        <f t="shared" ca="1" si="4"/>
        <v>9473.6842105263058</v>
      </c>
    </row>
    <row r="72" spans="1:7" x14ac:dyDescent="0.3">
      <c r="A72">
        <v>63</v>
      </c>
      <c r="B72" s="45">
        <f t="shared" ref="B72" si="57">INDEX($B$2:$E$6,3,1)</f>
        <v>55000.000000000007</v>
      </c>
      <c r="C72" s="45">
        <f t="shared" ca="1" si="0"/>
        <v>33000</v>
      </c>
      <c r="D72" s="45">
        <f t="shared" ca="1" si="1"/>
        <v>0.54</v>
      </c>
      <c r="E72" s="45">
        <f t="shared" si="2"/>
        <v>0.1</v>
      </c>
      <c r="F72" s="47">
        <f t="shared" ca="1" si="3"/>
        <v>64821.428571428565</v>
      </c>
      <c r="G72" s="47">
        <f t="shared" ca="1" si="4"/>
        <v>9821.4285714285579</v>
      </c>
    </row>
    <row r="73" spans="1:7" x14ac:dyDescent="0.3">
      <c r="A73">
        <v>64</v>
      </c>
      <c r="B73" s="45">
        <f t="shared" ref="B73" si="58">INDEX($B$2:$E$6,5,1)</f>
        <v>40000</v>
      </c>
      <c r="C73" s="45">
        <f t="shared" ca="1" si="0"/>
        <v>27000</v>
      </c>
      <c r="D73" s="45">
        <f t="shared" ca="1" si="1"/>
        <v>0.48</v>
      </c>
      <c r="E73" s="45">
        <f t="shared" si="2"/>
        <v>0.1</v>
      </c>
      <c r="F73" s="47">
        <f t="shared" ca="1" si="3"/>
        <v>47903.225806451614</v>
      </c>
      <c r="G73" s="47">
        <f t="shared" ca="1" si="4"/>
        <v>7903.2258064516136</v>
      </c>
    </row>
    <row r="74" spans="1:7" x14ac:dyDescent="0.3">
      <c r="A74">
        <v>65</v>
      </c>
      <c r="B74" s="45">
        <f t="shared" ref="B74" si="59">INDEX($B$2:$E$6,4,1)</f>
        <v>45000</v>
      </c>
      <c r="C74" s="45">
        <f t="shared" ca="1" si="0"/>
        <v>24000</v>
      </c>
      <c r="D74" s="45">
        <f t="shared" ca="1" si="1"/>
        <v>0.6</v>
      </c>
      <c r="E74" s="45">
        <f t="shared" si="2"/>
        <v>0.1</v>
      </c>
      <c r="F74" s="47">
        <f t="shared" ca="1" si="3"/>
        <v>52799.999999999993</v>
      </c>
      <c r="G74" s="47">
        <f t="shared" ca="1" si="4"/>
        <v>7799.9999999999927</v>
      </c>
    </row>
    <row r="75" spans="1:7" x14ac:dyDescent="0.3">
      <c r="A75">
        <v>66</v>
      </c>
      <c r="B75" s="45">
        <f t="shared" ref="B75" si="60">INDEX($B$2:$E$6,1,1)</f>
        <v>50000</v>
      </c>
      <c r="C75" s="45">
        <f t="shared" ref="C75:C134" ca="1" si="61">INDEX($B$2:$E$6,RANDBETWEEN(1,5),2)</f>
        <v>36000</v>
      </c>
      <c r="D75" s="45">
        <f t="shared" ref="D75:D134" ca="1" si="62">INDEX($B$2:$E$6,RANDBETWEEN(1,5),3)</f>
        <v>0.66</v>
      </c>
      <c r="E75" s="45">
        <f t="shared" ref="E75:E134" si="63">INDEX($B$2:$E$6,1,4)</f>
        <v>0.1</v>
      </c>
      <c r="F75" s="47">
        <f t="shared" ref="F75:F134" ca="1" si="64">(C75*(1+E75))/((1+E75-D75))</f>
        <v>89999.999999999985</v>
      </c>
      <c r="G75" s="47">
        <f t="shared" ref="G75:G134" ca="1" si="65">F75-B75</f>
        <v>39999.999999999985</v>
      </c>
    </row>
    <row r="76" spans="1:7" x14ac:dyDescent="0.3">
      <c r="A76">
        <v>67</v>
      </c>
      <c r="B76" s="45">
        <f t="shared" ref="B76" si="66">INDEX($B$2:$E$6,2,1)</f>
        <v>60000</v>
      </c>
      <c r="C76" s="45">
        <f t="shared" ca="1" si="61"/>
        <v>33000</v>
      </c>
      <c r="D76" s="45">
        <f t="shared" ca="1" si="62"/>
        <v>0.54</v>
      </c>
      <c r="E76" s="45">
        <f t="shared" si="63"/>
        <v>0.1</v>
      </c>
      <c r="F76" s="47">
        <f t="shared" ca="1" si="64"/>
        <v>64821.428571428565</v>
      </c>
      <c r="G76" s="47">
        <f t="shared" ca="1" si="65"/>
        <v>4821.4285714285652</v>
      </c>
    </row>
    <row r="77" spans="1:7" x14ac:dyDescent="0.3">
      <c r="A77">
        <v>68</v>
      </c>
      <c r="B77" s="45">
        <f t="shared" ref="B77" si="67">INDEX($B$2:$E$6,3,1)</f>
        <v>55000.000000000007</v>
      </c>
      <c r="C77" s="45">
        <f t="shared" ca="1" si="61"/>
        <v>36000</v>
      </c>
      <c r="D77" s="45">
        <f t="shared" ca="1" si="62"/>
        <v>0.72</v>
      </c>
      <c r="E77" s="45">
        <f t="shared" si="63"/>
        <v>0.1</v>
      </c>
      <c r="F77" s="47">
        <f t="shared" ca="1" si="64"/>
        <v>104210.52631578944</v>
      </c>
      <c r="G77" s="47">
        <f t="shared" ca="1" si="65"/>
        <v>49210.52631578943</v>
      </c>
    </row>
    <row r="78" spans="1:7" x14ac:dyDescent="0.3">
      <c r="A78">
        <v>69</v>
      </c>
      <c r="B78" s="45">
        <f t="shared" ref="B78" si="68">INDEX($B$2:$E$6,5,1)</f>
        <v>40000</v>
      </c>
      <c r="C78" s="45">
        <f t="shared" ca="1" si="61"/>
        <v>27000</v>
      </c>
      <c r="D78" s="45">
        <f t="shared" ca="1" si="62"/>
        <v>0.66</v>
      </c>
      <c r="E78" s="45">
        <f t="shared" si="63"/>
        <v>0.1</v>
      </c>
      <c r="F78" s="47">
        <f t="shared" ca="1" si="64"/>
        <v>67500</v>
      </c>
      <c r="G78" s="47">
        <f t="shared" ca="1" si="65"/>
        <v>27500</v>
      </c>
    </row>
    <row r="79" spans="1:7" x14ac:dyDescent="0.3">
      <c r="A79">
        <v>70</v>
      </c>
      <c r="B79" s="45">
        <f t="shared" ref="B79" si="69">INDEX($B$2:$E$6,4,1)</f>
        <v>45000</v>
      </c>
      <c r="C79" s="45">
        <f t="shared" ca="1" si="61"/>
        <v>24000</v>
      </c>
      <c r="D79" s="45">
        <f t="shared" ca="1" si="62"/>
        <v>0.6</v>
      </c>
      <c r="E79" s="45">
        <f t="shared" si="63"/>
        <v>0.1</v>
      </c>
      <c r="F79" s="47">
        <f t="shared" ca="1" si="64"/>
        <v>52799.999999999993</v>
      </c>
      <c r="G79" s="47">
        <f t="shared" ca="1" si="65"/>
        <v>7799.9999999999927</v>
      </c>
    </row>
    <row r="80" spans="1:7" x14ac:dyDescent="0.3">
      <c r="A80">
        <v>71</v>
      </c>
      <c r="B80" s="45">
        <f t="shared" ref="B80" si="70">INDEX($B$2:$E$6,1,1)</f>
        <v>50000</v>
      </c>
      <c r="C80" s="45">
        <f t="shared" ca="1" si="61"/>
        <v>27000</v>
      </c>
      <c r="D80" s="45">
        <f t="shared" ca="1" si="62"/>
        <v>0.72</v>
      </c>
      <c r="E80" s="45">
        <f t="shared" si="63"/>
        <v>0.1</v>
      </c>
      <c r="F80" s="47">
        <f t="shared" ca="1" si="64"/>
        <v>78157.894736842092</v>
      </c>
      <c r="G80" s="47">
        <f t="shared" ca="1" si="65"/>
        <v>28157.894736842092</v>
      </c>
    </row>
    <row r="81" spans="1:7" x14ac:dyDescent="0.3">
      <c r="A81">
        <v>72</v>
      </c>
      <c r="B81" s="45">
        <f t="shared" ref="B81" si="71">INDEX($B$2:$E$6,2,1)</f>
        <v>60000</v>
      </c>
      <c r="C81" s="45">
        <f t="shared" ca="1" si="61"/>
        <v>24000</v>
      </c>
      <c r="D81" s="45">
        <f t="shared" ca="1" si="62"/>
        <v>0.54</v>
      </c>
      <c r="E81" s="45">
        <f t="shared" si="63"/>
        <v>0.1</v>
      </c>
      <c r="F81" s="47">
        <f t="shared" ca="1" si="64"/>
        <v>47142.857142857145</v>
      </c>
      <c r="G81" s="47">
        <f t="shared" ca="1" si="65"/>
        <v>-12857.142857142855</v>
      </c>
    </row>
    <row r="82" spans="1:7" x14ac:dyDescent="0.3">
      <c r="A82">
        <v>73</v>
      </c>
      <c r="B82" s="45">
        <f t="shared" ref="B82" si="72">INDEX($B$2:$E$6,3,1)</f>
        <v>55000.000000000007</v>
      </c>
      <c r="C82" s="45">
        <f t="shared" ca="1" si="61"/>
        <v>27000</v>
      </c>
      <c r="D82" s="45">
        <f t="shared" ca="1" si="62"/>
        <v>0.48</v>
      </c>
      <c r="E82" s="45">
        <f t="shared" si="63"/>
        <v>0.1</v>
      </c>
      <c r="F82" s="47">
        <f t="shared" ca="1" si="64"/>
        <v>47903.225806451614</v>
      </c>
      <c r="G82" s="47">
        <f t="shared" ca="1" si="65"/>
        <v>-7096.7741935483937</v>
      </c>
    </row>
    <row r="83" spans="1:7" x14ac:dyDescent="0.3">
      <c r="A83">
        <v>74</v>
      </c>
      <c r="B83" s="45">
        <f t="shared" ref="B83" si="73">INDEX($B$2:$E$6,5,1)</f>
        <v>40000</v>
      </c>
      <c r="C83" s="45">
        <f t="shared" ca="1" si="61"/>
        <v>30000</v>
      </c>
      <c r="D83" s="45">
        <f t="shared" ca="1" si="62"/>
        <v>0.66</v>
      </c>
      <c r="E83" s="45">
        <f t="shared" si="63"/>
        <v>0.1</v>
      </c>
      <c r="F83" s="47">
        <f t="shared" ca="1" si="64"/>
        <v>74999.999999999985</v>
      </c>
      <c r="G83" s="47">
        <f t="shared" ca="1" si="65"/>
        <v>34999.999999999985</v>
      </c>
    </row>
    <row r="84" spans="1:7" x14ac:dyDescent="0.3">
      <c r="A84">
        <v>75</v>
      </c>
      <c r="B84" s="45">
        <f t="shared" ref="B84" si="74">INDEX($B$2:$E$6,4,1)</f>
        <v>45000</v>
      </c>
      <c r="C84" s="45">
        <f t="shared" ca="1" si="61"/>
        <v>30000</v>
      </c>
      <c r="D84" s="45">
        <f t="shared" ca="1" si="62"/>
        <v>0.66</v>
      </c>
      <c r="E84" s="45">
        <f t="shared" si="63"/>
        <v>0.1</v>
      </c>
      <c r="F84" s="47">
        <f t="shared" ca="1" si="64"/>
        <v>74999.999999999985</v>
      </c>
      <c r="G84" s="47">
        <f t="shared" ca="1" si="65"/>
        <v>29999.999999999985</v>
      </c>
    </row>
    <row r="85" spans="1:7" x14ac:dyDescent="0.3">
      <c r="A85">
        <v>76</v>
      </c>
      <c r="B85" s="45">
        <f t="shared" ref="B85" si="75">INDEX($B$2:$E$6,1,1)</f>
        <v>50000</v>
      </c>
      <c r="C85" s="45">
        <f t="shared" ca="1" si="61"/>
        <v>30000</v>
      </c>
      <c r="D85" s="45">
        <f t="shared" ca="1" si="62"/>
        <v>0.72</v>
      </c>
      <c r="E85" s="45">
        <f t="shared" si="63"/>
        <v>0.1</v>
      </c>
      <c r="F85" s="47">
        <f t="shared" ca="1" si="64"/>
        <v>86842.105263157864</v>
      </c>
      <c r="G85" s="47">
        <f t="shared" ca="1" si="65"/>
        <v>36842.105263157864</v>
      </c>
    </row>
    <row r="86" spans="1:7" x14ac:dyDescent="0.3">
      <c r="A86">
        <v>77</v>
      </c>
      <c r="B86" s="45">
        <f t="shared" ref="B86" si="76">INDEX($B$2:$E$6,2,1)</f>
        <v>60000</v>
      </c>
      <c r="C86" s="45">
        <f t="shared" ca="1" si="61"/>
        <v>36000</v>
      </c>
      <c r="D86" s="45">
        <f t="shared" ca="1" si="62"/>
        <v>0.6</v>
      </c>
      <c r="E86" s="45">
        <f t="shared" si="63"/>
        <v>0.1</v>
      </c>
      <c r="F86" s="47">
        <f t="shared" ca="1" si="64"/>
        <v>79199.999999999985</v>
      </c>
      <c r="G86" s="47">
        <f t="shared" ca="1" si="65"/>
        <v>19199.999999999985</v>
      </c>
    </row>
    <row r="87" spans="1:7" x14ac:dyDescent="0.3">
      <c r="A87">
        <v>78</v>
      </c>
      <c r="B87" s="45">
        <f t="shared" ref="B87" si="77">INDEX($B$2:$E$6,3,1)</f>
        <v>55000.000000000007</v>
      </c>
      <c r="C87" s="45">
        <f t="shared" ca="1" si="61"/>
        <v>24000</v>
      </c>
      <c r="D87" s="45">
        <f t="shared" ca="1" si="62"/>
        <v>0.66</v>
      </c>
      <c r="E87" s="45">
        <f t="shared" si="63"/>
        <v>0.1</v>
      </c>
      <c r="F87" s="47">
        <f t="shared" ca="1" si="64"/>
        <v>60000</v>
      </c>
      <c r="G87" s="47">
        <f t="shared" ca="1" si="65"/>
        <v>4999.9999999999927</v>
      </c>
    </row>
    <row r="88" spans="1:7" x14ac:dyDescent="0.3">
      <c r="A88">
        <v>79</v>
      </c>
      <c r="B88" s="45">
        <f t="shared" ref="B88" si="78">INDEX($B$2:$E$6,5,1)</f>
        <v>40000</v>
      </c>
      <c r="C88" s="45">
        <f t="shared" ca="1" si="61"/>
        <v>24000</v>
      </c>
      <c r="D88" s="45">
        <f t="shared" ca="1" si="62"/>
        <v>0.72</v>
      </c>
      <c r="E88" s="45">
        <f t="shared" si="63"/>
        <v>0.1</v>
      </c>
      <c r="F88" s="47">
        <f t="shared" ca="1" si="64"/>
        <v>69473.684210526306</v>
      </c>
      <c r="G88" s="47">
        <f t="shared" ca="1" si="65"/>
        <v>29473.684210526306</v>
      </c>
    </row>
    <row r="89" spans="1:7" x14ac:dyDescent="0.3">
      <c r="A89">
        <v>80</v>
      </c>
      <c r="B89" s="45">
        <f t="shared" ref="B89" si="79">INDEX($B$2:$E$6,4,1)</f>
        <v>45000</v>
      </c>
      <c r="C89" s="45">
        <f t="shared" ca="1" si="61"/>
        <v>30000</v>
      </c>
      <c r="D89" s="45">
        <f t="shared" ca="1" si="62"/>
        <v>0.72</v>
      </c>
      <c r="E89" s="45">
        <f t="shared" si="63"/>
        <v>0.1</v>
      </c>
      <c r="F89" s="47">
        <f t="shared" ca="1" si="64"/>
        <v>86842.105263157864</v>
      </c>
      <c r="G89" s="47">
        <f t="shared" ca="1" si="65"/>
        <v>41842.105263157864</v>
      </c>
    </row>
    <row r="90" spans="1:7" x14ac:dyDescent="0.3">
      <c r="A90">
        <v>81</v>
      </c>
      <c r="B90" s="45">
        <f t="shared" ref="B90" si="80">INDEX($B$2:$E$6,1,1)</f>
        <v>50000</v>
      </c>
      <c r="C90" s="45">
        <f t="shared" ca="1" si="61"/>
        <v>33000</v>
      </c>
      <c r="D90" s="45">
        <f t="shared" ca="1" si="62"/>
        <v>0.48</v>
      </c>
      <c r="E90" s="45">
        <f t="shared" si="63"/>
        <v>0.1</v>
      </c>
      <c r="F90" s="47">
        <f t="shared" ca="1" si="64"/>
        <v>58548.387096774182</v>
      </c>
      <c r="G90" s="47">
        <f t="shared" ca="1" si="65"/>
        <v>8548.3870967741823</v>
      </c>
    </row>
    <row r="91" spans="1:7" x14ac:dyDescent="0.3">
      <c r="A91">
        <v>82</v>
      </c>
      <c r="B91" s="45">
        <f t="shared" ref="B91" si="81">INDEX($B$2:$E$6,2,1)</f>
        <v>60000</v>
      </c>
      <c r="C91" s="45">
        <f t="shared" ca="1" si="61"/>
        <v>33000</v>
      </c>
      <c r="D91" s="45">
        <f t="shared" ca="1" si="62"/>
        <v>0.66</v>
      </c>
      <c r="E91" s="45">
        <f t="shared" si="63"/>
        <v>0.1</v>
      </c>
      <c r="F91" s="47">
        <f t="shared" ca="1" si="64"/>
        <v>82499.999999999985</v>
      </c>
      <c r="G91" s="47">
        <f t="shared" ca="1" si="65"/>
        <v>22499.999999999985</v>
      </c>
    </row>
    <row r="92" spans="1:7" x14ac:dyDescent="0.3">
      <c r="A92">
        <v>83</v>
      </c>
      <c r="B92" s="45">
        <f t="shared" ref="B92" si="82">INDEX($B$2:$E$6,3,1)</f>
        <v>55000.000000000007</v>
      </c>
      <c r="C92" s="45">
        <f t="shared" ca="1" si="61"/>
        <v>33000</v>
      </c>
      <c r="D92" s="45">
        <f t="shared" ca="1" si="62"/>
        <v>0.66</v>
      </c>
      <c r="E92" s="45">
        <f t="shared" si="63"/>
        <v>0.1</v>
      </c>
      <c r="F92" s="47">
        <f t="shared" ca="1" si="64"/>
        <v>82499.999999999985</v>
      </c>
      <c r="G92" s="47">
        <f t="shared" ca="1" si="65"/>
        <v>27499.999999999978</v>
      </c>
    </row>
    <row r="93" spans="1:7" x14ac:dyDescent="0.3">
      <c r="A93">
        <v>84</v>
      </c>
      <c r="B93" s="45">
        <f t="shared" ref="B93" si="83">INDEX($B$2:$E$6,5,1)</f>
        <v>40000</v>
      </c>
      <c r="C93" s="45">
        <f t="shared" ca="1" si="61"/>
        <v>24000</v>
      </c>
      <c r="D93" s="45">
        <f t="shared" ca="1" si="62"/>
        <v>0.48</v>
      </c>
      <c r="E93" s="45">
        <f t="shared" si="63"/>
        <v>0.1</v>
      </c>
      <c r="F93" s="47">
        <f t="shared" ca="1" si="64"/>
        <v>42580.645161290318</v>
      </c>
      <c r="G93" s="47">
        <f t="shared" ca="1" si="65"/>
        <v>2580.6451612903184</v>
      </c>
    </row>
    <row r="94" spans="1:7" x14ac:dyDescent="0.3">
      <c r="A94">
        <v>85</v>
      </c>
      <c r="B94" s="45">
        <f t="shared" ref="B94" si="84">INDEX($B$2:$E$6,4,1)</f>
        <v>45000</v>
      </c>
      <c r="C94" s="45">
        <f t="shared" ca="1" si="61"/>
        <v>36000</v>
      </c>
      <c r="D94" s="45">
        <f t="shared" ca="1" si="62"/>
        <v>0.48</v>
      </c>
      <c r="E94" s="45">
        <f t="shared" si="63"/>
        <v>0.1</v>
      </c>
      <c r="F94" s="47">
        <f t="shared" ca="1" si="64"/>
        <v>63870.96774193547</v>
      </c>
      <c r="G94" s="47">
        <f t="shared" ca="1" si="65"/>
        <v>18870.96774193547</v>
      </c>
    </row>
    <row r="95" spans="1:7" x14ac:dyDescent="0.3">
      <c r="A95">
        <v>86</v>
      </c>
      <c r="B95" s="45">
        <f t="shared" ref="B95" si="85">INDEX($B$2:$E$6,1,1)</f>
        <v>50000</v>
      </c>
      <c r="C95" s="45">
        <f t="shared" ca="1" si="61"/>
        <v>30000</v>
      </c>
      <c r="D95" s="45">
        <f t="shared" ca="1" si="62"/>
        <v>0.72</v>
      </c>
      <c r="E95" s="45">
        <f t="shared" si="63"/>
        <v>0.1</v>
      </c>
      <c r="F95" s="47">
        <f t="shared" ca="1" si="64"/>
        <v>86842.105263157864</v>
      </c>
      <c r="G95" s="47">
        <f t="shared" ca="1" si="65"/>
        <v>36842.105263157864</v>
      </c>
    </row>
    <row r="96" spans="1:7" x14ac:dyDescent="0.3">
      <c r="A96">
        <v>87</v>
      </c>
      <c r="B96" s="45">
        <f t="shared" ref="B96" si="86">INDEX($B$2:$E$6,2,1)</f>
        <v>60000</v>
      </c>
      <c r="C96" s="45">
        <f t="shared" ca="1" si="61"/>
        <v>33000</v>
      </c>
      <c r="D96" s="45">
        <f t="shared" ca="1" si="62"/>
        <v>0.6</v>
      </c>
      <c r="E96" s="45">
        <f t="shared" si="63"/>
        <v>0.1</v>
      </c>
      <c r="F96" s="47">
        <f t="shared" ca="1" si="64"/>
        <v>72599.999999999985</v>
      </c>
      <c r="G96" s="47">
        <f t="shared" ca="1" si="65"/>
        <v>12599.999999999985</v>
      </c>
    </row>
    <row r="97" spans="1:7" x14ac:dyDescent="0.3">
      <c r="A97">
        <v>88</v>
      </c>
      <c r="B97" s="45">
        <f t="shared" ref="B97" si="87">INDEX($B$2:$E$6,3,1)</f>
        <v>55000.000000000007</v>
      </c>
      <c r="C97" s="45">
        <f t="shared" ca="1" si="61"/>
        <v>27000</v>
      </c>
      <c r="D97" s="45">
        <f t="shared" ca="1" si="62"/>
        <v>0.48</v>
      </c>
      <c r="E97" s="45">
        <f t="shared" si="63"/>
        <v>0.1</v>
      </c>
      <c r="F97" s="47">
        <f t="shared" ca="1" si="64"/>
        <v>47903.225806451614</v>
      </c>
      <c r="G97" s="47">
        <f t="shared" ca="1" si="65"/>
        <v>-7096.7741935483937</v>
      </c>
    </row>
    <row r="98" spans="1:7" x14ac:dyDescent="0.3">
      <c r="A98">
        <v>89</v>
      </c>
      <c r="B98" s="45">
        <f t="shared" ref="B98" si="88">INDEX($B$2:$E$6,5,1)</f>
        <v>40000</v>
      </c>
      <c r="C98" s="45">
        <f t="shared" ca="1" si="61"/>
        <v>27000</v>
      </c>
      <c r="D98" s="45">
        <f t="shared" ca="1" si="62"/>
        <v>0.48</v>
      </c>
      <c r="E98" s="45">
        <f t="shared" si="63"/>
        <v>0.1</v>
      </c>
      <c r="F98" s="47">
        <f t="shared" ca="1" si="64"/>
        <v>47903.225806451614</v>
      </c>
      <c r="G98" s="47">
        <f t="shared" ca="1" si="65"/>
        <v>7903.2258064516136</v>
      </c>
    </row>
    <row r="99" spans="1:7" x14ac:dyDescent="0.3">
      <c r="A99">
        <v>90</v>
      </c>
      <c r="B99" s="45">
        <f t="shared" ref="B99" si="89">INDEX($B$2:$E$6,4,1)</f>
        <v>45000</v>
      </c>
      <c r="C99" s="45">
        <f t="shared" ca="1" si="61"/>
        <v>24000</v>
      </c>
      <c r="D99" s="45">
        <f t="shared" ca="1" si="62"/>
        <v>0.54</v>
      </c>
      <c r="E99" s="45">
        <f t="shared" si="63"/>
        <v>0.1</v>
      </c>
      <c r="F99" s="47">
        <f t="shared" ca="1" si="64"/>
        <v>47142.857142857145</v>
      </c>
      <c r="G99" s="47">
        <f t="shared" ca="1" si="65"/>
        <v>2142.8571428571449</v>
      </c>
    </row>
    <row r="100" spans="1:7" x14ac:dyDescent="0.3">
      <c r="A100">
        <v>91</v>
      </c>
      <c r="B100" s="45">
        <f t="shared" ref="B100" si="90">INDEX($B$2:$E$6,1,1)</f>
        <v>50000</v>
      </c>
      <c r="C100" s="45">
        <f t="shared" ca="1" si="61"/>
        <v>30000</v>
      </c>
      <c r="D100" s="45">
        <f t="shared" ca="1" si="62"/>
        <v>0.6</v>
      </c>
      <c r="E100" s="45">
        <f t="shared" si="63"/>
        <v>0.1</v>
      </c>
      <c r="F100" s="47">
        <f t="shared" ca="1" si="64"/>
        <v>65999.999999999985</v>
      </c>
      <c r="G100" s="47">
        <f t="shared" ca="1" si="65"/>
        <v>15999.999999999985</v>
      </c>
    </row>
    <row r="101" spans="1:7" x14ac:dyDescent="0.3">
      <c r="A101">
        <v>92</v>
      </c>
      <c r="B101" s="45">
        <f t="shared" ref="B101" si="91">INDEX($B$2:$E$6,2,1)</f>
        <v>60000</v>
      </c>
      <c r="C101" s="45">
        <f t="shared" ca="1" si="61"/>
        <v>27000</v>
      </c>
      <c r="D101" s="45">
        <f t="shared" ca="1" si="62"/>
        <v>0.6</v>
      </c>
      <c r="E101" s="45">
        <f t="shared" si="63"/>
        <v>0.1</v>
      </c>
      <c r="F101" s="47">
        <f t="shared" ca="1" si="64"/>
        <v>59399.999999999993</v>
      </c>
      <c r="G101" s="47">
        <f t="shared" ca="1" si="65"/>
        <v>-600.00000000000728</v>
      </c>
    </row>
    <row r="102" spans="1:7" x14ac:dyDescent="0.3">
      <c r="A102">
        <v>93</v>
      </c>
      <c r="B102" s="45">
        <f t="shared" ref="B102" si="92">INDEX($B$2:$E$6,3,1)</f>
        <v>55000.000000000007</v>
      </c>
      <c r="C102" s="45">
        <f t="shared" ca="1" si="61"/>
        <v>33000</v>
      </c>
      <c r="D102" s="45">
        <f t="shared" ca="1" si="62"/>
        <v>0.6</v>
      </c>
      <c r="E102" s="45">
        <f t="shared" si="63"/>
        <v>0.1</v>
      </c>
      <c r="F102" s="47">
        <f t="shared" ca="1" si="64"/>
        <v>72599.999999999985</v>
      </c>
      <c r="G102" s="47">
        <f t="shared" ca="1" si="65"/>
        <v>17599.999999999978</v>
      </c>
    </row>
    <row r="103" spans="1:7" x14ac:dyDescent="0.3">
      <c r="A103">
        <v>94</v>
      </c>
      <c r="B103" s="45">
        <f t="shared" ref="B103" si="93">INDEX($B$2:$E$6,5,1)</f>
        <v>40000</v>
      </c>
      <c r="C103" s="45">
        <f t="shared" ca="1" si="61"/>
        <v>30000</v>
      </c>
      <c r="D103" s="45">
        <f t="shared" ca="1" si="62"/>
        <v>0.48</v>
      </c>
      <c r="E103" s="45">
        <f t="shared" si="63"/>
        <v>0.1</v>
      </c>
      <c r="F103" s="47">
        <f t="shared" ca="1" si="64"/>
        <v>53225.806451612894</v>
      </c>
      <c r="G103" s="47">
        <f t="shared" ca="1" si="65"/>
        <v>13225.806451612894</v>
      </c>
    </row>
    <row r="104" spans="1:7" x14ac:dyDescent="0.3">
      <c r="A104">
        <v>95</v>
      </c>
      <c r="B104" s="45">
        <f t="shared" ref="B104" si="94">INDEX($B$2:$E$6,4,1)</f>
        <v>45000</v>
      </c>
      <c r="C104" s="45">
        <f t="shared" ca="1" si="61"/>
        <v>33000</v>
      </c>
      <c r="D104" s="45">
        <f t="shared" ca="1" si="62"/>
        <v>0.54</v>
      </c>
      <c r="E104" s="45">
        <f t="shared" si="63"/>
        <v>0.1</v>
      </c>
      <c r="F104" s="47">
        <f t="shared" ca="1" si="64"/>
        <v>64821.428571428565</v>
      </c>
      <c r="G104" s="47">
        <f t="shared" ca="1" si="65"/>
        <v>19821.428571428565</v>
      </c>
    </row>
    <row r="105" spans="1:7" x14ac:dyDescent="0.3">
      <c r="A105">
        <v>96</v>
      </c>
      <c r="B105" s="45">
        <f t="shared" ref="B105" si="95">INDEX($B$2:$E$6,1,1)</f>
        <v>50000</v>
      </c>
      <c r="C105" s="45">
        <f t="shared" ca="1" si="61"/>
        <v>27000</v>
      </c>
      <c r="D105" s="45">
        <f t="shared" ca="1" si="62"/>
        <v>0.72</v>
      </c>
      <c r="E105" s="45">
        <f t="shared" si="63"/>
        <v>0.1</v>
      </c>
      <c r="F105" s="47">
        <f t="shared" ca="1" si="64"/>
        <v>78157.894736842092</v>
      </c>
      <c r="G105" s="47">
        <f t="shared" ca="1" si="65"/>
        <v>28157.894736842092</v>
      </c>
    </row>
    <row r="106" spans="1:7" x14ac:dyDescent="0.3">
      <c r="A106">
        <v>97</v>
      </c>
      <c r="B106" s="45">
        <f t="shared" ref="B106" si="96">INDEX($B$2:$E$6,2,1)</f>
        <v>60000</v>
      </c>
      <c r="C106" s="45">
        <f t="shared" ca="1" si="61"/>
        <v>27000</v>
      </c>
      <c r="D106" s="45">
        <f t="shared" ca="1" si="62"/>
        <v>0.66</v>
      </c>
      <c r="E106" s="45">
        <f t="shared" si="63"/>
        <v>0.1</v>
      </c>
      <c r="F106" s="47">
        <f t="shared" ca="1" si="64"/>
        <v>67500</v>
      </c>
      <c r="G106" s="47">
        <f t="shared" ca="1" si="65"/>
        <v>7500</v>
      </c>
    </row>
    <row r="107" spans="1:7" x14ac:dyDescent="0.3">
      <c r="A107">
        <v>98</v>
      </c>
      <c r="B107" s="45">
        <f t="shared" ref="B107" si="97">INDEX($B$2:$E$6,3,1)</f>
        <v>55000.000000000007</v>
      </c>
      <c r="C107" s="45">
        <f t="shared" ca="1" si="61"/>
        <v>27000</v>
      </c>
      <c r="D107" s="45">
        <f t="shared" ca="1" si="62"/>
        <v>0.6</v>
      </c>
      <c r="E107" s="45">
        <f t="shared" si="63"/>
        <v>0.1</v>
      </c>
      <c r="F107" s="47">
        <f t="shared" ca="1" si="64"/>
        <v>59399.999999999993</v>
      </c>
      <c r="G107" s="47">
        <f t="shared" ca="1" si="65"/>
        <v>4399.9999999999854</v>
      </c>
    </row>
    <row r="108" spans="1:7" x14ac:dyDescent="0.3">
      <c r="A108">
        <v>99</v>
      </c>
      <c r="B108" s="45">
        <f t="shared" ref="B108" si="98">INDEX($B$2:$E$6,5,1)</f>
        <v>40000</v>
      </c>
      <c r="C108" s="45">
        <f t="shared" ca="1" si="61"/>
        <v>36000</v>
      </c>
      <c r="D108" s="45">
        <f t="shared" ca="1" si="62"/>
        <v>0.72</v>
      </c>
      <c r="E108" s="45">
        <f t="shared" si="63"/>
        <v>0.1</v>
      </c>
      <c r="F108" s="47">
        <f t="shared" ca="1" si="64"/>
        <v>104210.52631578944</v>
      </c>
      <c r="G108" s="47">
        <f t="shared" ca="1" si="65"/>
        <v>64210.526315789437</v>
      </c>
    </row>
    <row r="109" spans="1:7" x14ac:dyDescent="0.3">
      <c r="A109">
        <v>100</v>
      </c>
      <c r="B109" s="45">
        <f t="shared" ref="B109" si="99">INDEX($B$2:$E$6,4,1)</f>
        <v>45000</v>
      </c>
      <c r="C109" s="45">
        <f t="shared" ca="1" si="61"/>
        <v>33000</v>
      </c>
      <c r="D109" s="45">
        <f t="shared" ca="1" si="62"/>
        <v>0.66</v>
      </c>
      <c r="E109" s="45">
        <f t="shared" si="63"/>
        <v>0.1</v>
      </c>
      <c r="F109" s="47">
        <f t="shared" ca="1" si="64"/>
        <v>82499.999999999985</v>
      </c>
      <c r="G109" s="47">
        <f t="shared" ca="1" si="65"/>
        <v>37499.999999999985</v>
      </c>
    </row>
    <row r="110" spans="1:7" x14ac:dyDescent="0.3">
      <c r="A110">
        <v>101</v>
      </c>
      <c r="B110" s="45">
        <f t="shared" ref="B110" si="100">INDEX($B$2:$E$6,1,1)</f>
        <v>50000</v>
      </c>
      <c r="C110" s="45">
        <f t="shared" ca="1" si="61"/>
        <v>24000</v>
      </c>
      <c r="D110" s="45">
        <f t="shared" ca="1" si="62"/>
        <v>0.72</v>
      </c>
      <c r="E110" s="45">
        <f t="shared" si="63"/>
        <v>0.1</v>
      </c>
      <c r="F110" s="47">
        <f t="shared" ca="1" si="64"/>
        <v>69473.684210526306</v>
      </c>
      <c r="G110" s="47">
        <f t="shared" ca="1" si="65"/>
        <v>19473.684210526306</v>
      </c>
    </row>
    <row r="111" spans="1:7" x14ac:dyDescent="0.3">
      <c r="A111">
        <v>102</v>
      </c>
      <c r="B111" s="45">
        <f t="shared" ref="B111" si="101">INDEX($B$2:$E$6,2,1)</f>
        <v>60000</v>
      </c>
      <c r="C111" s="45">
        <f t="shared" ca="1" si="61"/>
        <v>24000</v>
      </c>
      <c r="D111" s="45">
        <f t="shared" ca="1" si="62"/>
        <v>0.72</v>
      </c>
      <c r="E111" s="45">
        <f t="shared" si="63"/>
        <v>0.1</v>
      </c>
      <c r="F111" s="47">
        <f t="shared" ca="1" si="64"/>
        <v>69473.684210526306</v>
      </c>
      <c r="G111" s="47">
        <f t="shared" ca="1" si="65"/>
        <v>9473.6842105263058</v>
      </c>
    </row>
    <row r="112" spans="1:7" x14ac:dyDescent="0.3">
      <c r="A112">
        <v>103</v>
      </c>
      <c r="B112" s="45">
        <f t="shared" ref="B112" si="102">INDEX($B$2:$E$6,3,1)</f>
        <v>55000.000000000007</v>
      </c>
      <c r="C112" s="45">
        <f t="shared" ca="1" si="61"/>
        <v>30000</v>
      </c>
      <c r="D112" s="45">
        <f t="shared" ca="1" si="62"/>
        <v>0.48</v>
      </c>
      <c r="E112" s="45">
        <f t="shared" si="63"/>
        <v>0.1</v>
      </c>
      <c r="F112" s="47">
        <f t="shared" ca="1" si="64"/>
        <v>53225.806451612894</v>
      </c>
      <c r="G112" s="47">
        <f t="shared" ca="1" si="65"/>
        <v>-1774.193548387113</v>
      </c>
    </row>
    <row r="113" spans="1:7" x14ac:dyDescent="0.3">
      <c r="A113">
        <v>104</v>
      </c>
      <c r="B113" s="45">
        <f t="shared" ref="B113" si="103">INDEX($B$2:$E$6,5,1)</f>
        <v>40000</v>
      </c>
      <c r="C113" s="45">
        <f t="shared" ca="1" si="61"/>
        <v>30000</v>
      </c>
      <c r="D113" s="45">
        <f t="shared" ca="1" si="62"/>
        <v>0.54</v>
      </c>
      <c r="E113" s="45">
        <f t="shared" si="63"/>
        <v>0.1</v>
      </c>
      <c r="F113" s="47">
        <f t="shared" ca="1" si="64"/>
        <v>58928.57142857142</v>
      </c>
      <c r="G113" s="47">
        <f t="shared" ca="1" si="65"/>
        <v>18928.57142857142</v>
      </c>
    </row>
    <row r="114" spans="1:7" x14ac:dyDescent="0.3">
      <c r="A114">
        <v>105</v>
      </c>
      <c r="B114" s="45">
        <f t="shared" ref="B114" si="104">INDEX($B$2:$E$6,4,1)</f>
        <v>45000</v>
      </c>
      <c r="C114" s="45">
        <f t="shared" ca="1" si="61"/>
        <v>24000</v>
      </c>
      <c r="D114" s="45">
        <f t="shared" ca="1" si="62"/>
        <v>0.6</v>
      </c>
      <c r="E114" s="45">
        <f t="shared" si="63"/>
        <v>0.1</v>
      </c>
      <c r="F114" s="47">
        <f t="shared" ca="1" si="64"/>
        <v>52799.999999999993</v>
      </c>
      <c r="G114" s="47">
        <f t="shared" ca="1" si="65"/>
        <v>7799.9999999999927</v>
      </c>
    </row>
    <row r="115" spans="1:7" x14ac:dyDescent="0.3">
      <c r="A115">
        <v>106</v>
      </c>
      <c r="B115" s="45">
        <f t="shared" ref="B115" si="105">INDEX($B$2:$E$6,1,1)</f>
        <v>50000</v>
      </c>
      <c r="C115" s="45">
        <f t="shared" ca="1" si="61"/>
        <v>30000</v>
      </c>
      <c r="D115" s="45">
        <f t="shared" ca="1" si="62"/>
        <v>0.54</v>
      </c>
      <c r="E115" s="45">
        <f t="shared" si="63"/>
        <v>0.1</v>
      </c>
      <c r="F115" s="47">
        <f t="shared" ca="1" si="64"/>
        <v>58928.57142857142</v>
      </c>
      <c r="G115" s="47">
        <f t="shared" ca="1" si="65"/>
        <v>8928.5714285714203</v>
      </c>
    </row>
    <row r="116" spans="1:7" x14ac:dyDescent="0.3">
      <c r="A116">
        <v>107</v>
      </c>
      <c r="B116" s="45">
        <f t="shared" ref="B116" si="106">INDEX($B$2:$E$6,2,1)</f>
        <v>60000</v>
      </c>
      <c r="C116" s="45">
        <f t="shared" ca="1" si="61"/>
        <v>24000</v>
      </c>
      <c r="D116" s="45">
        <f t="shared" ca="1" si="62"/>
        <v>0.66</v>
      </c>
      <c r="E116" s="45">
        <f t="shared" si="63"/>
        <v>0.1</v>
      </c>
      <c r="F116" s="47">
        <f t="shared" ca="1" si="64"/>
        <v>60000</v>
      </c>
      <c r="G116" s="47">
        <f t="shared" ca="1" si="65"/>
        <v>0</v>
      </c>
    </row>
    <row r="117" spans="1:7" x14ac:dyDescent="0.3">
      <c r="A117">
        <v>108</v>
      </c>
      <c r="B117" s="45">
        <f t="shared" ref="B117" si="107">INDEX($B$2:$E$6,3,1)</f>
        <v>55000.000000000007</v>
      </c>
      <c r="C117" s="45">
        <f t="shared" ca="1" si="61"/>
        <v>30000</v>
      </c>
      <c r="D117" s="45">
        <f t="shared" ca="1" si="62"/>
        <v>0.48</v>
      </c>
      <c r="E117" s="45">
        <f t="shared" si="63"/>
        <v>0.1</v>
      </c>
      <c r="F117" s="47">
        <f t="shared" ca="1" si="64"/>
        <v>53225.806451612894</v>
      </c>
      <c r="G117" s="47">
        <f t="shared" ca="1" si="65"/>
        <v>-1774.193548387113</v>
      </c>
    </row>
    <row r="118" spans="1:7" x14ac:dyDescent="0.3">
      <c r="A118">
        <v>109</v>
      </c>
      <c r="B118" s="45">
        <f t="shared" ref="B118" si="108">INDEX($B$2:$E$6,5,1)</f>
        <v>40000</v>
      </c>
      <c r="C118" s="45">
        <f t="shared" ca="1" si="61"/>
        <v>27000</v>
      </c>
      <c r="D118" s="45">
        <f t="shared" ca="1" si="62"/>
        <v>0.6</v>
      </c>
      <c r="E118" s="45">
        <f t="shared" si="63"/>
        <v>0.1</v>
      </c>
      <c r="F118" s="47">
        <f t="shared" ca="1" si="64"/>
        <v>59399.999999999993</v>
      </c>
      <c r="G118" s="47">
        <f t="shared" ca="1" si="65"/>
        <v>19399.999999999993</v>
      </c>
    </row>
    <row r="119" spans="1:7" x14ac:dyDescent="0.3">
      <c r="A119">
        <v>110</v>
      </c>
      <c r="B119" s="45">
        <f t="shared" ref="B119" si="109">INDEX($B$2:$E$6,4,1)</f>
        <v>45000</v>
      </c>
      <c r="C119" s="45">
        <f t="shared" ca="1" si="61"/>
        <v>27000</v>
      </c>
      <c r="D119" s="45">
        <f t="shared" ca="1" si="62"/>
        <v>0.66</v>
      </c>
      <c r="E119" s="45">
        <f t="shared" si="63"/>
        <v>0.1</v>
      </c>
      <c r="F119" s="47">
        <f t="shared" ca="1" si="64"/>
        <v>67500</v>
      </c>
      <c r="G119" s="47">
        <f t="shared" ca="1" si="65"/>
        <v>22500</v>
      </c>
    </row>
    <row r="120" spans="1:7" x14ac:dyDescent="0.3">
      <c r="A120">
        <v>111</v>
      </c>
      <c r="B120" s="45">
        <f t="shared" ref="B120" si="110">INDEX($B$2:$E$6,1,1)</f>
        <v>50000</v>
      </c>
      <c r="C120" s="45">
        <f t="shared" ca="1" si="61"/>
        <v>24000</v>
      </c>
      <c r="D120" s="45">
        <f t="shared" ca="1" si="62"/>
        <v>0.54</v>
      </c>
      <c r="E120" s="45">
        <f t="shared" si="63"/>
        <v>0.1</v>
      </c>
      <c r="F120" s="47">
        <f t="shared" ca="1" si="64"/>
        <v>47142.857142857145</v>
      </c>
      <c r="G120" s="47">
        <f t="shared" ca="1" si="65"/>
        <v>-2857.1428571428551</v>
      </c>
    </row>
    <row r="121" spans="1:7" x14ac:dyDescent="0.3">
      <c r="A121">
        <v>112</v>
      </c>
      <c r="B121" s="45">
        <f t="shared" ref="B121" si="111">INDEX($B$2:$E$6,2,1)</f>
        <v>60000</v>
      </c>
      <c r="C121" s="45">
        <f t="shared" ca="1" si="61"/>
        <v>24000</v>
      </c>
      <c r="D121" s="45">
        <f t="shared" ca="1" si="62"/>
        <v>0.72</v>
      </c>
      <c r="E121" s="45">
        <f t="shared" si="63"/>
        <v>0.1</v>
      </c>
      <c r="F121" s="47">
        <f t="shared" ca="1" si="64"/>
        <v>69473.684210526306</v>
      </c>
      <c r="G121" s="47">
        <f t="shared" ca="1" si="65"/>
        <v>9473.6842105263058</v>
      </c>
    </row>
    <row r="122" spans="1:7" x14ac:dyDescent="0.3">
      <c r="A122">
        <v>113</v>
      </c>
      <c r="B122" s="45">
        <f t="shared" ref="B122" si="112">INDEX($B$2:$E$6,3,1)</f>
        <v>55000.000000000007</v>
      </c>
      <c r="C122" s="45">
        <f t="shared" ca="1" si="61"/>
        <v>24000</v>
      </c>
      <c r="D122" s="45">
        <f t="shared" ca="1" si="62"/>
        <v>0.48</v>
      </c>
      <c r="E122" s="45">
        <f t="shared" si="63"/>
        <v>0.1</v>
      </c>
      <c r="F122" s="47">
        <f t="shared" ca="1" si="64"/>
        <v>42580.645161290318</v>
      </c>
      <c r="G122" s="47">
        <f t="shared" ca="1" si="65"/>
        <v>-12419.354838709689</v>
      </c>
    </row>
    <row r="123" spans="1:7" x14ac:dyDescent="0.3">
      <c r="A123">
        <v>114</v>
      </c>
      <c r="B123" s="45">
        <f t="shared" ref="B123" si="113">INDEX($B$2:$E$6,5,1)</f>
        <v>40000</v>
      </c>
      <c r="C123" s="45">
        <f t="shared" ca="1" si="61"/>
        <v>24000</v>
      </c>
      <c r="D123" s="45">
        <f t="shared" ca="1" si="62"/>
        <v>0.48</v>
      </c>
      <c r="E123" s="45">
        <f t="shared" si="63"/>
        <v>0.1</v>
      </c>
      <c r="F123" s="47">
        <f t="shared" ca="1" si="64"/>
        <v>42580.645161290318</v>
      </c>
      <c r="G123" s="47">
        <f t="shared" ca="1" si="65"/>
        <v>2580.6451612903184</v>
      </c>
    </row>
    <row r="124" spans="1:7" x14ac:dyDescent="0.3">
      <c r="A124">
        <v>115</v>
      </c>
      <c r="B124" s="45">
        <f t="shared" ref="B124" si="114">INDEX($B$2:$E$6,4,1)</f>
        <v>45000</v>
      </c>
      <c r="C124" s="45">
        <f t="shared" ca="1" si="61"/>
        <v>33000</v>
      </c>
      <c r="D124" s="45">
        <f t="shared" ca="1" si="62"/>
        <v>0.66</v>
      </c>
      <c r="E124" s="45">
        <f t="shared" si="63"/>
        <v>0.1</v>
      </c>
      <c r="F124" s="47">
        <f t="shared" ca="1" si="64"/>
        <v>82499.999999999985</v>
      </c>
      <c r="G124" s="47">
        <f t="shared" ca="1" si="65"/>
        <v>37499.999999999985</v>
      </c>
    </row>
    <row r="125" spans="1:7" x14ac:dyDescent="0.3">
      <c r="A125">
        <v>116</v>
      </c>
      <c r="B125" s="45">
        <f t="shared" ref="B125" si="115">INDEX($B$2:$E$6,1,1)</f>
        <v>50000</v>
      </c>
      <c r="C125" s="45">
        <f t="shared" ca="1" si="61"/>
        <v>27000</v>
      </c>
      <c r="D125" s="45">
        <f t="shared" ca="1" si="62"/>
        <v>0.54</v>
      </c>
      <c r="E125" s="45">
        <f t="shared" si="63"/>
        <v>0.1</v>
      </c>
      <c r="F125" s="47">
        <f t="shared" ca="1" si="64"/>
        <v>53035.71428571429</v>
      </c>
      <c r="G125" s="47">
        <f t="shared" ca="1" si="65"/>
        <v>3035.7142857142899</v>
      </c>
    </row>
    <row r="126" spans="1:7" x14ac:dyDescent="0.3">
      <c r="A126">
        <v>117</v>
      </c>
      <c r="B126" s="45">
        <f t="shared" ref="B126" si="116">INDEX($B$2:$E$6,2,1)</f>
        <v>60000</v>
      </c>
      <c r="C126" s="45">
        <f t="shared" ca="1" si="61"/>
        <v>27000</v>
      </c>
      <c r="D126" s="45">
        <f t="shared" ca="1" si="62"/>
        <v>0.48</v>
      </c>
      <c r="E126" s="45">
        <f t="shared" si="63"/>
        <v>0.1</v>
      </c>
      <c r="F126" s="47">
        <f t="shared" ca="1" si="64"/>
        <v>47903.225806451614</v>
      </c>
      <c r="G126" s="47">
        <f t="shared" ca="1" si="65"/>
        <v>-12096.774193548386</v>
      </c>
    </row>
    <row r="127" spans="1:7" x14ac:dyDescent="0.3">
      <c r="A127">
        <v>118</v>
      </c>
      <c r="B127" s="45">
        <f t="shared" ref="B127" si="117">INDEX($B$2:$E$6,3,1)</f>
        <v>55000.000000000007</v>
      </c>
      <c r="C127" s="45">
        <f t="shared" ca="1" si="61"/>
        <v>36000</v>
      </c>
      <c r="D127" s="45">
        <f t="shared" ca="1" si="62"/>
        <v>0.54</v>
      </c>
      <c r="E127" s="45">
        <f t="shared" si="63"/>
        <v>0.1</v>
      </c>
      <c r="F127" s="47">
        <f t="shared" ca="1" si="64"/>
        <v>70714.28571428571</v>
      </c>
      <c r="G127" s="47">
        <f t="shared" ca="1" si="65"/>
        <v>15714.285714285703</v>
      </c>
    </row>
    <row r="128" spans="1:7" x14ac:dyDescent="0.3">
      <c r="A128">
        <v>119</v>
      </c>
      <c r="B128" s="45">
        <f t="shared" ref="B128" si="118">INDEX($B$2:$E$6,5,1)</f>
        <v>40000</v>
      </c>
      <c r="C128" s="45">
        <f t="shared" ca="1" si="61"/>
        <v>30000</v>
      </c>
      <c r="D128" s="45">
        <f t="shared" ca="1" si="62"/>
        <v>0.48</v>
      </c>
      <c r="E128" s="45">
        <f t="shared" si="63"/>
        <v>0.1</v>
      </c>
      <c r="F128" s="47">
        <f t="shared" ca="1" si="64"/>
        <v>53225.806451612894</v>
      </c>
      <c r="G128" s="47">
        <f t="shared" ca="1" si="65"/>
        <v>13225.806451612894</v>
      </c>
    </row>
    <row r="129" spans="1:7" x14ac:dyDescent="0.3">
      <c r="A129">
        <v>120</v>
      </c>
      <c r="B129" s="45">
        <f t="shared" ref="B129" si="119">INDEX($B$2:$E$6,4,1)</f>
        <v>45000</v>
      </c>
      <c r="C129" s="45">
        <f t="shared" ca="1" si="61"/>
        <v>30000</v>
      </c>
      <c r="D129" s="45">
        <f t="shared" ca="1" si="62"/>
        <v>0.72</v>
      </c>
      <c r="E129" s="45">
        <f t="shared" si="63"/>
        <v>0.1</v>
      </c>
      <c r="F129" s="47">
        <f t="shared" ca="1" si="64"/>
        <v>86842.105263157864</v>
      </c>
      <c r="G129" s="47">
        <f t="shared" ca="1" si="65"/>
        <v>41842.105263157864</v>
      </c>
    </row>
    <row r="130" spans="1:7" x14ac:dyDescent="0.3">
      <c r="A130">
        <v>121</v>
      </c>
      <c r="B130" s="45">
        <f t="shared" ref="B130" si="120">INDEX($B$2:$E$6,1,1)</f>
        <v>50000</v>
      </c>
      <c r="C130" s="45">
        <f t="shared" ca="1" si="61"/>
        <v>27000</v>
      </c>
      <c r="D130" s="45">
        <f t="shared" ca="1" si="62"/>
        <v>0.48</v>
      </c>
      <c r="E130" s="45">
        <f t="shared" si="63"/>
        <v>0.1</v>
      </c>
      <c r="F130" s="47">
        <f t="shared" ca="1" si="64"/>
        <v>47903.225806451614</v>
      </c>
      <c r="G130" s="47">
        <f t="shared" ca="1" si="65"/>
        <v>-2096.7741935483864</v>
      </c>
    </row>
    <row r="131" spans="1:7" x14ac:dyDescent="0.3">
      <c r="A131">
        <v>122</v>
      </c>
      <c r="B131" s="45">
        <f t="shared" ref="B131" si="121">INDEX($B$2:$E$6,2,1)</f>
        <v>60000</v>
      </c>
      <c r="C131" s="45">
        <f t="shared" ca="1" si="61"/>
        <v>30000</v>
      </c>
      <c r="D131" s="45">
        <f t="shared" ca="1" si="62"/>
        <v>0.6</v>
      </c>
      <c r="E131" s="45">
        <f t="shared" si="63"/>
        <v>0.1</v>
      </c>
      <c r="F131" s="47">
        <f t="shared" ca="1" si="64"/>
        <v>65999.999999999985</v>
      </c>
      <c r="G131" s="47">
        <f t="shared" ca="1" si="65"/>
        <v>5999.9999999999854</v>
      </c>
    </row>
    <row r="132" spans="1:7" x14ac:dyDescent="0.3">
      <c r="A132">
        <v>123</v>
      </c>
      <c r="B132" s="45">
        <f t="shared" ref="B132" si="122">INDEX($B$2:$E$6,3,1)</f>
        <v>55000.000000000007</v>
      </c>
      <c r="C132" s="45">
        <f t="shared" ca="1" si="61"/>
        <v>30000</v>
      </c>
      <c r="D132" s="45">
        <f t="shared" ca="1" si="62"/>
        <v>0.72</v>
      </c>
      <c r="E132" s="45">
        <f t="shared" si="63"/>
        <v>0.1</v>
      </c>
      <c r="F132" s="47">
        <f t="shared" ca="1" si="64"/>
        <v>86842.105263157864</v>
      </c>
      <c r="G132" s="47">
        <f t="shared" ca="1" si="65"/>
        <v>31842.105263157857</v>
      </c>
    </row>
    <row r="133" spans="1:7" x14ac:dyDescent="0.3">
      <c r="A133">
        <v>124</v>
      </c>
      <c r="B133" s="45">
        <f t="shared" ref="B133" si="123">INDEX($B$2:$E$6,5,1)</f>
        <v>40000</v>
      </c>
      <c r="C133" s="45">
        <f t="shared" ca="1" si="61"/>
        <v>24000</v>
      </c>
      <c r="D133" s="45">
        <f t="shared" ca="1" si="62"/>
        <v>0.6</v>
      </c>
      <c r="E133" s="45">
        <f t="shared" si="63"/>
        <v>0.1</v>
      </c>
      <c r="F133" s="47">
        <f t="shared" ca="1" si="64"/>
        <v>52799.999999999993</v>
      </c>
      <c r="G133" s="47">
        <f t="shared" ca="1" si="65"/>
        <v>12799.999999999993</v>
      </c>
    </row>
    <row r="134" spans="1:7" x14ac:dyDescent="0.3">
      <c r="A134">
        <v>125</v>
      </c>
      <c r="B134" s="45">
        <f t="shared" ref="B134" si="124">INDEX($B$2:$E$6,4,1)</f>
        <v>45000</v>
      </c>
      <c r="C134" s="45">
        <f t="shared" ca="1" si="61"/>
        <v>36000</v>
      </c>
      <c r="D134" s="45">
        <f t="shared" ca="1" si="62"/>
        <v>0.66</v>
      </c>
      <c r="E134" s="45">
        <f t="shared" si="63"/>
        <v>0.1</v>
      </c>
      <c r="F134" s="47">
        <f t="shared" ca="1" si="64"/>
        <v>89999.999999999985</v>
      </c>
      <c r="G134" s="47">
        <f t="shared" ca="1" si="65"/>
        <v>44999.999999999985</v>
      </c>
    </row>
  </sheetData>
  <scenarios current="0" show="0" sqref="F10">
    <scenario name="1" locked="1" count="3" user="The Law" comment="Created by The Law on 1/25/2018_x000a_Modified by The Law on 1/25/2018">
      <inputCells r="E11" val="60000"/>
      <inputCells r="C11" val="36000"/>
      <inputCells r="D11" val="0.72"/>
    </scenario>
  </scenarios>
  <sortState ref="B3:F6">
    <sortCondition descending="1" ref="B3"/>
  </sortState>
  <conditionalFormatting sqref="G10:G134">
    <cfRule type="cellIs" dxfId="1" priority="2" operator="lessThan">
      <formula>0</formula>
    </cfRule>
  </conditionalFormatting>
  <conditionalFormatting sqref="G2">
    <cfRule type="cellIs" dxfId="0" priority="1" operator="lessThan">
      <formula>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20"/>
  <sheetViews>
    <sheetView tabSelected="1" zoomScale="81" workbookViewId="0">
      <selection activeCell="J2" sqref="J2"/>
    </sheetView>
  </sheetViews>
  <sheetFormatPr defaultRowHeight="14" x14ac:dyDescent="0.3"/>
  <cols>
    <col min="1" max="1" width="20" bestFit="1" customWidth="1"/>
    <col min="6" max="6" width="14.5" bestFit="1" customWidth="1"/>
    <col min="7" max="7" width="11.6640625" bestFit="1" customWidth="1"/>
    <col min="11" max="11" width="11.4140625" bestFit="1" customWidth="1"/>
  </cols>
  <sheetData>
    <row r="1" spans="1:11" x14ac:dyDescent="0.3">
      <c r="B1" s="44" t="s">
        <v>60</v>
      </c>
      <c r="C1" s="44" t="s">
        <v>53</v>
      </c>
      <c r="D1" s="44" t="s">
        <v>61</v>
      </c>
      <c r="E1" s="44" t="s">
        <v>62</v>
      </c>
      <c r="F1" s="44" t="s">
        <v>74</v>
      </c>
      <c r="G1" s="44" t="s">
        <v>75</v>
      </c>
    </row>
    <row r="2" spans="1:11" x14ac:dyDescent="0.3">
      <c r="A2" t="s">
        <v>67</v>
      </c>
      <c r="B2" s="46">
        <v>50000</v>
      </c>
      <c r="C2" s="46">
        <v>30000</v>
      </c>
      <c r="D2" s="45">
        <f ca="1">$D$2*0.8</f>
        <v>0.48</v>
      </c>
      <c r="E2" s="45">
        <f ca="1">$E$2</f>
        <v>0.1</v>
      </c>
      <c r="F2" s="47">
        <f ca="1">(C2*(1+E2))/((1+E2-D2))</f>
        <v>53225.806451612894</v>
      </c>
      <c r="G2" s="41">
        <f ca="1">F2-B2</f>
        <v>3225.8064516128943</v>
      </c>
      <c r="J2" s="45"/>
      <c r="K2" s="41"/>
    </row>
    <row r="3" spans="1:11" x14ac:dyDescent="0.3">
      <c r="A3" t="s">
        <v>66</v>
      </c>
      <c r="B3" s="46">
        <v>50000</v>
      </c>
      <c r="C3" s="46">
        <v>30000</v>
      </c>
      <c r="D3" s="45">
        <f ca="1">$D$2*0.9</f>
        <v>0.54</v>
      </c>
      <c r="E3" s="45">
        <f ca="1">$E$2</f>
        <v>0.1</v>
      </c>
      <c r="F3" s="47">
        <f ca="1">(C3*(1+E3))/((1+E3-D3))</f>
        <v>58928.57142857142</v>
      </c>
      <c r="G3" s="41">
        <f ca="1">F3-B3</f>
        <v>8928.5714285714203</v>
      </c>
      <c r="J3" s="45"/>
      <c r="K3" s="41"/>
    </row>
    <row r="4" spans="1:11" x14ac:dyDescent="0.3">
      <c r="A4" t="s">
        <v>63</v>
      </c>
      <c r="B4" s="46">
        <v>50000</v>
      </c>
      <c r="C4" s="46">
        <v>30000</v>
      </c>
      <c r="D4" s="45">
        <v>0.6</v>
      </c>
      <c r="E4" s="45">
        <v>0.1</v>
      </c>
      <c r="F4" s="47">
        <f>(C4*(1+E4))/((1+E4-D4))</f>
        <v>65999.999999999985</v>
      </c>
      <c r="G4" s="41">
        <f>F4-B4</f>
        <v>15999.999999999985</v>
      </c>
      <c r="J4" s="45"/>
      <c r="K4" s="41"/>
    </row>
    <row r="5" spans="1:11" x14ac:dyDescent="0.3">
      <c r="A5" t="s">
        <v>65</v>
      </c>
      <c r="B5" s="46">
        <v>50000</v>
      </c>
      <c r="C5" s="46">
        <v>30000</v>
      </c>
      <c r="D5" s="45">
        <f ca="1">$D$2*1.1</f>
        <v>0.66</v>
      </c>
      <c r="E5" s="45">
        <f ca="1">$E$2</f>
        <v>0.1</v>
      </c>
      <c r="F5" s="47">
        <f ca="1">(C5*(1+E5))/((1+E5-D5))</f>
        <v>74999.999999999985</v>
      </c>
      <c r="G5" s="41">
        <f ca="1">F5-B5</f>
        <v>24999.999999999985</v>
      </c>
      <c r="J5" s="45"/>
      <c r="K5" s="41"/>
    </row>
    <row r="6" spans="1:11" x14ac:dyDescent="0.3">
      <c r="A6" t="s">
        <v>64</v>
      </c>
      <c r="B6" s="46">
        <v>50000</v>
      </c>
      <c r="C6" s="46">
        <v>30000</v>
      </c>
      <c r="D6" s="45">
        <f ca="1">$D$2*1.2</f>
        <v>0.72</v>
      </c>
      <c r="E6" s="45">
        <f ca="1">$E$2</f>
        <v>0.1</v>
      </c>
      <c r="F6" s="47">
        <f ca="1">(C6*(1+E6))/((1+E6-D6))</f>
        <v>86842.105263157864</v>
      </c>
      <c r="G6" s="41">
        <f ca="1">F6-B6</f>
        <v>36842.105263157864</v>
      </c>
      <c r="J6" s="45"/>
      <c r="K6" s="41"/>
    </row>
    <row r="7" spans="1:11" x14ac:dyDescent="0.3">
      <c r="B7" s="46"/>
      <c r="F7" s="47"/>
      <c r="G7" s="41"/>
      <c r="K7" s="41"/>
    </row>
    <row r="9" spans="1:11" x14ac:dyDescent="0.3">
      <c r="A9" t="s">
        <v>67</v>
      </c>
      <c r="B9" s="46">
        <v>50000</v>
      </c>
      <c r="C9" s="45">
        <f>$C$2*0.8</f>
        <v>24000</v>
      </c>
      <c r="D9" s="45">
        <v>0.6</v>
      </c>
      <c r="E9" s="45">
        <f ca="1">$E$2</f>
        <v>0.1</v>
      </c>
      <c r="F9" s="47">
        <f ca="1">(C9*(1+E9))/((1+E9-D9))</f>
        <v>52799.999999999993</v>
      </c>
      <c r="G9" s="41">
        <f ca="1">F9-B9</f>
        <v>2799.9999999999927</v>
      </c>
      <c r="J9" s="45"/>
      <c r="K9" s="41"/>
    </row>
    <row r="10" spans="1:11" x14ac:dyDescent="0.3">
      <c r="A10" t="s">
        <v>66</v>
      </c>
      <c r="B10" s="46">
        <v>50000</v>
      </c>
      <c r="C10" s="45">
        <f>$C$2*0.9</f>
        <v>27000</v>
      </c>
      <c r="D10" s="45">
        <v>0.6</v>
      </c>
      <c r="E10" s="45">
        <f ca="1">$E$2</f>
        <v>0.1</v>
      </c>
      <c r="F10" s="47">
        <f ca="1">(C10*(1+E10))/((1+E10-D10))</f>
        <v>59399.999999999993</v>
      </c>
      <c r="G10" s="41">
        <f ca="1">F10-B10</f>
        <v>9399.9999999999927</v>
      </c>
      <c r="J10" s="45"/>
      <c r="K10" s="41"/>
    </row>
    <row r="11" spans="1:11" x14ac:dyDescent="0.3">
      <c r="A11" t="s">
        <v>63</v>
      </c>
      <c r="B11" s="46">
        <v>50000</v>
      </c>
      <c r="C11" s="46">
        <v>30000</v>
      </c>
      <c r="D11" s="45">
        <v>0.6</v>
      </c>
      <c r="E11" s="45">
        <v>0.1</v>
      </c>
      <c r="F11" s="47">
        <f>(C11*(1+E11))/((1+E11-D11))</f>
        <v>65999.999999999985</v>
      </c>
      <c r="G11" s="41">
        <f>F11-B11</f>
        <v>15999.999999999985</v>
      </c>
      <c r="J11" s="46"/>
      <c r="K11" s="41"/>
    </row>
    <row r="12" spans="1:11" x14ac:dyDescent="0.3">
      <c r="A12" t="s">
        <v>65</v>
      </c>
      <c r="B12" s="46">
        <v>50000</v>
      </c>
      <c r="C12" s="45">
        <f>$C$2*1.1</f>
        <v>33000</v>
      </c>
      <c r="D12" s="45">
        <v>0.6</v>
      </c>
      <c r="E12" s="45">
        <f ca="1">$E$2</f>
        <v>0.1</v>
      </c>
      <c r="F12" s="47">
        <f ca="1">(C12*(1+E12))/((1+E12-D12))</f>
        <v>72599.999999999985</v>
      </c>
      <c r="G12" s="41">
        <f ca="1">F12-B12</f>
        <v>22599.999999999985</v>
      </c>
      <c r="J12" s="45"/>
      <c r="K12" s="41"/>
    </row>
    <row r="13" spans="1:11" x14ac:dyDescent="0.3">
      <c r="A13" t="s">
        <v>64</v>
      </c>
      <c r="B13" s="46">
        <v>50000</v>
      </c>
      <c r="C13" s="45">
        <f>$C$2*1.2</f>
        <v>36000</v>
      </c>
      <c r="D13" s="45">
        <v>0.6</v>
      </c>
      <c r="E13" s="45">
        <f ca="1">$E$2</f>
        <v>0.1</v>
      </c>
      <c r="F13" s="47">
        <f ca="1">(C13*(1+E13))/((1+E13-D13))</f>
        <v>79199.999999999985</v>
      </c>
      <c r="G13" s="41">
        <f ca="1">F13-B13</f>
        <v>29199.999999999985</v>
      </c>
      <c r="J13" s="45"/>
      <c r="K13" s="41"/>
    </row>
    <row r="16" spans="1:11" x14ac:dyDescent="0.3">
      <c r="A16" t="s">
        <v>67</v>
      </c>
      <c r="B16" s="45">
        <f>$B$2*0.8</f>
        <v>40000</v>
      </c>
      <c r="C16" s="46">
        <v>30000</v>
      </c>
      <c r="D16" s="45">
        <v>0.6</v>
      </c>
      <c r="E16" s="45">
        <f ca="1">$E$2</f>
        <v>0.1</v>
      </c>
      <c r="F16" s="47">
        <f ca="1">(C16*(1+E16))/((1+E16-D16))</f>
        <v>65999.999999999985</v>
      </c>
      <c r="G16" s="41">
        <f ca="1">F16-B16</f>
        <v>25999.999999999985</v>
      </c>
      <c r="J16" s="45"/>
      <c r="K16" s="41"/>
    </row>
    <row r="17" spans="1:11" x14ac:dyDescent="0.3">
      <c r="A17" t="s">
        <v>66</v>
      </c>
      <c r="B17" s="45">
        <f>$B$2*0.9</f>
        <v>45000</v>
      </c>
      <c r="C17" s="46">
        <v>30000</v>
      </c>
      <c r="D17" s="45">
        <v>0.6</v>
      </c>
      <c r="E17" s="45">
        <f ca="1">$E$2</f>
        <v>0.1</v>
      </c>
      <c r="F17" s="47">
        <f ca="1">(C17*(1+E17))/((1+E17-D17))</f>
        <v>65999.999999999985</v>
      </c>
      <c r="G17" s="41">
        <f ca="1">F17-B17</f>
        <v>20999.999999999985</v>
      </c>
      <c r="J17" s="45"/>
      <c r="K17" s="41"/>
    </row>
    <row r="18" spans="1:11" x14ac:dyDescent="0.3">
      <c r="A18" t="s">
        <v>63</v>
      </c>
      <c r="B18" s="46">
        <v>50000</v>
      </c>
      <c r="C18" s="46">
        <v>30000</v>
      </c>
      <c r="D18" s="45">
        <v>0.6</v>
      </c>
      <c r="E18" s="45">
        <v>0.1</v>
      </c>
      <c r="F18" s="47">
        <f>(C18*(1+E18))/((1+E18-D18))</f>
        <v>65999.999999999985</v>
      </c>
      <c r="G18" s="41">
        <f>F18-B18</f>
        <v>15999.999999999985</v>
      </c>
      <c r="J18" s="46"/>
      <c r="K18" s="41"/>
    </row>
    <row r="19" spans="1:11" x14ac:dyDescent="0.3">
      <c r="A19" t="s">
        <v>65</v>
      </c>
      <c r="B19" s="45">
        <f>$B$2*1.1</f>
        <v>55000.000000000007</v>
      </c>
      <c r="C19" s="46">
        <v>30000</v>
      </c>
      <c r="D19" s="45">
        <v>0.6</v>
      </c>
      <c r="E19" s="45">
        <f ca="1">$E$2</f>
        <v>0.1</v>
      </c>
      <c r="F19" s="47">
        <f ca="1">(C19*(1+E19))/((1+E19-D19))</f>
        <v>65999.999999999985</v>
      </c>
      <c r="G19" s="41">
        <f ca="1">F19-B19</f>
        <v>10999.999999999978</v>
      </c>
      <c r="J19" s="45"/>
      <c r="K19" s="41"/>
    </row>
    <row r="20" spans="1:11" x14ac:dyDescent="0.3">
      <c r="A20" t="s">
        <v>64</v>
      </c>
      <c r="B20" s="45">
        <f>$B$2*1.2</f>
        <v>60000</v>
      </c>
      <c r="C20" s="46">
        <v>30000</v>
      </c>
      <c r="D20" s="45">
        <v>0.6</v>
      </c>
      <c r="E20" s="45">
        <f ca="1">$E$2</f>
        <v>0.1</v>
      </c>
      <c r="F20" s="47">
        <f ca="1">(C20*(1+E20))/((1+E20-D20))</f>
        <v>65999.999999999985</v>
      </c>
      <c r="G20" s="41">
        <f ca="1">F20-B20</f>
        <v>5999.9999999999854</v>
      </c>
      <c r="J20" s="45"/>
      <c r="K20" s="41"/>
    </row>
  </sheetData>
  <sortState ref="A9:G12">
    <sortCondition ref="C1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Copyright</vt:lpstr>
      <vt:lpstr>Omaha</vt:lpstr>
      <vt:lpstr>MBC - Student</vt:lpstr>
      <vt:lpstr>CLV without Discount</vt:lpstr>
      <vt:lpstr>CLV with Discount</vt:lpstr>
      <vt:lpstr>Sensitivity Analysis</vt:lpstr>
      <vt:lpstr>Sensitivity Analysis using Ran</vt:lpstr>
      <vt:lpstr>Sheet1</vt:lpstr>
    </vt:vector>
  </TitlesOfParts>
  <Company>Elite Admissions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Meagher</dc:creator>
  <cp:lastModifiedBy>The Law</cp:lastModifiedBy>
  <dcterms:created xsi:type="dcterms:W3CDTF">2011-07-27T20:47:15Z</dcterms:created>
  <dcterms:modified xsi:type="dcterms:W3CDTF">2018-02-05T23:31:01Z</dcterms:modified>
</cp:coreProperties>
</file>