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he Law\Downloads\Semester 2\Customer Analytics\Maru Batting\"/>
    </mc:Choice>
  </mc:AlternateContent>
  <bookViews>
    <workbookView xWindow="0" yWindow="0" windowWidth="19200" windowHeight="5870" tabRatio="500" activeTab="2"/>
  </bookViews>
  <sheets>
    <sheet name="maru solution.csv" sheetId="1" r:id="rId1"/>
    <sheet name="Sensitivity Analysis" sheetId="2" r:id="rId2"/>
    <sheet name="Heterogeneity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6" i="2" l="1"/>
  <c r="C8" i="2"/>
  <c r="G15" i="2"/>
  <c r="D8" i="2"/>
  <c r="H15" i="2"/>
  <c r="B8" i="2"/>
  <c r="F15" i="2"/>
  <c r="J15" i="2"/>
  <c r="G16" i="2"/>
  <c r="D9" i="2"/>
  <c r="H16" i="2"/>
  <c r="F16" i="2"/>
  <c r="J16" i="2"/>
  <c r="G17" i="2"/>
  <c r="D10" i="2"/>
  <c r="H17" i="2"/>
  <c r="F17" i="2"/>
  <c r="J17" i="2"/>
  <c r="G18" i="2"/>
  <c r="D11" i="2"/>
  <c r="H18" i="2"/>
  <c r="F18" i="2"/>
  <c r="J18" i="2"/>
  <c r="G19" i="2"/>
  <c r="D12" i="2"/>
  <c r="H19" i="2"/>
  <c r="F19" i="2"/>
  <c r="J19" i="2"/>
  <c r="C9" i="2"/>
  <c r="G20" i="2"/>
  <c r="H20" i="2"/>
  <c r="F20" i="2"/>
  <c r="J20" i="2"/>
  <c r="G21" i="2"/>
  <c r="H21" i="2"/>
  <c r="F21" i="2"/>
  <c r="J21" i="2"/>
  <c r="G22" i="2"/>
  <c r="H22" i="2"/>
  <c r="F22" i="2"/>
  <c r="J22" i="2"/>
  <c r="G23" i="2"/>
  <c r="H23" i="2"/>
  <c r="F23" i="2"/>
  <c r="J23" i="2"/>
  <c r="G24" i="2"/>
  <c r="H24" i="2"/>
  <c r="F24" i="2"/>
  <c r="J24" i="2"/>
  <c r="C10" i="2"/>
  <c r="G25" i="2"/>
  <c r="H25" i="2"/>
  <c r="F25" i="2"/>
  <c r="J25" i="2"/>
  <c r="G26" i="2"/>
  <c r="H26" i="2"/>
  <c r="F26" i="2"/>
  <c r="J26" i="2"/>
  <c r="G27" i="2"/>
  <c r="H27" i="2"/>
  <c r="F27" i="2"/>
  <c r="J27" i="2"/>
  <c r="G28" i="2"/>
  <c r="H28" i="2"/>
  <c r="F28" i="2"/>
  <c r="J28" i="2"/>
  <c r="G29" i="2"/>
  <c r="H29" i="2"/>
  <c r="F29" i="2"/>
  <c r="J29" i="2"/>
  <c r="C11" i="2"/>
  <c r="G30" i="2"/>
  <c r="H30" i="2"/>
  <c r="F30" i="2"/>
  <c r="J30" i="2"/>
  <c r="G31" i="2"/>
  <c r="H31" i="2"/>
  <c r="F31" i="2"/>
  <c r="J31" i="2"/>
  <c r="G32" i="2"/>
  <c r="H32" i="2"/>
  <c r="F32" i="2"/>
  <c r="J32" i="2"/>
  <c r="G33" i="2"/>
  <c r="H33" i="2"/>
  <c r="F33" i="2"/>
  <c r="J33" i="2"/>
  <c r="G34" i="2"/>
  <c r="H34" i="2"/>
  <c r="F34" i="2"/>
  <c r="J34" i="2"/>
  <c r="C12" i="2"/>
  <c r="G35" i="2"/>
  <c r="H35" i="2"/>
  <c r="F35" i="2"/>
  <c r="J35" i="2"/>
  <c r="G36" i="2"/>
  <c r="H36" i="2"/>
  <c r="F36" i="2"/>
  <c r="J36" i="2"/>
  <c r="G37" i="2"/>
  <c r="H37" i="2"/>
  <c r="F37" i="2"/>
  <c r="J37" i="2"/>
  <c r="G38" i="2"/>
  <c r="H38" i="2"/>
  <c r="F38" i="2"/>
  <c r="J38" i="2"/>
  <c r="G39" i="2"/>
  <c r="H39" i="2"/>
  <c r="F39" i="2"/>
  <c r="J39" i="2"/>
  <c r="G40" i="2"/>
  <c r="H40" i="2"/>
  <c r="B9" i="2"/>
  <c r="F40" i="2"/>
  <c r="J40" i="2"/>
  <c r="G41" i="2"/>
  <c r="H41" i="2"/>
  <c r="F41" i="2"/>
  <c r="J41" i="2"/>
  <c r="G42" i="2"/>
  <c r="H42" i="2"/>
  <c r="F42" i="2"/>
  <c r="J42" i="2"/>
  <c r="G43" i="2"/>
  <c r="H43" i="2"/>
  <c r="F43" i="2"/>
  <c r="J43" i="2"/>
  <c r="G44" i="2"/>
  <c r="H44" i="2"/>
  <c r="F44" i="2"/>
  <c r="J44" i="2"/>
  <c r="G45" i="2"/>
  <c r="H45" i="2"/>
  <c r="F45" i="2"/>
  <c r="J45" i="2"/>
  <c r="G46" i="2"/>
  <c r="H46" i="2"/>
  <c r="F46" i="2"/>
  <c r="J46" i="2"/>
  <c r="G47" i="2"/>
  <c r="H47" i="2"/>
  <c r="F47" i="2"/>
  <c r="J47" i="2"/>
  <c r="G48" i="2"/>
  <c r="H48" i="2"/>
  <c r="F48" i="2"/>
  <c r="J48" i="2"/>
  <c r="G49" i="2"/>
  <c r="H49" i="2"/>
  <c r="F49" i="2"/>
  <c r="J49" i="2"/>
  <c r="G50" i="2"/>
  <c r="H50" i="2"/>
  <c r="F50" i="2"/>
  <c r="J50" i="2"/>
  <c r="G51" i="2"/>
  <c r="H51" i="2"/>
  <c r="F51" i="2"/>
  <c r="J51" i="2"/>
  <c r="G52" i="2"/>
  <c r="H52" i="2"/>
  <c r="F52" i="2"/>
  <c r="J52" i="2"/>
  <c r="G53" i="2"/>
  <c r="H53" i="2"/>
  <c r="F53" i="2"/>
  <c r="J53" i="2"/>
  <c r="G54" i="2"/>
  <c r="H54" i="2"/>
  <c r="F54" i="2"/>
  <c r="J54" i="2"/>
  <c r="G55" i="2"/>
  <c r="H55" i="2"/>
  <c r="F55" i="2"/>
  <c r="J55" i="2"/>
  <c r="G56" i="2"/>
  <c r="H56" i="2"/>
  <c r="F56" i="2"/>
  <c r="J56" i="2"/>
  <c r="G57" i="2"/>
  <c r="H57" i="2"/>
  <c r="F57" i="2"/>
  <c r="J57" i="2"/>
  <c r="G58" i="2"/>
  <c r="H58" i="2"/>
  <c r="F58" i="2"/>
  <c r="J58" i="2"/>
  <c r="G59" i="2"/>
  <c r="H59" i="2"/>
  <c r="F59" i="2"/>
  <c r="J59" i="2"/>
  <c r="G60" i="2"/>
  <c r="H60" i="2"/>
  <c r="F60" i="2"/>
  <c r="J60" i="2"/>
  <c r="G61" i="2"/>
  <c r="H61" i="2"/>
  <c r="F61" i="2"/>
  <c r="J61" i="2"/>
  <c r="G62" i="2"/>
  <c r="H62" i="2"/>
  <c r="F62" i="2"/>
  <c r="J62" i="2"/>
  <c r="G63" i="2"/>
  <c r="H63" i="2"/>
  <c r="F63" i="2"/>
  <c r="J63" i="2"/>
  <c r="G64" i="2"/>
  <c r="H64" i="2"/>
  <c r="F64" i="2"/>
  <c r="J64" i="2"/>
  <c r="G65" i="2"/>
  <c r="H65" i="2"/>
  <c r="B10" i="2"/>
  <c r="F65" i="2"/>
  <c r="J65" i="2"/>
  <c r="G66" i="2"/>
  <c r="H66" i="2"/>
  <c r="F66" i="2"/>
  <c r="J66" i="2"/>
  <c r="G67" i="2"/>
  <c r="H67" i="2"/>
  <c r="F67" i="2"/>
  <c r="J67" i="2"/>
  <c r="G68" i="2"/>
  <c r="H68" i="2"/>
  <c r="F68" i="2"/>
  <c r="J68" i="2"/>
  <c r="G69" i="2"/>
  <c r="H69" i="2"/>
  <c r="F69" i="2"/>
  <c r="J69" i="2"/>
  <c r="G70" i="2"/>
  <c r="H70" i="2"/>
  <c r="F70" i="2"/>
  <c r="J70" i="2"/>
  <c r="G71" i="2"/>
  <c r="H71" i="2"/>
  <c r="F71" i="2"/>
  <c r="J71" i="2"/>
  <c r="G72" i="2"/>
  <c r="H72" i="2"/>
  <c r="F72" i="2"/>
  <c r="J72" i="2"/>
  <c r="G73" i="2"/>
  <c r="H73" i="2"/>
  <c r="F73" i="2"/>
  <c r="J73" i="2"/>
  <c r="G74" i="2"/>
  <c r="H74" i="2"/>
  <c r="F74" i="2"/>
  <c r="J74" i="2"/>
  <c r="G75" i="2"/>
  <c r="H75" i="2"/>
  <c r="F75" i="2"/>
  <c r="J75" i="2"/>
  <c r="G76" i="2"/>
  <c r="H76" i="2"/>
  <c r="F76" i="2"/>
  <c r="J76" i="2"/>
  <c r="G77" i="2"/>
  <c r="H77" i="2"/>
  <c r="F77" i="2"/>
  <c r="J77" i="2"/>
  <c r="G78" i="2"/>
  <c r="H78" i="2"/>
  <c r="F78" i="2"/>
  <c r="J78" i="2"/>
  <c r="G79" i="2"/>
  <c r="H79" i="2"/>
  <c r="F79" i="2"/>
  <c r="J79" i="2"/>
  <c r="G80" i="2"/>
  <c r="H80" i="2"/>
  <c r="F80" i="2"/>
  <c r="J80" i="2"/>
  <c r="G81" i="2"/>
  <c r="H81" i="2"/>
  <c r="F81" i="2"/>
  <c r="J81" i="2"/>
  <c r="G82" i="2"/>
  <c r="H82" i="2"/>
  <c r="F82" i="2"/>
  <c r="J82" i="2"/>
  <c r="G83" i="2"/>
  <c r="H83" i="2"/>
  <c r="F83" i="2"/>
  <c r="J83" i="2"/>
  <c r="G84" i="2"/>
  <c r="H84" i="2"/>
  <c r="F84" i="2"/>
  <c r="J84" i="2"/>
  <c r="G85" i="2"/>
  <c r="H85" i="2"/>
  <c r="F85" i="2"/>
  <c r="J85" i="2"/>
  <c r="G86" i="2"/>
  <c r="H86" i="2"/>
  <c r="F86" i="2"/>
  <c r="J86" i="2"/>
  <c r="G87" i="2"/>
  <c r="H87" i="2"/>
  <c r="F87" i="2"/>
  <c r="J87" i="2"/>
  <c r="G88" i="2"/>
  <c r="H88" i="2"/>
  <c r="F88" i="2"/>
  <c r="J88" i="2"/>
  <c r="G89" i="2"/>
  <c r="H89" i="2"/>
  <c r="F89" i="2"/>
  <c r="J89" i="2"/>
  <c r="G90" i="2"/>
  <c r="H90" i="2"/>
  <c r="B11" i="2"/>
  <c r="F90" i="2"/>
  <c r="J90" i="2"/>
  <c r="G91" i="2"/>
  <c r="H91" i="2"/>
  <c r="F91" i="2"/>
  <c r="J91" i="2"/>
  <c r="G92" i="2"/>
  <c r="H92" i="2"/>
  <c r="F92" i="2"/>
  <c r="J92" i="2"/>
  <c r="G93" i="2"/>
  <c r="H93" i="2"/>
  <c r="F93" i="2"/>
  <c r="J93" i="2"/>
  <c r="G94" i="2"/>
  <c r="H94" i="2"/>
  <c r="F94" i="2"/>
  <c r="J94" i="2"/>
  <c r="G95" i="2"/>
  <c r="H95" i="2"/>
  <c r="F95" i="2"/>
  <c r="J95" i="2"/>
  <c r="G96" i="2"/>
  <c r="H96" i="2"/>
  <c r="F96" i="2"/>
  <c r="J96" i="2"/>
  <c r="G97" i="2"/>
  <c r="H97" i="2"/>
  <c r="F97" i="2"/>
  <c r="J97" i="2"/>
  <c r="G98" i="2"/>
  <c r="H98" i="2"/>
  <c r="F98" i="2"/>
  <c r="J98" i="2"/>
  <c r="G99" i="2"/>
  <c r="H99" i="2"/>
  <c r="F99" i="2"/>
  <c r="J99" i="2"/>
  <c r="G100" i="2"/>
  <c r="H100" i="2"/>
  <c r="F100" i="2"/>
  <c r="J100" i="2"/>
  <c r="G101" i="2"/>
  <c r="H101" i="2"/>
  <c r="F101" i="2"/>
  <c r="J101" i="2"/>
  <c r="G102" i="2"/>
  <c r="H102" i="2"/>
  <c r="F102" i="2"/>
  <c r="J102" i="2"/>
  <c r="G103" i="2"/>
  <c r="H103" i="2"/>
  <c r="F103" i="2"/>
  <c r="J103" i="2"/>
  <c r="G104" i="2"/>
  <c r="H104" i="2"/>
  <c r="F104" i="2"/>
  <c r="J104" i="2"/>
  <c r="G105" i="2"/>
  <c r="H105" i="2"/>
  <c r="F105" i="2"/>
  <c r="J105" i="2"/>
  <c r="G106" i="2"/>
  <c r="H106" i="2"/>
  <c r="F106" i="2"/>
  <c r="J106" i="2"/>
  <c r="G107" i="2"/>
  <c r="H107" i="2"/>
  <c r="F107" i="2"/>
  <c r="J107" i="2"/>
  <c r="G108" i="2"/>
  <c r="H108" i="2"/>
  <c r="F108" i="2"/>
  <c r="J108" i="2"/>
  <c r="G109" i="2"/>
  <c r="H109" i="2"/>
  <c r="F109" i="2"/>
  <c r="J109" i="2"/>
  <c r="G110" i="2"/>
  <c r="H110" i="2"/>
  <c r="F110" i="2"/>
  <c r="J110" i="2"/>
  <c r="G111" i="2"/>
  <c r="H111" i="2"/>
  <c r="F111" i="2"/>
  <c r="J111" i="2"/>
  <c r="G112" i="2"/>
  <c r="H112" i="2"/>
  <c r="F112" i="2"/>
  <c r="J112" i="2"/>
  <c r="G113" i="2"/>
  <c r="H113" i="2"/>
  <c r="F113" i="2"/>
  <c r="J113" i="2"/>
  <c r="G114" i="2"/>
  <c r="H114" i="2"/>
  <c r="F114" i="2"/>
  <c r="J114" i="2"/>
  <c r="G115" i="2"/>
  <c r="H115" i="2"/>
  <c r="B12" i="2"/>
  <c r="F115" i="2"/>
  <c r="J115" i="2"/>
  <c r="G116" i="2"/>
  <c r="H116" i="2"/>
  <c r="F116" i="2"/>
  <c r="J116" i="2"/>
  <c r="G117" i="2"/>
  <c r="H117" i="2"/>
  <c r="F117" i="2"/>
  <c r="J117" i="2"/>
  <c r="G118" i="2"/>
  <c r="H118" i="2"/>
  <c r="F118" i="2"/>
  <c r="J118" i="2"/>
  <c r="G119" i="2"/>
  <c r="H119" i="2"/>
  <c r="F119" i="2"/>
  <c r="J119" i="2"/>
  <c r="G120" i="2"/>
  <c r="H120" i="2"/>
  <c r="F120" i="2"/>
  <c r="J120" i="2"/>
  <c r="G121" i="2"/>
  <c r="H121" i="2"/>
  <c r="F121" i="2"/>
  <c r="J121" i="2"/>
  <c r="G122" i="2"/>
  <c r="H122" i="2"/>
  <c r="F122" i="2"/>
  <c r="J122" i="2"/>
  <c r="G123" i="2"/>
  <c r="H123" i="2"/>
  <c r="F123" i="2"/>
  <c r="J123" i="2"/>
  <c r="G124" i="2"/>
  <c r="H124" i="2"/>
  <c r="F124" i="2"/>
  <c r="J124" i="2"/>
  <c r="G125" i="2"/>
  <c r="H125" i="2"/>
  <c r="F125" i="2"/>
  <c r="J125" i="2"/>
  <c r="G126" i="2"/>
  <c r="H126" i="2"/>
  <c r="F126" i="2"/>
  <c r="J126" i="2"/>
  <c r="G127" i="2"/>
  <c r="H127" i="2"/>
  <c r="F127" i="2"/>
  <c r="J127" i="2"/>
  <c r="G128" i="2"/>
  <c r="H128" i="2"/>
  <c r="F128" i="2"/>
  <c r="J128" i="2"/>
  <c r="G129" i="2"/>
  <c r="H129" i="2"/>
  <c r="F129" i="2"/>
  <c r="J129" i="2"/>
  <c r="G130" i="2"/>
  <c r="H130" i="2"/>
  <c r="F130" i="2"/>
  <c r="J130" i="2"/>
  <c r="G131" i="2"/>
  <c r="H131" i="2"/>
  <c r="F131" i="2"/>
  <c r="J131" i="2"/>
  <c r="G132" i="2"/>
  <c r="H132" i="2"/>
  <c r="F132" i="2"/>
  <c r="J132" i="2"/>
  <c r="G133" i="2"/>
  <c r="H133" i="2"/>
  <c r="F133" i="2"/>
  <c r="J133" i="2"/>
  <c r="G134" i="2"/>
  <c r="H134" i="2"/>
  <c r="F134" i="2"/>
  <c r="J134" i="2"/>
  <c r="G135" i="2"/>
  <c r="H135" i="2"/>
  <c r="F135" i="2"/>
  <c r="J135" i="2"/>
  <c r="G136" i="2"/>
  <c r="H136" i="2"/>
  <c r="F136" i="2"/>
  <c r="J136" i="2"/>
  <c r="G137" i="2"/>
  <c r="H137" i="2"/>
  <c r="F137" i="2"/>
  <c r="J137" i="2"/>
  <c r="G138" i="2"/>
  <c r="H138" i="2"/>
  <c r="F138" i="2"/>
  <c r="J138" i="2"/>
  <c r="G139" i="2"/>
  <c r="H139" i="2"/>
  <c r="F139" i="2"/>
  <c r="J139" i="2"/>
  <c r="J149" i="2"/>
  <c r="J159" i="2"/>
  <c r="J150" i="2"/>
  <c r="J151" i="2"/>
  <c r="J152" i="2"/>
  <c r="J153" i="2"/>
  <c r="J154" i="2"/>
  <c r="J155" i="2"/>
  <c r="J156" i="2"/>
  <c r="J157" i="2"/>
  <c r="J158" i="2"/>
  <c r="K149" i="2" a="1"/>
  <c r="K149" i="2"/>
  <c r="K150" i="2"/>
  <c r="K151" i="2"/>
  <c r="K152" i="2"/>
  <c r="K153" i="2"/>
  <c r="K154" i="2"/>
  <c r="K155" i="2"/>
  <c r="K156" i="2"/>
  <c r="K157" i="2"/>
  <c r="K158" i="2"/>
  <c r="K159" i="2"/>
  <c r="B11" i="1"/>
  <c r="B20" i="1"/>
  <c r="B36" i="1"/>
  <c r="B19" i="1"/>
  <c r="D35" i="1"/>
  <c r="C35" i="1"/>
  <c r="D2" i="3"/>
  <c r="D13" i="3"/>
  <c r="E2" i="3"/>
  <c r="E13" i="3"/>
  <c r="F2" i="3"/>
  <c r="F13" i="3"/>
  <c r="G2" i="3"/>
  <c r="G13" i="3"/>
  <c r="D3" i="3"/>
  <c r="D14" i="3"/>
  <c r="E3" i="3"/>
  <c r="E14" i="3"/>
  <c r="F3" i="3"/>
  <c r="F14" i="3"/>
  <c r="G3" i="3"/>
  <c r="G14" i="3"/>
  <c r="D4" i="3"/>
  <c r="D15" i="3"/>
  <c r="E4" i="3"/>
  <c r="E15" i="3"/>
  <c r="F4" i="3"/>
  <c r="F15" i="3"/>
  <c r="G4" i="3"/>
  <c r="G15" i="3"/>
  <c r="D5" i="3"/>
  <c r="D16" i="3"/>
  <c r="E5" i="3"/>
  <c r="E16" i="3"/>
  <c r="F5" i="3"/>
  <c r="F16" i="3"/>
  <c r="G5" i="3"/>
  <c r="G16" i="3"/>
  <c r="D6" i="3"/>
  <c r="D17" i="3"/>
  <c r="E6" i="3"/>
  <c r="E17" i="3"/>
  <c r="F6" i="3"/>
  <c r="F17" i="3"/>
  <c r="G6" i="3"/>
  <c r="G17" i="3"/>
  <c r="C3" i="3"/>
  <c r="C14" i="3"/>
  <c r="C4" i="3"/>
  <c r="C15" i="3"/>
  <c r="C5" i="3"/>
  <c r="C16" i="3"/>
  <c r="C6" i="3"/>
  <c r="C17" i="3"/>
  <c r="C2" i="3"/>
  <c r="C13" i="3"/>
  <c r="B14" i="3"/>
  <c r="I14" i="3"/>
  <c r="B15" i="3"/>
  <c r="I15" i="3"/>
  <c r="B16" i="3"/>
  <c r="I16" i="3"/>
  <c r="B17" i="3"/>
  <c r="I17" i="3"/>
  <c r="B13" i="3"/>
  <c r="I13" i="3"/>
  <c r="I19" i="3"/>
  <c r="G8" i="3"/>
  <c r="F8" i="3"/>
  <c r="G10" i="3"/>
  <c r="E8" i="3"/>
  <c r="F10" i="3"/>
  <c r="D8" i="3"/>
  <c r="E10" i="3"/>
  <c r="C8" i="3"/>
  <c r="D10" i="3"/>
  <c r="C10" i="3"/>
  <c r="B8" i="3"/>
  <c r="K161" i="2"/>
  <c r="N66" i="2"/>
  <c r="N67" i="2"/>
  <c r="N68" i="2"/>
  <c r="N69" i="2"/>
  <c r="N65" i="2"/>
  <c r="O69" i="2"/>
  <c r="O68" i="2"/>
  <c r="O67" i="2"/>
  <c r="O66" i="2"/>
  <c r="O65" i="2"/>
  <c r="O45" i="2"/>
  <c r="O44" i="2"/>
  <c r="O43" i="2"/>
  <c r="O42" i="2"/>
  <c r="O41" i="2"/>
  <c r="N42" i="2"/>
  <c r="N43" i="2"/>
  <c r="N44" i="2"/>
  <c r="N45" i="2"/>
  <c r="N41" i="2"/>
  <c r="N17" i="2"/>
  <c r="N18" i="2"/>
  <c r="N19" i="2"/>
  <c r="N20" i="2"/>
  <c r="N16" i="2"/>
  <c r="O20" i="2"/>
  <c r="O19" i="2"/>
  <c r="O18" i="2"/>
  <c r="O17" i="2"/>
  <c r="K142" i="2"/>
  <c r="K141" i="2"/>
  <c r="K144" i="2"/>
  <c r="K143" i="2"/>
  <c r="B22" i="1"/>
  <c r="B53" i="1"/>
  <c r="B54" i="1"/>
  <c r="B46" i="1"/>
  <c r="F46" i="1"/>
  <c r="B10" i="1"/>
  <c r="B35" i="1"/>
  <c r="B44" i="1"/>
  <c r="B21" i="1"/>
  <c r="B12" i="1"/>
  <c r="B37" i="1"/>
  <c r="B13" i="1"/>
  <c r="B38" i="1"/>
  <c r="B23" i="1"/>
  <c r="B14" i="1"/>
  <c r="B39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C23" i="1"/>
  <c r="C22" i="1"/>
  <c r="C21" i="1"/>
  <c r="C20" i="1"/>
  <c r="C19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H27" i="1"/>
  <c r="H28" i="1"/>
  <c r="H29" i="1"/>
  <c r="H30" i="1"/>
  <c r="H26" i="1"/>
</calcChain>
</file>

<file path=xl/sharedStrings.xml><?xml version="1.0" encoding="utf-8"?>
<sst xmlns="http://schemas.openxmlformats.org/spreadsheetml/2006/main" count="134" uniqueCount="82">
  <si>
    <t>contact cost</t>
  </si>
  <si>
    <t>response rate</t>
  </si>
  <si>
    <t>workers needed</t>
  </si>
  <si>
    <t>worker labor cost per hr</t>
  </si>
  <si>
    <t>instructors needed</t>
  </si>
  <si>
    <t>instructor labor cost per hr</t>
  </si>
  <si>
    <t>price per hr</t>
  </si>
  <si>
    <t>annual hours</t>
  </si>
  <si>
    <t>retention rate</t>
  </si>
  <si>
    <t>interest rate</t>
  </si>
  <si>
    <t>little leaguers</t>
  </si>
  <si>
    <t>summer sluggers</t>
  </si>
  <si>
    <t>elite ballplayers (print ad)</t>
  </si>
  <si>
    <t>elite ballplayers (party)</t>
  </si>
  <si>
    <t>entertainment seekers</t>
  </si>
  <si>
    <t>Formula 1</t>
  </si>
  <si>
    <t>Q2: Year of break even, without discounting</t>
  </si>
  <si>
    <t>Margin (year 1)</t>
  </si>
  <si>
    <t>Margin (year 2)</t>
  </si>
  <si>
    <t>Margin (year 3)</t>
  </si>
  <si>
    <t>Margin (year 4)</t>
  </si>
  <si>
    <t>Margin (year 5)</t>
  </si>
  <si>
    <t>Margin (year 6)</t>
  </si>
  <si>
    <t>Margin (year 7)</t>
  </si>
  <si>
    <t>Cum Margin (year 1)</t>
  </si>
  <si>
    <t>Cum Margin (year 2)</t>
  </si>
  <si>
    <t>Cum Margin (year 3)</t>
  </si>
  <si>
    <t>Cum Margin (year 4)</t>
  </si>
  <si>
    <t>Cum Margin (year 5)</t>
  </si>
  <si>
    <t>Cum Margin (year 6)</t>
  </si>
  <si>
    <t>Cum Margin (year 7)</t>
  </si>
  <si>
    <t>year</t>
  </si>
  <si>
    <t>Q1: Acquisition Cost</t>
  </si>
  <si>
    <t>Q3: CLV</t>
  </si>
  <si>
    <t>M(1+D)/(1+D-R) - AC</t>
  </si>
  <si>
    <t>CLV</t>
  </si>
  <si>
    <t>Minato CLV</t>
  </si>
  <si>
    <t>Chiyoda</t>
  </si>
  <si>
    <t>AC</t>
  </si>
  <si>
    <t>M</t>
  </si>
  <si>
    <t>R</t>
  </si>
  <si>
    <t>D</t>
  </si>
  <si>
    <t xml:space="preserve">Chiyoda has a smaller lifetime value and has risks associated. For instance, a local competitor may enter the market and be more convenient for Chiyoda parents. Chiyoda is a larger segment so it could be argued that it has more potential. However this assumes Maru can serve additional customers without increasing cost. </t>
  </si>
  <si>
    <t xml:space="preserve">Q4. Which segment is best? Elite ballplayers have highest CLV. Little Leaguers is a larger segment with relatively high value and lower acquisition cost, so potentially lower risk. Both are good targets. </t>
  </si>
  <si>
    <t>Q5. Chiyoda vs. Minato</t>
  </si>
  <si>
    <t>Q7: Bat promotion</t>
  </si>
  <si>
    <t xml:space="preserve">The bat changes the acquisition cost, but only for people who sign up. </t>
  </si>
  <si>
    <t>Acquisition cost:</t>
  </si>
  <si>
    <t xml:space="preserve">CLV is lower than without the bat, so this seems like a bad idea. </t>
  </si>
  <si>
    <t>Elite Ballplayers</t>
  </si>
  <si>
    <t>Scenarios</t>
  </si>
  <si>
    <t>AC num</t>
  </si>
  <si>
    <t>M num</t>
  </si>
  <si>
    <t>R num</t>
  </si>
  <si>
    <t>negative</t>
  </si>
  <si>
    <t>less than little leaguers</t>
  </si>
  <si>
    <t>Mean</t>
  </si>
  <si>
    <t>Median</t>
  </si>
  <si>
    <t>code</t>
  </si>
  <si>
    <t>Variation in AC</t>
  </si>
  <si>
    <t>Variation in M</t>
  </si>
  <si>
    <t>Variation in r</t>
  </si>
  <si>
    <t>Moderate</t>
  </si>
  <si>
    <t>Intermediate</t>
  </si>
  <si>
    <t>Extreme</t>
  </si>
  <si>
    <t>Histogram</t>
  </si>
  <si>
    <t>Customer</t>
  </si>
  <si>
    <t>Retention rate</t>
  </si>
  <si>
    <t>A</t>
  </si>
  <si>
    <t>B</t>
  </si>
  <si>
    <t>C</t>
  </si>
  <si>
    <t>E</t>
  </si>
  <si>
    <t>ABCDE</t>
  </si>
  <si>
    <t>True retention rate</t>
  </si>
  <si>
    <t>t0</t>
  </si>
  <si>
    <t>t1</t>
  </si>
  <si>
    <t>t2</t>
  </si>
  <si>
    <t>t3</t>
  </si>
  <si>
    <t>t4</t>
  </si>
  <si>
    <t>t5</t>
  </si>
  <si>
    <t>CLV (5 year)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</si>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</sst>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¥-411]#,##0.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2" fillId="0" borderId="0" xfId="0" applyFont="1" applyBorder="1" applyAlignment="1">
      <alignment horizontal="center" vertical="center" wrapText="1" readingOrder="1"/>
    </xf>
    <xf numFmtId="0" fontId="0" fillId="0" borderId="0" xfId="0" applyFont="1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2" fontId="2" fillId="0" borderId="0" xfId="0" applyNumberFormat="1" applyFont="1" applyBorder="1" applyAlignment="1">
      <alignment horizontal="center" vertical="center" wrapText="1" readingOrder="1"/>
    </xf>
    <xf numFmtId="2" fontId="0" fillId="0" borderId="0" xfId="0" applyNumberFormat="1" applyFont="1" applyBorder="1"/>
    <xf numFmtId="0" fontId="0" fillId="0" borderId="0" xfId="0" applyFont="1" applyFill="1" applyBorder="1"/>
    <xf numFmtId="2" fontId="0" fillId="0" borderId="0" xfId="0" applyNumberFormat="1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Analysis'!$O$15</c:f>
              <c:strCache>
                <c:ptCount val="1"/>
                <c:pt idx="0">
                  <c:v>CLV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Analysis'!$N$16:$N$20</c:f>
              <c:numCache>
                <c:formatCode>[$¥-411]#,##0.00</c:formatCode>
                <c:ptCount val="5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</c:numCache>
            </c:numRef>
          </c:cat>
          <c:val>
            <c:numRef>
              <c:f>'Sensitivity Analysis'!$O$16:$O$20</c:f>
              <c:numCache>
                <c:formatCode>[$¥-411]#,##0.00</c:formatCode>
                <c:ptCount val="5"/>
                <c:pt idx="0">
                  <c:v>35999.999999999985</c:v>
                </c:pt>
                <c:pt idx="1">
                  <c:v>25999.999999999985</c:v>
                </c:pt>
                <c:pt idx="2">
                  <c:v>15999.999999999985</c:v>
                </c:pt>
                <c:pt idx="3">
                  <c:v>5999.9999999999854</c:v>
                </c:pt>
                <c:pt idx="4">
                  <c:v>-4000.0000000000146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C-4CD8-811A-F3CD968E0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75650656"/>
        <c:axId val="-675878064"/>
      </c:lineChart>
      <c:catAx>
        <c:axId val="-6756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Acquisition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642235345581802"/>
              <c:y val="0.90182852143482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¥-411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5878064"/>
        <c:crosses val="autoZero"/>
        <c:auto val="1"/>
        <c:lblAlgn val="ctr"/>
        <c:lblOffset val="100"/>
        <c:noMultiLvlLbl val="0"/>
      </c:catAx>
      <c:valAx>
        <c:axId val="-6758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CLV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¥-411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565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Analysis'!$O$15</c:f>
              <c:strCache>
                <c:ptCount val="1"/>
                <c:pt idx="0">
                  <c:v>CLV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Analysis'!$N$41:$N$45</c:f>
              <c:numCache>
                <c:formatCode>[$¥-411]#,##0.00</c:formatCode>
                <c:ptCount val="5"/>
                <c:pt idx="0">
                  <c:v>18000</c:v>
                </c:pt>
                <c:pt idx="1">
                  <c:v>24000</c:v>
                </c:pt>
                <c:pt idx="2">
                  <c:v>30000</c:v>
                </c:pt>
                <c:pt idx="3">
                  <c:v>36000</c:v>
                </c:pt>
                <c:pt idx="4">
                  <c:v>42000</c:v>
                </c:pt>
              </c:numCache>
            </c:numRef>
          </c:cat>
          <c:val>
            <c:numRef>
              <c:f>'Sensitivity Analysis'!$O$41:$O$45</c:f>
              <c:numCache>
                <c:formatCode>[$¥-411]#,##0.00</c:formatCode>
                <c:ptCount val="5"/>
                <c:pt idx="0">
                  <c:v>-10400.000000000007</c:v>
                </c:pt>
                <c:pt idx="1">
                  <c:v>2799.9999999999927</c:v>
                </c:pt>
                <c:pt idx="2">
                  <c:v>15999.999999999985</c:v>
                </c:pt>
                <c:pt idx="3">
                  <c:v>29199.999999999985</c:v>
                </c:pt>
                <c:pt idx="4">
                  <c:v>42400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3-482F-AF71-306B5FE3E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76370656"/>
        <c:axId val="-673481440"/>
      </c:lineChart>
      <c:catAx>
        <c:axId val="-67637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Margin</a:t>
                </a:r>
              </a:p>
            </c:rich>
          </c:tx>
          <c:layout>
            <c:manualLayout>
              <c:xMode val="edge"/>
              <c:yMode val="edge"/>
              <c:x val="0.41642235345581802"/>
              <c:y val="0.90182852143482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¥-411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3481440"/>
        <c:crosses val="autoZero"/>
        <c:auto val="1"/>
        <c:lblAlgn val="ctr"/>
        <c:lblOffset val="100"/>
        <c:noMultiLvlLbl val="0"/>
      </c:catAx>
      <c:valAx>
        <c:axId val="-673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CLV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¥-411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637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Analysis'!$O$15</c:f>
              <c:strCache>
                <c:ptCount val="1"/>
                <c:pt idx="0">
                  <c:v>CLV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Analysis'!$N$65:$N$69</c:f>
              <c:numCache>
                <c:formatCode>General</c:formatCode>
                <c:ptCount val="5"/>
                <c:pt idx="0">
                  <c:v>0.36</c:v>
                </c:pt>
                <c:pt idx="1">
                  <c:v>0.48</c:v>
                </c:pt>
                <c:pt idx="2">
                  <c:v>0.6</c:v>
                </c:pt>
                <c:pt idx="3">
                  <c:v>0.72</c:v>
                </c:pt>
                <c:pt idx="4">
                  <c:v>0.84</c:v>
                </c:pt>
              </c:numCache>
            </c:numRef>
          </c:cat>
          <c:val>
            <c:numRef>
              <c:f>'Sensitivity Analysis'!$O$65:$O$69</c:f>
              <c:numCache>
                <c:formatCode>[$¥-411]#,##0.00</c:formatCode>
                <c:ptCount val="5"/>
                <c:pt idx="0">
                  <c:v>-5405.4054054054141</c:v>
                </c:pt>
                <c:pt idx="1">
                  <c:v>3225.8064516128943</c:v>
                </c:pt>
                <c:pt idx="2">
                  <c:v>15999.999999999985</c:v>
                </c:pt>
                <c:pt idx="3">
                  <c:v>36842.105263157864</c:v>
                </c:pt>
                <c:pt idx="4">
                  <c:v>76923.076923076864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6-411A-9152-B0982ABF0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73723392"/>
        <c:axId val="-674080448"/>
      </c:lineChart>
      <c:catAx>
        <c:axId val="-67372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Retention</a:t>
                </a:r>
                <a:r>
                  <a:rPr lang="en-US" baseline="0"/>
                  <a:t> Rate</a:t>
                </a:r>
              </a:p>
            </c:rich>
          </c:tx>
          <c:layout>
            <c:manualLayout>
              <c:xMode val="edge"/>
              <c:yMode val="edge"/>
              <c:x val="0.41642235345581802"/>
              <c:y val="0.90182852143482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4080448"/>
        <c:crosses val="autoZero"/>
        <c:auto val="1"/>
        <c:lblAlgn val="ctr"/>
        <c:lblOffset val="100"/>
        <c:noMultiLvlLbl val="0"/>
      </c:catAx>
      <c:valAx>
        <c:axId val="-6740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CLV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¥-411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7372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of CLV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Analysis'!$J$149:$J$159</c:f>
              <c:numCache>
                <c:formatCode>0</c:formatCode>
                <c:ptCount val="11"/>
                <c:pt idx="0">
                  <c:v>-43243.243243243247</c:v>
                </c:pt>
                <c:pt idx="1">
                  <c:v>-24149.688149688158</c:v>
                </c:pt>
                <c:pt idx="2">
                  <c:v>-5056.1330561330687</c:v>
                </c:pt>
                <c:pt idx="3">
                  <c:v>14037.42203742202</c:v>
                </c:pt>
                <c:pt idx="4">
                  <c:v>33130.977130977109</c:v>
                </c:pt>
                <c:pt idx="5">
                  <c:v>52224.532224532202</c:v>
                </c:pt>
                <c:pt idx="6">
                  <c:v>71318.087318087288</c:v>
                </c:pt>
                <c:pt idx="7">
                  <c:v>90411.642411642373</c:v>
                </c:pt>
                <c:pt idx="8">
                  <c:v>109505.19750519746</c:v>
                </c:pt>
                <c:pt idx="9">
                  <c:v>128598.75259875254</c:v>
                </c:pt>
                <c:pt idx="10">
                  <c:v>147692.30769230763</c:v>
                </c:pt>
              </c:numCache>
            </c:numRef>
          </c:cat>
          <c:val>
            <c:numRef>
              <c:f>'Sensitivity Analysis'!$K$149:$K$159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21</c:v>
                </c:pt>
                <c:pt idx="3">
                  <c:v>28</c:v>
                </c:pt>
                <c:pt idx="4">
                  <c:v>23</c:v>
                </c:pt>
                <c:pt idx="5">
                  <c:v>17</c:v>
                </c:pt>
                <c:pt idx="6">
                  <c:v>9</c:v>
                </c:pt>
                <c:pt idx="7">
                  <c:v>7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B-4C0F-ACB3-FD521A9C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51982016"/>
        <c:axId val="-651979696"/>
      </c:barChart>
      <c:catAx>
        <c:axId val="-651982016"/>
        <c:scaling>
          <c:orientation val="minMax"/>
        </c:scaling>
        <c:delete val="0"/>
        <c:axPos val="b"/>
        <c:numFmt formatCode="[$¥-411]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1979696"/>
        <c:crosses val="autoZero"/>
        <c:auto val="1"/>
        <c:lblAlgn val="ctr"/>
        <c:lblOffset val="100"/>
        <c:noMultiLvlLbl val="0"/>
      </c:catAx>
      <c:valAx>
        <c:axId val="-65197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198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146050</xdr:colOff>
      <xdr:row>21</xdr:row>
      <xdr:rowOff>6350</xdr:rowOff>
    </xdr:from>
    <xdr:to>
      <xdr:col>16</xdr:col>
      <xdr:colOff>590550</xdr:colOff>
      <xdr:row>34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46</xdr:row>
      <xdr:rowOff>0</xdr:rowOff>
    </xdr:from>
    <xdr:to>
      <xdr:col>16</xdr:col>
      <xdr:colOff>444500</xdr:colOff>
      <xdr:row>59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70</xdr:row>
      <xdr:rowOff>0</xdr:rowOff>
    </xdr:from>
    <xdr:to>
      <xdr:col>16</xdr:col>
      <xdr:colOff>444500</xdr:colOff>
      <xdr:row>83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495300</xdr:colOff>
      <xdr:row>147</xdr:row>
      <xdr:rowOff>95250</xdr:rowOff>
    </xdr:from>
    <xdr:to>
      <xdr:col>8</xdr:col>
      <xdr:colOff>114300</xdr:colOff>
      <xdr:row>160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46" sqref="B46"/>
    </sheetView>
  </sheetViews>
  <sheetFormatPr defaultColWidth="10.6640625" defaultRowHeight="15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1000</v>
      </c>
      <c r="C2">
        <v>0.1</v>
      </c>
      <c r="D2">
        <v>2</v>
      </c>
      <c r="E2">
        <v>1500</v>
      </c>
      <c r="F2">
        <v>1</v>
      </c>
      <c r="G2">
        <v>3000</v>
      </c>
      <c r="H2">
        <v>6500</v>
      </c>
      <c r="I2">
        <v>10</v>
      </c>
      <c r="J2">
        <v>0.75</v>
      </c>
      <c r="K2">
        <v>0.1</v>
      </c>
    </row>
    <row r="3" spans="1:11" x14ac:dyDescent="0.35">
      <c r="A3" t="s">
        <v>11</v>
      </c>
      <c r="B3">
        <v>1500</v>
      </c>
      <c r="C3">
        <v>0.15</v>
      </c>
      <c r="D3">
        <v>1</v>
      </c>
      <c r="E3">
        <v>1500</v>
      </c>
      <c r="F3">
        <v>0</v>
      </c>
      <c r="G3">
        <v>0</v>
      </c>
      <c r="H3">
        <v>3000</v>
      </c>
      <c r="I3">
        <v>4</v>
      </c>
      <c r="J3">
        <v>0.5</v>
      </c>
      <c r="K3">
        <v>0.1</v>
      </c>
    </row>
    <row r="4" spans="1:11" x14ac:dyDescent="0.35">
      <c r="A4" t="s">
        <v>12</v>
      </c>
      <c r="B4">
        <v>300</v>
      </c>
      <c r="C4">
        <v>5.0000000000000001E-3</v>
      </c>
      <c r="D4">
        <v>1</v>
      </c>
      <c r="E4">
        <v>1500</v>
      </c>
      <c r="F4">
        <v>1</v>
      </c>
      <c r="G4">
        <v>4500</v>
      </c>
      <c r="H4">
        <v>7500</v>
      </c>
      <c r="I4">
        <v>20</v>
      </c>
      <c r="J4">
        <v>0.6</v>
      </c>
      <c r="K4">
        <v>0.1</v>
      </c>
    </row>
    <row r="5" spans="1:11" x14ac:dyDescent="0.35">
      <c r="A5" t="s">
        <v>13</v>
      </c>
      <c r="B5">
        <v>12500</v>
      </c>
      <c r="C5">
        <v>0.25</v>
      </c>
      <c r="D5">
        <v>1</v>
      </c>
      <c r="E5">
        <v>1500</v>
      </c>
      <c r="F5">
        <v>1</v>
      </c>
      <c r="G5">
        <v>4500</v>
      </c>
      <c r="H5">
        <v>7500</v>
      </c>
      <c r="I5">
        <v>20</v>
      </c>
      <c r="J5">
        <v>0.6</v>
      </c>
      <c r="K5">
        <v>0.1</v>
      </c>
    </row>
    <row r="6" spans="1:11" x14ac:dyDescent="0.35">
      <c r="A6" t="s">
        <v>14</v>
      </c>
      <c r="B6">
        <v>50</v>
      </c>
      <c r="C6">
        <v>2.5000000000000001E-2</v>
      </c>
      <c r="D6">
        <v>2</v>
      </c>
      <c r="E6">
        <v>1500</v>
      </c>
      <c r="F6">
        <v>0</v>
      </c>
      <c r="G6">
        <v>0</v>
      </c>
      <c r="H6">
        <v>4000</v>
      </c>
      <c r="I6">
        <v>1.5</v>
      </c>
      <c r="J6">
        <v>0.35</v>
      </c>
      <c r="K6">
        <v>0.1</v>
      </c>
    </row>
    <row r="9" spans="1:11" x14ac:dyDescent="0.35">
      <c r="A9" t="s">
        <v>32</v>
      </c>
    </row>
    <row r="10" spans="1:11" x14ac:dyDescent="0.35">
      <c r="A10" t="s">
        <v>10</v>
      </c>
      <c r="B10">
        <f>B2/C2</f>
        <v>10000</v>
      </c>
    </row>
    <row r="11" spans="1:11" x14ac:dyDescent="0.35">
      <c r="A11" t="s">
        <v>11</v>
      </c>
      <c r="B11">
        <f>B3/C3</f>
        <v>10000</v>
      </c>
    </row>
    <row r="12" spans="1:11" x14ac:dyDescent="0.35">
      <c r="A12" t="s">
        <v>12</v>
      </c>
      <c r="B12">
        <f t="shared" ref="B12:B14" si="0">B4/C4</f>
        <v>60000</v>
      </c>
    </row>
    <row r="13" spans="1:11" x14ac:dyDescent="0.35">
      <c r="A13" t="s">
        <v>13</v>
      </c>
      <c r="B13">
        <f t="shared" si="0"/>
        <v>50000</v>
      </c>
    </row>
    <row r="14" spans="1:11" x14ac:dyDescent="0.35">
      <c r="A14" t="s">
        <v>14</v>
      </c>
      <c r="B14">
        <f t="shared" si="0"/>
        <v>2000</v>
      </c>
    </row>
    <row r="16" spans="1:11" x14ac:dyDescent="0.35">
      <c r="A16" t="s">
        <v>16</v>
      </c>
    </row>
    <row r="17" spans="1:8" x14ac:dyDescent="0.35">
      <c r="A17" t="s">
        <v>31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</row>
    <row r="18" spans="1:8" x14ac:dyDescent="0.3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</row>
    <row r="19" spans="1:8" x14ac:dyDescent="0.35">
      <c r="A19" t="s">
        <v>10</v>
      </c>
      <c r="B19" s="3">
        <f>H2*I2-(D2*E2*I2+F2*G2*I2)</f>
        <v>5000</v>
      </c>
      <c r="C19" s="3">
        <f t="shared" ref="C19:H23" si="1">$B19*$J2^C$17</f>
        <v>3750</v>
      </c>
      <c r="D19" s="3">
        <f t="shared" si="1"/>
        <v>2812.5</v>
      </c>
      <c r="E19" s="3">
        <f t="shared" si="1"/>
        <v>2109.375</v>
      </c>
      <c r="F19" s="3">
        <f t="shared" si="1"/>
        <v>1582.03125</v>
      </c>
      <c r="G19" s="3">
        <f t="shared" si="1"/>
        <v>1186.5234375</v>
      </c>
      <c r="H19" s="3">
        <f t="shared" si="1"/>
        <v>889.892578125</v>
      </c>
    </row>
    <row r="20" spans="1:8" x14ac:dyDescent="0.35">
      <c r="A20" t="s">
        <v>11</v>
      </c>
      <c r="B20" s="3">
        <f>H3*I3-(D3*E3*I3+F3*G3*I3)</f>
        <v>6000</v>
      </c>
      <c r="C20" s="3">
        <f t="shared" si="1"/>
        <v>3000</v>
      </c>
      <c r="D20" s="3">
        <f t="shared" si="1"/>
        <v>1500</v>
      </c>
      <c r="E20" s="3">
        <f t="shared" si="1"/>
        <v>750</v>
      </c>
      <c r="F20" s="3">
        <f t="shared" si="1"/>
        <v>375</v>
      </c>
      <c r="G20" s="3">
        <f t="shared" si="1"/>
        <v>187.5</v>
      </c>
      <c r="H20" s="3">
        <f t="shared" si="1"/>
        <v>93.75</v>
      </c>
    </row>
    <row r="21" spans="1:8" x14ac:dyDescent="0.35">
      <c r="A21" t="s">
        <v>12</v>
      </c>
      <c r="B21" s="3">
        <f>H4*I4-(D4*E4*I4+F4*G4*I4)</f>
        <v>30000</v>
      </c>
      <c r="C21" s="3">
        <f t="shared" si="1"/>
        <v>18000</v>
      </c>
      <c r="D21" s="3">
        <f t="shared" si="1"/>
        <v>10800</v>
      </c>
      <c r="E21" s="3">
        <f t="shared" si="1"/>
        <v>6480</v>
      </c>
      <c r="F21" s="3">
        <f t="shared" si="1"/>
        <v>3888</v>
      </c>
      <c r="G21" s="3">
        <f t="shared" si="1"/>
        <v>2332.7999999999997</v>
      </c>
      <c r="H21" s="3">
        <f t="shared" si="1"/>
        <v>1399.6799999999998</v>
      </c>
    </row>
    <row r="22" spans="1:8" x14ac:dyDescent="0.35">
      <c r="A22" t="s">
        <v>13</v>
      </c>
      <c r="B22" s="3">
        <f>H5*I5-(D5*E5*I5+F5*G5*I5)</f>
        <v>30000</v>
      </c>
      <c r="C22" s="3">
        <f t="shared" si="1"/>
        <v>18000</v>
      </c>
      <c r="D22" s="3">
        <f t="shared" si="1"/>
        <v>10800</v>
      </c>
      <c r="E22" s="3">
        <f t="shared" si="1"/>
        <v>6480</v>
      </c>
      <c r="F22" s="3">
        <f t="shared" si="1"/>
        <v>3888</v>
      </c>
      <c r="G22" s="3">
        <f t="shared" si="1"/>
        <v>2332.7999999999997</v>
      </c>
      <c r="H22" s="3">
        <f t="shared" si="1"/>
        <v>1399.6799999999998</v>
      </c>
    </row>
    <row r="23" spans="1:8" x14ac:dyDescent="0.35">
      <c r="A23" t="s">
        <v>14</v>
      </c>
      <c r="B23" s="3">
        <f>H6*I6-(D6*E6*I6+F6*G6*I6)</f>
        <v>1500</v>
      </c>
      <c r="C23" s="3">
        <f t="shared" si="1"/>
        <v>525</v>
      </c>
      <c r="D23" s="3">
        <f t="shared" si="1"/>
        <v>183.74999999999997</v>
      </c>
      <c r="E23" s="3">
        <f t="shared" si="1"/>
        <v>64.312499999999986</v>
      </c>
      <c r="F23" s="3">
        <f t="shared" si="1"/>
        <v>22.509374999999991</v>
      </c>
      <c r="G23" s="3">
        <f t="shared" si="1"/>
        <v>7.878281249999997</v>
      </c>
      <c r="H23" s="3">
        <f t="shared" si="1"/>
        <v>2.7573984374999987</v>
      </c>
    </row>
    <row r="25" spans="1:8" x14ac:dyDescent="0.35">
      <c r="B25" s="3" t="s">
        <v>24</v>
      </c>
      <c r="C25" s="3" t="s">
        <v>25</v>
      </c>
      <c r="D25" s="3" t="s">
        <v>26</v>
      </c>
      <c r="E25" s="3" t="s">
        <v>27</v>
      </c>
      <c r="F25" s="3" t="s">
        <v>28</v>
      </c>
      <c r="G25" s="3" t="s">
        <v>29</v>
      </c>
      <c r="H25" s="3" t="s">
        <v>30</v>
      </c>
    </row>
    <row r="26" spans="1:8" x14ac:dyDescent="0.35">
      <c r="A26" t="s">
        <v>10</v>
      </c>
      <c r="B26" s="3">
        <f>SUM($B19:B19)</f>
        <v>5000</v>
      </c>
      <c r="C26" s="3">
        <f>SUM($B19:C19)</f>
        <v>8750</v>
      </c>
      <c r="D26" s="4">
        <f>SUM($B19:D19)</f>
        <v>11562.5</v>
      </c>
      <c r="E26" s="3">
        <f>SUM($B19:E19)</f>
        <v>13671.875</v>
      </c>
      <c r="F26" s="3">
        <f>SUM($B19:F19)</f>
        <v>15253.90625</v>
      </c>
      <c r="G26" s="3">
        <f>SUM($B19:G19)</f>
        <v>16440.4296875</v>
      </c>
      <c r="H26" s="3">
        <f>SUM($B19:H19)</f>
        <v>17330.322265625</v>
      </c>
    </row>
    <row r="27" spans="1:8" x14ac:dyDescent="0.35">
      <c r="A27" t="s">
        <v>11</v>
      </c>
      <c r="B27" s="3">
        <f>SUM($B20:B20)</f>
        <v>6000</v>
      </c>
      <c r="C27" s="3">
        <f>SUM($B20:C20)</f>
        <v>9000</v>
      </c>
      <c r="D27" s="4">
        <f>SUM($B20:D20)</f>
        <v>10500</v>
      </c>
      <c r="E27" s="3">
        <f>SUM($B20:E20)</f>
        <v>11250</v>
      </c>
      <c r="F27" s="3">
        <f>SUM($B20:F20)</f>
        <v>11625</v>
      </c>
      <c r="G27" s="3">
        <f>SUM($B20:G20)</f>
        <v>11812.5</v>
      </c>
      <c r="H27" s="3">
        <f>SUM($B20:H20)</f>
        <v>11906.25</v>
      </c>
    </row>
    <row r="28" spans="1:8" x14ac:dyDescent="0.35">
      <c r="A28" t="s">
        <v>12</v>
      </c>
      <c r="B28" s="3">
        <f>SUM($B21:B21)</f>
        <v>30000</v>
      </c>
      <c r="C28" s="3">
        <f>SUM($B21:C21)</f>
        <v>48000</v>
      </c>
      <c r="D28" s="3">
        <f>SUM($B21:D21)</f>
        <v>58800</v>
      </c>
      <c r="E28" s="4">
        <f>SUM($B21:E21)</f>
        <v>65280</v>
      </c>
      <c r="F28" s="3">
        <f>SUM($B21:F21)</f>
        <v>69168</v>
      </c>
      <c r="G28" s="3">
        <f>SUM($B21:G21)</f>
        <v>71500.800000000003</v>
      </c>
      <c r="H28" s="3">
        <f>SUM($B21:H21)</f>
        <v>72900.479999999996</v>
      </c>
    </row>
    <row r="29" spans="1:8" x14ac:dyDescent="0.35">
      <c r="A29" t="s">
        <v>13</v>
      </c>
      <c r="B29" s="3">
        <f>SUM($B22:B22)</f>
        <v>30000</v>
      </c>
      <c r="C29" s="3">
        <f>SUM($B22:C22)</f>
        <v>48000</v>
      </c>
      <c r="D29" s="4">
        <f>SUM($B22:D22)</f>
        <v>58800</v>
      </c>
      <c r="E29" s="3">
        <f>SUM($B22:E22)</f>
        <v>65280</v>
      </c>
      <c r="F29" s="3">
        <f>SUM($B22:F22)</f>
        <v>69168</v>
      </c>
      <c r="G29" s="3">
        <f>SUM($B22:G22)</f>
        <v>71500.800000000003</v>
      </c>
      <c r="H29" s="3">
        <f>SUM($B22:H22)</f>
        <v>72900.479999999996</v>
      </c>
    </row>
    <row r="30" spans="1:8" x14ac:dyDescent="0.35">
      <c r="A30" t="s">
        <v>14</v>
      </c>
      <c r="B30" s="3">
        <f>SUM($B23:B23)</f>
        <v>1500</v>
      </c>
      <c r="C30" s="4">
        <f>SUM($B23:C23)</f>
        <v>2025</v>
      </c>
      <c r="D30" s="3">
        <f>SUM($B23:D23)</f>
        <v>2208.75</v>
      </c>
      <c r="E30" s="3">
        <f>SUM($B23:E23)</f>
        <v>2273.0625</v>
      </c>
      <c r="F30" s="3">
        <f>SUM($B23:F23)</f>
        <v>2295.5718750000001</v>
      </c>
      <c r="G30" s="3">
        <f>SUM($B23:G23)</f>
        <v>2303.45015625</v>
      </c>
      <c r="H30" s="3">
        <f>SUM($B23:H23)</f>
        <v>2306.2075546874999</v>
      </c>
    </row>
    <row r="32" spans="1:8" x14ac:dyDescent="0.35">
      <c r="A32" t="s">
        <v>33</v>
      </c>
    </row>
    <row r="33" spans="1:6" x14ac:dyDescent="0.35">
      <c r="A33" s="1" t="s">
        <v>15</v>
      </c>
      <c r="B33" s="1" t="s">
        <v>34</v>
      </c>
    </row>
    <row r="34" spans="1:6" x14ac:dyDescent="0.35">
      <c r="B34" t="s">
        <v>35</v>
      </c>
    </row>
    <row r="35" spans="1:6" x14ac:dyDescent="0.35">
      <c r="A35" t="s">
        <v>10</v>
      </c>
      <c r="B35" s="2">
        <f>B19*(1+K2)/(1+K2-J2)-B10</f>
        <v>5714.2857142857101</v>
      </c>
      <c r="C35">
        <f>(1+K2-J2)</f>
        <v>0.35000000000000009</v>
      </c>
      <c r="D35">
        <f>B19*(1+K2)</f>
        <v>5500</v>
      </c>
    </row>
    <row r="36" spans="1:6" x14ac:dyDescent="0.35">
      <c r="A36" t="s">
        <v>11</v>
      </c>
      <c r="B36" s="2">
        <f>B20*(1+K3)/(1+K3-J3)-B11</f>
        <v>1000</v>
      </c>
    </row>
    <row r="37" spans="1:6" x14ac:dyDescent="0.35">
      <c r="A37" t="s">
        <v>12</v>
      </c>
      <c r="B37" s="2">
        <f>B21*(1+K4)/(1+K4-J4)-B12</f>
        <v>5999.9999999999854</v>
      </c>
    </row>
    <row r="38" spans="1:6" x14ac:dyDescent="0.35">
      <c r="A38" t="s">
        <v>13</v>
      </c>
      <c r="B38" s="2">
        <f>B22*(1+K5)/(1+K5-J5)-B13</f>
        <v>15999.999999999985</v>
      </c>
    </row>
    <row r="39" spans="1:6" x14ac:dyDescent="0.35">
      <c r="A39" t="s">
        <v>14</v>
      </c>
      <c r="B39" s="2">
        <f>B23*(1+K6)/(1+K6-J6)-B14</f>
        <v>200</v>
      </c>
    </row>
    <row r="41" spans="1:6" x14ac:dyDescent="0.35">
      <c r="A41" t="s">
        <v>43</v>
      </c>
    </row>
    <row r="43" spans="1:6" x14ac:dyDescent="0.35">
      <c r="A43" t="s">
        <v>44</v>
      </c>
    </row>
    <row r="44" spans="1:6" x14ac:dyDescent="0.35">
      <c r="A44" t="s">
        <v>36</v>
      </c>
      <c r="B44" s="2">
        <f>B35</f>
        <v>5714.2857142857101</v>
      </c>
    </row>
    <row r="45" spans="1:6" x14ac:dyDescent="0.35">
      <c r="B45" t="s">
        <v>38</v>
      </c>
      <c r="C45" t="s">
        <v>39</v>
      </c>
      <c r="D45" t="s">
        <v>40</v>
      </c>
      <c r="E45" t="s">
        <v>41</v>
      </c>
      <c r="F45" t="s">
        <v>35</v>
      </c>
    </row>
    <row r="46" spans="1:6" x14ac:dyDescent="0.35">
      <c r="A46" t="s">
        <v>37</v>
      </c>
      <c r="B46">
        <f>600/0.08</f>
        <v>7500</v>
      </c>
      <c r="C46">
        <v>5000</v>
      </c>
      <c r="D46">
        <v>0.65</v>
      </c>
      <c r="E46">
        <v>0.1</v>
      </c>
      <c r="F46" s="2">
        <f>C46*(1+E46)/(1+E46-D46)-B46</f>
        <v>4722.2222222222208</v>
      </c>
    </row>
    <row r="48" spans="1:6" x14ac:dyDescent="0.35">
      <c r="A48" t="s">
        <v>42</v>
      </c>
    </row>
    <row r="50" spans="1:2" x14ac:dyDescent="0.35">
      <c r="A50" t="s">
        <v>45</v>
      </c>
    </row>
    <row r="52" spans="1:2" x14ac:dyDescent="0.35">
      <c r="A52" t="s">
        <v>46</v>
      </c>
    </row>
    <row r="53" spans="1:2" x14ac:dyDescent="0.35">
      <c r="A53" t="s">
        <v>47</v>
      </c>
      <c r="B53" s="2">
        <f>B5/0.29+10000</f>
        <v>53103.448275862072</v>
      </c>
    </row>
    <row r="54" spans="1:2" x14ac:dyDescent="0.35">
      <c r="A54" t="s">
        <v>35</v>
      </c>
      <c r="B54" s="2">
        <f>B22*(1+K5)/(1+K5-J5)-B53</f>
        <v>12896.551724137913</v>
      </c>
    </row>
    <row r="55" spans="1:2" x14ac:dyDescent="0.35">
      <c r="A5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1"/>
  <sheetViews>
    <sheetView topLeftCell="E69" zoomScaleNormal="100" zoomScalePageLayoutView="125" workbookViewId="0">
      <selection activeCell="R28" sqref="R28"/>
    </sheetView>
  </sheetViews>
  <sheetFormatPr defaultColWidth="10.6640625" defaultRowHeight="15.5" x14ac:dyDescent="0.35"/>
  <cols>
    <col min="15" max="15" width="11.1640625" bestFit="1" customWidth="1"/>
  </cols>
  <sheetData>
    <row r="2" spans="1:15" x14ac:dyDescent="0.35">
      <c r="B2" t="s">
        <v>38</v>
      </c>
      <c r="C2" t="s">
        <v>39</v>
      </c>
      <c r="D2" t="s">
        <v>40</v>
      </c>
      <c r="E2" t="s">
        <v>41</v>
      </c>
    </row>
    <row r="3" spans="1:15" x14ac:dyDescent="0.35">
      <c r="A3" t="s">
        <v>49</v>
      </c>
      <c r="B3">
        <v>50000</v>
      </c>
      <c r="C3">
        <v>30000</v>
      </c>
      <c r="D3">
        <v>0.6</v>
      </c>
      <c r="E3">
        <v>0.1</v>
      </c>
    </row>
    <row r="5" spans="1:15" x14ac:dyDescent="0.35">
      <c r="A5" s="1" t="s">
        <v>34</v>
      </c>
    </row>
    <row r="7" spans="1:15" x14ac:dyDescent="0.35">
      <c r="A7" t="s">
        <v>50</v>
      </c>
      <c r="B7" t="s">
        <v>38</v>
      </c>
      <c r="C7" t="s">
        <v>39</v>
      </c>
      <c r="D7" t="s">
        <v>40</v>
      </c>
      <c r="F7" t="s">
        <v>62</v>
      </c>
      <c r="G7" t="s">
        <v>63</v>
      </c>
      <c r="H7" t="s">
        <v>64</v>
      </c>
    </row>
    <row r="8" spans="1:15" x14ac:dyDescent="0.35">
      <c r="A8">
        <v>1</v>
      </c>
      <c r="B8">
        <f>B$3+B$3*$E8</f>
        <v>30000</v>
      </c>
      <c r="C8">
        <f t="shared" ref="C8:D8" si="0">C$3+C$3*$E8</f>
        <v>18000</v>
      </c>
      <c r="D8">
        <f t="shared" si="0"/>
        <v>0.36</v>
      </c>
      <c r="E8">
        <v>-0.4</v>
      </c>
      <c r="F8">
        <v>-0.2</v>
      </c>
      <c r="G8">
        <v>-0.4</v>
      </c>
      <c r="H8">
        <v>-0.6</v>
      </c>
    </row>
    <row r="9" spans="1:15" x14ac:dyDescent="0.35">
      <c r="A9">
        <v>2</v>
      </c>
      <c r="B9">
        <f t="shared" ref="B9:D12" si="1">B$3+B$3*$E9</f>
        <v>40000</v>
      </c>
      <c r="C9">
        <f t="shared" si="1"/>
        <v>24000</v>
      </c>
      <c r="D9">
        <f t="shared" si="1"/>
        <v>0.48</v>
      </c>
      <c r="E9">
        <v>-0.2</v>
      </c>
      <c r="F9">
        <v>-0.1</v>
      </c>
      <c r="G9">
        <v>-0.2</v>
      </c>
      <c r="H9">
        <v>-0.3</v>
      </c>
    </row>
    <row r="10" spans="1:15" x14ac:dyDescent="0.35">
      <c r="A10">
        <v>3</v>
      </c>
      <c r="B10">
        <f t="shared" si="1"/>
        <v>50000</v>
      </c>
      <c r="C10">
        <f t="shared" si="1"/>
        <v>30000</v>
      </c>
      <c r="D10">
        <f t="shared" si="1"/>
        <v>0.6</v>
      </c>
      <c r="E10">
        <v>0</v>
      </c>
      <c r="F10">
        <v>0</v>
      </c>
      <c r="G10">
        <v>0</v>
      </c>
      <c r="H10">
        <v>0</v>
      </c>
    </row>
    <row r="11" spans="1:15" x14ac:dyDescent="0.35">
      <c r="A11">
        <v>4</v>
      </c>
      <c r="B11">
        <f t="shared" si="1"/>
        <v>60000</v>
      </c>
      <c r="C11">
        <f t="shared" si="1"/>
        <v>36000</v>
      </c>
      <c r="D11">
        <f t="shared" si="1"/>
        <v>0.72</v>
      </c>
      <c r="E11">
        <v>0.2</v>
      </c>
      <c r="F11">
        <v>0.1</v>
      </c>
      <c r="G11">
        <v>0.2</v>
      </c>
      <c r="H11">
        <v>0.3</v>
      </c>
      <c r="K11" t="s">
        <v>81</v>
      </c>
    </row>
    <row r="12" spans="1:15" x14ac:dyDescent="0.35">
      <c r="A12">
        <v>5</v>
      </c>
      <c r="B12">
        <f t="shared" si="1"/>
        <v>70000</v>
      </c>
      <c r="C12">
        <f t="shared" si="1"/>
        <v>42000</v>
      </c>
      <c r="D12">
        <f t="shared" si="1"/>
        <v>0.84</v>
      </c>
      <c r="E12">
        <v>0.4</v>
      </c>
      <c r="F12">
        <v>0.2</v>
      </c>
      <c r="G12">
        <v>0.4</v>
      </c>
      <c r="H12">
        <v>0.6</v>
      </c>
    </row>
    <row r="14" spans="1:15" x14ac:dyDescent="0.35">
      <c r="B14" t="s">
        <v>51</v>
      </c>
      <c r="C14" t="s">
        <v>52</v>
      </c>
      <c r="D14" t="s">
        <v>53</v>
      </c>
      <c r="E14" t="s">
        <v>58</v>
      </c>
      <c r="F14" t="s">
        <v>38</v>
      </c>
      <c r="G14" t="s">
        <v>39</v>
      </c>
      <c r="H14" t="s">
        <v>40</v>
      </c>
      <c r="I14" t="s">
        <v>41</v>
      </c>
      <c r="J14" t="s">
        <v>35</v>
      </c>
      <c r="N14" t="s">
        <v>59</v>
      </c>
    </row>
    <row r="15" spans="1:15" x14ac:dyDescent="0.35">
      <c r="A15">
        <v>1</v>
      </c>
      <c r="B15">
        <v>1</v>
      </c>
      <c r="C15">
        <v>1</v>
      </c>
      <c r="D15">
        <v>1</v>
      </c>
      <c r="E15" s="5">
        <v>111</v>
      </c>
      <c r="F15">
        <f t="shared" ref="F15:F46" si="2">INDEX(B$8:B$12,B15)</f>
        <v>30000</v>
      </c>
      <c r="G15">
        <f t="shared" ref="G15:G46" si="3">INDEX(C$8:C$12,C15)</f>
        <v>18000</v>
      </c>
      <c r="H15">
        <f t="shared" ref="H15:H46" si="4">INDEX(D$8:D$12,D15)</f>
        <v>0.36</v>
      </c>
      <c r="I15">
        <v>0.1</v>
      </c>
      <c r="J15" s="2">
        <f>G15*(1+I15)/(1+I15-H15)-F15</f>
        <v>-3243.243243243247</v>
      </c>
      <c r="N15" t="s">
        <v>38</v>
      </c>
      <c r="O15" t="s">
        <v>35</v>
      </c>
    </row>
    <row r="16" spans="1:15" x14ac:dyDescent="0.35">
      <c r="A16">
        <v>2</v>
      </c>
      <c r="B16">
        <v>1</v>
      </c>
      <c r="C16">
        <v>1</v>
      </c>
      <c r="D16">
        <v>2</v>
      </c>
      <c r="E16" s="5">
        <v>112</v>
      </c>
      <c r="F16">
        <f t="shared" si="2"/>
        <v>30000</v>
      </c>
      <c r="G16">
        <f t="shared" si="3"/>
        <v>18000</v>
      </c>
      <c r="H16">
        <f t="shared" si="4"/>
        <v>0.48</v>
      </c>
      <c r="I16">
        <v>0.1</v>
      </c>
      <c r="J16" s="2">
        <f t="shared" ref="J16:J79" si="5">G16*(1+I16)/(1+I16-H16)-F16</f>
        <v>1935.4838709677351</v>
      </c>
      <c r="M16">
        <v>133</v>
      </c>
      <c r="N16" s="6">
        <f>B8</f>
        <v>30000</v>
      </c>
      <c r="O16" s="6">
        <f>VLOOKUP(M16,$E$15:$J$139,6,FALSE)</f>
        <v>35999.999999999985</v>
      </c>
    </row>
    <row r="17" spans="1:15" x14ac:dyDescent="0.35">
      <c r="A17">
        <v>3</v>
      </c>
      <c r="B17">
        <v>1</v>
      </c>
      <c r="C17">
        <v>1</v>
      </c>
      <c r="D17">
        <v>3</v>
      </c>
      <c r="E17" s="5">
        <v>113</v>
      </c>
      <c r="F17">
        <f t="shared" si="2"/>
        <v>30000</v>
      </c>
      <c r="G17">
        <f t="shared" si="3"/>
        <v>18000</v>
      </c>
      <c r="H17">
        <f t="shared" si="4"/>
        <v>0.6</v>
      </c>
      <c r="I17">
        <v>0.1</v>
      </c>
      <c r="J17" s="2">
        <f t="shared" si="5"/>
        <v>9599.9999999999927</v>
      </c>
      <c r="M17">
        <v>233</v>
      </c>
      <c r="N17" s="6">
        <f t="shared" ref="N17:N20" si="6">B9</f>
        <v>40000</v>
      </c>
      <c r="O17" s="6">
        <f>VLOOKUP(M17,$E$15:$J$139,6,FALSE)</f>
        <v>25999.999999999985</v>
      </c>
    </row>
    <row r="18" spans="1:15" x14ac:dyDescent="0.35">
      <c r="A18">
        <v>4</v>
      </c>
      <c r="B18">
        <v>1</v>
      </c>
      <c r="C18">
        <v>1</v>
      </c>
      <c r="D18">
        <v>4</v>
      </c>
      <c r="E18" s="5">
        <v>114</v>
      </c>
      <c r="F18">
        <f t="shared" si="2"/>
        <v>30000</v>
      </c>
      <c r="G18">
        <f t="shared" si="3"/>
        <v>18000</v>
      </c>
      <c r="H18">
        <f t="shared" si="4"/>
        <v>0.72</v>
      </c>
      <c r="I18">
        <v>0.1</v>
      </c>
      <c r="J18" s="2">
        <f t="shared" si="5"/>
        <v>22105.263157894718</v>
      </c>
      <c r="M18">
        <v>333</v>
      </c>
      <c r="N18" s="6">
        <f t="shared" si="6"/>
        <v>50000</v>
      </c>
      <c r="O18" s="6">
        <f>VLOOKUP(M18,$E$15:$J$139,6,FALSE)</f>
        <v>15999.999999999985</v>
      </c>
    </row>
    <row r="19" spans="1:15" x14ac:dyDescent="0.35">
      <c r="A19">
        <v>5</v>
      </c>
      <c r="B19">
        <v>1</v>
      </c>
      <c r="C19">
        <v>1</v>
      </c>
      <c r="D19">
        <v>5</v>
      </c>
      <c r="E19" s="5">
        <v>115</v>
      </c>
      <c r="F19">
        <f t="shared" si="2"/>
        <v>30000</v>
      </c>
      <c r="G19">
        <f t="shared" si="3"/>
        <v>18000</v>
      </c>
      <c r="H19">
        <f t="shared" si="4"/>
        <v>0.84</v>
      </c>
      <c r="I19">
        <v>0.1</v>
      </c>
      <c r="J19" s="2">
        <f t="shared" si="5"/>
        <v>46153.846153846112</v>
      </c>
      <c r="M19">
        <v>433</v>
      </c>
      <c r="N19" s="6">
        <f t="shared" si="6"/>
        <v>60000</v>
      </c>
      <c r="O19" s="6">
        <f>VLOOKUP(M19,$E$15:$J$139,6,FALSE)</f>
        <v>5999.9999999999854</v>
      </c>
    </row>
    <row r="20" spans="1:15" x14ac:dyDescent="0.35">
      <c r="A20">
        <v>6</v>
      </c>
      <c r="B20">
        <v>1</v>
      </c>
      <c r="C20">
        <v>2</v>
      </c>
      <c r="D20">
        <v>1</v>
      </c>
      <c r="E20" s="5">
        <v>121</v>
      </c>
      <c r="F20">
        <f t="shared" si="2"/>
        <v>30000</v>
      </c>
      <c r="G20">
        <f t="shared" si="3"/>
        <v>24000</v>
      </c>
      <c r="H20">
        <f t="shared" si="4"/>
        <v>0.36</v>
      </c>
      <c r="I20">
        <v>0.1</v>
      </c>
      <c r="J20" s="2">
        <f t="shared" si="5"/>
        <v>5675.6756756756731</v>
      </c>
      <c r="M20">
        <v>533</v>
      </c>
      <c r="N20" s="6">
        <f t="shared" si="6"/>
        <v>70000</v>
      </c>
      <c r="O20" s="6">
        <f>VLOOKUP(M20,$E$15:$J$139,6,FALSE)</f>
        <v>-4000.0000000000146</v>
      </c>
    </row>
    <row r="21" spans="1:15" x14ac:dyDescent="0.35">
      <c r="A21">
        <v>7</v>
      </c>
      <c r="B21">
        <v>1</v>
      </c>
      <c r="C21">
        <v>2</v>
      </c>
      <c r="D21">
        <v>2</v>
      </c>
      <c r="E21" s="5">
        <v>122</v>
      </c>
      <c r="F21">
        <f t="shared" si="2"/>
        <v>30000</v>
      </c>
      <c r="G21">
        <f t="shared" si="3"/>
        <v>24000</v>
      </c>
      <c r="H21">
        <f t="shared" si="4"/>
        <v>0.48</v>
      </c>
      <c r="I21">
        <v>0.1</v>
      </c>
      <c r="J21" s="2">
        <f t="shared" si="5"/>
        <v>12580.645161290318</v>
      </c>
    </row>
    <row r="22" spans="1:15" x14ac:dyDescent="0.35">
      <c r="A22">
        <v>8</v>
      </c>
      <c r="B22">
        <v>1</v>
      </c>
      <c r="C22">
        <v>2</v>
      </c>
      <c r="D22">
        <v>3</v>
      </c>
      <c r="E22" s="5">
        <v>123</v>
      </c>
      <c r="F22">
        <f t="shared" si="2"/>
        <v>30000</v>
      </c>
      <c r="G22">
        <f t="shared" si="3"/>
        <v>24000</v>
      </c>
      <c r="H22">
        <f t="shared" si="4"/>
        <v>0.6</v>
      </c>
      <c r="I22">
        <v>0.1</v>
      </c>
      <c r="J22" s="2">
        <f t="shared" si="5"/>
        <v>22799.999999999993</v>
      </c>
    </row>
    <row r="23" spans="1:15" x14ac:dyDescent="0.35">
      <c r="A23">
        <v>9</v>
      </c>
      <c r="B23">
        <v>1</v>
      </c>
      <c r="C23">
        <v>2</v>
      </c>
      <c r="D23">
        <v>4</v>
      </c>
      <c r="E23" s="5">
        <v>124</v>
      </c>
      <c r="F23">
        <f t="shared" si="2"/>
        <v>30000</v>
      </c>
      <c r="G23">
        <f t="shared" si="3"/>
        <v>24000</v>
      </c>
      <c r="H23">
        <f t="shared" si="4"/>
        <v>0.72</v>
      </c>
      <c r="I23">
        <v>0.1</v>
      </c>
      <c r="J23" s="2">
        <f t="shared" si="5"/>
        <v>39473.684210526306</v>
      </c>
    </row>
    <row r="24" spans="1:15" x14ac:dyDescent="0.35">
      <c r="A24">
        <v>10</v>
      </c>
      <c r="B24">
        <v>1</v>
      </c>
      <c r="C24">
        <v>2</v>
      </c>
      <c r="D24">
        <v>5</v>
      </c>
      <c r="E24" s="5">
        <v>125</v>
      </c>
      <c r="F24">
        <f t="shared" si="2"/>
        <v>30000</v>
      </c>
      <c r="G24">
        <f t="shared" si="3"/>
        <v>24000</v>
      </c>
      <c r="H24">
        <f t="shared" si="4"/>
        <v>0.84</v>
      </c>
      <c r="I24">
        <v>0.1</v>
      </c>
      <c r="J24" s="2">
        <f t="shared" si="5"/>
        <v>71538.461538461503</v>
      </c>
    </row>
    <row r="25" spans="1:15" x14ac:dyDescent="0.35">
      <c r="A25">
        <v>11</v>
      </c>
      <c r="B25">
        <v>1</v>
      </c>
      <c r="C25">
        <v>3</v>
      </c>
      <c r="D25">
        <v>1</v>
      </c>
      <c r="E25" s="5">
        <v>131</v>
      </c>
      <c r="F25">
        <f t="shared" si="2"/>
        <v>30000</v>
      </c>
      <c r="G25">
        <f t="shared" si="3"/>
        <v>30000</v>
      </c>
      <c r="H25">
        <f t="shared" si="4"/>
        <v>0.36</v>
      </c>
      <c r="I25">
        <v>0.1</v>
      </c>
      <c r="J25" s="2">
        <f t="shared" si="5"/>
        <v>14594.594594594586</v>
      </c>
    </row>
    <row r="26" spans="1:15" x14ac:dyDescent="0.35">
      <c r="A26">
        <v>12</v>
      </c>
      <c r="B26">
        <v>1</v>
      </c>
      <c r="C26">
        <v>3</v>
      </c>
      <c r="D26">
        <v>2</v>
      </c>
      <c r="E26" s="5">
        <v>132</v>
      </c>
      <c r="F26">
        <f t="shared" si="2"/>
        <v>30000</v>
      </c>
      <c r="G26">
        <f t="shared" si="3"/>
        <v>30000</v>
      </c>
      <c r="H26">
        <f t="shared" si="4"/>
        <v>0.48</v>
      </c>
      <c r="I26">
        <v>0.1</v>
      </c>
      <c r="J26" s="2">
        <f t="shared" si="5"/>
        <v>23225.806451612894</v>
      </c>
    </row>
    <row r="27" spans="1:15" x14ac:dyDescent="0.35">
      <c r="A27">
        <v>13</v>
      </c>
      <c r="B27">
        <v>1</v>
      </c>
      <c r="C27">
        <v>3</v>
      </c>
      <c r="D27">
        <v>3</v>
      </c>
      <c r="E27" s="5">
        <v>133</v>
      </c>
      <c r="F27">
        <f t="shared" si="2"/>
        <v>30000</v>
      </c>
      <c r="G27">
        <f t="shared" si="3"/>
        <v>30000</v>
      </c>
      <c r="H27">
        <f t="shared" si="4"/>
        <v>0.6</v>
      </c>
      <c r="I27">
        <v>0.1</v>
      </c>
      <c r="J27" s="2">
        <f t="shared" si="5"/>
        <v>35999.999999999985</v>
      </c>
    </row>
    <row r="28" spans="1:15" x14ac:dyDescent="0.35">
      <c r="A28">
        <v>14</v>
      </c>
      <c r="B28">
        <v>1</v>
      </c>
      <c r="C28">
        <v>3</v>
      </c>
      <c r="D28">
        <v>4</v>
      </c>
      <c r="E28" s="5">
        <v>134</v>
      </c>
      <c r="F28">
        <f t="shared" si="2"/>
        <v>30000</v>
      </c>
      <c r="G28">
        <f t="shared" si="3"/>
        <v>30000</v>
      </c>
      <c r="H28">
        <f t="shared" si="4"/>
        <v>0.72</v>
      </c>
      <c r="I28">
        <v>0.1</v>
      </c>
      <c r="J28" s="2">
        <f t="shared" si="5"/>
        <v>56842.105263157864</v>
      </c>
    </row>
    <row r="29" spans="1:15" x14ac:dyDescent="0.35">
      <c r="A29">
        <v>15</v>
      </c>
      <c r="B29">
        <v>1</v>
      </c>
      <c r="C29">
        <v>3</v>
      </c>
      <c r="D29">
        <v>5</v>
      </c>
      <c r="E29" s="5">
        <v>135</v>
      </c>
      <c r="F29">
        <f t="shared" si="2"/>
        <v>30000</v>
      </c>
      <c r="G29">
        <f t="shared" si="3"/>
        <v>30000</v>
      </c>
      <c r="H29">
        <f t="shared" si="4"/>
        <v>0.84</v>
      </c>
      <c r="I29">
        <v>0.1</v>
      </c>
      <c r="J29" s="2">
        <f t="shared" si="5"/>
        <v>96923.076923076864</v>
      </c>
    </row>
    <row r="30" spans="1:15" x14ac:dyDescent="0.35">
      <c r="A30">
        <v>16</v>
      </c>
      <c r="B30">
        <v>1</v>
      </c>
      <c r="C30">
        <v>4</v>
      </c>
      <c r="D30">
        <v>1</v>
      </c>
      <c r="E30" s="5">
        <v>141</v>
      </c>
      <c r="F30">
        <f t="shared" si="2"/>
        <v>30000</v>
      </c>
      <c r="G30">
        <f t="shared" si="3"/>
        <v>36000</v>
      </c>
      <c r="H30">
        <f t="shared" si="4"/>
        <v>0.36</v>
      </c>
      <c r="I30">
        <v>0.1</v>
      </c>
      <c r="J30" s="2">
        <f t="shared" si="5"/>
        <v>23513.513513513506</v>
      </c>
    </row>
    <row r="31" spans="1:15" x14ac:dyDescent="0.35">
      <c r="A31">
        <v>17</v>
      </c>
      <c r="B31">
        <v>1</v>
      </c>
      <c r="C31">
        <v>4</v>
      </c>
      <c r="D31">
        <v>2</v>
      </c>
      <c r="E31" s="5">
        <v>142</v>
      </c>
      <c r="F31">
        <f t="shared" si="2"/>
        <v>30000</v>
      </c>
      <c r="G31">
        <f t="shared" si="3"/>
        <v>36000</v>
      </c>
      <c r="H31">
        <f t="shared" si="4"/>
        <v>0.48</v>
      </c>
      <c r="I31">
        <v>0.1</v>
      </c>
      <c r="J31" s="2">
        <f t="shared" si="5"/>
        <v>33870.96774193547</v>
      </c>
    </row>
    <row r="32" spans="1:15" x14ac:dyDescent="0.35">
      <c r="A32">
        <v>18</v>
      </c>
      <c r="B32">
        <v>1</v>
      </c>
      <c r="C32">
        <v>4</v>
      </c>
      <c r="D32">
        <v>3</v>
      </c>
      <c r="E32" s="5">
        <v>143</v>
      </c>
      <c r="F32">
        <f t="shared" si="2"/>
        <v>30000</v>
      </c>
      <c r="G32">
        <f t="shared" si="3"/>
        <v>36000</v>
      </c>
      <c r="H32">
        <f t="shared" si="4"/>
        <v>0.6</v>
      </c>
      <c r="I32">
        <v>0.1</v>
      </c>
      <c r="J32" s="2">
        <f t="shared" si="5"/>
        <v>49199.999999999985</v>
      </c>
    </row>
    <row r="33" spans="1:15" x14ac:dyDescent="0.35">
      <c r="A33">
        <v>19</v>
      </c>
      <c r="B33">
        <v>1</v>
      </c>
      <c r="C33">
        <v>4</v>
      </c>
      <c r="D33">
        <v>4</v>
      </c>
      <c r="E33" s="5">
        <v>144</v>
      </c>
      <c r="F33">
        <f t="shared" si="2"/>
        <v>30000</v>
      </c>
      <c r="G33">
        <f t="shared" si="3"/>
        <v>36000</v>
      </c>
      <c r="H33">
        <f t="shared" si="4"/>
        <v>0.72</v>
      </c>
      <c r="I33">
        <v>0.1</v>
      </c>
      <c r="J33" s="2">
        <f t="shared" si="5"/>
        <v>74210.526315789437</v>
      </c>
    </row>
    <row r="34" spans="1:15" x14ac:dyDescent="0.35">
      <c r="A34">
        <v>20</v>
      </c>
      <c r="B34">
        <v>1</v>
      </c>
      <c r="C34">
        <v>4</v>
      </c>
      <c r="D34">
        <v>5</v>
      </c>
      <c r="E34" s="5">
        <v>145</v>
      </c>
      <c r="F34">
        <f t="shared" si="2"/>
        <v>30000</v>
      </c>
      <c r="G34">
        <f t="shared" si="3"/>
        <v>36000</v>
      </c>
      <c r="H34">
        <f t="shared" si="4"/>
        <v>0.84</v>
      </c>
      <c r="I34">
        <v>0.1</v>
      </c>
      <c r="J34" s="2">
        <f t="shared" si="5"/>
        <v>122307.69230769222</v>
      </c>
    </row>
    <row r="35" spans="1:15" x14ac:dyDescent="0.35">
      <c r="A35">
        <v>21</v>
      </c>
      <c r="B35">
        <v>1</v>
      </c>
      <c r="C35">
        <v>5</v>
      </c>
      <c r="D35">
        <v>1</v>
      </c>
      <c r="E35" s="5">
        <v>151</v>
      </c>
      <c r="F35">
        <f t="shared" si="2"/>
        <v>30000</v>
      </c>
      <c r="G35">
        <f t="shared" si="3"/>
        <v>42000</v>
      </c>
      <c r="H35">
        <f t="shared" si="4"/>
        <v>0.36</v>
      </c>
      <c r="I35">
        <v>0.1</v>
      </c>
      <c r="J35" s="2">
        <f t="shared" si="5"/>
        <v>32432.432432432433</v>
      </c>
    </row>
    <row r="36" spans="1:15" x14ac:dyDescent="0.35">
      <c r="A36">
        <v>22</v>
      </c>
      <c r="B36">
        <v>1</v>
      </c>
      <c r="C36">
        <v>5</v>
      </c>
      <c r="D36">
        <v>2</v>
      </c>
      <c r="E36" s="5">
        <v>152</v>
      </c>
      <c r="F36">
        <f t="shared" si="2"/>
        <v>30000</v>
      </c>
      <c r="G36">
        <f t="shared" si="3"/>
        <v>42000</v>
      </c>
      <c r="H36">
        <f t="shared" si="4"/>
        <v>0.48</v>
      </c>
      <c r="I36">
        <v>0.1</v>
      </c>
      <c r="J36" s="2">
        <f t="shared" si="5"/>
        <v>44516.129032258061</v>
      </c>
    </row>
    <row r="37" spans="1:15" x14ac:dyDescent="0.35">
      <c r="A37">
        <v>23</v>
      </c>
      <c r="B37">
        <v>1</v>
      </c>
      <c r="C37">
        <v>5</v>
      </c>
      <c r="D37">
        <v>3</v>
      </c>
      <c r="E37" s="5">
        <v>153</v>
      </c>
      <c r="F37">
        <f t="shared" si="2"/>
        <v>30000</v>
      </c>
      <c r="G37">
        <f t="shared" si="3"/>
        <v>42000</v>
      </c>
      <c r="H37">
        <f t="shared" si="4"/>
        <v>0.6</v>
      </c>
      <c r="I37">
        <v>0.1</v>
      </c>
      <c r="J37" s="2">
        <f t="shared" si="5"/>
        <v>62400</v>
      </c>
    </row>
    <row r="38" spans="1:15" x14ac:dyDescent="0.35">
      <c r="A38">
        <v>24</v>
      </c>
      <c r="B38">
        <v>1</v>
      </c>
      <c r="C38">
        <v>5</v>
      </c>
      <c r="D38">
        <v>4</v>
      </c>
      <c r="E38" s="5">
        <v>154</v>
      </c>
      <c r="F38">
        <f t="shared" si="2"/>
        <v>30000</v>
      </c>
      <c r="G38">
        <f t="shared" si="3"/>
        <v>42000</v>
      </c>
      <c r="H38">
        <f t="shared" si="4"/>
        <v>0.72</v>
      </c>
      <c r="I38">
        <v>0.1</v>
      </c>
      <c r="J38" s="2">
        <f t="shared" si="5"/>
        <v>91578.947368421039</v>
      </c>
    </row>
    <row r="39" spans="1:15" x14ac:dyDescent="0.35">
      <c r="A39">
        <v>25</v>
      </c>
      <c r="B39">
        <v>1</v>
      </c>
      <c r="C39">
        <v>5</v>
      </c>
      <c r="D39">
        <v>5</v>
      </c>
      <c r="E39" s="5">
        <v>155</v>
      </c>
      <c r="F39">
        <f t="shared" si="2"/>
        <v>30000</v>
      </c>
      <c r="G39">
        <f t="shared" si="3"/>
        <v>42000</v>
      </c>
      <c r="H39">
        <f t="shared" si="4"/>
        <v>0.84</v>
      </c>
      <c r="I39">
        <v>0.1</v>
      </c>
      <c r="J39" s="2">
        <f t="shared" si="5"/>
        <v>147692.30769230763</v>
      </c>
      <c r="N39" t="s">
        <v>60</v>
      </c>
    </row>
    <row r="40" spans="1:15" x14ac:dyDescent="0.35">
      <c r="A40">
        <v>26</v>
      </c>
      <c r="B40">
        <v>2</v>
      </c>
      <c r="C40">
        <v>1</v>
      </c>
      <c r="D40">
        <v>1</v>
      </c>
      <c r="E40" s="5">
        <v>211</v>
      </c>
      <c r="F40">
        <f t="shared" si="2"/>
        <v>40000</v>
      </c>
      <c r="G40">
        <f t="shared" si="3"/>
        <v>18000</v>
      </c>
      <c r="H40">
        <f t="shared" si="4"/>
        <v>0.36</v>
      </c>
      <c r="I40">
        <v>0.1</v>
      </c>
      <c r="J40" s="2">
        <f t="shared" si="5"/>
        <v>-13243.243243243247</v>
      </c>
      <c r="N40" t="s">
        <v>39</v>
      </c>
      <c r="O40" t="s">
        <v>35</v>
      </c>
    </row>
    <row r="41" spans="1:15" x14ac:dyDescent="0.35">
      <c r="A41">
        <v>27</v>
      </c>
      <c r="B41">
        <v>2</v>
      </c>
      <c r="C41">
        <v>1</v>
      </c>
      <c r="D41">
        <v>2</v>
      </c>
      <c r="E41" s="5">
        <v>212</v>
      </c>
      <c r="F41">
        <f t="shared" si="2"/>
        <v>40000</v>
      </c>
      <c r="G41">
        <f t="shared" si="3"/>
        <v>18000</v>
      </c>
      <c r="H41">
        <f t="shared" si="4"/>
        <v>0.48</v>
      </c>
      <c r="I41">
        <v>0.1</v>
      </c>
      <c r="J41" s="2">
        <f t="shared" si="5"/>
        <v>-8064.5161290322649</v>
      </c>
      <c r="M41">
        <v>313</v>
      </c>
      <c r="N41" s="6">
        <f>C8</f>
        <v>18000</v>
      </c>
      <c r="O41" s="6">
        <f>VLOOKUP(M41,$E$15:$J$139,6,FALSE)</f>
        <v>-10400.000000000007</v>
      </c>
    </row>
    <row r="42" spans="1:15" x14ac:dyDescent="0.35">
      <c r="A42">
        <v>28</v>
      </c>
      <c r="B42">
        <v>2</v>
      </c>
      <c r="C42">
        <v>1</v>
      </c>
      <c r="D42">
        <v>3</v>
      </c>
      <c r="E42" s="5">
        <v>213</v>
      </c>
      <c r="F42">
        <f t="shared" si="2"/>
        <v>40000</v>
      </c>
      <c r="G42">
        <f t="shared" si="3"/>
        <v>18000</v>
      </c>
      <c r="H42">
        <f t="shared" si="4"/>
        <v>0.6</v>
      </c>
      <c r="I42">
        <v>0.1</v>
      </c>
      <c r="J42" s="2">
        <f t="shared" si="5"/>
        <v>-400.00000000000728</v>
      </c>
      <c r="M42">
        <v>323</v>
      </c>
      <c r="N42" s="6">
        <f>C9</f>
        <v>24000</v>
      </c>
      <c r="O42" s="6">
        <f>VLOOKUP(M42,$E$15:$J$139,6,FALSE)</f>
        <v>2799.9999999999927</v>
      </c>
    </row>
    <row r="43" spans="1:15" x14ac:dyDescent="0.35">
      <c r="A43">
        <v>29</v>
      </c>
      <c r="B43">
        <v>2</v>
      </c>
      <c r="C43">
        <v>1</v>
      </c>
      <c r="D43">
        <v>4</v>
      </c>
      <c r="E43" s="5">
        <v>214</v>
      </c>
      <c r="F43">
        <f t="shared" si="2"/>
        <v>40000</v>
      </c>
      <c r="G43">
        <f t="shared" si="3"/>
        <v>18000</v>
      </c>
      <c r="H43">
        <f t="shared" si="4"/>
        <v>0.72</v>
      </c>
      <c r="I43">
        <v>0.1</v>
      </c>
      <c r="J43" s="2">
        <f t="shared" si="5"/>
        <v>12105.263157894718</v>
      </c>
      <c r="M43">
        <v>333</v>
      </c>
      <c r="N43" s="6">
        <f>C10</f>
        <v>30000</v>
      </c>
      <c r="O43" s="6">
        <f>VLOOKUP(M43,$E$15:$J$139,6,FALSE)</f>
        <v>15999.999999999985</v>
      </c>
    </row>
    <row r="44" spans="1:15" x14ac:dyDescent="0.35">
      <c r="A44">
        <v>30</v>
      </c>
      <c r="B44">
        <v>2</v>
      </c>
      <c r="C44">
        <v>1</v>
      </c>
      <c r="D44">
        <v>5</v>
      </c>
      <c r="E44" s="5">
        <v>215</v>
      </c>
      <c r="F44">
        <f t="shared" si="2"/>
        <v>40000</v>
      </c>
      <c r="G44">
        <f t="shared" si="3"/>
        <v>18000</v>
      </c>
      <c r="H44">
        <f t="shared" si="4"/>
        <v>0.84</v>
      </c>
      <c r="I44">
        <v>0.1</v>
      </c>
      <c r="J44" s="2">
        <f t="shared" si="5"/>
        <v>36153.846153846112</v>
      </c>
      <c r="M44">
        <v>343</v>
      </c>
      <c r="N44" s="6">
        <f>C11</f>
        <v>36000</v>
      </c>
      <c r="O44" s="6">
        <f>VLOOKUP(M44,$E$15:$J$139,6,FALSE)</f>
        <v>29199.999999999985</v>
      </c>
    </row>
    <row r="45" spans="1:15" x14ac:dyDescent="0.35">
      <c r="A45">
        <v>31</v>
      </c>
      <c r="B45">
        <v>2</v>
      </c>
      <c r="C45">
        <v>2</v>
      </c>
      <c r="D45">
        <v>1</v>
      </c>
      <c r="E45" s="5">
        <v>221</v>
      </c>
      <c r="F45">
        <f t="shared" si="2"/>
        <v>40000</v>
      </c>
      <c r="G45">
        <f t="shared" si="3"/>
        <v>24000</v>
      </c>
      <c r="H45">
        <f t="shared" si="4"/>
        <v>0.36</v>
      </c>
      <c r="I45">
        <v>0.1</v>
      </c>
      <c r="J45" s="2">
        <f t="shared" si="5"/>
        <v>-4324.3243243243269</v>
      </c>
      <c r="M45">
        <v>353</v>
      </c>
      <c r="N45" s="6">
        <f>C12</f>
        <v>42000</v>
      </c>
      <c r="O45" s="6">
        <f>VLOOKUP(M45,$E$15:$J$139,6,FALSE)</f>
        <v>42400</v>
      </c>
    </row>
    <row r="46" spans="1:15" x14ac:dyDescent="0.35">
      <c r="A46">
        <v>32</v>
      </c>
      <c r="B46">
        <v>2</v>
      </c>
      <c r="C46">
        <v>2</v>
      </c>
      <c r="D46">
        <v>2</v>
      </c>
      <c r="E46" s="5">
        <v>222</v>
      </c>
      <c r="F46">
        <f t="shared" si="2"/>
        <v>40000</v>
      </c>
      <c r="G46">
        <f t="shared" si="3"/>
        <v>24000</v>
      </c>
      <c r="H46">
        <f t="shared" si="4"/>
        <v>0.48</v>
      </c>
      <c r="I46">
        <v>0.1</v>
      </c>
      <c r="J46" s="2">
        <f t="shared" si="5"/>
        <v>2580.6451612903184</v>
      </c>
    </row>
    <row r="47" spans="1:15" x14ac:dyDescent="0.35">
      <c r="A47">
        <v>33</v>
      </c>
      <c r="B47">
        <v>2</v>
      </c>
      <c r="C47">
        <v>2</v>
      </c>
      <c r="D47">
        <v>3</v>
      </c>
      <c r="E47" s="5">
        <v>223</v>
      </c>
      <c r="F47">
        <f t="shared" ref="F47:F78" si="7">INDEX(B$8:B$12,B47)</f>
        <v>40000</v>
      </c>
      <c r="G47">
        <f t="shared" ref="G47:G78" si="8">INDEX(C$8:C$12,C47)</f>
        <v>24000</v>
      </c>
      <c r="H47">
        <f t="shared" ref="H47:H78" si="9">INDEX(D$8:D$12,D47)</f>
        <v>0.6</v>
      </c>
      <c r="I47">
        <v>0.1</v>
      </c>
      <c r="J47" s="2">
        <f t="shared" si="5"/>
        <v>12799.999999999993</v>
      </c>
    </row>
    <row r="48" spans="1:15" x14ac:dyDescent="0.35">
      <c r="A48">
        <v>34</v>
      </c>
      <c r="B48">
        <v>2</v>
      </c>
      <c r="C48">
        <v>2</v>
      </c>
      <c r="D48">
        <v>4</v>
      </c>
      <c r="E48" s="5">
        <v>224</v>
      </c>
      <c r="F48">
        <f t="shared" si="7"/>
        <v>40000</v>
      </c>
      <c r="G48">
        <f t="shared" si="8"/>
        <v>24000</v>
      </c>
      <c r="H48">
        <f t="shared" si="9"/>
        <v>0.72</v>
      </c>
      <c r="I48">
        <v>0.1</v>
      </c>
      <c r="J48" s="2">
        <f t="shared" si="5"/>
        <v>29473.684210526306</v>
      </c>
    </row>
    <row r="49" spans="1:15" x14ac:dyDescent="0.35">
      <c r="A49">
        <v>35</v>
      </c>
      <c r="B49">
        <v>2</v>
      </c>
      <c r="C49">
        <v>2</v>
      </c>
      <c r="D49">
        <v>5</v>
      </c>
      <c r="E49" s="5">
        <v>225</v>
      </c>
      <c r="F49">
        <f t="shared" si="7"/>
        <v>40000</v>
      </c>
      <c r="G49">
        <f t="shared" si="8"/>
        <v>24000</v>
      </c>
      <c r="H49">
        <f t="shared" si="9"/>
        <v>0.84</v>
      </c>
      <c r="I49">
        <v>0.1</v>
      </c>
      <c r="J49" s="2">
        <f t="shared" si="5"/>
        <v>61538.461538461503</v>
      </c>
    </row>
    <row r="50" spans="1:15" x14ac:dyDescent="0.35">
      <c r="A50">
        <v>36</v>
      </c>
      <c r="B50">
        <v>2</v>
      </c>
      <c r="C50">
        <v>3</v>
      </c>
      <c r="D50">
        <v>1</v>
      </c>
      <c r="E50" s="5">
        <v>231</v>
      </c>
      <c r="F50">
        <f t="shared" si="7"/>
        <v>40000</v>
      </c>
      <c r="G50">
        <f t="shared" si="8"/>
        <v>30000</v>
      </c>
      <c r="H50">
        <f t="shared" si="9"/>
        <v>0.36</v>
      </c>
      <c r="I50">
        <v>0.1</v>
      </c>
      <c r="J50" s="2">
        <f t="shared" si="5"/>
        <v>4594.5945945945859</v>
      </c>
    </row>
    <row r="51" spans="1:15" x14ac:dyDescent="0.35">
      <c r="A51">
        <v>37</v>
      </c>
      <c r="B51">
        <v>2</v>
      </c>
      <c r="C51">
        <v>3</v>
      </c>
      <c r="D51">
        <v>2</v>
      </c>
      <c r="E51" s="5">
        <v>232</v>
      </c>
      <c r="F51">
        <f t="shared" si="7"/>
        <v>40000</v>
      </c>
      <c r="G51">
        <f t="shared" si="8"/>
        <v>30000</v>
      </c>
      <c r="H51">
        <f t="shared" si="9"/>
        <v>0.48</v>
      </c>
      <c r="I51">
        <v>0.1</v>
      </c>
      <c r="J51" s="2">
        <f t="shared" si="5"/>
        <v>13225.806451612894</v>
      </c>
    </row>
    <row r="52" spans="1:15" x14ac:dyDescent="0.35">
      <c r="A52">
        <v>38</v>
      </c>
      <c r="B52">
        <v>2</v>
      </c>
      <c r="C52">
        <v>3</v>
      </c>
      <c r="D52">
        <v>3</v>
      </c>
      <c r="E52" s="5">
        <v>233</v>
      </c>
      <c r="F52">
        <f t="shared" si="7"/>
        <v>40000</v>
      </c>
      <c r="G52">
        <f t="shared" si="8"/>
        <v>30000</v>
      </c>
      <c r="H52">
        <f t="shared" si="9"/>
        <v>0.6</v>
      </c>
      <c r="I52">
        <v>0.1</v>
      </c>
      <c r="J52" s="2">
        <f t="shared" si="5"/>
        <v>25999.999999999985</v>
      </c>
    </row>
    <row r="53" spans="1:15" x14ac:dyDescent="0.35">
      <c r="A53">
        <v>39</v>
      </c>
      <c r="B53">
        <v>2</v>
      </c>
      <c r="C53">
        <v>3</v>
      </c>
      <c r="D53">
        <v>4</v>
      </c>
      <c r="E53" s="5">
        <v>234</v>
      </c>
      <c r="F53">
        <f t="shared" si="7"/>
        <v>40000</v>
      </c>
      <c r="G53">
        <f t="shared" si="8"/>
        <v>30000</v>
      </c>
      <c r="H53">
        <f t="shared" si="9"/>
        <v>0.72</v>
      </c>
      <c r="I53">
        <v>0.1</v>
      </c>
      <c r="J53" s="2">
        <f t="shared" si="5"/>
        <v>46842.105263157864</v>
      </c>
    </row>
    <row r="54" spans="1:15" x14ac:dyDescent="0.35">
      <c r="A54">
        <v>40</v>
      </c>
      <c r="B54">
        <v>2</v>
      </c>
      <c r="C54">
        <v>3</v>
      </c>
      <c r="D54">
        <v>5</v>
      </c>
      <c r="E54" s="5">
        <v>235</v>
      </c>
      <c r="F54">
        <f t="shared" si="7"/>
        <v>40000</v>
      </c>
      <c r="G54">
        <f t="shared" si="8"/>
        <v>30000</v>
      </c>
      <c r="H54">
        <f t="shared" si="9"/>
        <v>0.84</v>
      </c>
      <c r="I54">
        <v>0.1</v>
      </c>
      <c r="J54" s="2">
        <f t="shared" si="5"/>
        <v>86923.076923076864</v>
      </c>
    </row>
    <row r="55" spans="1:15" x14ac:dyDescent="0.35">
      <c r="A55">
        <v>41</v>
      </c>
      <c r="B55">
        <v>2</v>
      </c>
      <c r="C55">
        <v>4</v>
      </c>
      <c r="D55">
        <v>1</v>
      </c>
      <c r="E55" s="5">
        <v>241</v>
      </c>
      <c r="F55">
        <f t="shared" si="7"/>
        <v>40000</v>
      </c>
      <c r="G55">
        <f t="shared" si="8"/>
        <v>36000</v>
      </c>
      <c r="H55">
        <f t="shared" si="9"/>
        <v>0.36</v>
      </c>
      <c r="I55">
        <v>0.1</v>
      </c>
      <c r="J55" s="2">
        <f t="shared" si="5"/>
        <v>13513.513513513506</v>
      </c>
    </row>
    <row r="56" spans="1:15" x14ac:dyDescent="0.35">
      <c r="A56">
        <v>42</v>
      </c>
      <c r="B56">
        <v>2</v>
      </c>
      <c r="C56">
        <v>4</v>
      </c>
      <c r="D56">
        <v>2</v>
      </c>
      <c r="E56" s="5">
        <v>242</v>
      </c>
      <c r="F56">
        <f t="shared" si="7"/>
        <v>40000</v>
      </c>
      <c r="G56">
        <f t="shared" si="8"/>
        <v>36000</v>
      </c>
      <c r="H56">
        <f t="shared" si="9"/>
        <v>0.48</v>
      </c>
      <c r="I56">
        <v>0.1</v>
      </c>
      <c r="J56" s="2">
        <f t="shared" si="5"/>
        <v>23870.96774193547</v>
      </c>
    </row>
    <row r="57" spans="1:15" x14ac:dyDescent="0.35">
      <c r="A57">
        <v>43</v>
      </c>
      <c r="B57">
        <v>2</v>
      </c>
      <c r="C57">
        <v>4</v>
      </c>
      <c r="D57">
        <v>3</v>
      </c>
      <c r="E57" s="5">
        <v>243</v>
      </c>
      <c r="F57">
        <f t="shared" si="7"/>
        <v>40000</v>
      </c>
      <c r="G57">
        <f t="shared" si="8"/>
        <v>36000</v>
      </c>
      <c r="H57">
        <f t="shared" si="9"/>
        <v>0.6</v>
      </c>
      <c r="I57">
        <v>0.1</v>
      </c>
      <c r="J57" s="2">
        <f t="shared" si="5"/>
        <v>39199.999999999985</v>
      </c>
    </row>
    <row r="58" spans="1:15" x14ac:dyDescent="0.35">
      <c r="A58">
        <v>44</v>
      </c>
      <c r="B58">
        <v>2</v>
      </c>
      <c r="C58">
        <v>4</v>
      </c>
      <c r="D58">
        <v>4</v>
      </c>
      <c r="E58" s="5">
        <v>244</v>
      </c>
      <c r="F58">
        <f t="shared" si="7"/>
        <v>40000</v>
      </c>
      <c r="G58">
        <f t="shared" si="8"/>
        <v>36000</v>
      </c>
      <c r="H58">
        <f t="shared" si="9"/>
        <v>0.72</v>
      </c>
      <c r="I58">
        <v>0.1</v>
      </c>
      <c r="J58" s="2">
        <f t="shared" si="5"/>
        <v>64210.526315789437</v>
      </c>
    </row>
    <row r="59" spans="1:15" x14ac:dyDescent="0.35">
      <c r="A59">
        <v>45</v>
      </c>
      <c r="B59">
        <v>2</v>
      </c>
      <c r="C59">
        <v>4</v>
      </c>
      <c r="D59">
        <v>5</v>
      </c>
      <c r="E59" s="5">
        <v>245</v>
      </c>
      <c r="F59">
        <f t="shared" si="7"/>
        <v>40000</v>
      </c>
      <c r="G59">
        <f t="shared" si="8"/>
        <v>36000</v>
      </c>
      <c r="H59">
        <f t="shared" si="9"/>
        <v>0.84</v>
      </c>
      <c r="I59">
        <v>0.1</v>
      </c>
      <c r="J59" s="2">
        <f t="shared" si="5"/>
        <v>112307.69230769222</v>
      </c>
    </row>
    <row r="60" spans="1:15" x14ac:dyDescent="0.35">
      <c r="A60">
        <v>46</v>
      </c>
      <c r="B60">
        <v>2</v>
      </c>
      <c r="C60">
        <v>5</v>
      </c>
      <c r="D60">
        <v>1</v>
      </c>
      <c r="E60" s="5">
        <v>251</v>
      </c>
      <c r="F60">
        <f t="shared" si="7"/>
        <v>40000</v>
      </c>
      <c r="G60">
        <f t="shared" si="8"/>
        <v>42000</v>
      </c>
      <c r="H60">
        <f t="shared" si="9"/>
        <v>0.36</v>
      </c>
      <c r="I60">
        <v>0.1</v>
      </c>
      <c r="J60" s="2">
        <f t="shared" si="5"/>
        <v>22432.432432432433</v>
      </c>
    </row>
    <row r="61" spans="1:15" x14ac:dyDescent="0.35">
      <c r="A61">
        <v>47</v>
      </c>
      <c r="B61">
        <v>2</v>
      </c>
      <c r="C61">
        <v>5</v>
      </c>
      <c r="D61">
        <v>2</v>
      </c>
      <c r="E61" s="5">
        <v>252</v>
      </c>
      <c r="F61">
        <f t="shared" si="7"/>
        <v>40000</v>
      </c>
      <c r="G61">
        <f t="shared" si="8"/>
        <v>42000</v>
      </c>
      <c r="H61">
        <f t="shared" si="9"/>
        <v>0.48</v>
      </c>
      <c r="I61">
        <v>0.1</v>
      </c>
      <c r="J61" s="2">
        <f t="shared" si="5"/>
        <v>34516.129032258061</v>
      </c>
    </row>
    <row r="62" spans="1:15" x14ac:dyDescent="0.35">
      <c r="A62">
        <v>48</v>
      </c>
      <c r="B62">
        <v>2</v>
      </c>
      <c r="C62">
        <v>5</v>
      </c>
      <c r="D62">
        <v>3</v>
      </c>
      <c r="E62" s="5">
        <v>253</v>
      </c>
      <c r="F62">
        <f t="shared" si="7"/>
        <v>40000</v>
      </c>
      <c r="G62">
        <f t="shared" si="8"/>
        <v>42000</v>
      </c>
      <c r="H62">
        <f t="shared" si="9"/>
        <v>0.6</v>
      </c>
      <c r="I62">
        <v>0.1</v>
      </c>
      <c r="J62" s="2">
        <f t="shared" si="5"/>
        <v>52400</v>
      </c>
    </row>
    <row r="63" spans="1:15" x14ac:dyDescent="0.35">
      <c r="A63">
        <v>49</v>
      </c>
      <c r="B63">
        <v>2</v>
      </c>
      <c r="C63">
        <v>5</v>
      </c>
      <c r="D63">
        <v>4</v>
      </c>
      <c r="E63" s="5">
        <v>254</v>
      </c>
      <c r="F63">
        <f t="shared" si="7"/>
        <v>40000</v>
      </c>
      <c r="G63">
        <f t="shared" si="8"/>
        <v>42000</v>
      </c>
      <c r="H63">
        <f t="shared" si="9"/>
        <v>0.72</v>
      </c>
      <c r="I63">
        <v>0.1</v>
      </c>
      <c r="J63" s="2">
        <f t="shared" si="5"/>
        <v>81578.947368421039</v>
      </c>
      <c r="N63" t="s">
        <v>61</v>
      </c>
    </row>
    <row r="64" spans="1:15" x14ac:dyDescent="0.35">
      <c r="A64">
        <v>50</v>
      </c>
      <c r="B64">
        <v>2</v>
      </c>
      <c r="C64">
        <v>5</v>
      </c>
      <c r="D64">
        <v>5</v>
      </c>
      <c r="E64" s="5">
        <v>255</v>
      </c>
      <c r="F64">
        <f t="shared" si="7"/>
        <v>40000</v>
      </c>
      <c r="G64">
        <f t="shared" si="8"/>
        <v>42000</v>
      </c>
      <c r="H64">
        <f t="shared" si="9"/>
        <v>0.84</v>
      </c>
      <c r="I64">
        <v>0.1</v>
      </c>
      <c r="J64" s="2">
        <f t="shared" si="5"/>
        <v>137692.30769230763</v>
      </c>
      <c r="N64" t="s">
        <v>40</v>
      </c>
      <c r="O64" t="s">
        <v>35</v>
      </c>
    </row>
    <row r="65" spans="1:17" x14ac:dyDescent="0.35">
      <c r="A65">
        <v>51</v>
      </c>
      <c r="B65">
        <v>3</v>
      </c>
      <c r="C65">
        <v>1</v>
      </c>
      <c r="D65">
        <v>1</v>
      </c>
      <c r="E65" s="5">
        <v>311</v>
      </c>
      <c r="F65">
        <f t="shared" si="7"/>
        <v>50000</v>
      </c>
      <c r="G65">
        <f t="shared" si="8"/>
        <v>18000</v>
      </c>
      <c r="H65">
        <f t="shared" si="9"/>
        <v>0.36</v>
      </c>
      <c r="I65">
        <v>0.1</v>
      </c>
      <c r="J65" s="2">
        <f t="shared" si="5"/>
        <v>-23243.243243243247</v>
      </c>
      <c r="M65">
        <v>331</v>
      </c>
      <c r="N65">
        <f>D8</f>
        <v>0.36</v>
      </c>
      <c r="O65" s="6">
        <f>VLOOKUP(M65,$E$15:$J$139,6,FALSE)</f>
        <v>-5405.4054054054141</v>
      </c>
    </row>
    <row r="66" spans="1:17" x14ac:dyDescent="0.35">
      <c r="A66">
        <v>52</v>
      </c>
      <c r="B66">
        <v>3</v>
      </c>
      <c r="C66">
        <v>1</v>
      </c>
      <c r="D66">
        <v>2</v>
      </c>
      <c r="E66" s="5">
        <v>312</v>
      </c>
      <c r="F66">
        <f t="shared" si="7"/>
        <v>50000</v>
      </c>
      <c r="G66">
        <f t="shared" si="8"/>
        <v>18000</v>
      </c>
      <c r="H66">
        <f t="shared" si="9"/>
        <v>0.48</v>
      </c>
      <c r="I66">
        <v>0.1</v>
      </c>
      <c r="J66" s="2">
        <f t="shared" si="5"/>
        <v>-18064.516129032265</v>
      </c>
      <c r="M66">
        <v>332</v>
      </c>
      <c r="N66">
        <f>D9</f>
        <v>0.48</v>
      </c>
      <c r="O66" s="6">
        <f>VLOOKUP(M66,$E$15:$J$139,6,FALSE)</f>
        <v>3225.8064516128943</v>
      </c>
    </row>
    <row r="67" spans="1:17" x14ac:dyDescent="0.35">
      <c r="A67">
        <v>53</v>
      </c>
      <c r="B67">
        <v>3</v>
      </c>
      <c r="C67">
        <v>1</v>
      </c>
      <c r="D67">
        <v>3</v>
      </c>
      <c r="E67" s="5">
        <v>313</v>
      </c>
      <c r="F67">
        <f t="shared" si="7"/>
        <v>50000</v>
      </c>
      <c r="G67">
        <f t="shared" si="8"/>
        <v>18000</v>
      </c>
      <c r="H67">
        <f t="shared" si="9"/>
        <v>0.6</v>
      </c>
      <c r="I67">
        <v>0.1</v>
      </c>
      <c r="J67" s="2">
        <f t="shared" si="5"/>
        <v>-10400.000000000007</v>
      </c>
      <c r="M67">
        <v>333</v>
      </c>
      <c r="N67">
        <f>D10</f>
        <v>0.6</v>
      </c>
      <c r="O67" s="6">
        <f>VLOOKUP(M67,$E$15:$J$139,6,FALSE)</f>
        <v>15999.999999999985</v>
      </c>
    </row>
    <row r="68" spans="1:17" x14ac:dyDescent="0.35">
      <c r="A68">
        <v>54</v>
      </c>
      <c r="B68">
        <v>3</v>
      </c>
      <c r="C68">
        <v>1</v>
      </c>
      <c r="D68">
        <v>4</v>
      </c>
      <c r="E68" s="5">
        <v>314</v>
      </c>
      <c r="F68">
        <f t="shared" si="7"/>
        <v>50000</v>
      </c>
      <c r="G68">
        <f t="shared" si="8"/>
        <v>18000</v>
      </c>
      <c r="H68">
        <f t="shared" si="9"/>
        <v>0.72</v>
      </c>
      <c r="I68">
        <v>0.1</v>
      </c>
      <c r="J68" s="2">
        <f t="shared" si="5"/>
        <v>2105.2631578947185</v>
      </c>
      <c r="M68">
        <v>334</v>
      </c>
      <c r="N68">
        <f>D11</f>
        <v>0.72</v>
      </c>
      <c r="O68" s="6">
        <f>VLOOKUP(M68,$E$15:$J$139,6,FALSE)</f>
        <v>36842.105263157864</v>
      </c>
      <c r="Q68" s="6"/>
    </row>
    <row r="69" spans="1:17" x14ac:dyDescent="0.35">
      <c r="A69">
        <v>55</v>
      </c>
      <c r="B69">
        <v>3</v>
      </c>
      <c r="C69">
        <v>1</v>
      </c>
      <c r="D69">
        <v>5</v>
      </c>
      <c r="E69" s="5">
        <v>315</v>
      </c>
      <c r="F69">
        <f t="shared" si="7"/>
        <v>50000</v>
      </c>
      <c r="G69">
        <f t="shared" si="8"/>
        <v>18000</v>
      </c>
      <c r="H69">
        <f t="shared" si="9"/>
        <v>0.84</v>
      </c>
      <c r="I69">
        <v>0.1</v>
      </c>
      <c r="J69" s="2">
        <f t="shared" si="5"/>
        <v>26153.846153846112</v>
      </c>
      <c r="M69">
        <v>335</v>
      </c>
      <c r="N69">
        <f>D12</f>
        <v>0.84</v>
      </c>
      <c r="O69" s="6">
        <f>VLOOKUP(M69,$E$15:$J$139,6,FALSE)</f>
        <v>76923.076923076864</v>
      </c>
      <c r="Q69" s="6"/>
    </row>
    <row r="70" spans="1:17" x14ac:dyDescent="0.35">
      <c r="A70">
        <v>56</v>
      </c>
      <c r="B70">
        <v>3</v>
      </c>
      <c r="C70">
        <v>2</v>
      </c>
      <c r="D70">
        <v>1</v>
      </c>
      <c r="E70" s="5">
        <v>321</v>
      </c>
      <c r="F70">
        <f t="shared" si="7"/>
        <v>50000</v>
      </c>
      <c r="G70">
        <f t="shared" si="8"/>
        <v>24000</v>
      </c>
      <c r="H70">
        <f t="shared" si="9"/>
        <v>0.36</v>
      </c>
      <c r="I70">
        <v>0.1</v>
      </c>
      <c r="J70" s="2">
        <f t="shared" si="5"/>
        <v>-14324.324324324327</v>
      </c>
      <c r="Q70" s="6"/>
    </row>
    <row r="71" spans="1:17" x14ac:dyDescent="0.35">
      <c r="A71">
        <v>57</v>
      </c>
      <c r="B71">
        <v>3</v>
      </c>
      <c r="C71">
        <v>2</v>
      </c>
      <c r="D71">
        <v>2</v>
      </c>
      <c r="E71" s="5">
        <v>322</v>
      </c>
      <c r="F71">
        <f t="shared" si="7"/>
        <v>50000</v>
      </c>
      <c r="G71">
        <f t="shared" si="8"/>
        <v>24000</v>
      </c>
      <c r="H71">
        <f t="shared" si="9"/>
        <v>0.48</v>
      </c>
      <c r="I71">
        <v>0.1</v>
      </c>
      <c r="J71" s="2">
        <f t="shared" si="5"/>
        <v>-7419.3548387096816</v>
      </c>
      <c r="Q71" s="6"/>
    </row>
    <row r="72" spans="1:17" x14ac:dyDescent="0.35">
      <c r="A72">
        <v>58</v>
      </c>
      <c r="B72">
        <v>3</v>
      </c>
      <c r="C72">
        <v>2</v>
      </c>
      <c r="D72">
        <v>3</v>
      </c>
      <c r="E72" s="5">
        <v>323</v>
      </c>
      <c r="F72">
        <f t="shared" si="7"/>
        <v>50000</v>
      </c>
      <c r="G72">
        <f t="shared" si="8"/>
        <v>24000</v>
      </c>
      <c r="H72">
        <f t="shared" si="9"/>
        <v>0.6</v>
      </c>
      <c r="I72">
        <v>0.1</v>
      </c>
      <c r="J72" s="2">
        <f t="shared" si="5"/>
        <v>2799.9999999999927</v>
      </c>
      <c r="Q72" s="6"/>
    </row>
    <row r="73" spans="1:17" x14ac:dyDescent="0.35">
      <c r="A73">
        <v>59</v>
      </c>
      <c r="B73">
        <v>3</v>
      </c>
      <c r="C73">
        <v>2</v>
      </c>
      <c r="D73">
        <v>4</v>
      </c>
      <c r="E73" s="5">
        <v>324</v>
      </c>
      <c r="F73">
        <f t="shared" si="7"/>
        <v>50000</v>
      </c>
      <c r="G73">
        <f t="shared" si="8"/>
        <v>24000</v>
      </c>
      <c r="H73">
        <f t="shared" si="9"/>
        <v>0.72</v>
      </c>
      <c r="I73">
        <v>0.1</v>
      </c>
      <c r="J73" s="2">
        <f t="shared" si="5"/>
        <v>19473.684210526306</v>
      </c>
    </row>
    <row r="74" spans="1:17" x14ac:dyDescent="0.35">
      <c r="A74">
        <v>60</v>
      </c>
      <c r="B74">
        <v>3</v>
      </c>
      <c r="C74">
        <v>2</v>
      </c>
      <c r="D74">
        <v>5</v>
      </c>
      <c r="E74" s="5">
        <v>325</v>
      </c>
      <c r="F74">
        <f t="shared" si="7"/>
        <v>50000</v>
      </c>
      <c r="G74">
        <f t="shared" si="8"/>
        <v>24000</v>
      </c>
      <c r="H74">
        <f t="shared" si="9"/>
        <v>0.84</v>
      </c>
      <c r="I74">
        <v>0.1</v>
      </c>
      <c r="J74" s="2">
        <f t="shared" si="5"/>
        <v>51538.461538461503</v>
      </c>
    </row>
    <row r="75" spans="1:17" x14ac:dyDescent="0.35">
      <c r="A75">
        <v>61</v>
      </c>
      <c r="B75">
        <v>3</v>
      </c>
      <c r="C75">
        <v>3</v>
      </c>
      <c r="D75">
        <v>1</v>
      </c>
      <c r="E75" s="5">
        <v>331</v>
      </c>
      <c r="F75">
        <f t="shared" si="7"/>
        <v>50000</v>
      </c>
      <c r="G75">
        <f t="shared" si="8"/>
        <v>30000</v>
      </c>
      <c r="H75">
        <f t="shared" si="9"/>
        <v>0.36</v>
      </c>
      <c r="I75">
        <v>0.1</v>
      </c>
      <c r="J75" s="2">
        <f t="shared" si="5"/>
        <v>-5405.4054054054141</v>
      </c>
    </row>
    <row r="76" spans="1:17" x14ac:dyDescent="0.35">
      <c r="A76">
        <v>62</v>
      </c>
      <c r="B76">
        <v>3</v>
      </c>
      <c r="C76">
        <v>3</v>
      </c>
      <c r="D76">
        <v>2</v>
      </c>
      <c r="E76" s="5">
        <v>332</v>
      </c>
      <c r="F76">
        <f t="shared" si="7"/>
        <v>50000</v>
      </c>
      <c r="G76">
        <f t="shared" si="8"/>
        <v>30000</v>
      </c>
      <c r="H76">
        <f t="shared" si="9"/>
        <v>0.48</v>
      </c>
      <c r="I76">
        <v>0.1</v>
      </c>
      <c r="J76" s="2">
        <f t="shared" si="5"/>
        <v>3225.8064516128943</v>
      </c>
    </row>
    <row r="77" spans="1:17" x14ac:dyDescent="0.35">
      <c r="A77">
        <v>63</v>
      </c>
      <c r="B77">
        <v>3</v>
      </c>
      <c r="C77">
        <v>3</v>
      </c>
      <c r="D77">
        <v>3</v>
      </c>
      <c r="E77" s="5">
        <v>333</v>
      </c>
      <c r="F77">
        <f t="shared" si="7"/>
        <v>50000</v>
      </c>
      <c r="G77">
        <f t="shared" si="8"/>
        <v>30000</v>
      </c>
      <c r="H77">
        <f t="shared" si="9"/>
        <v>0.6</v>
      </c>
      <c r="I77">
        <v>0.1</v>
      </c>
      <c r="J77" s="2">
        <f t="shared" si="5"/>
        <v>15999.999999999985</v>
      </c>
    </row>
    <row r="78" spans="1:17" x14ac:dyDescent="0.35">
      <c r="A78">
        <v>64</v>
      </c>
      <c r="B78">
        <v>3</v>
      </c>
      <c r="C78">
        <v>3</v>
      </c>
      <c r="D78">
        <v>4</v>
      </c>
      <c r="E78" s="5">
        <v>334</v>
      </c>
      <c r="F78">
        <f t="shared" si="7"/>
        <v>50000</v>
      </c>
      <c r="G78">
        <f t="shared" si="8"/>
        <v>30000</v>
      </c>
      <c r="H78">
        <f t="shared" si="9"/>
        <v>0.72</v>
      </c>
      <c r="I78">
        <v>0.1</v>
      </c>
      <c r="J78" s="2">
        <f t="shared" si="5"/>
        <v>36842.105263157864</v>
      </c>
    </row>
    <row r="79" spans="1:17" x14ac:dyDescent="0.35">
      <c r="A79">
        <v>65</v>
      </c>
      <c r="B79">
        <v>3</v>
      </c>
      <c r="C79">
        <v>3</v>
      </c>
      <c r="D79">
        <v>5</v>
      </c>
      <c r="E79" s="5">
        <v>335</v>
      </c>
      <c r="F79">
        <f t="shared" ref="F79:F110" si="10">INDEX(B$8:B$12,B79)</f>
        <v>50000</v>
      </c>
      <c r="G79">
        <f t="shared" ref="G79:G110" si="11">INDEX(C$8:C$12,C79)</f>
        <v>30000</v>
      </c>
      <c r="H79">
        <f t="shared" ref="H79:H110" si="12">INDEX(D$8:D$12,D79)</f>
        <v>0.84</v>
      </c>
      <c r="I79">
        <v>0.1</v>
      </c>
      <c r="J79" s="2">
        <f t="shared" si="5"/>
        <v>76923.076923076864</v>
      </c>
    </row>
    <row r="80" spans="1:17" x14ac:dyDescent="0.35">
      <c r="A80">
        <v>66</v>
      </c>
      <c r="B80">
        <v>3</v>
      </c>
      <c r="C80">
        <v>4</v>
      </c>
      <c r="D80">
        <v>1</v>
      </c>
      <c r="E80" s="5">
        <v>341</v>
      </c>
      <c r="F80">
        <f t="shared" si="10"/>
        <v>50000</v>
      </c>
      <c r="G80">
        <f t="shared" si="11"/>
        <v>36000</v>
      </c>
      <c r="H80">
        <f t="shared" si="12"/>
        <v>0.36</v>
      </c>
      <c r="I80">
        <v>0.1</v>
      </c>
      <c r="J80" s="2">
        <f t="shared" ref="J80:J139" si="13">G80*(1+I80)/(1+I80-H80)-F80</f>
        <v>3513.513513513506</v>
      </c>
    </row>
    <row r="81" spans="1:10" x14ac:dyDescent="0.35">
      <c r="A81">
        <v>67</v>
      </c>
      <c r="B81">
        <v>3</v>
      </c>
      <c r="C81">
        <v>4</v>
      </c>
      <c r="D81">
        <v>2</v>
      </c>
      <c r="E81" s="5">
        <v>342</v>
      </c>
      <c r="F81">
        <f t="shared" si="10"/>
        <v>50000</v>
      </c>
      <c r="G81">
        <f t="shared" si="11"/>
        <v>36000</v>
      </c>
      <c r="H81">
        <f t="shared" si="12"/>
        <v>0.48</v>
      </c>
      <c r="I81">
        <v>0.1</v>
      </c>
      <c r="J81" s="2">
        <f t="shared" si="13"/>
        <v>13870.96774193547</v>
      </c>
    </row>
    <row r="82" spans="1:10" x14ac:dyDescent="0.35">
      <c r="A82">
        <v>68</v>
      </c>
      <c r="B82">
        <v>3</v>
      </c>
      <c r="C82">
        <v>4</v>
      </c>
      <c r="D82">
        <v>3</v>
      </c>
      <c r="E82" s="5">
        <v>343</v>
      </c>
      <c r="F82">
        <f t="shared" si="10"/>
        <v>50000</v>
      </c>
      <c r="G82">
        <f t="shared" si="11"/>
        <v>36000</v>
      </c>
      <c r="H82">
        <f t="shared" si="12"/>
        <v>0.6</v>
      </c>
      <c r="I82">
        <v>0.1</v>
      </c>
      <c r="J82" s="2">
        <f t="shared" si="13"/>
        <v>29199.999999999985</v>
      </c>
    </row>
    <row r="83" spans="1:10" x14ac:dyDescent="0.35">
      <c r="A83">
        <v>69</v>
      </c>
      <c r="B83">
        <v>3</v>
      </c>
      <c r="C83">
        <v>4</v>
      </c>
      <c r="D83">
        <v>4</v>
      </c>
      <c r="E83" s="5">
        <v>344</v>
      </c>
      <c r="F83">
        <f t="shared" si="10"/>
        <v>50000</v>
      </c>
      <c r="G83">
        <f t="shared" si="11"/>
        <v>36000</v>
      </c>
      <c r="H83">
        <f t="shared" si="12"/>
        <v>0.72</v>
      </c>
      <c r="I83">
        <v>0.1</v>
      </c>
      <c r="J83" s="2">
        <f t="shared" si="13"/>
        <v>54210.526315789437</v>
      </c>
    </row>
    <row r="84" spans="1:10" x14ac:dyDescent="0.35">
      <c r="A84">
        <v>70</v>
      </c>
      <c r="B84">
        <v>3</v>
      </c>
      <c r="C84">
        <v>4</v>
      </c>
      <c r="D84">
        <v>5</v>
      </c>
      <c r="E84" s="5">
        <v>345</v>
      </c>
      <c r="F84">
        <f t="shared" si="10"/>
        <v>50000</v>
      </c>
      <c r="G84">
        <f t="shared" si="11"/>
        <v>36000</v>
      </c>
      <c r="H84">
        <f t="shared" si="12"/>
        <v>0.84</v>
      </c>
      <c r="I84">
        <v>0.1</v>
      </c>
      <c r="J84" s="2">
        <f t="shared" si="13"/>
        <v>102307.69230769222</v>
      </c>
    </row>
    <row r="85" spans="1:10" x14ac:dyDescent="0.35">
      <c r="A85">
        <v>71</v>
      </c>
      <c r="B85">
        <v>3</v>
      </c>
      <c r="C85">
        <v>5</v>
      </c>
      <c r="D85">
        <v>1</v>
      </c>
      <c r="E85" s="5">
        <v>351</v>
      </c>
      <c r="F85">
        <f t="shared" si="10"/>
        <v>50000</v>
      </c>
      <c r="G85">
        <f t="shared" si="11"/>
        <v>42000</v>
      </c>
      <c r="H85">
        <f t="shared" si="12"/>
        <v>0.36</v>
      </c>
      <c r="I85">
        <v>0.1</v>
      </c>
      <c r="J85" s="2">
        <f t="shared" si="13"/>
        <v>12432.432432432433</v>
      </c>
    </row>
    <row r="86" spans="1:10" x14ac:dyDescent="0.35">
      <c r="A86">
        <v>72</v>
      </c>
      <c r="B86">
        <v>3</v>
      </c>
      <c r="C86">
        <v>5</v>
      </c>
      <c r="D86">
        <v>2</v>
      </c>
      <c r="E86" s="5">
        <v>352</v>
      </c>
      <c r="F86">
        <f t="shared" si="10"/>
        <v>50000</v>
      </c>
      <c r="G86">
        <f t="shared" si="11"/>
        <v>42000</v>
      </c>
      <c r="H86">
        <f t="shared" si="12"/>
        <v>0.48</v>
      </c>
      <c r="I86">
        <v>0.1</v>
      </c>
      <c r="J86" s="2">
        <f t="shared" si="13"/>
        <v>24516.129032258061</v>
      </c>
    </row>
    <row r="87" spans="1:10" x14ac:dyDescent="0.35">
      <c r="A87">
        <v>73</v>
      </c>
      <c r="B87">
        <v>3</v>
      </c>
      <c r="C87">
        <v>5</v>
      </c>
      <c r="D87">
        <v>3</v>
      </c>
      <c r="E87" s="5">
        <v>353</v>
      </c>
      <c r="F87">
        <f t="shared" si="10"/>
        <v>50000</v>
      </c>
      <c r="G87">
        <f t="shared" si="11"/>
        <v>42000</v>
      </c>
      <c r="H87">
        <f t="shared" si="12"/>
        <v>0.6</v>
      </c>
      <c r="I87">
        <v>0.1</v>
      </c>
      <c r="J87" s="2">
        <f t="shared" si="13"/>
        <v>42400</v>
      </c>
    </row>
    <row r="88" spans="1:10" x14ac:dyDescent="0.35">
      <c r="A88">
        <v>74</v>
      </c>
      <c r="B88">
        <v>3</v>
      </c>
      <c r="C88">
        <v>5</v>
      </c>
      <c r="D88">
        <v>4</v>
      </c>
      <c r="E88" s="5">
        <v>354</v>
      </c>
      <c r="F88">
        <f t="shared" si="10"/>
        <v>50000</v>
      </c>
      <c r="G88">
        <f t="shared" si="11"/>
        <v>42000</v>
      </c>
      <c r="H88">
        <f t="shared" si="12"/>
        <v>0.72</v>
      </c>
      <c r="I88">
        <v>0.1</v>
      </c>
      <c r="J88" s="2">
        <f t="shared" si="13"/>
        <v>71578.947368421039</v>
      </c>
    </row>
    <row r="89" spans="1:10" x14ac:dyDescent="0.35">
      <c r="A89">
        <v>75</v>
      </c>
      <c r="B89">
        <v>3</v>
      </c>
      <c r="C89">
        <v>5</v>
      </c>
      <c r="D89">
        <v>5</v>
      </c>
      <c r="E89" s="5">
        <v>355</v>
      </c>
      <c r="F89">
        <f t="shared" si="10"/>
        <v>50000</v>
      </c>
      <c r="G89">
        <f t="shared" si="11"/>
        <v>42000</v>
      </c>
      <c r="H89">
        <f t="shared" si="12"/>
        <v>0.84</v>
      </c>
      <c r="I89">
        <v>0.1</v>
      </c>
      <c r="J89" s="2">
        <f t="shared" si="13"/>
        <v>127692.30769230763</v>
      </c>
    </row>
    <row r="90" spans="1:10" x14ac:dyDescent="0.35">
      <c r="A90">
        <v>76</v>
      </c>
      <c r="B90">
        <v>4</v>
      </c>
      <c r="C90">
        <v>1</v>
      </c>
      <c r="D90">
        <v>1</v>
      </c>
      <c r="E90" s="5">
        <v>411</v>
      </c>
      <c r="F90">
        <f t="shared" si="10"/>
        <v>60000</v>
      </c>
      <c r="G90">
        <f t="shared" si="11"/>
        <v>18000</v>
      </c>
      <c r="H90">
        <f t="shared" si="12"/>
        <v>0.36</v>
      </c>
      <c r="I90">
        <v>0.1</v>
      </c>
      <c r="J90" s="2">
        <f t="shared" si="13"/>
        <v>-33243.243243243247</v>
      </c>
    </row>
    <row r="91" spans="1:10" x14ac:dyDescent="0.35">
      <c r="A91">
        <v>77</v>
      </c>
      <c r="B91">
        <v>4</v>
      </c>
      <c r="C91">
        <v>1</v>
      </c>
      <c r="D91">
        <v>2</v>
      </c>
      <c r="E91" s="5">
        <v>412</v>
      </c>
      <c r="F91">
        <f t="shared" si="10"/>
        <v>60000</v>
      </c>
      <c r="G91">
        <f t="shared" si="11"/>
        <v>18000</v>
      </c>
      <c r="H91">
        <f t="shared" si="12"/>
        <v>0.48</v>
      </c>
      <c r="I91">
        <v>0.1</v>
      </c>
      <c r="J91" s="2">
        <f t="shared" si="13"/>
        <v>-28064.516129032265</v>
      </c>
    </row>
    <row r="92" spans="1:10" x14ac:dyDescent="0.35">
      <c r="A92">
        <v>78</v>
      </c>
      <c r="B92">
        <v>4</v>
      </c>
      <c r="C92">
        <v>1</v>
      </c>
      <c r="D92">
        <v>3</v>
      </c>
      <c r="E92" s="5">
        <v>413</v>
      </c>
      <c r="F92">
        <f t="shared" si="10"/>
        <v>60000</v>
      </c>
      <c r="G92">
        <f t="shared" si="11"/>
        <v>18000</v>
      </c>
      <c r="H92">
        <f t="shared" si="12"/>
        <v>0.6</v>
      </c>
      <c r="I92">
        <v>0.1</v>
      </c>
      <c r="J92" s="2">
        <f t="shared" si="13"/>
        <v>-20400.000000000007</v>
      </c>
    </row>
    <row r="93" spans="1:10" x14ac:dyDescent="0.35">
      <c r="A93">
        <v>79</v>
      </c>
      <c r="B93">
        <v>4</v>
      </c>
      <c r="C93">
        <v>1</v>
      </c>
      <c r="D93">
        <v>4</v>
      </c>
      <c r="E93" s="5">
        <v>414</v>
      </c>
      <c r="F93">
        <f t="shared" si="10"/>
        <v>60000</v>
      </c>
      <c r="G93">
        <f t="shared" si="11"/>
        <v>18000</v>
      </c>
      <c r="H93">
        <f t="shared" si="12"/>
        <v>0.72</v>
      </c>
      <c r="I93">
        <v>0.1</v>
      </c>
      <c r="J93" s="2">
        <f t="shared" si="13"/>
        <v>-7894.7368421052815</v>
      </c>
    </row>
    <row r="94" spans="1:10" x14ac:dyDescent="0.35">
      <c r="A94">
        <v>80</v>
      </c>
      <c r="B94">
        <v>4</v>
      </c>
      <c r="C94">
        <v>1</v>
      </c>
      <c r="D94">
        <v>5</v>
      </c>
      <c r="E94" s="5">
        <v>415</v>
      </c>
      <c r="F94">
        <f t="shared" si="10"/>
        <v>60000</v>
      </c>
      <c r="G94">
        <f t="shared" si="11"/>
        <v>18000</v>
      </c>
      <c r="H94">
        <f t="shared" si="12"/>
        <v>0.84</v>
      </c>
      <c r="I94">
        <v>0.1</v>
      </c>
      <c r="J94" s="2">
        <f t="shared" si="13"/>
        <v>16153.846153846112</v>
      </c>
    </row>
    <row r="95" spans="1:10" x14ac:dyDescent="0.35">
      <c r="A95">
        <v>81</v>
      </c>
      <c r="B95">
        <v>4</v>
      </c>
      <c r="C95">
        <v>2</v>
      </c>
      <c r="D95">
        <v>1</v>
      </c>
      <c r="E95" s="5">
        <v>421</v>
      </c>
      <c r="F95">
        <f t="shared" si="10"/>
        <v>60000</v>
      </c>
      <c r="G95">
        <f t="shared" si="11"/>
        <v>24000</v>
      </c>
      <c r="H95">
        <f t="shared" si="12"/>
        <v>0.36</v>
      </c>
      <c r="I95">
        <v>0.1</v>
      </c>
      <c r="J95" s="2">
        <f t="shared" si="13"/>
        <v>-24324.324324324327</v>
      </c>
    </row>
    <row r="96" spans="1:10" x14ac:dyDescent="0.35">
      <c r="A96">
        <v>82</v>
      </c>
      <c r="B96">
        <v>4</v>
      </c>
      <c r="C96">
        <v>2</v>
      </c>
      <c r="D96">
        <v>2</v>
      </c>
      <c r="E96" s="5">
        <v>422</v>
      </c>
      <c r="F96">
        <f t="shared" si="10"/>
        <v>60000</v>
      </c>
      <c r="G96">
        <f t="shared" si="11"/>
        <v>24000</v>
      </c>
      <c r="H96">
        <f t="shared" si="12"/>
        <v>0.48</v>
      </c>
      <c r="I96">
        <v>0.1</v>
      </c>
      <c r="J96" s="2">
        <f t="shared" si="13"/>
        <v>-17419.354838709682</v>
      </c>
    </row>
    <row r="97" spans="1:10" x14ac:dyDescent="0.35">
      <c r="A97">
        <v>83</v>
      </c>
      <c r="B97">
        <v>4</v>
      </c>
      <c r="C97">
        <v>2</v>
      </c>
      <c r="D97">
        <v>3</v>
      </c>
      <c r="E97" s="5">
        <v>423</v>
      </c>
      <c r="F97">
        <f t="shared" si="10"/>
        <v>60000</v>
      </c>
      <c r="G97">
        <f t="shared" si="11"/>
        <v>24000</v>
      </c>
      <c r="H97">
        <f t="shared" si="12"/>
        <v>0.6</v>
      </c>
      <c r="I97">
        <v>0.1</v>
      </c>
      <c r="J97" s="2">
        <f t="shared" si="13"/>
        <v>-7200.0000000000073</v>
      </c>
    </row>
    <row r="98" spans="1:10" x14ac:dyDescent="0.35">
      <c r="A98">
        <v>84</v>
      </c>
      <c r="B98">
        <v>4</v>
      </c>
      <c r="C98">
        <v>2</v>
      </c>
      <c r="D98">
        <v>4</v>
      </c>
      <c r="E98" s="5">
        <v>424</v>
      </c>
      <c r="F98">
        <f t="shared" si="10"/>
        <v>60000</v>
      </c>
      <c r="G98">
        <f t="shared" si="11"/>
        <v>24000</v>
      </c>
      <c r="H98">
        <f t="shared" si="12"/>
        <v>0.72</v>
      </c>
      <c r="I98">
        <v>0.1</v>
      </c>
      <c r="J98" s="2">
        <f t="shared" si="13"/>
        <v>9473.6842105263058</v>
      </c>
    </row>
    <row r="99" spans="1:10" x14ac:dyDescent="0.35">
      <c r="A99">
        <v>85</v>
      </c>
      <c r="B99">
        <v>4</v>
      </c>
      <c r="C99">
        <v>2</v>
      </c>
      <c r="D99">
        <v>5</v>
      </c>
      <c r="E99" s="5">
        <v>425</v>
      </c>
      <c r="F99">
        <f t="shared" si="10"/>
        <v>60000</v>
      </c>
      <c r="G99">
        <f t="shared" si="11"/>
        <v>24000</v>
      </c>
      <c r="H99">
        <f t="shared" si="12"/>
        <v>0.84</v>
      </c>
      <c r="I99">
        <v>0.1</v>
      </c>
      <c r="J99" s="2">
        <f t="shared" si="13"/>
        <v>41538.461538461503</v>
      </c>
    </row>
    <row r="100" spans="1:10" x14ac:dyDescent="0.35">
      <c r="A100">
        <v>86</v>
      </c>
      <c r="B100">
        <v>4</v>
      </c>
      <c r="C100">
        <v>3</v>
      </c>
      <c r="D100">
        <v>1</v>
      </c>
      <c r="E100" s="5">
        <v>431</v>
      </c>
      <c r="F100">
        <f t="shared" si="10"/>
        <v>60000</v>
      </c>
      <c r="G100">
        <f t="shared" si="11"/>
        <v>30000</v>
      </c>
      <c r="H100">
        <f t="shared" si="12"/>
        <v>0.36</v>
      </c>
      <c r="I100">
        <v>0.1</v>
      </c>
      <c r="J100" s="2">
        <f t="shared" si="13"/>
        <v>-15405.405405405414</v>
      </c>
    </row>
    <row r="101" spans="1:10" x14ac:dyDescent="0.35">
      <c r="A101">
        <v>87</v>
      </c>
      <c r="B101">
        <v>4</v>
      </c>
      <c r="C101">
        <v>3</v>
      </c>
      <c r="D101">
        <v>2</v>
      </c>
      <c r="E101" s="5">
        <v>432</v>
      </c>
      <c r="F101">
        <f t="shared" si="10"/>
        <v>60000</v>
      </c>
      <c r="G101">
        <f t="shared" si="11"/>
        <v>30000</v>
      </c>
      <c r="H101">
        <f t="shared" si="12"/>
        <v>0.48</v>
      </c>
      <c r="I101">
        <v>0.1</v>
      </c>
      <c r="J101" s="2">
        <f t="shared" si="13"/>
        <v>-6774.1935483871057</v>
      </c>
    </row>
    <row r="102" spans="1:10" x14ac:dyDescent="0.35">
      <c r="A102">
        <v>88</v>
      </c>
      <c r="B102">
        <v>4</v>
      </c>
      <c r="C102">
        <v>3</v>
      </c>
      <c r="D102">
        <v>3</v>
      </c>
      <c r="E102" s="5">
        <v>433</v>
      </c>
      <c r="F102">
        <f t="shared" si="10"/>
        <v>60000</v>
      </c>
      <c r="G102">
        <f t="shared" si="11"/>
        <v>30000</v>
      </c>
      <c r="H102">
        <f t="shared" si="12"/>
        <v>0.6</v>
      </c>
      <c r="I102">
        <v>0.1</v>
      </c>
      <c r="J102" s="2">
        <f t="shared" si="13"/>
        <v>5999.9999999999854</v>
      </c>
    </row>
    <row r="103" spans="1:10" x14ac:dyDescent="0.35">
      <c r="A103">
        <v>89</v>
      </c>
      <c r="B103">
        <v>4</v>
      </c>
      <c r="C103">
        <v>3</v>
      </c>
      <c r="D103">
        <v>4</v>
      </c>
      <c r="E103" s="5">
        <v>434</v>
      </c>
      <c r="F103">
        <f t="shared" si="10"/>
        <v>60000</v>
      </c>
      <c r="G103">
        <f t="shared" si="11"/>
        <v>30000</v>
      </c>
      <c r="H103">
        <f t="shared" si="12"/>
        <v>0.72</v>
      </c>
      <c r="I103">
        <v>0.1</v>
      </c>
      <c r="J103" s="2">
        <f t="shared" si="13"/>
        <v>26842.105263157864</v>
      </c>
    </row>
    <row r="104" spans="1:10" x14ac:dyDescent="0.35">
      <c r="A104">
        <v>90</v>
      </c>
      <c r="B104">
        <v>4</v>
      </c>
      <c r="C104">
        <v>3</v>
      </c>
      <c r="D104">
        <v>5</v>
      </c>
      <c r="E104" s="5">
        <v>435</v>
      </c>
      <c r="F104">
        <f t="shared" si="10"/>
        <v>60000</v>
      </c>
      <c r="G104">
        <f t="shared" si="11"/>
        <v>30000</v>
      </c>
      <c r="H104">
        <f t="shared" si="12"/>
        <v>0.84</v>
      </c>
      <c r="I104">
        <v>0.1</v>
      </c>
      <c r="J104" s="2">
        <f t="shared" si="13"/>
        <v>66923.076923076864</v>
      </c>
    </row>
    <row r="105" spans="1:10" x14ac:dyDescent="0.35">
      <c r="A105">
        <v>91</v>
      </c>
      <c r="B105">
        <v>4</v>
      </c>
      <c r="C105">
        <v>4</v>
      </c>
      <c r="D105">
        <v>1</v>
      </c>
      <c r="E105" s="5">
        <v>441</v>
      </c>
      <c r="F105">
        <f t="shared" si="10"/>
        <v>60000</v>
      </c>
      <c r="G105">
        <f t="shared" si="11"/>
        <v>36000</v>
      </c>
      <c r="H105">
        <f t="shared" si="12"/>
        <v>0.36</v>
      </c>
      <c r="I105">
        <v>0.1</v>
      </c>
      <c r="J105" s="2">
        <f t="shared" si="13"/>
        <v>-6486.486486486494</v>
      </c>
    </row>
    <row r="106" spans="1:10" x14ac:dyDescent="0.35">
      <c r="A106">
        <v>92</v>
      </c>
      <c r="B106">
        <v>4</v>
      </c>
      <c r="C106">
        <v>4</v>
      </c>
      <c r="D106">
        <v>2</v>
      </c>
      <c r="E106" s="5">
        <v>442</v>
      </c>
      <c r="F106">
        <f t="shared" si="10"/>
        <v>60000</v>
      </c>
      <c r="G106">
        <f t="shared" si="11"/>
        <v>36000</v>
      </c>
      <c r="H106">
        <f t="shared" si="12"/>
        <v>0.48</v>
      </c>
      <c r="I106">
        <v>0.1</v>
      </c>
      <c r="J106" s="2">
        <f t="shared" si="13"/>
        <v>3870.9677419354703</v>
      </c>
    </row>
    <row r="107" spans="1:10" x14ac:dyDescent="0.35">
      <c r="A107">
        <v>93</v>
      </c>
      <c r="B107">
        <v>4</v>
      </c>
      <c r="C107">
        <v>4</v>
      </c>
      <c r="D107">
        <v>3</v>
      </c>
      <c r="E107" s="5">
        <v>443</v>
      </c>
      <c r="F107">
        <f t="shared" si="10"/>
        <v>60000</v>
      </c>
      <c r="G107">
        <f t="shared" si="11"/>
        <v>36000</v>
      </c>
      <c r="H107">
        <f t="shared" si="12"/>
        <v>0.6</v>
      </c>
      <c r="I107">
        <v>0.1</v>
      </c>
      <c r="J107" s="2">
        <f t="shared" si="13"/>
        <v>19199.999999999985</v>
      </c>
    </row>
    <row r="108" spans="1:10" x14ac:dyDescent="0.35">
      <c r="A108">
        <v>94</v>
      </c>
      <c r="B108">
        <v>4</v>
      </c>
      <c r="C108">
        <v>4</v>
      </c>
      <c r="D108">
        <v>4</v>
      </c>
      <c r="E108" s="5">
        <v>444</v>
      </c>
      <c r="F108">
        <f t="shared" si="10"/>
        <v>60000</v>
      </c>
      <c r="G108">
        <f t="shared" si="11"/>
        <v>36000</v>
      </c>
      <c r="H108">
        <f t="shared" si="12"/>
        <v>0.72</v>
      </c>
      <c r="I108">
        <v>0.1</v>
      </c>
      <c r="J108" s="2">
        <f t="shared" si="13"/>
        <v>44210.526315789437</v>
      </c>
    </row>
    <row r="109" spans="1:10" x14ac:dyDescent="0.35">
      <c r="A109">
        <v>95</v>
      </c>
      <c r="B109">
        <v>4</v>
      </c>
      <c r="C109">
        <v>4</v>
      </c>
      <c r="D109">
        <v>5</v>
      </c>
      <c r="E109" s="5">
        <v>445</v>
      </c>
      <c r="F109">
        <f t="shared" si="10"/>
        <v>60000</v>
      </c>
      <c r="G109">
        <f t="shared" si="11"/>
        <v>36000</v>
      </c>
      <c r="H109">
        <f t="shared" si="12"/>
        <v>0.84</v>
      </c>
      <c r="I109">
        <v>0.1</v>
      </c>
      <c r="J109" s="2">
        <f t="shared" si="13"/>
        <v>92307.692307692225</v>
      </c>
    </row>
    <row r="110" spans="1:10" x14ac:dyDescent="0.35">
      <c r="A110">
        <v>96</v>
      </c>
      <c r="B110">
        <v>4</v>
      </c>
      <c r="C110">
        <v>5</v>
      </c>
      <c r="D110">
        <v>1</v>
      </c>
      <c r="E110" s="5">
        <v>451</v>
      </c>
      <c r="F110">
        <f t="shared" si="10"/>
        <v>60000</v>
      </c>
      <c r="G110">
        <f t="shared" si="11"/>
        <v>42000</v>
      </c>
      <c r="H110">
        <f t="shared" si="12"/>
        <v>0.36</v>
      </c>
      <c r="I110">
        <v>0.1</v>
      </c>
      <c r="J110" s="2">
        <f t="shared" si="13"/>
        <v>2432.4324324324334</v>
      </c>
    </row>
    <row r="111" spans="1:10" x14ac:dyDescent="0.35">
      <c r="A111">
        <v>97</v>
      </c>
      <c r="B111">
        <v>4</v>
      </c>
      <c r="C111">
        <v>5</v>
      </c>
      <c r="D111">
        <v>2</v>
      </c>
      <c r="E111" s="5">
        <v>452</v>
      </c>
      <c r="F111">
        <f t="shared" ref="F111:F139" si="14">INDEX(B$8:B$12,B111)</f>
        <v>60000</v>
      </c>
      <c r="G111">
        <f t="shared" ref="G111:G139" si="15">INDEX(C$8:C$12,C111)</f>
        <v>42000</v>
      </c>
      <c r="H111">
        <f t="shared" ref="H111:H139" si="16">INDEX(D$8:D$12,D111)</f>
        <v>0.48</v>
      </c>
      <c r="I111">
        <v>0.1</v>
      </c>
      <c r="J111" s="2">
        <f t="shared" si="13"/>
        <v>14516.129032258061</v>
      </c>
    </row>
    <row r="112" spans="1:10" x14ac:dyDescent="0.35">
      <c r="A112">
        <v>98</v>
      </c>
      <c r="B112">
        <v>4</v>
      </c>
      <c r="C112">
        <v>5</v>
      </c>
      <c r="D112">
        <v>3</v>
      </c>
      <c r="E112" s="5">
        <v>453</v>
      </c>
      <c r="F112">
        <f t="shared" si="14"/>
        <v>60000</v>
      </c>
      <c r="G112">
        <f t="shared" si="15"/>
        <v>42000</v>
      </c>
      <c r="H112">
        <f t="shared" si="16"/>
        <v>0.6</v>
      </c>
      <c r="I112">
        <v>0.1</v>
      </c>
      <c r="J112" s="2">
        <f t="shared" si="13"/>
        <v>32400</v>
      </c>
    </row>
    <row r="113" spans="1:10" x14ac:dyDescent="0.35">
      <c r="A113">
        <v>99</v>
      </c>
      <c r="B113">
        <v>4</v>
      </c>
      <c r="C113">
        <v>5</v>
      </c>
      <c r="D113">
        <v>4</v>
      </c>
      <c r="E113" s="5">
        <v>454</v>
      </c>
      <c r="F113">
        <f t="shared" si="14"/>
        <v>60000</v>
      </c>
      <c r="G113">
        <f t="shared" si="15"/>
        <v>42000</v>
      </c>
      <c r="H113">
        <f t="shared" si="16"/>
        <v>0.72</v>
      </c>
      <c r="I113">
        <v>0.1</v>
      </c>
      <c r="J113" s="2">
        <f t="shared" si="13"/>
        <v>61578.947368421039</v>
      </c>
    </row>
    <row r="114" spans="1:10" x14ac:dyDescent="0.35">
      <c r="A114">
        <v>100</v>
      </c>
      <c r="B114">
        <v>4</v>
      </c>
      <c r="C114">
        <v>5</v>
      </c>
      <c r="D114">
        <v>5</v>
      </c>
      <c r="E114" s="5">
        <v>455</v>
      </c>
      <c r="F114">
        <f t="shared" si="14"/>
        <v>60000</v>
      </c>
      <c r="G114">
        <f t="shared" si="15"/>
        <v>42000</v>
      </c>
      <c r="H114">
        <f t="shared" si="16"/>
        <v>0.84</v>
      </c>
      <c r="I114">
        <v>0.1</v>
      </c>
      <c r="J114" s="2">
        <f t="shared" si="13"/>
        <v>117692.30769230763</v>
      </c>
    </row>
    <row r="115" spans="1:10" x14ac:dyDescent="0.35">
      <c r="A115">
        <v>101</v>
      </c>
      <c r="B115">
        <v>5</v>
      </c>
      <c r="C115">
        <v>1</v>
      </c>
      <c r="D115">
        <v>1</v>
      </c>
      <c r="E115" s="5">
        <v>511</v>
      </c>
      <c r="F115">
        <f t="shared" si="14"/>
        <v>70000</v>
      </c>
      <c r="G115">
        <f t="shared" si="15"/>
        <v>18000</v>
      </c>
      <c r="H115">
        <f t="shared" si="16"/>
        <v>0.36</v>
      </c>
      <c r="I115">
        <v>0.1</v>
      </c>
      <c r="J115" s="2">
        <f t="shared" si="13"/>
        <v>-43243.243243243247</v>
      </c>
    </row>
    <row r="116" spans="1:10" x14ac:dyDescent="0.35">
      <c r="A116">
        <v>102</v>
      </c>
      <c r="B116">
        <v>5</v>
      </c>
      <c r="C116">
        <v>1</v>
      </c>
      <c r="D116">
        <v>2</v>
      </c>
      <c r="E116" s="5">
        <v>512</v>
      </c>
      <c r="F116">
        <f t="shared" si="14"/>
        <v>70000</v>
      </c>
      <c r="G116">
        <f t="shared" si="15"/>
        <v>18000</v>
      </c>
      <c r="H116">
        <f t="shared" si="16"/>
        <v>0.48</v>
      </c>
      <c r="I116">
        <v>0.1</v>
      </c>
      <c r="J116" s="2">
        <f t="shared" si="13"/>
        <v>-38064.516129032265</v>
      </c>
    </row>
    <row r="117" spans="1:10" x14ac:dyDescent="0.35">
      <c r="A117">
        <v>103</v>
      </c>
      <c r="B117">
        <v>5</v>
      </c>
      <c r="C117">
        <v>1</v>
      </c>
      <c r="D117">
        <v>3</v>
      </c>
      <c r="E117" s="5">
        <v>513</v>
      </c>
      <c r="F117">
        <f t="shared" si="14"/>
        <v>70000</v>
      </c>
      <c r="G117">
        <f t="shared" si="15"/>
        <v>18000</v>
      </c>
      <c r="H117">
        <f t="shared" si="16"/>
        <v>0.6</v>
      </c>
      <c r="I117">
        <v>0.1</v>
      </c>
      <c r="J117" s="2">
        <f t="shared" si="13"/>
        <v>-30400.000000000007</v>
      </c>
    </row>
    <row r="118" spans="1:10" x14ac:dyDescent="0.35">
      <c r="A118">
        <v>104</v>
      </c>
      <c r="B118">
        <v>5</v>
      </c>
      <c r="C118">
        <v>1</v>
      </c>
      <c r="D118">
        <v>4</v>
      </c>
      <c r="E118" s="5">
        <v>514</v>
      </c>
      <c r="F118">
        <f t="shared" si="14"/>
        <v>70000</v>
      </c>
      <c r="G118">
        <f t="shared" si="15"/>
        <v>18000</v>
      </c>
      <c r="H118">
        <f t="shared" si="16"/>
        <v>0.72</v>
      </c>
      <c r="I118">
        <v>0.1</v>
      </c>
      <c r="J118" s="2">
        <f t="shared" si="13"/>
        <v>-17894.736842105282</v>
      </c>
    </row>
    <row r="119" spans="1:10" x14ac:dyDescent="0.35">
      <c r="A119">
        <v>105</v>
      </c>
      <c r="B119">
        <v>5</v>
      </c>
      <c r="C119">
        <v>1</v>
      </c>
      <c r="D119">
        <v>5</v>
      </c>
      <c r="E119" s="5">
        <v>515</v>
      </c>
      <c r="F119">
        <f t="shared" si="14"/>
        <v>70000</v>
      </c>
      <c r="G119">
        <f t="shared" si="15"/>
        <v>18000</v>
      </c>
      <c r="H119">
        <f t="shared" si="16"/>
        <v>0.84</v>
      </c>
      <c r="I119">
        <v>0.1</v>
      </c>
      <c r="J119" s="2">
        <f t="shared" si="13"/>
        <v>6153.8461538461124</v>
      </c>
    </row>
    <row r="120" spans="1:10" x14ac:dyDescent="0.35">
      <c r="A120">
        <v>106</v>
      </c>
      <c r="B120">
        <v>5</v>
      </c>
      <c r="C120">
        <v>2</v>
      </c>
      <c r="D120">
        <v>1</v>
      </c>
      <c r="E120" s="5">
        <v>521</v>
      </c>
      <c r="F120">
        <f t="shared" si="14"/>
        <v>70000</v>
      </c>
      <c r="G120">
        <f t="shared" si="15"/>
        <v>24000</v>
      </c>
      <c r="H120">
        <f t="shared" si="16"/>
        <v>0.36</v>
      </c>
      <c r="I120">
        <v>0.1</v>
      </c>
      <c r="J120" s="2">
        <f t="shared" si="13"/>
        <v>-34324.324324324327</v>
      </c>
    </row>
    <row r="121" spans="1:10" x14ac:dyDescent="0.35">
      <c r="A121">
        <v>107</v>
      </c>
      <c r="B121">
        <v>5</v>
      </c>
      <c r="C121">
        <v>2</v>
      </c>
      <c r="D121">
        <v>2</v>
      </c>
      <c r="E121" s="5">
        <v>522</v>
      </c>
      <c r="F121">
        <f t="shared" si="14"/>
        <v>70000</v>
      </c>
      <c r="G121">
        <f t="shared" si="15"/>
        <v>24000</v>
      </c>
      <c r="H121">
        <f t="shared" si="16"/>
        <v>0.48</v>
      </c>
      <c r="I121">
        <v>0.1</v>
      </c>
      <c r="J121" s="2">
        <f t="shared" si="13"/>
        <v>-27419.354838709682</v>
      </c>
    </row>
    <row r="122" spans="1:10" x14ac:dyDescent="0.35">
      <c r="A122">
        <v>108</v>
      </c>
      <c r="B122">
        <v>5</v>
      </c>
      <c r="C122">
        <v>2</v>
      </c>
      <c r="D122">
        <v>3</v>
      </c>
      <c r="E122" s="5">
        <v>523</v>
      </c>
      <c r="F122">
        <f t="shared" si="14"/>
        <v>70000</v>
      </c>
      <c r="G122">
        <f t="shared" si="15"/>
        <v>24000</v>
      </c>
      <c r="H122">
        <f t="shared" si="16"/>
        <v>0.6</v>
      </c>
      <c r="I122">
        <v>0.1</v>
      </c>
      <c r="J122" s="2">
        <f t="shared" si="13"/>
        <v>-17200.000000000007</v>
      </c>
    </row>
    <row r="123" spans="1:10" x14ac:dyDescent="0.35">
      <c r="A123">
        <v>109</v>
      </c>
      <c r="B123">
        <v>5</v>
      </c>
      <c r="C123">
        <v>2</v>
      </c>
      <c r="D123">
        <v>4</v>
      </c>
      <c r="E123" s="5">
        <v>524</v>
      </c>
      <c r="F123">
        <f t="shared" si="14"/>
        <v>70000</v>
      </c>
      <c r="G123">
        <f t="shared" si="15"/>
        <v>24000</v>
      </c>
      <c r="H123">
        <f t="shared" si="16"/>
        <v>0.72</v>
      </c>
      <c r="I123">
        <v>0.1</v>
      </c>
      <c r="J123" s="2">
        <f t="shared" si="13"/>
        <v>-526.31578947369417</v>
      </c>
    </row>
    <row r="124" spans="1:10" x14ac:dyDescent="0.35">
      <c r="A124">
        <v>110</v>
      </c>
      <c r="B124">
        <v>5</v>
      </c>
      <c r="C124">
        <v>2</v>
      </c>
      <c r="D124">
        <v>5</v>
      </c>
      <c r="E124" s="5">
        <v>525</v>
      </c>
      <c r="F124">
        <f t="shared" si="14"/>
        <v>70000</v>
      </c>
      <c r="G124">
        <f t="shared" si="15"/>
        <v>24000</v>
      </c>
      <c r="H124">
        <f t="shared" si="16"/>
        <v>0.84</v>
      </c>
      <c r="I124">
        <v>0.1</v>
      </c>
      <c r="J124" s="2">
        <f t="shared" si="13"/>
        <v>31538.461538461503</v>
      </c>
    </row>
    <row r="125" spans="1:10" x14ac:dyDescent="0.35">
      <c r="A125">
        <v>111</v>
      </c>
      <c r="B125">
        <v>5</v>
      </c>
      <c r="C125">
        <v>3</v>
      </c>
      <c r="D125">
        <v>1</v>
      </c>
      <c r="E125" s="5">
        <v>531</v>
      </c>
      <c r="F125">
        <f t="shared" si="14"/>
        <v>70000</v>
      </c>
      <c r="G125">
        <f t="shared" si="15"/>
        <v>30000</v>
      </c>
      <c r="H125">
        <f t="shared" si="16"/>
        <v>0.36</v>
      </c>
      <c r="I125">
        <v>0.1</v>
      </c>
      <c r="J125" s="2">
        <f t="shared" si="13"/>
        <v>-25405.405405405414</v>
      </c>
    </row>
    <row r="126" spans="1:10" x14ac:dyDescent="0.35">
      <c r="A126">
        <v>112</v>
      </c>
      <c r="B126">
        <v>5</v>
      </c>
      <c r="C126">
        <v>3</v>
      </c>
      <c r="D126">
        <v>2</v>
      </c>
      <c r="E126" s="5">
        <v>532</v>
      </c>
      <c r="F126">
        <f t="shared" si="14"/>
        <v>70000</v>
      </c>
      <c r="G126">
        <f t="shared" si="15"/>
        <v>30000</v>
      </c>
      <c r="H126">
        <f t="shared" si="16"/>
        <v>0.48</v>
      </c>
      <c r="I126">
        <v>0.1</v>
      </c>
      <c r="J126" s="2">
        <f t="shared" si="13"/>
        <v>-16774.193548387106</v>
      </c>
    </row>
    <row r="127" spans="1:10" x14ac:dyDescent="0.35">
      <c r="A127">
        <v>113</v>
      </c>
      <c r="B127">
        <v>5</v>
      </c>
      <c r="C127">
        <v>3</v>
      </c>
      <c r="D127">
        <v>3</v>
      </c>
      <c r="E127" s="5">
        <v>533</v>
      </c>
      <c r="F127">
        <f t="shared" si="14"/>
        <v>70000</v>
      </c>
      <c r="G127">
        <f t="shared" si="15"/>
        <v>30000</v>
      </c>
      <c r="H127">
        <f t="shared" si="16"/>
        <v>0.6</v>
      </c>
      <c r="I127">
        <v>0.1</v>
      </c>
      <c r="J127" s="2">
        <f t="shared" si="13"/>
        <v>-4000.0000000000146</v>
      </c>
    </row>
    <row r="128" spans="1:10" x14ac:dyDescent="0.35">
      <c r="A128">
        <v>114</v>
      </c>
      <c r="B128">
        <v>5</v>
      </c>
      <c r="C128">
        <v>3</v>
      </c>
      <c r="D128">
        <v>4</v>
      </c>
      <c r="E128" s="5">
        <v>534</v>
      </c>
      <c r="F128">
        <f t="shared" si="14"/>
        <v>70000</v>
      </c>
      <c r="G128">
        <f t="shared" si="15"/>
        <v>30000</v>
      </c>
      <c r="H128">
        <f t="shared" si="16"/>
        <v>0.72</v>
      </c>
      <c r="I128">
        <v>0.1</v>
      </c>
      <c r="J128" s="2">
        <f t="shared" si="13"/>
        <v>16842.105263157864</v>
      </c>
    </row>
    <row r="129" spans="1:11" x14ac:dyDescent="0.35">
      <c r="A129">
        <v>115</v>
      </c>
      <c r="B129">
        <v>5</v>
      </c>
      <c r="C129">
        <v>3</v>
      </c>
      <c r="D129">
        <v>5</v>
      </c>
      <c r="E129" s="5">
        <v>535</v>
      </c>
      <c r="F129">
        <f t="shared" si="14"/>
        <v>70000</v>
      </c>
      <c r="G129">
        <f t="shared" si="15"/>
        <v>30000</v>
      </c>
      <c r="H129">
        <f t="shared" si="16"/>
        <v>0.84</v>
      </c>
      <c r="I129">
        <v>0.1</v>
      </c>
      <c r="J129" s="2">
        <f t="shared" si="13"/>
        <v>56923.076923076864</v>
      </c>
    </row>
    <row r="130" spans="1:11" x14ac:dyDescent="0.35">
      <c r="A130">
        <v>116</v>
      </c>
      <c r="B130">
        <v>5</v>
      </c>
      <c r="C130">
        <v>4</v>
      </c>
      <c r="D130">
        <v>1</v>
      </c>
      <c r="E130" s="5">
        <v>541</v>
      </c>
      <c r="F130">
        <f t="shared" si="14"/>
        <v>70000</v>
      </c>
      <c r="G130">
        <f t="shared" si="15"/>
        <v>36000</v>
      </c>
      <c r="H130">
        <f t="shared" si="16"/>
        <v>0.36</v>
      </c>
      <c r="I130">
        <v>0.1</v>
      </c>
      <c r="J130" s="2">
        <f t="shared" si="13"/>
        <v>-16486.486486486494</v>
      </c>
    </row>
    <row r="131" spans="1:11" x14ac:dyDescent="0.35">
      <c r="A131">
        <v>117</v>
      </c>
      <c r="B131">
        <v>5</v>
      </c>
      <c r="C131">
        <v>4</v>
      </c>
      <c r="D131">
        <v>2</v>
      </c>
      <c r="E131" s="5">
        <v>542</v>
      </c>
      <c r="F131">
        <f t="shared" si="14"/>
        <v>70000</v>
      </c>
      <c r="G131">
        <f t="shared" si="15"/>
        <v>36000</v>
      </c>
      <c r="H131">
        <f t="shared" si="16"/>
        <v>0.48</v>
      </c>
      <c r="I131">
        <v>0.1</v>
      </c>
      <c r="J131" s="2">
        <f t="shared" si="13"/>
        <v>-6129.0322580645297</v>
      </c>
    </row>
    <row r="132" spans="1:11" x14ac:dyDescent="0.35">
      <c r="A132">
        <v>118</v>
      </c>
      <c r="B132">
        <v>5</v>
      </c>
      <c r="C132">
        <v>4</v>
      </c>
      <c r="D132">
        <v>3</v>
      </c>
      <c r="E132" s="5">
        <v>543</v>
      </c>
      <c r="F132">
        <f t="shared" si="14"/>
        <v>70000</v>
      </c>
      <c r="G132">
        <f t="shared" si="15"/>
        <v>36000</v>
      </c>
      <c r="H132">
        <f t="shared" si="16"/>
        <v>0.6</v>
      </c>
      <c r="I132">
        <v>0.1</v>
      </c>
      <c r="J132" s="2">
        <f t="shared" si="13"/>
        <v>9199.9999999999854</v>
      </c>
    </row>
    <row r="133" spans="1:11" x14ac:dyDescent="0.35">
      <c r="A133">
        <v>119</v>
      </c>
      <c r="B133">
        <v>5</v>
      </c>
      <c r="C133">
        <v>4</v>
      </c>
      <c r="D133">
        <v>4</v>
      </c>
      <c r="E133" s="5">
        <v>544</v>
      </c>
      <c r="F133">
        <f t="shared" si="14"/>
        <v>70000</v>
      </c>
      <c r="G133">
        <f t="shared" si="15"/>
        <v>36000</v>
      </c>
      <c r="H133">
        <f t="shared" si="16"/>
        <v>0.72</v>
      </c>
      <c r="I133">
        <v>0.1</v>
      </c>
      <c r="J133" s="2">
        <f t="shared" si="13"/>
        <v>34210.526315789437</v>
      </c>
    </row>
    <row r="134" spans="1:11" x14ac:dyDescent="0.35">
      <c r="A134">
        <v>120</v>
      </c>
      <c r="B134">
        <v>5</v>
      </c>
      <c r="C134">
        <v>4</v>
      </c>
      <c r="D134">
        <v>5</v>
      </c>
      <c r="E134" s="5">
        <v>545</v>
      </c>
      <c r="F134">
        <f t="shared" si="14"/>
        <v>70000</v>
      </c>
      <c r="G134">
        <f t="shared" si="15"/>
        <v>36000</v>
      </c>
      <c r="H134">
        <f t="shared" si="16"/>
        <v>0.84</v>
      </c>
      <c r="I134">
        <v>0.1</v>
      </c>
      <c r="J134" s="2">
        <f t="shared" si="13"/>
        <v>82307.692307692225</v>
      </c>
    </row>
    <row r="135" spans="1:11" x14ac:dyDescent="0.35">
      <c r="A135">
        <v>121</v>
      </c>
      <c r="B135">
        <v>5</v>
      </c>
      <c r="C135">
        <v>5</v>
      </c>
      <c r="D135">
        <v>1</v>
      </c>
      <c r="E135" s="5">
        <v>551</v>
      </c>
      <c r="F135">
        <f t="shared" si="14"/>
        <v>70000</v>
      </c>
      <c r="G135">
        <f t="shared" si="15"/>
        <v>42000</v>
      </c>
      <c r="H135">
        <f t="shared" si="16"/>
        <v>0.36</v>
      </c>
      <c r="I135">
        <v>0.1</v>
      </c>
      <c r="J135" s="2">
        <f t="shared" si="13"/>
        <v>-7567.5675675675666</v>
      </c>
    </row>
    <row r="136" spans="1:11" x14ac:dyDescent="0.35">
      <c r="A136">
        <v>122</v>
      </c>
      <c r="B136">
        <v>5</v>
      </c>
      <c r="C136">
        <v>5</v>
      </c>
      <c r="D136">
        <v>2</v>
      </c>
      <c r="E136" s="5">
        <v>552</v>
      </c>
      <c r="F136">
        <f t="shared" si="14"/>
        <v>70000</v>
      </c>
      <c r="G136">
        <f t="shared" si="15"/>
        <v>42000</v>
      </c>
      <c r="H136">
        <f t="shared" si="16"/>
        <v>0.48</v>
      </c>
      <c r="I136">
        <v>0.1</v>
      </c>
      <c r="J136" s="2">
        <f t="shared" si="13"/>
        <v>4516.1290322580608</v>
      </c>
    </row>
    <row r="137" spans="1:11" x14ac:dyDescent="0.35">
      <c r="A137">
        <v>123</v>
      </c>
      <c r="B137">
        <v>5</v>
      </c>
      <c r="C137">
        <v>5</v>
      </c>
      <c r="D137">
        <v>3</v>
      </c>
      <c r="E137" s="5">
        <v>553</v>
      </c>
      <c r="F137">
        <f t="shared" si="14"/>
        <v>70000</v>
      </c>
      <c r="G137">
        <f t="shared" si="15"/>
        <v>42000</v>
      </c>
      <c r="H137">
        <f t="shared" si="16"/>
        <v>0.6</v>
      </c>
      <c r="I137">
        <v>0.1</v>
      </c>
      <c r="J137" s="2">
        <f t="shared" si="13"/>
        <v>22400</v>
      </c>
    </row>
    <row r="138" spans="1:11" x14ac:dyDescent="0.35">
      <c r="A138">
        <v>124</v>
      </c>
      <c r="B138">
        <v>5</v>
      </c>
      <c r="C138">
        <v>5</v>
      </c>
      <c r="D138">
        <v>4</v>
      </c>
      <c r="E138" s="5">
        <v>554</v>
      </c>
      <c r="F138">
        <f t="shared" si="14"/>
        <v>70000</v>
      </c>
      <c r="G138">
        <f t="shared" si="15"/>
        <v>42000</v>
      </c>
      <c r="H138">
        <f t="shared" si="16"/>
        <v>0.72</v>
      </c>
      <c r="I138">
        <v>0.1</v>
      </c>
      <c r="J138" s="2">
        <f t="shared" si="13"/>
        <v>51578.947368421039</v>
      </c>
    </row>
    <row r="139" spans="1:11" x14ac:dyDescent="0.35">
      <c r="A139">
        <v>125</v>
      </c>
      <c r="B139">
        <v>5</v>
      </c>
      <c r="C139">
        <v>5</v>
      </c>
      <c r="D139">
        <v>5</v>
      </c>
      <c r="E139" s="5">
        <v>555</v>
      </c>
      <c r="F139">
        <f t="shared" si="14"/>
        <v>70000</v>
      </c>
      <c r="G139">
        <f t="shared" si="15"/>
        <v>42000</v>
      </c>
      <c r="H139">
        <f t="shared" si="16"/>
        <v>0.84</v>
      </c>
      <c r="I139">
        <v>0.1</v>
      </c>
      <c r="J139" s="2">
        <f t="shared" si="13"/>
        <v>107692.30769230763</v>
      </c>
    </row>
    <row r="141" spans="1:11" x14ac:dyDescent="0.35">
      <c r="J141" t="s">
        <v>56</v>
      </c>
      <c r="K141" s="2">
        <f>AVERAGE(J15:J139)</f>
        <v>25517.116646488445</v>
      </c>
    </row>
    <row r="142" spans="1:11" x14ac:dyDescent="0.35">
      <c r="J142" t="s">
        <v>57</v>
      </c>
      <c r="K142" s="2">
        <f>MEDIAN(J15:J139)</f>
        <v>16842.105263157864</v>
      </c>
    </row>
    <row r="143" spans="1:11" x14ac:dyDescent="0.35">
      <c r="J143" t="s">
        <v>54</v>
      </c>
      <c r="K143" s="2">
        <f>COUNTIF($J$15:$J$139,"&lt;0")/COUNT($J$15:$J$139)</f>
        <v>0.28000000000000003</v>
      </c>
    </row>
    <row r="144" spans="1:11" x14ac:dyDescent="0.35">
      <c r="J144" t="s">
        <v>55</v>
      </c>
      <c r="K144" s="2">
        <f>COUNTIF($J$15:$J$139,"&lt;5714")/COUNT($J$15:$J$139)</f>
        <v>0.36799999999999999</v>
      </c>
    </row>
    <row r="148" spans="9:12" x14ac:dyDescent="0.35">
      <c r="J148" t="s">
        <v>65</v>
      </c>
    </row>
    <row r="149" spans="9:12" x14ac:dyDescent="0.35">
      <c r="I149">
        <v>1</v>
      </c>
      <c r="J149" s="3">
        <f>MIN(J15:J139)</f>
        <v>-43243.243243243247</v>
      </c>
      <c r="K149">
        <f t="array" ref="K149:K159">FREQUENCY(J15:J139,J149:J159)</f>
        <v>1</v>
      </c>
      <c r="L149" s="2"/>
    </row>
    <row r="150" spans="9:12" x14ac:dyDescent="0.35">
      <c r="I150">
        <v>2</v>
      </c>
      <c r="J150" s="3">
        <f>J149+($J$159-$J$149)/(COUNT($I$149:$I$159)-1)</f>
        <v>-24149.688149688158</v>
      </c>
      <c r="K150">
        <v>8</v>
      </c>
    </row>
    <row r="151" spans="9:12" x14ac:dyDescent="0.35">
      <c r="I151">
        <v>3</v>
      </c>
      <c r="J151" s="3">
        <f t="shared" ref="J151:J158" si="17">J150+($J$159-$J$149)/(COUNT($I$149:$I$159)-1)</f>
        <v>-5056.1330561330687</v>
      </c>
      <c r="K151">
        <v>21</v>
      </c>
    </row>
    <row r="152" spans="9:12" x14ac:dyDescent="0.35">
      <c r="I152">
        <v>4</v>
      </c>
      <c r="J152" s="3">
        <f t="shared" si="17"/>
        <v>14037.42203742202</v>
      </c>
      <c r="K152">
        <v>28</v>
      </c>
    </row>
    <row r="153" spans="9:12" x14ac:dyDescent="0.35">
      <c r="I153">
        <v>5</v>
      </c>
      <c r="J153" s="3">
        <f t="shared" si="17"/>
        <v>33130.977130977109</v>
      </c>
      <c r="K153">
        <v>23</v>
      </c>
    </row>
    <row r="154" spans="9:12" x14ac:dyDescent="0.35">
      <c r="I154">
        <v>6</v>
      </c>
      <c r="J154" s="3">
        <f t="shared" si="17"/>
        <v>52224.532224532202</v>
      </c>
      <c r="K154">
        <v>17</v>
      </c>
    </row>
    <row r="155" spans="9:12" x14ac:dyDescent="0.35">
      <c r="I155">
        <v>7</v>
      </c>
      <c r="J155" s="3">
        <f t="shared" si="17"/>
        <v>71318.087318087288</v>
      </c>
      <c r="K155">
        <v>9</v>
      </c>
    </row>
    <row r="156" spans="9:12" x14ac:dyDescent="0.35">
      <c r="I156">
        <v>8</v>
      </c>
      <c r="J156" s="3">
        <f t="shared" si="17"/>
        <v>90411.642411642373</v>
      </c>
      <c r="K156">
        <v>7</v>
      </c>
    </row>
    <row r="157" spans="9:12" x14ac:dyDescent="0.35">
      <c r="I157">
        <v>9</v>
      </c>
      <c r="J157" s="3">
        <f t="shared" si="17"/>
        <v>109505.19750519746</v>
      </c>
      <c r="K157">
        <v>5</v>
      </c>
    </row>
    <row r="158" spans="9:12" x14ac:dyDescent="0.35">
      <c r="I158">
        <v>10</v>
      </c>
      <c r="J158" s="3">
        <f t="shared" si="17"/>
        <v>128598.75259875254</v>
      </c>
      <c r="K158">
        <v>4</v>
      </c>
    </row>
    <row r="159" spans="9:12" x14ac:dyDescent="0.35">
      <c r="I159">
        <v>11</v>
      </c>
      <c r="J159" s="3">
        <f>MAX(J15:J139)</f>
        <v>147692.30769230763</v>
      </c>
      <c r="K159">
        <v>2</v>
      </c>
    </row>
    <row r="161" spans="11:11" x14ac:dyDescent="0.35">
      <c r="K161">
        <f>SUM(K149:K159)</f>
        <v>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8" workbookViewId="0">
      <selection activeCell="E10" sqref="E10"/>
    </sheetView>
  </sheetViews>
  <sheetFormatPr defaultColWidth="10.83203125" defaultRowHeight="15.5" x14ac:dyDescent="0.35"/>
  <cols>
    <col min="1" max="1" width="19" style="8" customWidth="1"/>
    <col min="2" max="2" width="20.5" style="8" customWidth="1"/>
    <col min="3" max="16384" width="10.83203125" style="8"/>
  </cols>
  <sheetData>
    <row r="1" spans="1:9" x14ac:dyDescent="0.35">
      <c r="A1" s="7" t="s">
        <v>66</v>
      </c>
      <c r="B1" s="7" t="s">
        <v>67</v>
      </c>
      <c r="C1" s="7">
        <v>1</v>
      </c>
      <c r="D1" s="7">
        <v>2</v>
      </c>
      <c r="E1" s="7">
        <v>3</v>
      </c>
      <c r="F1" s="7">
        <v>4</v>
      </c>
      <c r="G1" s="7">
        <v>5</v>
      </c>
    </row>
    <row r="2" spans="1:9" x14ac:dyDescent="0.35">
      <c r="A2" s="7" t="s">
        <v>68</v>
      </c>
      <c r="B2" s="7">
        <v>0.3</v>
      </c>
      <c r="C2" s="11">
        <f>$B2^C$1</f>
        <v>0.3</v>
      </c>
      <c r="D2" s="11">
        <f t="shared" ref="D2:G2" si="0">$B2^D$1</f>
        <v>0.09</v>
      </c>
      <c r="E2" s="11">
        <f t="shared" si="0"/>
        <v>2.7E-2</v>
      </c>
      <c r="F2" s="11">
        <f t="shared" si="0"/>
        <v>8.0999999999999996E-3</v>
      </c>
      <c r="G2" s="11">
        <f t="shared" si="0"/>
        <v>2.4299999999999999E-3</v>
      </c>
    </row>
    <row r="3" spans="1:9" x14ac:dyDescent="0.35">
      <c r="A3" s="7" t="s">
        <v>69</v>
      </c>
      <c r="B3" s="7">
        <v>0.5</v>
      </c>
      <c r="C3" s="11">
        <f t="shared" ref="C3:G6" si="1">$B3^C$1</f>
        <v>0.5</v>
      </c>
      <c r="D3" s="11">
        <f t="shared" si="1"/>
        <v>0.25</v>
      </c>
      <c r="E3" s="11">
        <f t="shared" si="1"/>
        <v>0.125</v>
      </c>
      <c r="F3" s="11">
        <f t="shared" si="1"/>
        <v>6.25E-2</v>
      </c>
      <c r="G3" s="11">
        <f t="shared" si="1"/>
        <v>3.125E-2</v>
      </c>
    </row>
    <row r="4" spans="1:9" x14ac:dyDescent="0.35">
      <c r="A4" s="7" t="s">
        <v>70</v>
      </c>
      <c r="B4" s="7">
        <v>0.6</v>
      </c>
      <c r="C4" s="11">
        <f t="shared" si="1"/>
        <v>0.6</v>
      </c>
      <c r="D4" s="11">
        <f t="shared" si="1"/>
        <v>0.36</v>
      </c>
      <c r="E4" s="11">
        <f t="shared" si="1"/>
        <v>0.216</v>
      </c>
      <c r="F4" s="11">
        <f t="shared" si="1"/>
        <v>0.12959999999999999</v>
      </c>
      <c r="G4" s="11">
        <f t="shared" si="1"/>
        <v>7.7759999999999996E-2</v>
      </c>
    </row>
    <row r="5" spans="1:9" x14ac:dyDescent="0.35">
      <c r="A5" s="7" t="s">
        <v>41</v>
      </c>
      <c r="B5" s="7">
        <v>0.7</v>
      </c>
      <c r="C5" s="11">
        <f t="shared" si="1"/>
        <v>0.7</v>
      </c>
      <c r="D5" s="11">
        <f t="shared" si="1"/>
        <v>0.48999999999999994</v>
      </c>
      <c r="E5" s="11">
        <f t="shared" si="1"/>
        <v>0.34299999999999992</v>
      </c>
      <c r="F5" s="11">
        <f t="shared" si="1"/>
        <v>0.24009999999999992</v>
      </c>
      <c r="G5" s="11">
        <f t="shared" si="1"/>
        <v>0.16806999999999994</v>
      </c>
    </row>
    <row r="6" spans="1:9" x14ac:dyDescent="0.35">
      <c r="A6" s="7" t="s">
        <v>71</v>
      </c>
      <c r="B6" s="7">
        <v>0.9</v>
      </c>
      <c r="C6" s="11">
        <f t="shared" si="1"/>
        <v>0.9</v>
      </c>
      <c r="D6" s="11">
        <f t="shared" si="1"/>
        <v>0.81</v>
      </c>
      <c r="E6" s="11">
        <f t="shared" si="1"/>
        <v>0.72900000000000009</v>
      </c>
      <c r="F6" s="11">
        <f t="shared" si="1"/>
        <v>0.65610000000000013</v>
      </c>
      <c r="G6" s="11">
        <f t="shared" si="1"/>
        <v>0.59049000000000018</v>
      </c>
    </row>
    <row r="7" spans="1:9" x14ac:dyDescent="0.35">
      <c r="A7" s="9"/>
      <c r="B7" s="10"/>
      <c r="C7" s="10"/>
      <c r="D7" s="10"/>
      <c r="E7" s="10"/>
      <c r="F7" s="10"/>
      <c r="G7" s="10"/>
    </row>
    <row r="8" spans="1:9" x14ac:dyDescent="0.35">
      <c r="A8" s="7" t="s">
        <v>72</v>
      </c>
      <c r="B8" s="11">
        <f t="shared" ref="B8:G8" si="2">AVERAGE(B2:B6)</f>
        <v>0.59999999999999987</v>
      </c>
      <c r="C8" s="11">
        <f t="shared" si="2"/>
        <v>0.59999999999999987</v>
      </c>
      <c r="D8" s="11">
        <f t="shared" si="2"/>
        <v>0.4</v>
      </c>
      <c r="E8" s="11">
        <f t="shared" si="2"/>
        <v>0.28799999999999998</v>
      </c>
      <c r="F8" s="11">
        <f t="shared" si="2"/>
        <v>0.21928</v>
      </c>
      <c r="G8" s="11">
        <f t="shared" si="2"/>
        <v>0.17400000000000002</v>
      </c>
    </row>
    <row r="10" spans="1:9" x14ac:dyDescent="0.35">
      <c r="B10" s="8" t="s">
        <v>73</v>
      </c>
      <c r="C10" s="12">
        <f>C8</f>
        <v>0.59999999999999987</v>
      </c>
      <c r="D10" s="12">
        <f>D8/C8</f>
        <v>0.66666666666666685</v>
      </c>
      <c r="E10" s="12">
        <f>E8/D8</f>
        <v>0.71999999999999986</v>
      </c>
      <c r="F10" s="12">
        <f>F8/E8</f>
        <v>0.761388888888889</v>
      </c>
      <c r="G10" s="12">
        <f>G8/F8</f>
        <v>0.79350601970083923</v>
      </c>
    </row>
    <row r="12" spans="1:9" x14ac:dyDescent="0.35">
      <c r="A12" s="8" t="s">
        <v>66</v>
      </c>
      <c r="B12" s="8" t="s">
        <v>74</v>
      </c>
      <c r="C12" s="8" t="s">
        <v>75</v>
      </c>
      <c r="D12" s="8" t="s">
        <v>76</v>
      </c>
      <c r="E12" s="8" t="s">
        <v>77</v>
      </c>
      <c r="F12" s="8" t="s">
        <v>78</v>
      </c>
      <c r="G12" s="8" t="s">
        <v>79</v>
      </c>
      <c r="I12" s="13" t="s">
        <v>80</v>
      </c>
    </row>
    <row r="13" spans="1:9" x14ac:dyDescent="0.35">
      <c r="A13" s="8" t="s">
        <v>68</v>
      </c>
      <c r="B13" s="12">
        <f>$B$24</f>
        <v>30000</v>
      </c>
      <c r="C13" s="12">
        <f>C2*$B$24/(1+$B$25)^C$1</f>
        <v>8181.8181818181811</v>
      </c>
      <c r="D13" s="12">
        <f t="shared" ref="D13:G13" si="3">D2*$B$24/(1+$B$25)^D$1</f>
        <v>2231.4049586776855</v>
      </c>
      <c r="E13" s="12">
        <f t="shared" si="3"/>
        <v>608.56498873027783</v>
      </c>
      <c r="F13" s="12">
        <f t="shared" si="3"/>
        <v>165.97226965371215</v>
      </c>
      <c r="G13" s="12">
        <f t="shared" si="3"/>
        <v>45.265164451012389</v>
      </c>
      <c r="H13" s="12"/>
      <c r="I13" s="14">
        <f>SUM(B13:G13)-$B$23</f>
        <v>-8766.974436669123</v>
      </c>
    </row>
    <row r="14" spans="1:9" x14ac:dyDescent="0.35">
      <c r="A14" s="8" t="s">
        <v>69</v>
      </c>
      <c r="B14" s="12">
        <f t="shared" ref="B14:B17" si="4">$B$24</f>
        <v>30000</v>
      </c>
      <c r="C14" s="12">
        <f t="shared" ref="C14:G17" si="5">C3*$B$24/(1+$B$25)^C$1</f>
        <v>13636.363636363636</v>
      </c>
      <c r="D14" s="12">
        <f t="shared" si="5"/>
        <v>6198.3471074380159</v>
      </c>
      <c r="E14" s="12">
        <f t="shared" si="5"/>
        <v>2817.4305033809155</v>
      </c>
      <c r="F14" s="12">
        <f t="shared" si="5"/>
        <v>1280.6502288095071</v>
      </c>
      <c r="G14" s="12">
        <f t="shared" si="5"/>
        <v>582.1137403679578</v>
      </c>
      <c r="H14" s="12"/>
      <c r="I14" s="14">
        <f t="shared" ref="I14:I17" si="6">SUM(B14:G14)-$B$23</f>
        <v>4514.9052163600281</v>
      </c>
    </row>
    <row r="15" spans="1:9" x14ac:dyDescent="0.35">
      <c r="A15" s="8" t="s">
        <v>70</v>
      </c>
      <c r="B15" s="12">
        <f t="shared" si="4"/>
        <v>30000</v>
      </c>
      <c r="C15" s="12">
        <f t="shared" si="5"/>
        <v>16363.636363636362</v>
      </c>
      <c r="D15" s="12">
        <f t="shared" si="5"/>
        <v>8925.619834710742</v>
      </c>
      <c r="E15" s="12">
        <f t="shared" si="5"/>
        <v>4868.5199098422227</v>
      </c>
      <c r="F15" s="12">
        <f t="shared" si="5"/>
        <v>2655.5563144593943</v>
      </c>
      <c r="G15" s="12">
        <f t="shared" si="5"/>
        <v>1448.4852624323964</v>
      </c>
      <c r="H15" s="12"/>
      <c r="I15" s="14">
        <f t="shared" si="6"/>
        <v>14261.817685081114</v>
      </c>
    </row>
    <row r="16" spans="1:9" x14ac:dyDescent="0.35">
      <c r="A16" s="13" t="s">
        <v>41</v>
      </c>
      <c r="B16" s="12">
        <f t="shared" si="4"/>
        <v>30000</v>
      </c>
      <c r="C16" s="12">
        <f t="shared" si="5"/>
        <v>19090.909090909088</v>
      </c>
      <c r="D16" s="12">
        <f t="shared" si="5"/>
        <v>12148.760330578509</v>
      </c>
      <c r="E16" s="12">
        <f t="shared" si="5"/>
        <v>7731.0293012772318</v>
      </c>
      <c r="F16" s="12">
        <f t="shared" si="5"/>
        <v>4919.7459189946012</v>
      </c>
      <c r="G16" s="12">
        <f t="shared" si="5"/>
        <v>3130.7474029965642</v>
      </c>
      <c r="H16" s="12"/>
      <c r="I16" s="14">
        <f t="shared" si="6"/>
        <v>27021.192044755997</v>
      </c>
    </row>
    <row r="17" spans="1:9" x14ac:dyDescent="0.35">
      <c r="A17" s="13" t="s">
        <v>71</v>
      </c>
      <c r="B17" s="12">
        <f t="shared" si="4"/>
        <v>30000</v>
      </c>
      <c r="C17" s="12">
        <f t="shared" si="5"/>
        <v>24545.454545454544</v>
      </c>
      <c r="D17" s="12">
        <f t="shared" si="5"/>
        <v>20082.644628099169</v>
      </c>
      <c r="E17" s="12">
        <f t="shared" si="5"/>
        <v>16431.254695717504</v>
      </c>
      <c r="F17" s="12">
        <f t="shared" si="5"/>
        <v>13443.753841950685</v>
      </c>
      <c r="G17" s="12">
        <f t="shared" si="5"/>
        <v>10999.434961596015</v>
      </c>
      <c r="H17" s="12"/>
      <c r="I17" s="14">
        <f t="shared" si="6"/>
        <v>65502.542672817915</v>
      </c>
    </row>
    <row r="18" spans="1:9" x14ac:dyDescent="0.35">
      <c r="B18" s="12"/>
      <c r="C18" s="12"/>
      <c r="D18" s="12"/>
      <c r="E18" s="12"/>
      <c r="F18" s="12"/>
      <c r="G18" s="12"/>
      <c r="H18" s="12"/>
      <c r="I18" s="12"/>
    </row>
    <row r="19" spans="1:9" x14ac:dyDescent="0.35">
      <c r="B19" s="12"/>
      <c r="C19" s="12"/>
      <c r="D19" s="12"/>
      <c r="E19" s="12"/>
      <c r="F19" s="12"/>
      <c r="G19" s="12"/>
      <c r="H19" s="12"/>
      <c r="I19" s="14">
        <f>AVERAGE(I13:I17)</f>
        <v>20506.696636469183</v>
      </c>
    </row>
    <row r="23" spans="1:9" x14ac:dyDescent="0.35">
      <c r="A23" s="8" t="s">
        <v>38</v>
      </c>
      <c r="B23" s="8">
        <v>50000</v>
      </c>
    </row>
    <row r="24" spans="1:9" x14ac:dyDescent="0.35">
      <c r="A24" s="8" t="s">
        <v>39</v>
      </c>
      <c r="B24" s="8">
        <v>30000</v>
      </c>
    </row>
    <row r="25" spans="1:9" x14ac:dyDescent="0.35">
      <c r="A25" s="8" t="s">
        <v>41</v>
      </c>
      <c r="B25" s="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maru solution.csv</vt:lpstr>
      <vt:lpstr>Sensitivity Analysis</vt:lpstr>
      <vt:lpstr>Heterogeneity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Fernbach</dc:creator>
  <cp:lastModifiedBy>The Law</cp:lastModifiedBy>
  <dcterms:created xsi:type="dcterms:W3CDTF">2017-01-13T19:00:57Z</dcterms:created>
  <dcterms:modified xsi:type="dcterms:W3CDTF">2018-02-06T20:06:01Z</dcterms:modified>
</cp:coreProperties>
</file>