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ak\Documents\GitHub\Ex-Machinis\documents\"/>
    </mc:Choice>
  </mc:AlternateContent>
  <xr:revisionPtr revIDLastSave="0" documentId="13_ncr:1_{E4D9B1AD-A46A-4E6E-8861-3C54FDFC9C73}" xr6:coauthVersionLast="47" xr6:coauthVersionMax="47" xr10:uidLastSave="{00000000-0000-0000-0000-000000000000}"/>
  <bookViews>
    <workbookView xWindow="-108" yWindow="-108" windowWidth="23256" windowHeight="12456" activeTab="2" xr2:uid="{3AAF8C4B-684B-4378-BBC5-237A7405B9AC}"/>
  </bookViews>
  <sheets>
    <sheet name="Resources" sheetId="3" r:id="rId1"/>
    <sheet name="Protocols" sheetId="1" r:id="rId2"/>
    <sheet name="Resource Effects" sheetId="2" r:id="rId3"/>
    <sheet name="Location Effects" sheetId="4" r:id="rId4"/>
    <sheet name="Market Effects" sheetId="5" r:id="rId5"/>
    <sheet name="Event Types" sheetId="6" r:id="rId6"/>
  </sheets>
  <definedNames>
    <definedName name="_xlnm._FilterDatabase" localSheetId="2" hidden="1">'Resource Effects'!$AB$3:$AN$260</definedName>
    <definedName name="EventNames">EventTypes[name]</definedName>
    <definedName name="EventTypeIds">EventTypes[id]</definedName>
    <definedName name="EventTypeNames">EventTypes[name]</definedName>
    <definedName name="ProtocolIds">Protocols!$A:$A</definedName>
    <definedName name="ProtocolName">ResourceEffects[Protocol Name]</definedName>
    <definedName name="ProtocolNames">Protocols[name]</definedName>
    <definedName name="ProtocolNamesCol">Protocols!$B:$B</definedName>
    <definedName name="ResourceIds">Resources[id]</definedName>
    <definedName name="ResourceNames">Resources[name]</definedName>
    <definedName name="TimeInterval">'Resource Effects'!$C$1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V15" i="2" s="1"/>
  <c r="J16" i="2"/>
  <c r="J17" i="2"/>
  <c r="J18" i="2"/>
  <c r="J19" i="2"/>
  <c r="J20" i="2"/>
  <c r="J21" i="2"/>
  <c r="J22" i="2"/>
  <c r="J23" i="2"/>
  <c r="J24" i="2"/>
  <c r="J25" i="2"/>
  <c r="J26" i="2"/>
  <c r="J27" i="2"/>
  <c r="V27" i="2" s="1"/>
  <c r="J28" i="2"/>
  <c r="J29" i="2"/>
  <c r="J30" i="2"/>
  <c r="J31" i="2"/>
  <c r="J32" i="2"/>
  <c r="J33" i="2"/>
  <c r="J34" i="2"/>
  <c r="J35" i="2"/>
  <c r="J36" i="2"/>
  <c r="J37" i="2"/>
  <c r="J38" i="2"/>
  <c r="J39" i="2"/>
  <c r="V39" i="2" s="1"/>
  <c r="J40" i="2"/>
  <c r="J41" i="2"/>
  <c r="J42" i="2"/>
  <c r="J43" i="2"/>
  <c r="J44" i="2"/>
  <c r="J45" i="2"/>
  <c r="J46" i="2"/>
  <c r="J47" i="2"/>
  <c r="J48" i="2"/>
  <c r="J49" i="2"/>
  <c r="J50" i="2"/>
  <c r="J51" i="2"/>
  <c r="V51" i="2" s="1"/>
  <c r="J52" i="2"/>
  <c r="J53" i="2"/>
  <c r="J54" i="2"/>
  <c r="J55" i="2"/>
  <c r="J56" i="2"/>
  <c r="J57" i="2"/>
  <c r="J58" i="2"/>
  <c r="J59" i="2"/>
  <c r="J60" i="2"/>
  <c r="J61" i="2"/>
  <c r="J62" i="2"/>
  <c r="J63" i="2"/>
  <c r="V63" i="2" s="1"/>
  <c r="J64" i="2"/>
  <c r="J65" i="2"/>
  <c r="J66" i="2"/>
  <c r="J67" i="2"/>
  <c r="J68" i="2"/>
  <c r="J69" i="2"/>
  <c r="J70" i="2"/>
  <c r="J71" i="2"/>
  <c r="J72" i="2"/>
  <c r="J73" i="2"/>
  <c r="J74" i="2"/>
  <c r="J75" i="2"/>
  <c r="V75" i="2" s="1"/>
  <c r="J76" i="2"/>
  <c r="J77" i="2"/>
  <c r="J78" i="2"/>
  <c r="J79" i="2"/>
  <c r="J80" i="2"/>
  <c r="J81" i="2"/>
  <c r="J82" i="2"/>
  <c r="J83" i="2"/>
  <c r="J84" i="2"/>
  <c r="J85" i="2"/>
  <c r="J86" i="2"/>
  <c r="J87" i="2"/>
  <c r="V87" i="2" s="1"/>
  <c r="J88" i="2"/>
  <c r="J89" i="2"/>
  <c r="J90" i="2"/>
  <c r="J91" i="2"/>
  <c r="J92" i="2"/>
  <c r="J93" i="2"/>
  <c r="J94" i="2"/>
  <c r="J95" i="2"/>
  <c r="J96" i="2"/>
  <c r="J97" i="2"/>
  <c r="J98" i="2"/>
  <c r="J99" i="2"/>
  <c r="V99" i="2" s="1"/>
  <c r="J100" i="2"/>
  <c r="J101" i="2"/>
  <c r="J102" i="2"/>
  <c r="J103" i="2"/>
  <c r="J104" i="2"/>
  <c r="J105" i="2"/>
  <c r="J106" i="2"/>
  <c r="J107" i="2"/>
  <c r="J108" i="2"/>
  <c r="J109" i="2"/>
  <c r="J110" i="2"/>
  <c r="J111" i="2"/>
  <c r="V111" i="2" s="1"/>
  <c r="J112" i="2"/>
  <c r="J113" i="2"/>
  <c r="J114" i="2"/>
  <c r="J115" i="2"/>
  <c r="J116" i="2"/>
  <c r="J117" i="2"/>
  <c r="J118" i="2"/>
  <c r="J119" i="2"/>
  <c r="J120" i="2"/>
  <c r="J121" i="2"/>
  <c r="J122" i="2"/>
  <c r="J123" i="2"/>
  <c r="V123" i="2" s="1"/>
  <c r="J124" i="2"/>
  <c r="J125" i="2"/>
  <c r="J126" i="2"/>
  <c r="J127" i="2"/>
  <c r="J128" i="2"/>
  <c r="J129" i="2"/>
  <c r="J130" i="2"/>
  <c r="J131" i="2"/>
  <c r="J132" i="2"/>
  <c r="J133" i="2"/>
  <c r="J134" i="2"/>
  <c r="J135" i="2"/>
  <c r="V135" i="2" s="1"/>
  <c r="J136" i="2"/>
  <c r="J137" i="2"/>
  <c r="J138" i="2"/>
  <c r="J139" i="2"/>
  <c r="J140" i="2"/>
  <c r="J141" i="2"/>
  <c r="J142" i="2"/>
  <c r="J143" i="2"/>
  <c r="J144" i="2"/>
  <c r="J145" i="2"/>
  <c r="J146" i="2"/>
  <c r="J147" i="2"/>
  <c r="V147" i="2" s="1"/>
  <c r="J148" i="2"/>
  <c r="J149" i="2"/>
  <c r="J150" i="2"/>
  <c r="J151" i="2"/>
  <c r="J152" i="2"/>
  <c r="J153" i="2"/>
  <c r="J154" i="2"/>
  <c r="J155" i="2"/>
  <c r="J156" i="2"/>
  <c r="J157" i="2"/>
  <c r="J158" i="2"/>
  <c r="J159" i="2"/>
  <c r="V159" i="2" s="1"/>
  <c r="J160" i="2"/>
  <c r="J161" i="2"/>
  <c r="J162" i="2"/>
  <c r="J163" i="2"/>
  <c r="J164" i="2"/>
  <c r="J165" i="2"/>
  <c r="J166" i="2"/>
  <c r="J167" i="2"/>
  <c r="J168" i="2"/>
  <c r="J169" i="2"/>
  <c r="J170" i="2"/>
  <c r="J171" i="2"/>
  <c r="V171" i="2" s="1"/>
  <c r="J172" i="2"/>
  <c r="J173" i="2"/>
  <c r="J174" i="2"/>
  <c r="J175" i="2"/>
  <c r="J176" i="2"/>
  <c r="J177" i="2"/>
  <c r="J178" i="2"/>
  <c r="J179" i="2"/>
  <c r="J180" i="2"/>
  <c r="J181" i="2"/>
  <c r="J182" i="2"/>
  <c r="J183" i="2"/>
  <c r="V183" i="2" s="1"/>
  <c r="J184" i="2"/>
  <c r="J185" i="2"/>
  <c r="J186" i="2"/>
  <c r="J187" i="2"/>
  <c r="J188" i="2"/>
  <c r="J189" i="2"/>
  <c r="J190" i="2"/>
  <c r="J191" i="2"/>
  <c r="J192" i="2"/>
  <c r="J193" i="2"/>
  <c r="J194" i="2"/>
  <c r="J195" i="2"/>
  <c r="V195" i="2" s="1"/>
  <c r="J196" i="2"/>
  <c r="J197" i="2"/>
  <c r="J198" i="2"/>
  <c r="J199" i="2"/>
  <c r="J200" i="2"/>
  <c r="J201" i="2"/>
  <c r="J202" i="2"/>
  <c r="J203" i="2"/>
  <c r="J204" i="2"/>
  <c r="J205" i="2"/>
  <c r="J206" i="2"/>
  <c r="J207" i="2"/>
  <c r="V207" i="2" s="1"/>
  <c r="J208" i="2"/>
  <c r="J209" i="2"/>
  <c r="J210" i="2"/>
  <c r="J211" i="2"/>
  <c r="J212" i="2"/>
  <c r="J213" i="2"/>
  <c r="J214" i="2"/>
  <c r="J215" i="2"/>
  <c r="J216" i="2"/>
  <c r="J217" i="2"/>
  <c r="J218" i="2"/>
  <c r="J219" i="2"/>
  <c r="V219" i="2" s="1"/>
  <c r="J220" i="2"/>
  <c r="J221" i="2"/>
  <c r="J222" i="2"/>
  <c r="J223" i="2"/>
  <c r="J224" i="2"/>
  <c r="J225" i="2"/>
  <c r="J226" i="2"/>
  <c r="J227" i="2"/>
  <c r="J228" i="2"/>
  <c r="J229" i="2"/>
  <c r="J230" i="2"/>
  <c r="J231" i="2"/>
  <c r="V231" i="2" s="1"/>
  <c r="J232" i="2"/>
  <c r="J233" i="2"/>
  <c r="J234" i="2"/>
  <c r="J235" i="2"/>
  <c r="J236" i="2"/>
  <c r="J237" i="2"/>
  <c r="J238" i="2"/>
  <c r="J239" i="2"/>
  <c r="J240" i="2"/>
  <c r="J241" i="2"/>
  <c r="J242" i="2"/>
  <c r="J243" i="2"/>
  <c r="V243" i="2" s="1"/>
  <c r="J244" i="2"/>
  <c r="J245" i="2"/>
  <c r="J246" i="2"/>
  <c r="J247" i="2"/>
  <c r="J248" i="2"/>
  <c r="J249" i="2"/>
  <c r="J250" i="2"/>
  <c r="J251" i="2"/>
  <c r="J252" i="2"/>
  <c r="J253" i="2"/>
  <c r="J254" i="2"/>
  <c r="J255" i="2"/>
  <c r="V255" i="2" s="1"/>
  <c r="J256" i="2"/>
  <c r="J257" i="2"/>
  <c r="J258" i="2"/>
  <c r="J259" i="2"/>
  <c r="J260" i="2"/>
  <c r="J261" i="2"/>
  <c r="J262" i="2"/>
  <c r="J263" i="2"/>
  <c r="J26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K4" i="2"/>
  <c r="L4" i="2" s="1"/>
  <c r="M4" i="2" s="1"/>
  <c r="N4" i="2" s="1"/>
  <c r="K5" i="2"/>
  <c r="L5" i="2" s="1"/>
  <c r="M5" i="2" s="1"/>
  <c r="N5" i="2" s="1"/>
  <c r="K6" i="2"/>
  <c r="L6" i="2" s="1"/>
  <c r="M6" i="2" s="1"/>
  <c r="N6" i="2" s="1"/>
  <c r="K7" i="2"/>
  <c r="L7" i="2" s="1"/>
  <c r="M7" i="2" s="1"/>
  <c r="N7" i="2" s="1"/>
  <c r="K8" i="2"/>
  <c r="L8" i="2" s="1"/>
  <c r="M8" i="2" s="1"/>
  <c r="N8" i="2" s="1"/>
  <c r="K9" i="2"/>
  <c r="L9" i="2" s="1"/>
  <c r="M9" i="2" s="1"/>
  <c r="N9" i="2" s="1"/>
  <c r="K10" i="2"/>
  <c r="L10" i="2" s="1"/>
  <c r="M10" i="2" s="1"/>
  <c r="N10" i="2" s="1"/>
  <c r="K11" i="2"/>
  <c r="L11" i="2" s="1"/>
  <c r="M11" i="2" s="1"/>
  <c r="N11" i="2" s="1"/>
  <c r="K12" i="2"/>
  <c r="L12" i="2" s="1"/>
  <c r="M12" i="2" s="1"/>
  <c r="N12" i="2" s="1"/>
  <c r="K13" i="2"/>
  <c r="L13" i="2" s="1"/>
  <c r="M13" i="2" s="1"/>
  <c r="N13" i="2" s="1"/>
  <c r="K14" i="2"/>
  <c r="L14" i="2" s="1"/>
  <c r="M14" i="2" s="1"/>
  <c r="N14" i="2" s="1"/>
  <c r="K15" i="2"/>
  <c r="L15" i="2" s="1"/>
  <c r="M15" i="2" s="1"/>
  <c r="N15" i="2" s="1"/>
  <c r="K16" i="2"/>
  <c r="L16" i="2" s="1"/>
  <c r="M16" i="2" s="1"/>
  <c r="N16" i="2" s="1"/>
  <c r="K17" i="2"/>
  <c r="L17" i="2" s="1"/>
  <c r="M17" i="2" s="1"/>
  <c r="N17" i="2" s="1"/>
  <c r="K18" i="2"/>
  <c r="L18" i="2" s="1"/>
  <c r="M18" i="2" s="1"/>
  <c r="N18" i="2" s="1"/>
  <c r="K19" i="2"/>
  <c r="L19" i="2" s="1"/>
  <c r="M19" i="2" s="1"/>
  <c r="N19" i="2" s="1"/>
  <c r="K20" i="2"/>
  <c r="L20" i="2" s="1"/>
  <c r="M20" i="2" s="1"/>
  <c r="N20" i="2" s="1"/>
  <c r="K21" i="2"/>
  <c r="L21" i="2" s="1"/>
  <c r="M21" i="2" s="1"/>
  <c r="N21" i="2" s="1"/>
  <c r="K22" i="2"/>
  <c r="L22" i="2" s="1"/>
  <c r="M22" i="2" s="1"/>
  <c r="N22" i="2" s="1"/>
  <c r="K23" i="2"/>
  <c r="L23" i="2" s="1"/>
  <c r="M23" i="2" s="1"/>
  <c r="N23" i="2" s="1"/>
  <c r="K24" i="2"/>
  <c r="L24" i="2" s="1"/>
  <c r="M24" i="2" s="1"/>
  <c r="N24" i="2" s="1"/>
  <c r="K25" i="2"/>
  <c r="L25" i="2" s="1"/>
  <c r="M25" i="2" s="1"/>
  <c r="N25" i="2" s="1"/>
  <c r="K26" i="2"/>
  <c r="L26" i="2" s="1"/>
  <c r="M26" i="2" s="1"/>
  <c r="N26" i="2" s="1"/>
  <c r="K27" i="2"/>
  <c r="L27" i="2" s="1"/>
  <c r="M27" i="2" s="1"/>
  <c r="N27" i="2" s="1"/>
  <c r="K28" i="2"/>
  <c r="L28" i="2" s="1"/>
  <c r="M28" i="2" s="1"/>
  <c r="N28" i="2" s="1"/>
  <c r="K29" i="2"/>
  <c r="L29" i="2" s="1"/>
  <c r="M29" i="2" s="1"/>
  <c r="N29" i="2" s="1"/>
  <c r="K30" i="2"/>
  <c r="L30" i="2" s="1"/>
  <c r="M30" i="2" s="1"/>
  <c r="N30" i="2" s="1"/>
  <c r="K31" i="2"/>
  <c r="L31" i="2" s="1"/>
  <c r="M31" i="2" s="1"/>
  <c r="N31" i="2" s="1"/>
  <c r="K32" i="2"/>
  <c r="L32" i="2" s="1"/>
  <c r="M32" i="2" s="1"/>
  <c r="N32" i="2" s="1"/>
  <c r="K33" i="2"/>
  <c r="L33" i="2" s="1"/>
  <c r="M33" i="2" s="1"/>
  <c r="N33" i="2" s="1"/>
  <c r="K34" i="2"/>
  <c r="L34" i="2" s="1"/>
  <c r="M34" i="2" s="1"/>
  <c r="N34" i="2" s="1"/>
  <c r="K35" i="2"/>
  <c r="L35" i="2" s="1"/>
  <c r="M35" i="2" s="1"/>
  <c r="N35" i="2" s="1"/>
  <c r="K36" i="2"/>
  <c r="L36" i="2" s="1"/>
  <c r="M36" i="2" s="1"/>
  <c r="N36" i="2" s="1"/>
  <c r="K37" i="2"/>
  <c r="L37" i="2" s="1"/>
  <c r="M37" i="2" s="1"/>
  <c r="N37" i="2" s="1"/>
  <c r="K38" i="2"/>
  <c r="L38" i="2" s="1"/>
  <c r="M38" i="2" s="1"/>
  <c r="N38" i="2" s="1"/>
  <c r="K39" i="2"/>
  <c r="L39" i="2" s="1"/>
  <c r="M39" i="2" s="1"/>
  <c r="N39" i="2" s="1"/>
  <c r="K40" i="2"/>
  <c r="L40" i="2" s="1"/>
  <c r="M40" i="2" s="1"/>
  <c r="N40" i="2" s="1"/>
  <c r="K41" i="2"/>
  <c r="L41" i="2" s="1"/>
  <c r="M41" i="2" s="1"/>
  <c r="N41" i="2" s="1"/>
  <c r="K42" i="2"/>
  <c r="L42" i="2" s="1"/>
  <c r="M42" i="2" s="1"/>
  <c r="N42" i="2" s="1"/>
  <c r="K43" i="2"/>
  <c r="L43" i="2" s="1"/>
  <c r="M43" i="2" s="1"/>
  <c r="N43" i="2" s="1"/>
  <c r="K44" i="2"/>
  <c r="L44" i="2" s="1"/>
  <c r="M44" i="2" s="1"/>
  <c r="N44" i="2" s="1"/>
  <c r="K45" i="2"/>
  <c r="L45" i="2" s="1"/>
  <c r="M45" i="2" s="1"/>
  <c r="N45" i="2" s="1"/>
  <c r="K46" i="2"/>
  <c r="L46" i="2" s="1"/>
  <c r="M46" i="2" s="1"/>
  <c r="N46" i="2" s="1"/>
  <c r="K47" i="2"/>
  <c r="L47" i="2" s="1"/>
  <c r="M47" i="2" s="1"/>
  <c r="N47" i="2" s="1"/>
  <c r="K48" i="2"/>
  <c r="L48" i="2" s="1"/>
  <c r="M48" i="2" s="1"/>
  <c r="N48" i="2" s="1"/>
  <c r="K49" i="2"/>
  <c r="L49" i="2" s="1"/>
  <c r="M49" i="2" s="1"/>
  <c r="N49" i="2" s="1"/>
  <c r="K50" i="2"/>
  <c r="L50" i="2" s="1"/>
  <c r="M50" i="2" s="1"/>
  <c r="N50" i="2" s="1"/>
  <c r="K51" i="2"/>
  <c r="L51" i="2" s="1"/>
  <c r="M51" i="2" s="1"/>
  <c r="N51" i="2" s="1"/>
  <c r="K52" i="2"/>
  <c r="L52" i="2" s="1"/>
  <c r="M52" i="2" s="1"/>
  <c r="N52" i="2" s="1"/>
  <c r="K53" i="2"/>
  <c r="L53" i="2" s="1"/>
  <c r="M53" i="2" s="1"/>
  <c r="N53" i="2" s="1"/>
  <c r="K54" i="2"/>
  <c r="L54" i="2" s="1"/>
  <c r="M54" i="2" s="1"/>
  <c r="N54" i="2" s="1"/>
  <c r="K55" i="2"/>
  <c r="L55" i="2" s="1"/>
  <c r="M55" i="2" s="1"/>
  <c r="N55" i="2" s="1"/>
  <c r="K56" i="2"/>
  <c r="L56" i="2" s="1"/>
  <c r="M56" i="2" s="1"/>
  <c r="N56" i="2" s="1"/>
  <c r="K57" i="2"/>
  <c r="L57" i="2" s="1"/>
  <c r="M57" i="2" s="1"/>
  <c r="N57" i="2" s="1"/>
  <c r="K58" i="2"/>
  <c r="L58" i="2" s="1"/>
  <c r="M58" i="2" s="1"/>
  <c r="N58" i="2" s="1"/>
  <c r="K59" i="2"/>
  <c r="L59" i="2" s="1"/>
  <c r="M59" i="2" s="1"/>
  <c r="N59" i="2" s="1"/>
  <c r="K60" i="2"/>
  <c r="L60" i="2" s="1"/>
  <c r="M60" i="2" s="1"/>
  <c r="N60" i="2" s="1"/>
  <c r="K61" i="2"/>
  <c r="L61" i="2" s="1"/>
  <c r="M61" i="2" s="1"/>
  <c r="N61" i="2" s="1"/>
  <c r="K62" i="2"/>
  <c r="L62" i="2" s="1"/>
  <c r="M62" i="2" s="1"/>
  <c r="N62" i="2" s="1"/>
  <c r="K63" i="2"/>
  <c r="L63" i="2" s="1"/>
  <c r="M63" i="2" s="1"/>
  <c r="N63" i="2" s="1"/>
  <c r="K64" i="2"/>
  <c r="L64" i="2" s="1"/>
  <c r="M64" i="2" s="1"/>
  <c r="N64" i="2" s="1"/>
  <c r="K65" i="2"/>
  <c r="L65" i="2" s="1"/>
  <c r="M65" i="2" s="1"/>
  <c r="N65" i="2" s="1"/>
  <c r="K66" i="2"/>
  <c r="L66" i="2" s="1"/>
  <c r="M66" i="2" s="1"/>
  <c r="N66" i="2" s="1"/>
  <c r="K67" i="2"/>
  <c r="L67" i="2" s="1"/>
  <c r="M67" i="2" s="1"/>
  <c r="N67" i="2" s="1"/>
  <c r="K68" i="2"/>
  <c r="L68" i="2" s="1"/>
  <c r="M68" i="2" s="1"/>
  <c r="N68" i="2" s="1"/>
  <c r="K69" i="2"/>
  <c r="L69" i="2" s="1"/>
  <c r="M69" i="2" s="1"/>
  <c r="N69" i="2" s="1"/>
  <c r="K70" i="2"/>
  <c r="L70" i="2" s="1"/>
  <c r="M70" i="2" s="1"/>
  <c r="N70" i="2" s="1"/>
  <c r="K71" i="2"/>
  <c r="L71" i="2" s="1"/>
  <c r="M71" i="2" s="1"/>
  <c r="N71" i="2" s="1"/>
  <c r="K72" i="2"/>
  <c r="L72" i="2" s="1"/>
  <c r="M72" i="2" s="1"/>
  <c r="N72" i="2" s="1"/>
  <c r="K73" i="2"/>
  <c r="L73" i="2" s="1"/>
  <c r="M73" i="2" s="1"/>
  <c r="N73" i="2" s="1"/>
  <c r="K74" i="2"/>
  <c r="L74" i="2" s="1"/>
  <c r="M74" i="2" s="1"/>
  <c r="N74" i="2" s="1"/>
  <c r="K75" i="2"/>
  <c r="L75" i="2" s="1"/>
  <c r="M75" i="2" s="1"/>
  <c r="N75" i="2" s="1"/>
  <c r="K76" i="2"/>
  <c r="L76" i="2" s="1"/>
  <c r="M76" i="2" s="1"/>
  <c r="N76" i="2" s="1"/>
  <c r="K77" i="2"/>
  <c r="L77" i="2" s="1"/>
  <c r="M77" i="2" s="1"/>
  <c r="N77" i="2" s="1"/>
  <c r="K78" i="2"/>
  <c r="L78" i="2" s="1"/>
  <c r="M78" i="2" s="1"/>
  <c r="N78" i="2" s="1"/>
  <c r="K79" i="2"/>
  <c r="L79" i="2" s="1"/>
  <c r="M79" i="2" s="1"/>
  <c r="N79" i="2" s="1"/>
  <c r="K80" i="2"/>
  <c r="L80" i="2" s="1"/>
  <c r="M80" i="2" s="1"/>
  <c r="N80" i="2" s="1"/>
  <c r="K81" i="2"/>
  <c r="L81" i="2" s="1"/>
  <c r="M81" i="2" s="1"/>
  <c r="N81" i="2" s="1"/>
  <c r="K82" i="2"/>
  <c r="L82" i="2" s="1"/>
  <c r="M82" i="2" s="1"/>
  <c r="N82" i="2" s="1"/>
  <c r="K83" i="2"/>
  <c r="L83" i="2" s="1"/>
  <c r="M83" i="2" s="1"/>
  <c r="N83" i="2" s="1"/>
  <c r="K84" i="2"/>
  <c r="L84" i="2" s="1"/>
  <c r="M84" i="2" s="1"/>
  <c r="N84" i="2" s="1"/>
  <c r="K85" i="2"/>
  <c r="L85" i="2" s="1"/>
  <c r="M85" i="2" s="1"/>
  <c r="N85" i="2" s="1"/>
  <c r="K86" i="2"/>
  <c r="L86" i="2" s="1"/>
  <c r="M86" i="2" s="1"/>
  <c r="N86" i="2" s="1"/>
  <c r="K87" i="2"/>
  <c r="L87" i="2" s="1"/>
  <c r="M87" i="2" s="1"/>
  <c r="N87" i="2" s="1"/>
  <c r="K88" i="2"/>
  <c r="L88" i="2" s="1"/>
  <c r="M88" i="2" s="1"/>
  <c r="N88" i="2" s="1"/>
  <c r="K89" i="2"/>
  <c r="L89" i="2" s="1"/>
  <c r="M89" i="2" s="1"/>
  <c r="N89" i="2" s="1"/>
  <c r="K90" i="2"/>
  <c r="L90" i="2" s="1"/>
  <c r="M90" i="2" s="1"/>
  <c r="N90" i="2" s="1"/>
  <c r="K91" i="2"/>
  <c r="L91" i="2" s="1"/>
  <c r="M91" i="2" s="1"/>
  <c r="N91" i="2" s="1"/>
  <c r="K92" i="2"/>
  <c r="L92" i="2" s="1"/>
  <c r="M92" i="2" s="1"/>
  <c r="N92" i="2" s="1"/>
  <c r="K93" i="2"/>
  <c r="L93" i="2" s="1"/>
  <c r="M93" i="2" s="1"/>
  <c r="N93" i="2" s="1"/>
  <c r="K94" i="2"/>
  <c r="L94" i="2" s="1"/>
  <c r="M94" i="2" s="1"/>
  <c r="N94" i="2" s="1"/>
  <c r="K95" i="2"/>
  <c r="L95" i="2" s="1"/>
  <c r="M95" i="2" s="1"/>
  <c r="N95" i="2" s="1"/>
  <c r="K96" i="2"/>
  <c r="L96" i="2" s="1"/>
  <c r="M96" i="2" s="1"/>
  <c r="N96" i="2" s="1"/>
  <c r="K97" i="2"/>
  <c r="L97" i="2" s="1"/>
  <c r="M97" i="2" s="1"/>
  <c r="N97" i="2" s="1"/>
  <c r="K98" i="2"/>
  <c r="L98" i="2" s="1"/>
  <c r="M98" i="2" s="1"/>
  <c r="N98" i="2" s="1"/>
  <c r="K99" i="2"/>
  <c r="L99" i="2" s="1"/>
  <c r="M99" i="2" s="1"/>
  <c r="N99" i="2" s="1"/>
  <c r="K100" i="2"/>
  <c r="L100" i="2" s="1"/>
  <c r="M100" i="2" s="1"/>
  <c r="N100" i="2" s="1"/>
  <c r="K101" i="2"/>
  <c r="L101" i="2" s="1"/>
  <c r="M101" i="2" s="1"/>
  <c r="N101" i="2" s="1"/>
  <c r="K102" i="2"/>
  <c r="L102" i="2" s="1"/>
  <c r="M102" i="2" s="1"/>
  <c r="N102" i="2" s="1"/>
  <c r="K103" i="2"/>
  <c r="L103" i="2" s="1"/>
  <c r="M103" i="2" s="1"/>
  <c r="N103" i="2" s="1"/>
  <c r="K104" i="2"/>
  <c r="L104" i="2" s="1"/>
  <c r="M104" i="2" s="1"/>
  <c r="N104" i="2" s="1"/>
  <c r="K105" i="2"/>
  <c r="L105" i="2" s="1"/>
  <c r="M105" i="2" s="1"/>
  <c r="N105" i="2" s="1"/>
  <c r="K106" i="2"/>
  <c r="L106" i="2" s="1"/>
  <c r="M106" i="2" s="1"/>
  <c r="N106" i="2" s="1"/>
  <c r="K107" i="2"/>
  <c r="L107" i="2" s="1"/>
  <c r="M107" i="2" s="1"/>
  <c r="N107" i="2" s="1"/>
  <c r="K108" i="2"/>
  <c r="L108" i="2" s="1"/>
  <c r="M108" i="2" s="1"/>
  <c r="N108" i="2" s="1"/>
  <c r="K109" i="2"/>
  <c r="L109" i="2" s="1"/>
  <c r="M109" i="2" s="1"/>
  <c r="N109" i="2" s="1"/>
  <c r="K110" i="2"/>
  <c r="L110" i="2" s="1"/>
  <c r="M110" i="2" s="1"/>
  <c r="N110" i="2" s="1"/>
  <c r="K111" i="2"/>
  <c r="L111" i="2" s="1"/>
  <c r="M111" i="2" s="1"/>
  <c r="N111" i="2" s="1"/>
  <c r="K112" i="2"/>
  <c r="L112" i="2" s="1"/>
  <c r="M112" i="2" s="1"/>
  <c r="N112" i="2" s="1"/>
  <c r="K113" i="2"/>
  <c r="L113" i="2" s="1"/>
  <c r="M113" i="2" s="1"/>
  <c r="N113" i="2" s="1"/>
  <c r="K114" i="2"/>
  <c r="L114" i="2" s="1"/>
  <c r="M114" i="2" s="1"/>
  <c r="N114" i="2" s="1"/>
  <c r="K115" i="2"/>
  <c r="L115" i="2" s="1"/>
  <c r="M115" i="2" s="1"/>
  <c r="N115" i="2" s="1"/>
  <c r="K116" i="2"/>
  <c r="L116" i="2" s="1"/>
  <c r="M116" i="2" s="1"/>
  <c r="N116" i="2" s="1"/>
  <c r="K117" i="2"/>
  <c r="L117" i="2" s="1"/>
  <c r="M117" i="2" s="1"/>
  <c r="N117" i="2" s="1"/>
  <c r="K118" i="2"/>
  <c r="L118" i="2" s="1"/>
  <c r="M118" i="2" s="1"/>
  <c r="N118" i="2" s="1"/>
  <c r="K119" i="2"/>
  <c r="L119" i="2" s="1"/>
  <c r="M119" i="2" s="1"/>
  <c r="N119" i="2" s="1"/>
  <c r="K120" i="2"/>
  <c r="L120" i="2" s="1"/>
  <c r="M120" i="2" s="1"/>
  <c r="N120" i="2" s="1"/>
  <c r="K121" i="2"/>
  <c r="L121" i="2" s="1"/>
  <c r="M121" i="2" s="1"/>
  <c r="N121" i="2" s="1"/>
  <c r="K122" i="2"/>
  <c r="L122" i="2" s="1"/>
  <c r="M122" i="2" s="1"/>
  <c r="N122" i="2" s="1"/>
  <c r="K123" i="2"/>
  <c r="L123" i="2" s="1"/>
  <c r="M123" i="2" s="1"/>
  <c r="N123" i="2" s="1"/>
  <c r="K124" i="2"/>
  <c r="L124" i="2" s="1"/>
  <c r="M124" i="2" s="1"/>
  <c r="N124" i="2" s="1"/>
  <c r="K125" i="2"/>
  <c r="L125" i="2" s="1"/>
  <c r="M125" i="2" s="1"/>
  <c r="N125" i="2" s="1"/>
  <c r="K126" i="2"/>
  <c r="L126" i="2" s="1"/>
  <c r="M126" i="2" s="1"/>
  <c r="N126" i="2" s="1"/>
  <c r="K127" i="2"/>
  <c r="L127" i="2" s="1"/>
  <c r="M127" i="2" s="1"/>
  <c r="N127" i="2" s="1"/>
  <c r="K128" i="2"/>
  <c r="L128" i="2" s="1"/>
  <c r="M128" i="2" s="1"/>
  <c r="N128" i="2" s="1"/>
  <c r="K129" i="2"/>
  <c r="L129" i="2" s="1"/>
  <c r="M129" i="2" s="1"/>
  <c r="N129" i="2" s="1"/>
  <c r="K130" i="2"/>
  <c r="L130" i="2" s="1"/>
  <c r="M130" i="2" s="1"/>
  <c r="N130" i="2" s="1"/>
  <c r="K131" i="2"/>
  <c r="L131" i="2" s="1"/>
  <c r="M131" i="2" s="1"/>
  <c r="N131" i="2" s="1"/>
  <c r="K132" i="2"/>
  <c r="L132" i="2" s="1"/>
  <c r="M132" i="2" s="1"/>
  <c r="N132" i="2" s="1"/>
  <c r="K133" i="2"/>
  <c r="L133" i="2" s="1"/>
  <c r="M133" i="2" s="1"/>
  <c r="N133" i="2" s="1"/>
  <c r="K134" i="2"/>
  <c r="L134" i="2" s="1"/>
  <c r="M134" i="2" s="1"/>
  <c r="N134" i="2" s="1"/>
  <c r="K135" i="2"/>
  <c r="L135" i="2" s="1"/>
  <c r="M135" i="2" s="1"/>
  <c r="N135" i="2" s="1"/>
  <c r="K136" i="2"/>
  <c r="L136" i="2" s="1"/>
  <c r="M136" i="2" s="1"/>
  <c r="N136" i="2" s="1"/>
  <c r="K137" i="2"/>
  <c r="L137" i="2" s="1"/>
  <c r="M137" i="2" s="1"/>
  <c r="N137" i="2" s="1"/>
  <c r="K138" i="2"/>
  <c r="L138" i="2" s="1"/>
  <c r="M138" i="2" s="1"/>
  <c r="N138" i="2" s="1"/>
  <c r="K139" i="2"/>
  <c r="L139" i="2" s="1"/>
  <c r="M139" i="2" s="1"/>
  <c r="N139" i="2" s="1"/>
  <c r="K140" i="2"/>
  <c r="L140" i="2" s="1"/>
  <c r="M140" i="2" s="1"/>
  <c r="N140" i="2" s="1"/>
  <c r="K141" i="2"/>
  <c r="L141" i="2" s="1"/>
  <c r="M141" i="2" s="1"/>
  <c r="N141" i="2" s="1"/>
  <c r="K142" i="2"/>
  <c r="L142" i="2" s="1"/>
  <c r="M142" i="2" s="1"/>
  <c r="N142" i="2" s="1"/>
  <c r="K143" i="2"/>
  <c r="L143" i="2" s="1"/>
  <c r="M143" i="2" s="1"/>
  <c r="N143" i="2" s="1"/>
  <c r="K144" i="2"/>
  <c r="L144" i="2" s="1"/>
  <c r="M144" i="2" s="1"/>
  <c r="N144" i="2" s="1"/>
  <c r="K145" i="2"/>
  <c r="L145" i="2" s="1"/>
  <c r="M145" i="2" s="1"/>
  <c r="N145" i="2" s="1"/>
  <c r="K146" i="2"/>
  <c r="L146" i="2" s="1"/>
  <c r="M146" i="2" s="1"/>
  <c r="N146" i="2" s="1"/>
  <c r="K147" i="2"/>
  <c r="L147" i="2" s="1"/>
  <c r="M147" i="2" s="1"/>
  <c r="N147" i="2" s="1"/>
  <c r="K148" i="2"/>
  <c r="L148" i="2" s="1"/>
  <c r="M148" i="2" s="1"/>
  <c r="N148" i="2" s="1"/>
  <c r="K149" i="2"/>
  <c r="L149" i="2" s="1"/>
  <c r="M149" i="2" s="1"/>
  <c r="N149" i="2" s="1"/>
  <c r="K150" i="2"/>
  <c r="L150" i="2" s="1"/>
  <c r="M150" i="2" s="1"/>
  <c r="N150" i="2" s="1"/>
  <c r="K151" i="2"/>
  <c r="L151" i="2" s="1"/>
  <c r="M151" i="2" s="1"/>
  <c r="N151" i="2" s="1"/>
  <c r="K152" i="2"/>
  <c r="L152" i="2" s="1"/>
  <c r="M152" i="2" s="1"/>
  <c r="N152" i="2" s="1"/>
  <c r="K153" i="2"/>
  <c r="L153" i="2" s="1"/>
  <c r="M153" i="2" s="1"/>
  <c r="N153" i="2" s="1"/>
  <c r="K154" i="2"/>
  <c r="L154" i="2" s="1"/>
  <c r="M154" i="2" s="1"/>
  <c r="N154" i="2" s="1"/>
  <c r="K155" i="2"/>
  <c r="L155" i="2" s="1"/>
  <c r="M155" i="2" s="1"/>
  <c r="N155" i="2" s="1"/>
  <c r="K156" i="2"/>
  <c r="L156" i="2" s="1"/>
  <c r="M156" i="2" s="1"/>
  <c r="N156" i="2" s="1"/>
  <c r="K157" i="2"/>
  <c r="L157" i="2" s="1"/>
  <c r="M157" i="2" s="1"/>
  <c r="N157" i="2" s="1"/>
  <c r="K158" i="2"/>
  <c r="L158" i="2" s="1"/>
  <c r="M158" i="2" s="1"/>
  <c r="N158" i="2" s="1"/>
  <c r="K159" i="2"/>
  <c r="L159" i="2" s="1"/>
  <c r="M159" i="2" s="1"/>
  <c r="N159" i="2" s="1"/>
  <c r="K160" i="2"/>
  <c r="L160" i="2" s="1"/>
  <c r="M160" i="2" s="1"/>
  <c r="N160" i="2" s="1"/>
  <c r="K161" i="2"/>
  <c r="L161" i="2" s="1"/>
  <c r="M161" i="2" s="1"/>
  <c r="N161" i="2" s="1"/>
  <c r="K162" i="2"/>
  <c r="L162" i="2" s="1"/>
  <c r="M162" i="2" s="1"/>
  <c r="N162" i="2" s="1"/>
  <c r="K163" i="2"/>
  <c r="L163" i="2" s="1"/>
  <c r="M163" i="2" s="1"/>
  <c r="N163" i="2" s="1"/>
  <c r="K164" i="2"/>
  <c r="L164" i="2" s="1"/>
  <c r="M164" i="2" s="1"/>
  <c r="N164" i="2" s="1"/>
  <c r="K165" i="2"/>
  <c r="L165" i="2" s="1"/>
  <c r="M165" i="2" s="1"/>
  <c r="N165" i="2" s="1"/>
  <c r="K166" i="2"/>
  <c r="L166" i="2" s="1"/>
  <c r="M166" i="2" s="1"/>
  <c r="N166" i="2" s="1"/>
  <c r="K167" i="2"/>
  <c r="L167" i="2" s="1"/>
  <c r="M167" i="2" s="1"/>
  <c r="N167" i="2" s="1"/>
  <c r="K168" i="2"/>
  <c r="L168" i="2" s="1"/>
  <c r="M168" i="2" s="1"/>
  <c r="N168" i="2" s="1"/>
  <c r="K169" i="2"/>
  <c r="L169" i="2" s="1"/>
  <c r="M169" i="2" s="1"/>
  <c r="N169" i="2" s="1"/>
  <c r="K170" i="2"/>
  <c r="L170" i="2" s="1"/>
  <c r="M170" i="2" s="1"/>
  <c r="N170" i="2" s="1"/>
  <c r="K171" i="2"/>
  <c r="L171" i="2" s="1"/>
  <c r="M171" i="2" s="1"/>
  <c r="N171" i="2" s="1"/>
  <c r="K172" i="2"/>
  <c r="L172" i="2" s="1"/>
  <c r="M172" i="2" s="1"/>
  <c r="N172" i="2" s="1"/>
  <c r="K173" i="2"/>
  <c r="L173" i="2" s="1"/>
  <c r="M173" i="2" s="1"/>
  <c r="N173" i="2" s="1"/>
  <c r="K174" i="2"/>
  <c r="L174" i="2" s="1"/>
  <c r="M174" i="2" s="1"/>
  <c r="N174" i="2" s="1"/>
  <c r="K175" i="2"/>
  <c r="L175" i="2" s="1"/>
  <c r="M175" i="2" s="1"/>
  <c r="N175" i="2" s="1"/>
  <c r="K176" i="2"/>
  <c r="L176" i="2" s="1"/>
  <c r="M176" i="2" s="1"/>
  <c r="N176" i="2" s="1"/>
  <c r="K177" i="2"/>
  <c r="L177" i="2" s="1"/>
  <c r="M177" i="2" s="1"/>
  <c r="N177" i="2" s="1"/>
  <c r="K178" i="2"/>
  <c r="L178" i="2" s="1"/>
  <c r="M178" i="2" s="1"/>
  <c r="N178" i="2" s="1"/>
  <c r="K179" i="2"/>
  <c r="L179" i="2" s="1"/>
  <c r="M179" i="2" s="1"/>
  <c r="N179" i="2" s="1"/>
  <c r="K180" i="2"/>
  <c r="L180" i="2" s="1"/>
  <c r="M180" i="2" s="1"/>
  <c r="N180" i="2" s="1"/>
  <c r="K181" i="2"/>
  <c r="L181" i="2" s="1"/>
  <c r="M181" i="2" s="1"/>
  <c r="N181" i="2" s="1"/>
  <c r="K182" i="2"/>
  <c r="L182" i="2" s="1"/>
  <c r="M182" i="2" s="1"/>
  <c r="N182" i="2" s="1"/>
  <c r="K183" i="2"/>
  <c r="L183" i="2" s="1"/>
  <c r="M183" i="2" s="1"/>
  <c r="N183" i="2" s="1"/>
  <c r="K184" i="2"/>
  <c r="L184" i="2" s="1"/>
  <c r="M184" i="2" s="1"/>
  <c r="N184" i="2" s="1"/>
  <c r="K185" i="2"/>
  <c r="L185" i="2" s="1"/>
  <c r="M185" i="2" s="1"/>
  <c r="N185" i="2" s="1"/>
  <c r="K186" i="2"/>
  <c r="L186" i="2" s="1"/>
  <c r="M186" i="2" s="1"/>
  <c r="N186" i="2" s="1"/>
  <c r="K187" i="2"/>
  <c r="L187" i="2" s="1"/>
  <c r="M187" i="2" s="1"/>
  <c r="N187" i="2" s="1"/>
  <c r="K188" i="2"/>
  <c r="L188" i="2" s="1"/>
  <c r="M188" i="2" s="1"/>
  <c r="N188" i="2" s="1"/>
  <c r="K189" i="2"/>
  <c r="L189" i="2" s="1"/>
  <c r="M189" i="2" s="1"/>
  <c r="N189" i="2" s="1"/>
  <c r="K190" i="2"/>
  <c r="L190" i="2" s="1"/>
  <c r="M190" i="2" s="1"/>
  <c r="N190" i="2" s="1"/>
  <c r="K191" i="2"/>
  <c r="L191" i="2" s="1"/>
  <c r="M191" i="2" s="1"/>
  <c r="N191" i="2" s="1"/>
  <c r="K192" i="2"/>
  <c r="L192" i="2" s="1"/>
  <c r="M192" i="2" s="1"/>
  <c r="N192" i="2" s="1"/>
  <c r="K193" i="2"/>
  <c r="L193" i="2" s="1"/>
  <c r="M193" i="2" s="1"/>
  <c r="N193" i="2" s="1"/>
  <c r="K194" i="2"/>
  <c r="L194" i="2" s="1"/>
  <c r="M194" i="2" s="1"/>
  <c r="N194" i="2" s="1"/>
  <c r="K195" i="2"/>
  <c r="L195" i="2" s="1"/>
  <c r="M195" i="2" s="1"/>
  <c r="N195" i="2" s="1"/>
  <c r="K196" i="2"/>
  <c r="L196" i="2" s="1"/>
  <c r="M196" i="2" s="1"/>
  <c r="N196" i="2" s="1"/>
  <c r="K197" i="2"/>
  <c r="L197" i="2" s="1"/>
  <c r="M197" i="2" s="1"/>
  <c r="N197" i="2" s="1"/>
  <c r="K198" i="2"/>
  <c r="L198" i="2" s="1"/>
  <c r="M198" i="2" s="1"/>
  <c r="N198" i="2" s="1"/>
  <c r="K199" i="2"/>
  <c r="L199" i="2" s="1"/>
  <c r="M199" i="2" s="1"/>
  <c r="N199" i="2" s="1"/>
  <c r="K200" i="2"/>
  <c r="L200" i="2" s="1"/>
  <c r="M200" i="2" s="1"/>
  <c r="N200" i="2" s="1"/>
  <c r="K201" i="2"/>
  <c r="L201" i="2" s="1"/>
  <c r="M201" i="2" s="1"/>
  <c r="N201" i="2" s="1"/>
  <c r="K202" i="2"/>
  <c r="L202" i="2" s="1"/>
  <c r="M202" i="2" s="1"/>
  <c r="N202" i="2" s="1"/>
  <c r="K203" i="2"/>
  <c r="L203" i="2" s="1"/>
  <c r="M203" i="2" s="1"/>
  <c r="N203" i="2" s="1"/>
  <c r="K204" i="2"/>
  <c r="L204" i="2" s="1"/>
  <c r="M204" i="2" s="1"/>
  <c r="N204" i="2" s="1"/>
  <c r="K205" i="2"/>
  <c r="L205" i="2" s="1"/>
  <c r="M205" i="2" s="1"/>
  <c r="N205" i="2" s="1"/>
  <c r="K206" i="2"/>
  <c r="L206" i="2" s="1"/>
  <c r="M206" i="2" s="1"/>
  <c r="N206" i="2" s="1"/>
  <c r="K207" i="2"/>
  <c r="L207" i="2" s="1"/>
  <c r="M207" i="2" s="1"/>
  <c r="N207" i="2" s="1"/>
  <c r="K208" i="2"/>
  <c r="L208" i="2" s="1"/>
  <c r="M208" i="2" s="1"/>
  <c r="N208" i="2" s="1"/>
  <c r="K209" i="2"/>
  <c r="L209" i="2" s="1"/>
  <c r="M209" i="2" s="1"/>
  <c r="N209" i="2" s="1"/>
  <c r="K210" i="2"/>
  <c r="L210" i="2" s="1"/>
  <c r="M210" i="2" s="1"/>
  <c r="N210" i="2" s="1"/>
  <c r="K211" i="2"/>
  <c r="L211" i="2" s="1"/>
  <c r="M211" i="2" s="1"/>
  <c r="N211" i="2" s="1"/>
  <c r="K212" i="2"/>
  <c r="L212" i="2" s="1"/>
  <c r="M212" i="2" s="1"/>
  <c r="N212" i="2" s="1"/>
  <c r="K213" i="2"/>
  <c r="L213" i="2" s="1"/>
  <c r="M213" i="2" s="1"/>
  <c r="N213" i="2" s="1"/>
  <c r="K214" i="2"/>
  <c r="L214" i="2" s="1"/>
  <c r="M214" i="2" s="1"/>
  <c r="N214" i="2" s="1"/>
  <c r="K215" i="2"/>
  <c r="L215" i="2" s="1"/>
  <c r="M215" i="2" s="1"/>
  <c r="N215" i="2" s="1"/>
  <c r="K216" i="2"/>
  <c r="L216" i="2" s="1"/>
  <c r="M216" i="2" s="1"/>
  <c r="N216" i="2" s="1"/>
  <c r="K217" i="2"/>
  <c r="L217" i="2" s="1"/>
  <c r="M217" i="2" s="1"/>
  <c r="N217" i="2" s="1"/>
  <c r="K218" i="2"/>
  <c r="L218" i="2" s="1"/>
  <c r="M218" i="2" s="1"/>
  <c r="N218" i="2" s="1"/>
  <c r="K219" i="2"/>
  <c r="L219" i="2" s="1"/>
  <c r="M219" i="2" s="1"/>
  <c r="N219" i="2" s="1"/>
  <c r="K220" i="2"/>
  <c r="L220" i="2" s="1"/>
  <c r="M220" i="2" s="1"/>
  <c r="N220" i="2" s="1"/>
  <c r="K221" i="2"/>
  <c r="L221" i="2" s="1"/>
  <c r="M221" i="2" s="1"/>
  <c r="N221" i="2" s="1"/>
  <c r="K222" i="2"/>
  <c r="L222" i="2" s="1"/>
  <c r="M222" i="2" s="1"/>
  <c r="N222" i="2" s="1"/>
  <c r="K223" i="2"/>
  <c r="L223" i="2" s="1"/>
  <c r="M223" i="2" s="1"/>
  <c r="N223" i="2" s="1"/>
  <c r="K224" i="2"/>
  <c r="L224" i="2" s="1"/>
  <c r="M224" i="2" s="1"/>
  <c r="N224" i="2" s="1"/>
  <c r="K225" i="2"/>
  <c r="L225" i="2" s="1"/>
  <c r="M225" i="2" s="1"/>
  <c r="N225" i="2" s="1"/>
  <c r="K226" i="2"/>
  <c r="L226" i="2" s="1"/>
  <c r="M226" i="2" s="1"/>
  <c r="N226" i="2" s="1"/>
  <c r="K227" i="2"/>
  <c r="L227" i="2" s="1"/>
  <c r="M227" i="2" s="1"/>
  <c r="N227" i="2" s="1"/>
  <c r="K228" i="2"/>
  <c r="L228" i="2" s="1"/>
  <c r="M228" i="2" s="1"/>
  <c r="N228" i="2" s="1"/>
  <c r="K229" i="2"/>
  <c r="L229" i="2" s="1"/>
  <c r="M229" i="2" s="1"/>
  <c r="N229" i="2" s="1"/>
  <c r="K230" i="2"/>
  <c r="L230" i="2" s="1"/>
  <c r="M230" i="2" s="1"/>
  <c r="N230" i="2" s="1"/>
  <c r="K231" i="2"/>
  <c r="L231" i="2" s="1"/>
  <c r="M231" i="2" s="1"/>
  <c r="N231" i="2" s="1"/>
  <c r="K232" i="2"/>
  <c r="L232" i="2" s="1"/>
  <c r="M232" i="2" s="1"/>
  <c r="N232" i="2" s="1"/>
  <c r="K233" i="2"/>
  <c r="L233" i="2" s="1"/>
  <c r="M233" i="2" s="1"/>
  <c r="N233" i="2" s="1"/>
  <c r="K234" i="2"/>
  <c r="L234" i="2" s="1"/>
  <c r="M234" i="2" s="1"/>
  <c r="N234" i="2" s="1"/>
  <c r="K235" i="2"/>
  <c r="L235" i="2" s="1"/>
  <c r="M235" i="2" s="1"/>
  <c r="N235" i="2" s="1"/>
  <c r="K236" i="2"/>
  <c r="L236" i="2" s="1"/>
  <c r="M236" i="2" s="1"/>
  <c r="N236" i="2" s="1"/>
  <c r="K237" i="2"/>
  <c r="L237" i="2" s="1"/>
  <c r="M237" i="2" s="1"/>
  <c r="N237" i="2" s="1"/>
  <c r="K238" i="2"/>
  <c r="L238" i="2" s="1"/>
  <c r="M238" i="2" s="1"/>
  <c r="N238" i="2" s="1"/>
  <c r="K239" i="2"/>
  <c r="L239" i="2" s="1"/>
  <c r="M239" i="2" s="1"/>
  <c r="N239" i="2" s="1"/>
  <c r="K240" i="2"/>
  <c r="L240" i="2" s="1"/>
  <c r="M240" i="2" s="1"/>
  <c r="N240" i="2" s="1"/>
  <c r="K241" i="2"/>
  <c r="L241" i="2" s="1"/>
  <c r="M241" i="2" s="1"/>
  <c r="N241" i="2" s="1"/>
  <c r="K242" i="2"/>
  <c r="L242" i="2" s="1"/>
  <c r="M242" i="2" s="1"/>
  <c r="N242" i="2" s="1"/>
  <c r="K243" i="2"/>
  <c r="L243" i="2" s="1"/>
  <c r="M243" i="2" s="1"/>
  <c r="N243" i="2" s="1"/>
  <c r="K244" i="2"/>
  <c r="L244" i="2" s="1"/>
  <c r="M244" i="2" s="1"/>
  <c r="N244" i="2" s="1"/>
  <c r="K245" i="2"/>
  <c r="L245" i="2" s="1"/>
  <c r="M245" i="2" s="1"/>
  <c r="N245" i="2" s="1"/>
  <c r="K246" i="2"/>
  <c r="L246" i="2" s="1"/>
  <c r="M246" i="2" s="1"/>
  <c r="N246" i="2" s="1"/>
  <c r="K247" i="2"/>
  <c r="L247" i="2" s="1"/>
  <c r="M247" i="2" s="1"/>
  <c r="N247" i="2" s="1"/>
  <c r="K248" i="2"/>
  <c r="L248" i="2" s="1"/>
  <c r="M248" i="2" s="1"/>
  <c r="N248" i="2" s="1"/>
  <c r="K249" i="2"/>
  <c r="L249" i="2" s="1"/>
  <c r="M249" i="2" s="1"/>
  <c r="N249" i="2" s="1"/>
  <c r="K250" i="2"/>
  <c r="L250" i="2" s="1"/>
  <c r="M250" i="2" s="1"/>
  <c r="N250" i="2" s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54" i="2"/>
  <c r="L254" i="2" s="1"/>
  <c r="M254" i="2" s="1"/>
  <c r="N254" i="2" s="1"/>
  <c r="K255" i="2"/>
  <c r="L255" i="2" s="1"/>
  <c r="M255" i="2" s="1"/>
  <c r="N255" i="2" s="1"/>
  <c r="K256" i="2"/>
  <c r="L256" i="2" s="1"/>
  <c r="M256" i="2" s="1"/>
  <c r="N256" i="2" s="1"/>
  <c r="K257" i="2"/>
  <c r="L257" i="2" s="1"/>
  <c r="M257" i="2" s="1"/>
  <c r="N257" i="2" s="1"/>
  <c r="K258" i="2"/>
  <c r="L258" i="2" s="1"/>
  <c r="M258" i="2" s="1"/>
  <c r="N258" i="2" s="1"/>
  <c r="K259" i="2"/>
  <c r="L259" i="2" s="1"/>
  <c r="M259" i="2" s="1"/>
  <c r="N259" i="2" s="1"/>
  <c r="K260" i="2"/>
  <c r="L260" i="2" s="1"/>
  <c r="M260" i="2" s="1"/>
  <c r="N260" i="2" s="1"/>
  <c r="K261" i="2"/>
  <c r="L261" i="2" s="1"/>
  <c r="M261" i="2" s="1"/>
  <c r="N261" i="2" s="1"/>
  <c r="K262" i="2"/>
  <c r="L262" i="2" s="1"/>
  <c r="M262" i="2" s="1"/>
  <c r="N262" i="2" s="1"/>
  <c r="K263" i="2"/>
  <c r="L263" i="2" s="1"/>
  <c r="M263" i="2" s="1"/>
  <c r="N263" i="2" s="1"/>
  <c r="K264" i="2"/>
  <c r="L264" i="2" s="1"/>
  <c r="M264" i="2" s="1"/>
  <c r="N264" i="2" s="1"/>
  <c r="H4" i="2"/>
  <c r="H5" i="2"/>
  <c r="H6" i="2"/>
  <c r="R6" i="2" s="1"/>
  <c r="H7" i="2"/>
  <c r="H8" i="2"/>
  <c r="H9" i="2"/>
  <c r="R9" i="2" s="1"/>
  <c r="H10" i="2"/>
  <c r="H13" i="2"/>
  <c r="H14" i="2"/>
  <c r="R14" i="2" s="1"/>
  <c r="H15" i="2"/>
  <c r="R15" i="2" s="1"/>
  <c r="H16" i="2"/>
  <c r="R16" i="2" s="1"/>
  <c r="H17" i="2"/>
  <c r="H18" i="2"/>
  <c r="H19" i="2"/>
  <c r="H20" i="2"/>
  <c r="R20" i="2" s="1"/>
  <c r="H21" i="2"/>
  <c r="H22" i="2"/>
  <c r="R22" i="2" s="1"/>
  <c r="H23" i="2"/>
  <c r="R23" i="2" s="1"/>
  <c r="H24" i="2"/>
  <c r="H25" i="2"/>
  <c r="H26" i="2"/>
  <c r="R26" i="2" s="1"/>
  <c r="H27" i="2"/>
  <c r="R27" i="2" s="1"/>
  <c r="H28" i="2"/>
  <c r="R28" i="2" s="1"/>
  <c r="H29" i="2"/>
  <c r="H30" i="2"/>
  <c r="H31" i="2"/>
  <c r="H32" i="2"/>
  <c r="R32" i="2" s="1"/>
  <c r="H33" i="2"/>
  <c r="H34" i="2"/>
  <c r="R34" i="2" s="1"/>
  <c r="H35" i="2"/>
  <c r="R35" i="2" s="1"/>
  <c r="H36" i="2"/>
  <c r="H37" i="2"/>
  <c r="H38" i="2"/>
  <c r="R38" i="2" s="1"/>
  <c r="H39" i="2"/>
  <c r="R39" i="2" s="1"/>
  <c r="H40" i="2"/>
  <c r="R40" i="2" s="1"/>
  <c r="H41" i="2"/>
  <c r="H42" i="2"/>
  <c r="H43" i="2"/>
  <c r="H44" i="2"/>
  <c r="R44" i="2" s="1"/>
  <c r="H45" i="2"/>
  <c r="H46" i="2"/>
  <c r="R46" i="2" s="1"/>
  <c r="H47" i="2"/>
  <c r="R47" i="2" s="1"/>
  <c r="H48" i="2"/>
  <c r="H49" i="2"/>
  <c r="H50" i="2"/>
  <c r="R50" i="2" s="1"/>
  <c r="H51" i="2"/>
  <c r="R51" i="2" s="1"/>
  <c r="H52" i="2"/>
  <c r="R52" i="2" s="1"/>
  <c r="H53" i="2"/>
  <c r="H54" i="2"/>
  <c r="H55" i="2"/>
  <c r="H56" i="2"/>
  <c r="R56" i="2" s="1"/>
  <c r="H57" i="2"/>
  <c r="H58" i="2"/>
  <c r="R58" i="2" s="1"/>
  <c r="H59" i="2"/>
  <c r="R59" i="2" s="1"/>
  <c r="H60" i="2"/>
  <c r="H61" i="2"/>
  <c r="H62" i="2"/>
  <c r="R62" i="2" s="1"/>
  <c r="H63" i="2"/>
  <c r="H64" i="2"/>
  <c r="R64" i="2" s="1"/>
  <c r="H65" i="2"/>
  <c r="H66" i="2"/>
  <c r="H67" i="2"/>
  <c r="H68" i="2"/>
  <c r="R68" i="2" s="1"/>
  <c r="H69" i="2"/>
  <c r="H70" i="2"/>
  <c r="H71" i="2"/>
  <c r="H72" i="2"/>
  <c r="H73" i="2"/>
  <c r="H74" i="2"/>
  <c r="R74" i="2" s="1"/>
  <c r="H75" i="2"/>
  <c r="R75" i="2" s="1"/>
  <c r="H76" i="2"/>
  <c r="R76" i="2" s="1"/>
  <c r="H77" i="2"/>
  <c r="H78" i="2"/>
  <c r="H79" i="2"/>
  <c r="H80" i="2"/>
  <c r="R80" i="2" s="1"/>
  <c r="H81" i="2"/>
  <c r="H82" i="2"/>
  <c r="R82" i="2" s="1"/>
  <c r="H83" i="2"/>
  <c r="R83" i="2" s="1"/>
  <c r="H84" i="2"/>
  <c r="H85" i="2"/>
  <c r="H86" i="2"/>
  <c r="R86" i="2" s="1"/>
  <c r="H87" i="2"/>
  <c r="R87" i="2" s="1"/>
  <c r="H88" i="2"/>
  <c r="R88" i="2" s="1"/>
  <c r="H89" i="2"/>
  <c r="H90" i="2"/>
  <c r="H91" i="2"/>
  <c r="H92" i="2"/>
  <c r="R92" i="2" s="1"/>
  <c r="H93" i="2"/>
  <c r="H94" i="2"/>
  <c r="R94" i="2" s="1"/>
  <c r="H95" i="2"/>
  <c r="R95" i="2" s="1"/>
  <c r="H96" i="2"/>
  <c r="H97" i="2"/>
  <c r="H98" i="2"/>
  <c r="R98" i="2" s="1"/>
  <c r="H99" i="2"/>
  <c r="R99" i="2" s="1"/>
  <c r="H100" i="2"/>
  <c r="R100" i="2" s="1"/>
  <c r="H101" i="2"/>
  <c r="H102" i="2"/>
  <c r="H103" i="2"/>
  <c r="H104" i="2"/>
  <c r="R104" i="2" s="1"/>
  <c r="H105" i="2"/>
  <c r="H106" i="2"/>
  <c r="H107" i="2"/>
  <c r="R107" i="2" s="1"/>
  <c r="H108" i="2"/>
  <c r="H109" i="2"/>
  <c r="H110" i="2"/>
  <c r="R110" i="2" s="1"/>
  <c r="H111" i="2"/>
  <c r="R111" i="2" s="1"/>
  <c r="H112" i="2"/>
  <c r="R112" i="2" s="1"/>
  <c r="H113" i="2"/>
  <c r="H114" i="2"/>
  <c r="H115" i="2"/>
  <c r="H116" i="2"/>
  <c r="R116" i="2" s="1"/>
  <c r="H117" i="2"/>
  <c r="H118" i="2"/>
  <c r="R118" i="2" s="1"/>
  <c r="H119" i="2"/>
  <c r="R119" i="2" s="1"/>
  <c r="H120" i="2"/>
  <c r="H121" i="2"/>
  <c r="H122" i="2"/>
  <c r="R122" i="2" s="1"/>
  <c r="H123" i="2"/>
  <c r="R123" i="2" s="1"/>
  <c r="H124" i="2"/>
  <c r="R124" i="2" s="1"/>
  <c r="H125" i="2"/>
  <c r="H126" i="2"/>
  <c r="H127" i="2"/>
  <c r="H128" i="2"/>
  <c r="R128" i="2" s="1"/>
  <c r="H129" i="2"/>
  <c r="H130" i="2"/>
  <c r="R130" i="2" s="1"/>
  <c r="H131" i="2"/>
  <c r="R131" i="2" s="1"/>
  <c r="H132" i="2"/>
  <c r="H133" i="2"/>
  <c r="H134" i="2"/>
  <c r="R134" i="2" s="1"/>
  <c r="H135" i="2"/>
  <c r="H136" i="2"/>
  <c r="R136" i="2" s="1"/>
  <c r="H137" i="2"/>
  <c r="H138" i="2"/>
  <c r="H139" i="2"/>
  <c r="H140" i="2"/>
  <c r="R140" i="2" s="1"/>
  <c r="H141" i="2"/>
  <c r="H142" i="2"/>
  <c r="R142" i="2" s="1"/>
  <c r="H143" i="2"/>
  <c r="R143" i="2" s="1"/>
  <c r="H144" i="2"/>
  <c r="H145" i="2"/>
  <c r="H146" i="2"/>
  <c r="R146" i="2" s="1"/>
  <c r="H147" i="2"/>
  <c r="R147" i="2" s="1"/>
  <c r="H148" i="2"/>
  <c r="R148" i="2" s="1"/>
  <c r="H149" i="2"/>
  <c r="H150" i="2"/>
  <c r="H151" i="2"/>
  <c r="H152" i="2"/>
  <c r="R152" i="2" s="1"/>
  <c r="H153" i="2"/>
  <c r="H154" i="2"/>
  <c r="R154" i="2" s="1"/>
  <c r="H155" i="2"/>
  <c r="R155" i="2" s="1"/>
  <c r="H156" i="2"/>
  <c r="H157" i="2"/>
  <c r="H158" i="2"/>
  <c r="R158" i="2" s="1"/>
  <c r="H159" i="2"/>
  <c r="R159" i="2" s="1"/>
  <c r="H160" i="2"/>
  <c r="R160" i="2" s="1"/>
  <c r="H161" i="2"/>
  <c r="H162" i="2"/>
  <c r="H163" i="2"/>
  <c r="H164" i="2"/>
  <c r="R164" i="2" s="1"/>
  <c r="H165" i="2"/>
  <c r="H166" i="2"/>
  <c r="R166" i="2" s="1"/>
  <c r="H167" i="2"/>
  <c r="R167" i="2" s="1"/>
  <c r="H168" i="2"/>
  <c r="H169" i="2"/>
  <c r="H170" i="2"/>
  <c r="R170" i="2" s="1"/>
  <c r="H171" i="2"/>
  <c r="R171" i="2" s="1"/>
  <c r="H172" i="2"/>
  <c r="R172" i="2" s="1"/>
  <c r="H173" i="2"/>
  <c r="H174" i="2"/>
  <c r="H175" i="2"/>
  <c r="H176" i="2"/>
  <c r="R176" i="2" s="1"/>
  <c r="H177" i="2"/>
  <c r="H178" i="2"/>
  <c r="R178" i="2" s="1"/>
  <c r="H179" i="2"/>
  <c r="R179" i="2" s="1"/>
  <c r="H180" i="2"/>
  <c r="H181" i="2"/>
  <c r="H182" i="2"/>
  <c r="R182" i="2" s="1"/>
  <c r="H183" i="2"/>
  <c r="R183" i="2" s="1"/>
  <c r="H184" i="2"/>
  <c r="R184" i="2" s="1"/>
  <c r="H185" i="2"/>
  <c r="H186" i="2"/>
  <c r="H187" i="2"/>
  <c r="H188" i="2"/>
  <c r="R188" i="2" s="1"/>
  <c r="H189" i="2"/>
  <c r="H190" i="2"/>
  <c r="R190" i="2" s="1"/>
  <c r="H191" i="2"/>
  <c r="R191" i="2" s="1"/>
  <c r="H192" i="2"/>
  <c r="H193" i="2"/>
  <c r="H194" i="2"/>
  <c r="R194" i="2" s="1"/>
  <c r="H195" i="2"/>
  <c r="R195" i="2" s="1"/>
  <c r="H196" i="2"/>
  <c r="R196" i="2" s="1"/>
  <c r="H197" i="2"/>
  <c r="H198" i="2"/>
  <c r="H199" i="2"/>
  <c r="H200" i="2"/>
  <c r="R200" i="2" s="1"/>
  <c r="H201" i="2"/>
  <c r="H202" i="2"/>
  <c r="R202" i="2" s="1"/>
  <c r="H203" i="2"/>
  <c r="R203" i="2" s="1"/>
  <c r="H204" i="2"/>
  <c r="H205" i="2"/>
  <c r="H206" i="2"/>
  <c r="R206" i="2" s="1"/>
  <c r="H207" i="2"/>
  <c r="H208" i="2"/>
  <c r="R208" i="2" s="1"/>
  <c r="H209" i="2"/>
  <c r="H210" i="2"/>
  <c r="H211" i="2"/>
  <c r="H212" i="2"/>
  <c r="R212" i="2" s="1"/>
  <c r="H213" i="2"/>
  <c r="H214" i="2"/>
  <c r="R214" i="2" s="1"/>
  <c r="H215" i="2"/>
  <c r="R215" i="2" s="1"/>
  <c r="H216" i="2"/>
  <c r="H217" i="2"/>
  <c r="H218" i="2"/>
  <c r="R218" i="2" s="1"/>
  <c r="H219" i="2"/>
  <c r="R219" i="2" s="1"/>
  <c r="H220" i="2"/>
  <c r="R220" i="2" s="1"/>
  <c r="H221" i="2"/>
  <c r="H222" i="2"/>
  <c r="H223" i="2"/>
  <c r="H224" i="2"/>
  <c r="R224" i="2" s="1"/>
  <c r="H225" i="2"/>
  <c r="H226" i="2"/>
  <c r="H227" i="2"/>
  <c r="H228" i="2"/>
  <c r="H229" i="2"/>
  <c r="H230" i="2"/>
  <c r="R230" i="2" s="1"/>
  <c r="H231" i="2"/>
  <c r="R231" i="2" s="1"/>
  <c r="H232" i="2"/>
  <c r="R232" i="2" s="1"/>
  <c r="H233" i="2"/>
  <c r="H234" i="2"/>
  <c r="H235" i="2"/>
  <c r="H236" i="2"/>
  <c r="R236" i="2" s="1"/>
  <c r="H237" i="2"/>
  <c r="H238" i="2"/>
  <c r="R238" i="2" s="1"/>
  <c r="H239" i="2"/>
  <c r="R239" i="2" s="1"/>
  <c r="H240" i="2"/>
  <c r="H241" i="2"/>
  <c r="H242" i="2"/>
  <c r="R242" i="2" s="1"/>
  <c r="H243" i="2"/>
  <c r="R243" i="2" s="1"/>
  <c r="H244" i="2"/>
  <c r="R244" i="2" s="1"/>
  <c r="H245" i="2"/>
  <c r="H246" i="2"/>
  <c r="H247" i="2"/>
  <c r="H248" i="2"/>
  <c r="R248" i="2" s="1"/>
  <c r="H249" i="2"/>
  <c r="H250" i="2"/>
  <c r="R250" i="2" s="1"/>
  <c r="H251" i="2"/>
  <c r="R251" i="2" s="1"/>
  <c r="H252" i="2"/>
  <c r="H253" i="2"/>
  <c r="H254" i="2"/>
  <c r="R254" i="2" s="1"/>
  <c r="H255" i="2"/>
  <c r="R255" i="2" s="1"/>
  <c r="H256" i="2"/>
  <c r="R256" i="2" s="1"/>
  <c r="H257" i="2"/>
  <c r="H258" i="2"/>
  <c r="H259" i="2"/>
  <c r="H260" i="2"/>
  <c r="R260" i="2" s="1"/>
  <c r="H261" i="2"/>
  <c r="H262" i="2"/>
  <c r="H263" i="2"/>
  <c r="H264" i="2"/>
  <c r="G4" i="2"/>
  <c r="G5" i="2"/>
  <c r="Y5" i="2" s="1"/>
  <c r="G6" i="2"/>
  <c r="Y6" i="2" s="1"/>
  <c r="G7" i="2"/>
  <c r="Y7" i="2" s="1"/>
  <c r="G8" i="2"/>
  <c r="G9" i="2"/>
  <c r="G10" i="2"/>
  <c r="G11" i="2"/>
  <c r="Y11" i="2" s="1"/>
  <c r="G12" i="2"/>
  <c r="G13" i="2"/>
  <c r="Y13" i="2" s="1"/>
  <c r="G14" i="2"/>
  <c r="Y14" i="2" s="1"/>
  <c r="G15" i="2"/>
  <c r="Y15" i="2" s="1"/>
  <c r="G16" i="2"/>
  <c r="G17" i="2"/>
  <c r="Y17" i="2" s="1"/>
  <c r="G18" i="2"/>
  <c r="Y18" i="2" s="1"/>
  <c r="G19" i="2"/>
  <c r="Y19" i="2" s="1"/>
  <c r="G20" i="2"/>
  <c r="G22" i="2"/>
  <c r="Y23" i="2"/>
  <c r="G24" i="2"/>
  <c r="Y24" i="2" s="1"/>
  <c r="Y25" i="2"/>
  <c r="Y26" i="2"/>
  <c r="Y27" i="2"/>
  <c r="Y29" i="2"/>
  <c r="Y30" i="2"/>
  <c r="Y31" i="2"/>
  <c r="G34" i="2"/>
  <c r="Y35" i="2"/>
  <c r="Y37" i="2"/>
  <c r="Y38" i="2"/>
  <c r="Y41" i="2"/>
  <c r="Y43" i="2"/>
  <c r="G45" i="2"/>
  <c r="G46" i="2"/>
  <c r="G47" i="2"/>
  <c r="Y47" i="2" s="1"/>
  <c r="G48" i="2"/>
  <c r="G49" i="2"/>
  <c r="G50" i="2"/>
  <c r="Y50" i="2" s="1"/>
  <c r="G51" i="2"/>
  <c r="Y51" i="2" s="1"/>
  <c r="G52" i="2"/>
  <c r="G53" i="2"/>
  <c r="G54" i="2"/>
  <c r="Y54" i="2" s="1"/>
  <c r="G55" i="2"/>
  <c r="Y55" i="2" s="1"/>
  <c r="G56" i="2"/>
  <c r="Y56" i="2" s="1"/>
  <c r="G57" i="2"/>
  <c r="G58" i="2"/>
  <c r="G59" i="2"/>
  <c r="Y59" i="2" s="1"/>
  <c r="G60" i="2"/>
  <c r="G61" i="2"/>
  <c r="Y61" i="2" s="1"/>
  <c r="G62" i="2"/>
  <c r="Y62" i="2" s="1"/>
  <c r="G63" i="2"/>
  <c r="Y63" i="2" s="1"/>
  <c r="G64" i="2"/>
  <c r="G65" i="2"/>
  <c r="Y65" i="2" s="1"/>
  <c r="G66" i="2"/>
  <c r="G67" i="2"/>
  <c r="Y67" i="2" s="1"/>
  <c r="G68" i="2"/>
  <c r="Y68" i="2" s="1"/>
  <c r="G69" i="2"/>
  <c r="G70" i="2"/>
  <c r="G71" i="2"/>
  <c r="Y71" i="2" s="1"/>
  <c r="G72" i="2"/>
  <c r="G73" i="2"/>
  <c r="Y73" i="2" s="1"/>
  <c r="G74" i="2"/>
  <c r="Y74" i="2" s="1"/>
  <c r="G75" i="2"/>
  <c r="Y75" i="2" s="1"/>
  <c r="G76" i="2"/>
  <c r="G77" i="2"/>
  <c r="Y77" i="2" s="1"/>
  <c r="G78" i="2"/>
  <c r="Y78" i="2" s="1"/>
  <c r="G79" i="2"/>
  <c r="Y79" i="2" s="1"/>
  <c r="G80" i="2"/>
  <c r="Y80" i="2" s="1"/>
  <c r="G81" i="2"/>
  <c r="G82" i="2"/>
  <c r="G83" i="2"/>
  <c r="Y83" i="2" s="1"/>
  <c r="G84" i="2"/>
  <c r="G85" i="2"/>
  <c r="Y85" i="2" s="1"/>
  <c r="G86" i="2"/>
  <c r="Y86" i="2" s="1"/>
  <c r="G87" i="2"/>
  <c r="Y87" i="2" s="1"/>
  <c r="G88" i="2"/>
  <c r="G89" i="2"/>
  <c r="Y89" i="2" s="1"/>
  <c r="G90" i="2"/>
  <c r="Y90" i="2" s="1"/>
  <c r="G91" i="2"/>
  <c r="Y91" i="2" s="1"/>
  <c r="G92" i="2"/>
  <c r="Y92" i="2" s="1"/>
  <c r="G93" i="2"/>
  <c r="G94" i="2"/>
  <c r="G95" i="2"/>
  <c r="Y95" i="2" s="1"/>
  <c r="G96" i="2"/>
  <c r="G97" i="2"/>
  <c r="Y97" i="2" s="1"/>
  <c r="G98" i="2"/>
  <c r="Y98" i="2" s="1"/>
  <c r="G99" i="2"/>
  <c r="Y99" i="2" s="1"/>
  <c r="G100" i="2"/>
  <c r="G101" i="2"/>
  <c r="Y101" i="2" s="1"/>
  <c r="G102" i="2"/>
  <c r="Y102" i="2" s="1"/>
  <c r="G103" i="2"/>
  <c r="Y103" i="2" s="1"/>
  <c r="G104" i="2"/>
  <c r="Y104" i="2" s="1"/>
  <c r="G105" i="2"/>
  <c r="G106" i="2"/>
  <c r="G107" i="2"/>
  <c r="Y107" i="2" s="1"/>
  <c r="G108" i="2"/>
  <c r="G109" i="2"/>
  <c r="G110" i="2"/>
  <c r="Y110" i="2" s="1"/>
  <c r="G111" i="2"/>
  <c r="Y111" i="2" s="1"/>
  <c r="G112" i="2"/>
  <c r="G113" i="2"/>
  <c r="Y113" i="2" s="1"/>
  <c r="G114" i="2"/>
  <c r="G115" i="2"/>
  <c r="Y115" i="2" s="1"/>
  <c r="G116" i="2"/>
  <c r="Y116" i="2" s="1"/>
  <c r="G117" i="2"/>
  <c r="G118" i="2"/>
  <c r="G119" i="2"/>
  <c r="Y119" i="2" s="1"/>
  <c r="G120" i="2"/>
  <c r="G121" i="2"/>
  <c r="Y121" i="2" s="1"/>
  <c r="G122" i="2"/>
  <c r="Y122" i="2" s="1"/>
  <c r="G123" i="2"/>
  <c r="Y123" i="2" s="1"/>
  <c r="G124" i="2"/>
  <c r="G125" i="2"/>
  <c r="Y125" i="2" s="1"/>
  <c r="G126" i="2"/>
  <c r="Y126" i="2" s="1"/>
  <c r="G127" i="2"/>
  <c r="Y127" i="2" s="1"/>
  <c r="G128" i="2"/>
  <c r="Y128" i="2" s="1"/>
  <c r="G129" i="2"/>
  <c r="G130" i="2"/>
  <c r="G131" i="2"/>
  <c r="Y131" i="2" s="1"/>
  <c r="G132" i="2"/>
  <c r="G133" i="2"/>
  <c r="Y133" i="2" s="1"/>
  <c r="G134" i="2"/>
  <c r="Y134" i="2" s="1"/>
  <c r="G135" i="2"/>
  <c r="Y135" i="2" s="1"/>
  <c r="G136" i="2"/>
  <c r="G137" i="2"/>
  <c r="Y137" i="2" s="1"/>
  <c r="G138" i="2"/>
  <c r="Y138" i="2" s="1"/>
  <c r="G139" i="2"/>
  <c r="Y139" i="2" s="1"/>
  <c r="G140" i="2"/>
  <c r="Y140" i="2" s="1"/>
  <c r="G141" i="2"/>
  <c r="G142" i="2"/>
  <c r="G143" i="2"/>
  <c r="G144" i="2"/>
  <c r="G145" i="2"/>
  <c r="G146" i="2"/>
  <c r="Y146" i="2" s="1"/>
  <c r="G147" i="2"/>
  <c r="Y147" i="2" s="1"/>
  <c r="G148" i="2"/>
  <c r="G149" i="2"/>
  <c r="Y149" i="2" s="1"/>
  <c r="G150" i="2"/>
  <c r="Y150" i="2" s="1"/>
  <c r="G151" i="2"/>
  <c r="Y151" i="2" s="1"/>
  <c r="G152" i="2"/>
  <c r="Y152" i="2" s="1"/>
  <c r="G153" i="2"/>
  <c r="G154" i="2"/>
  <c r="G155" i="2"/>
  <c r="Y155" i="2" s="1"/>
  <c r="G156" i="2"/>
  <c r="G157" i="2"/>
  <c r="Y157" i="2" s="1"/>
  <c r="G158" i="2"/>
  <c r="Y158" i="2" s="1"/>
  <c r="G159" i="2"/>
  <c r="Y159" i="2" s="1"/>
  <c r="G160" i="2"/>
  <c r="G161" i="2"/>
  <c r="Y161" i="2" s="1"/>
  <c r="G162" i="2"/>
  <c r="G163" i="2"/>
  <c r="Y163" i="2" s="1"/>
  <c r="G164" i="2"/>
  <c r="Y164" i="2" s="1"/>
  <c r="G165" i="2"/>
  <c r="G166" i="2"/>
  <c r="G167" i="2"/>
  <c r="Y167" i="2" s="1"/>
  <c r="G168" i="2"/>
  <c r="G169" i="2"/>
  <c r="Y169" i="2" s="1"/>
  <c r="G170" i="2"/>
  <c r="Y170" i="2" s="1"/>
  <c r="G171" i="2"/>
  <c r="Y171" i="2" s="1"/>
  <c r="G172" i="2"/>
  <c r="G173" i="2"/>
  <c r="G174" i="2"/>
  <c r="Y174" i="2" s="1"/>
  <c r="G175" i="2"/>
  <c r="Y175" i="2" s="1"/>
  <c r="G176" i="2"/>
  <c r="Y176" i="2" s="1"/>
  <c r="G177" i="2"/>
  <c r="G178" i="2"/>
  <c r="G179" i="2"/>
  <c r="Y179" i="2" s="1"/>
  <c r="G180" i="2"/>
  <c r="G181" i="2"/>
  <c r="Y181" i="2" s="1"/>
  <c r="G182" i="2"/>
  <c r="Y182" i="2" s="1"/>
  <c r="G183" i="2"/>
  <c r="Y183" i="2" s="1"/>
  <c r="G184" i="2"/>
  <c r="G185" i="2"/>
  <c r="Y185" i="2" s="1"/>
  <c r="G186" i="2"/>
  <c r="Y186" i="2" s="1"/>
  <c r="G187" i="2"/>
  <c r="Y187" i="2" s="1"/>
  <c r="G188" i="2"/>
  <c r="Y188" i="2" s="1"/>
  <c r="G189" i="2"/>
  <c r="G190" i="2"/>
  <c r="G191" i="2"/>
  <c r="Y191" i="2" s="1"/>
  <c r="G192" i="2"/>
  <c r="G193" i="2"/>
  <c r="Y193" i="2" s="1"/>
  <c r="G194" i="2"/>
  <c r="Y194" i="2" s="1"/>
  <c r="G195" i="2"/>
  <c r="Y195" i="2" s="1"/>
  <c r="G196" i="2"/>
  <c r="G197" i="2"/>
  <c r="Y197" i="2" s="1"/>
  <c r="G198" i="2"/>
  <c r="Y198" i="2" s="1"/>
  <c r="G199" i="2"/>
  <c r="Y199" i="2" s="1"/>
  <c r="G200" i="2"/>
  <c r="G201" i="2"/>
  <c r="G202" i="2"/>
  <c r="G203" i="2"/>
  <c r="Y203" i="2" s="1"/>
  <c r="G204" i="2"/>
  <c r="G205" i="2"/>
  <c r="G206" i="2"/>
  <c r="Y206" i="2" s="1"/>
  <c r="G207" i="2"/>
  <c r="Y207" i="2" s="1"/>
  <c r="G208" i="2"/>
  <c r="G209" i="2"/>
  <c r="Y209" i="2" s="1"/>
  <c r="G210" i="2"/>
  <c r="Y210" i="2" s="1"/>
  <c r="G211" i="2"/>
  <c r="Y211" i="2" s="1"/>
  <c r="G212" i="2"/>
  <c r="Y212" i="2" s="1"/>
  <c r="G213" i="2"/>
  <c r="G214" i="2"/>
  <c r="G215" i="2"/>
  <c r="Y215" i="2" s="1"/>
  <c r="G216" i="2"/>
  <c r="G217" i="2"/>
  <c r="Y217" i="2" s="1"/>
  <c r="G218" i="2"/>
  <c r="Y218" i="2" s="1"/>
  <c r="G219" i="2"/>
  <c r="Y219" i="2" s="1"/>
  <c r="G220" i="2"/>
  <c r="G221" i="2"/>
  <c r="Y221" i="2" s="1"/>
  <c r="G222" i="2"/>
  <c r="G223" i="2"/>
  <c r="Y223" i="2" s="1"/>
  <c r="G224" i="2"/>
  <c r="G225" i="2"/>
  <c r="G226" i="2"/>
  <c r="G227" i="2"/>
  <c r="Y227" i="2" s="1"/>
  <c r="G228" i="2"/>
  <c r="G229" i="2"/>
  <c r="Y229" i="2" s="1"/>
  <c r="G230" i="2"/>
  <c r="Y230" i="2" s="1"/>
  <c r="G231" i="2"/>
  <c r="Y231" i="2" s="1"/>
  <c r="G232" i="2"/>
  <c r="G233" i="2"/>
  <c r="Y233" i="2" s="1"/>
  <c r="G234" i="2"/>
  <c r="Y234" i="2" s="1"/>
  <c r="G235" i="2"/>
  <c r="Y235" i="2" s="1"/>
  <c r="G236" i="2"/>
  <c r="Y236" i="2" s="1"/>
  <c r="G237" i="2"/>
  <c r="G238" i="2"/>
  <c r="G239" i="2"/>
  <c r="Y239" i="2" s="1"/>
  <c r="G240" i="2"/>
  <c r="G241" i="2"/>
  <c r="Y241" i="2" s="1"/>
  <c r="G242" i="2"/>
  <c r="Y242" i="2" s="1"/>
  <c r="G243" i="2"/>
  <c r="Y243" i="2" s="1"/>
  <c r="G244" i="2"/>
  <c r="G245" i="2"/>
  <c r="Y245" i="2" s="1"/>
  <c r="G246" i="2"/>
  <c r="Y246" i="2" s="1"/>
  <c r="G247" i="2"/>
  <c r="Y247" i="2" s="1"/>
  <c r="G248" i="2"/>
  <c r="Y248" i="2" s="1"/>
  <c r="G249" i="2"/>
  <c r="G250" i="2"/>
  <c r="G251" i="2"/>
  <c r="Y251" i="2" s="1"/>
  <c r="G252" i="2"/>
  <c r="G253" i="2"/>
  <c r="Y253" i="2" s="1"/>
  <c r="G254" i="2"/>
  <c r="Y254" i="2" s="1"/>
  <c r="G255" i="2"/>
  <c r="Y255" i="2" s="1"/>
  <c r="G256" i="2"/>
  <c r="G257" i="2"/>
  <c r="Y257" i="2" s="1"/>
  <c r="G258" i="2"/>
  <c r="Y258" i="2" s="1"/>
  <c r="G259" i="2"/>
  <c r="Y259" i="2" s="1"/>
  <c r="G260" i="2"/>
  <c r="Y260" i="2" s="1"/>
  <c r="G261" i="2"/>
  <c r="G262" i="2"/>
  <c r="G263" i="2"/>
  <c r="Y263" i="2" s="1"/>
  <c r="G264" i="2"/>
  <c r="I4" i="2"/>
  <c r="U4" i="2" s="1"/>
  <c r="I5" i="2"/>
  <c r="U5" i="2" s="1"/>
  <c r="I6" i="2"/>
  <c r="I7" i="2"/>
  <c r="I8" i="2"/>
  <c r="U8" i="2" s="1"/>
  <c r="I9" i="2"/>
  <c r="U9" i="2" s="1"/>
  <c r="I10" i="2"/>
  <c r="U10" i="2" s="1"/>
  <c r="I11" i="2"/>
  <c r="U11" i="2" s="1"/>
  <c r="I12" i="2"/>
  <c r="I13" i="2"/>
  <c r="I14" i="2"/>
  <c r="U14" i="2" s="1"/>
  <c r="I15" i="2"/>
  <c r="I16" i="2"/>
  <c r="U16" i="2" s="1"/>
  <c r="I17" i="2"/>
  <c r="U17" i="2" s="1"/>
  <c r="I18" i="2"/>
  <c r="I19" i="2"/>
  <c r="I20" i="2"/>
  <c r="U20" i="2" s="1"/>
  <c r="I21" i="2"/>
  <c r="U21" i="2" s="1"/>
  <c r="I22" i="2"/>
  <c r="U22" i="2" s="1"/>
  <c r="I23" i="2"/>
  <c r="U23" i="2" s="1"/>
  <c r="I24" i="2"/>
  <c r="I25" i="2"/>
  <c r="I26" i="2"/>
  <c r="U26" i="2" s="1"/>
  <c r="I27" i="2"/>
  <c r="I28" i="2"/>
  <c r="I29" i="2"/>
  <c r="U29" i="2" s="1"/>
  <c r="I30" i="2"/>
  <c r="I31" i="2"/>
  <c r="I32" i="2"/>
  <c r="U32" i="2" s="1"/>
  <c r="I33" i="2"/>
  <c r="U33" i="2" s="1"/>
  <c r="I34" i="2"/>
  <c r="U34" i="2" s="1"/>
  <c r="I35" i="2"/>
  <c r="U35" i="2" s="1"/>
  <c r="I36" i="2"/>
  <c r="I37" i="2"/>
  <c r="I38" i="2"/>
  <c r="U38" i="2" s="1"/>
  <c r="I39" i="2"/>
  <c r="I40" i="2"/>
  <c r="U40" i="2" s="1"/>
  <c r="I41" i="2"/>
  <c r="U41" i="2" s="1"/>
  <c r="I42" i="2"/>
  <c r="I43" i="2"/>
  <c r="I44" i="2"/>
  <c r="U44" i="2" s="1"/>
  <c r="I45" i="2"/>
  <c r="U45" i="2" s="1"/>
  <c r="I46" i="2"/>
  <c r="U46" i="2" s="1"/>
  <c r="I47" i="2"/>
  <c r="U47" i="2" s="1"/>
  <c r="I48" i="2"/>
  <c r="I49" i="2"/>
  <c r="I50" i="2"/>
  <c r="U50" i="2" s="1"/>
  <c r="I51" i="2"/>
  <c r="I52" i="2"/>
  <c r="U52" i="2" s="1"/>
  <c r="I53" i="2"/>
  <c r="U53" i="2" s="1"/>
  <c r="I54" i="2"/>
  <c r="I55" i="2"/>
  <c r="I56" i="2"/>
  <c r="U56" i="2" s="1"/>
  <c r="I57" i="2"/>
  <c r="U57" i="2" s="1"/>
  <c r="I58" i="2"/>
  <c r="U58" i="2" s="1"/>
  <c r="I59" i="2"/>
  <c r="U59" i="2" s="1"/>
  <c r="I60" i="2"/>
  <c r="I61" i="2"/>
  <c r="I62" i="2"/>
  <c r="U62" i="2" s="1"/>
  <c r="I63" i="2"/>
  <c r="I64" i="2"/>
  <c r="I65" i="2"/>
  <c r="U65" i="2" s="1"/>
  <c r="I66" i="2"/>
  <c r="I67" i="2"/>
  <c r="I68" i="2"/>
  <c r="U68" i="2" s="1"/>
  <c r="I69" i="2"/>
  <c r="U69" i="2" s="1"/>
  <c r="I70" i="2"/>
  <c r="U70" i="2" s="1"/>
  <c r="I71" i="2"/>
  <c r="U71" i="2" s="1"/>
  <c r="I72" i="2"/>
  <c r="I73" i="2"/>
  <c r="I74" i="2"/>
  <c r="U74" i="2" s="1"/>
  <c r="I75" i="2"/>
  <c r="I76" i="2"/>
  <c r="U76" i="2" s="1"/>
  <c r="I77" i="2"/>
  <c r="U77" i="2" s="1"/>
  <c r="I78" i="2"/>
  <c r="I79" i="2"/>
  <c r="I80" i="2"/>
  <c r="U80" i="2" s="1"/>
  <c r="I81" i="2"/>
  <c r="U81" i="2" s="1"/>
  <c r="I82" i="2"/>
  <c r="U82" i="2" s="1"/>
  <c r="I83" i="2"/>
  <c r="U83" i="2" s="1"/>
  <c r="I84" i="2"/>
  <c r="I85" i="2"/>
  <c r="I86" i="2"/>
  <c r="U86" i="2" s="1"/>
  <c r="I87" i="2"/>
  <c r="I88" i="2"/>
  <c r="U88" i="2" s="1"/>
  <c r="I89" i="2"/>
  <c r="U89" i="2" s="1"/>
  <c r="I90" i="2"/>
  <c r="I91" i="2"/>
  <c r="I92" i="2"/>
  <c r="U92" i="2" s="1"/>
  <c r="I93" i="2"/>
  <c r="U93" i="2" s="1"/>
  <c r="I94" i="2"/>
  <c r="U94" i="2" s="1"/>
  <c r="I95" i="2"/>
  <c r="U95" i="2" s="1"/>
  <c r="I96" i="2"/>
  <c r="I97" i="2"/>
  <c r="I98" i="2"/>
  <c r="U98" i="2" s="1"/>
  <c r="I99" i="2"/>
  <c r="I100" i="2"/>
  <c r="I101" i="2"/>
  <c r="U101" i="2" s="1"/>
  <c r="I102" i="2"/>
  <c r="I103" i="2"/>
  <c r="I104" i="2"/>
  <c r="U104" i="2" s="1"/>
  <c r="I105" i="2"/>
  <c r="U105" i="2" s="1"/>
  <c r="I106" i="2"/>
  <c r="U106" i="2" s="1"/>
  <c r="I107" i="2"/>
  <c r="U107" i="2" s="1"/>
  <c r="I108" i="2"/>
  <c r="I109" i="2"/>
  <c r="I110" i="2"/>
  <c r="U110" i="2" s="1"/>
  <c r="I111" i="2"/>
  <c r="I112" i="2"/>
  <c r="U112" i="2" s="1"/>
  <c r="I113" i="2"/>
  <c r="U113" i="2" s="1"/>
  <c r="I114" i="2"/>
  <c r="I115" i="2"/>
  <c r="I116" i="2"/>
  <c r="U116" i="2" s="1"/>
  <c r="I117" i="2"/>
  <c r="U117" i="2" s="1"/>
  <c r="I118" i="2"/>
  <c r="U118" i="2" s="1"/>
  <c r="I119" i="2"/>
  <c r="U119" i="2" s="1"/>
  <c r="I120" i="2"/>
  <c r="I121" i="2"/>
  <c r="I122" i="2"/>
  <c r="U122" i="2" s="1"/>
  <c r="I123" i="2"/>
  <c r="I124" i="2"/>
  <c r="U124" i="2" s="1"/>
  <c r="I125" i="2"/>
  <c r="U125" i="2" s="1"/>
  <c r="I126" i="2"/>
  <c r="I127" i="2"/>
  <c r="I128" i="2"/>
  <c r="U128" i="2" s="1"/>
  <c r="I129" i="2"/>
  <c r="U129" i="2" s="1"/>
  <c r="I130" i="2"/>
  <c r="U130" i="2" s="1"/>
  <c r="I131" i="2"/>
  <c r="U131" i="2" s="1"/>
  <c r="I132" i="2"/>
  <c r="I133" i="2"/>
  <c r="I134" i="2"/>
  <c r="U134" i="2" s="1"/>
  <c r="I135" i="2"/>
  <c r="I136" i="2"/>
  <c r="I137" i="2"/>
  <c r="U137" i="2" s="1"/>
  <c r="I138" i="2"/>
  <c r="I139" i="2"/>
  <c r="I140" i="2"/>
  <c r="U140" i="2" s="1"/>
  <c r="I141" i="2"/>
  <c r="I142" i="2"/>
  <c r="U142" i="2" s="1"/>
  <c r="I143" i="2"/>
  <c r="U143" i="2" s="1"/>
  <c r="I144" i="2"/>
  <c r="I145" i="2"/>
  <c r="I146" i="2"/>
  <c r="U146" i="2" s="1"/>
  <c r="I147" i="2"/>
  <c r="I148" i="2"/>
  <c r="U148" i="2" s="1"/>
  <c r="I149" i="2"/>
  <c r="U149" i="2" s="1"/>
  <c r="I150" i="2"/>
  <c r="I151" i="2"/>
  <c r="I152" i="2"/>
  <c r="U152" i="2" s="1"/>
  <c r="I153" i="2"/>
  <c r="U153" i="2" s="1"/>
  <c r="I154" i="2"/>
  <c r="U154" i="2" s="1"/>
  <c r="I155" i="2"/>
  <c r="U155" i="2" s="1"/>
  <c r="I156" i="2"/>
  <c r="I157" i="2"/>
  <c r="I158" i="2"/>
  <c r="U158" i="2" s="1"/>
  <c r="I159" i="2"/>
  <c r="I160" i="2"/>
  <c r="U160" i="2" s="1"/>
  <c r="I161" i="2"/>
  <c r="U161" i="2" s="1"/>
  <c r="I162" i="2"/>
  <c r="I163" i="2"/>
  <c r="I164" i="2"/>
  <c r="U164" i="2" s="1"/>
  <c r="I165" i="2"/>
  <c r="U165" i="2" s="1"/>
  <c r="I166" i="2"/>
  <c r="U166" i="2" s="1"/>
  <c r="I167" i="2"/>
  <c r="U167" i="2" s="1"/>
  <c r="I168" i="2"/>
  <c r="I169" i="2"/>
  <c r="I170" i="2"/>
  <c r="U170" i="2" s="1"/>
  <c r="I171" i="2"/>
  <c r="I172" i="2"/>
  <c r="U172" i="2" s="1"/>
  <c r="I173" i="2"/>
  <c r="U173" i="2" s="1"/>
  <c r="I174" i="2"/>
  <c r="I175" i="2"/>
  <c r="I176" i="2"/>
  <c r="U176" i="2" s="1"/>
  <c r="I177" i="2"/>
  <c r="U177" i="2" s="1"/>
  <c r="I178" i="2"/>
  <c r="U178" i="2" s="1"/>
  <c r="I179" i="2"/>
  <c r="U179" i="2" s="1"/>
  <c r="I180" i="2"/>
  <c r="I181" i="2"/>
  <c r="I182" i="2"/>
  <c r="U182" i="2" s="1"/>
  <c r="I183" i="2"/>
  <c r="I184" i="2"/>
  <c r="U184" i="2" s="1"/>
  <c r="I185" i="2"/>
  <c r="U185" i="2" s="1"/>
  <c r="I186" i="2"/>
  <c r="I187" i="2"/>
  <c r="I188" i="2"/>
  <c r="U188" i="2" s="1"/>
  <c r="I189" i="2"/>
  <c r="U189" i="2" s="1"/>
  <c r="I190" i="2"/>
  <c r="U190" i="2" s="1"/>
  <c r="I191" i="2"/>
  <c r="U191" i="2" s="1"/>
  <c r="I192" i="2"/>
  <c r="I193" i="2"/>
  <c r="I194" i="2"/>
  <c r="U194" i="2" s="1"/>
  <c r="I195" i="2"/>
  <c r="I196" i="2"/>
  <c r="U196" i="2" s="1"/>
  <c r="I197" i="2"/>
  <c r="U197" i="2" s="1"/>
  <c r="I198" i="2"/>
  <c r="I199" i="2"/>
  <c r="I200" i="2"/>
  <c r="U200" i="2" s="1"/>
  <c r="I201" i="2"/>
  <c r="U201" i="2" s="1"/>
  <c r="I202" i="2"/>
  <c r="U202" i="2" s="1"/>
  <c r="I203" i="2"/>
  <c r="U203" i="2" s="1"/>
  <c r="I204" i="2"/>
  <c r="I205" i="2"/>
  <c r="I206" i="2"/>
  <c r="U206" i="2" s="1"/>
  <c r="I207" i="2"/>
  <c r="I208" i="2"/>
  <c r="U208" i="2" s="1"/>
  <c r="I209" i="2"/>
  <c r="U209" i="2" s="1"/>
  <c r="I210" i="2"/>
  <c r="I211" i="2"/>
  <c r="I212" i="2"/>
  <c r="U212" i="2" s="1"/>
  <c r="I213" i="2"/>
  <c r="U213" i="2" s="1"/>
  <c r="I214" i="2"/>
  <c r="U214" i="2" s="1"/>
  <c r="I215" i="2"/>
  <c r="U215" i="2" s="1"/>
  <c r="I216" i="2"/>
  <c r="I217" i="2"/>
  <c r="I218" i="2"/>
  <c r="U218" i="2" s="1"/>
  <c r="I219" i="2"/>
  <c r="I220" i="2"/>
  <c r="U220" i="2" s="1"/>
  <c r="I221" i="2"/>
  <c r="U221" i="2" s="1"/>
  <c r="I222" i="2"/>
  <c r="I223" i="2"/>
  <c r="I224" i="2"/>
  <c r="U224" i="2" s="1"/>
  <c r="I225" i="2"/>
  <c r="U225" i="2" s="1"/>
  <c r="I226" i="2"/>
  <c r="U226" i="2" s="1"/>
  <c r="I227" i="2"/>
  <c r="U227" i="2" s="1"/>
  <c r="I228" i="2"/>
  <c r="I229" i="2"/>
  <c r="I230" i="2"/>
  <c r="U230" i="2" s="1"/>
  <c r="I231" i="2"/>
  <c r="I232" i="2"/>
  <c r="U232" i="2" s="1"/>
  <c r="I233" i="2"/>
  <c r="U233" i="2" s="1"/>
  <c r="I234" i="2"/>
  <c r="I235" i="2"/>
  <c r="I236" i="2"/>
  <c r="U236" i="2" s="1"/>
  <c r="I237" i="2"/>
  <c r="U237" i="2" s="1"/>
  <c r="I238" i="2"/>
  <c r="U238" i="2" s="1"/>
  <c r="I239" i="2"/>
  <c r="U239" i="2" s="1"/>
  <c r="I240" i="2"/>
  <c r="I241" i="2"/>
  <c r="I242" i="2"/>
  <c r="U242" i="2" s="1"/>
  <c r="I243" i="2"/>
  <c r="I244" i="2"/>
  <c r="U244" i="2" s="1"/>
  <c r="I245" i="2"/>
  <c r="U245" i="2" s="1"/>
  <c r="I246" i="2"/>
  <c r="I247" i="2"/>
  <c r="I248" i="2"/>
  <c r="I249" i="2"/>
  <c r="I250" i="2"/>
  <c r="U250" i="2" s="1"/>
  <c r="I251" i="2"/>
  <c r="U251" i="2" s="1"/>
  <c r="I252" i="2"/>
  <c r="I253" i="2"/>
  <c r="I254" i="2"/>
  <c r="U254" i="2" s="1"/>
  <c r="I255" i="2"/>
  <c r="I256" i="2"/>
  <c r="I257" i="2"/>
  <c r="U257" i="2" s="1"/>
  <c r="I258" i="2"/>
  <c r="I259" i="2"/>
  <c r="I260" i="2"/>
  <c r="U260" i="2" s="1"/>
  <c r="I261" i="2"/>
  <c r="U261" i="2" s="1"/>
  <c r="I262" i="2"/>
  <c r="U262" i="2" s="1"/>
  <c r="I263" i="2"/>
  <c r="U263" i="2" s="1"/>
  <c r="I26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V5" i="2"/>
  <c r="V6" i="2"/>
  <c r="V7" i="2"/>
  <c r="V8" i="2"/>
  <c r="V9" i="2"/>
  <c r="V4" i="2"/>
  <c r="V10" i="2"/>
  <c r="V11" i="2"/>
  <c r="V12" i="2"/>
  <c r="V16" i="2"/>
  <c r="V13" i="2"/>
  <c r="V14" i="2"/>
  <c r="V17" i="2"/>
  <c r="V18" i="2"/>
  <c r="V19" i="2"/>
  <c r="V20" i="2"/>
  <c r="V21" i="2"/>
  <c r="V22" i="2"/>
  <c r="V23" i="2"/>
  <c r="V24" i="2"/>
  <c r="V25" i="2"/>
  <c r="V26" i="2"/>
  <c r="V28" i="2"/>
  <c r="V29" i="2"/>
  <c r="V30" i="2"/>
  <c r="V31" i="2"/>
  <c r="V32" i="2"/>
  <c r="V33" i="2"/>
  <c r="V34" i="2"/>
  <c r="V35" i="2"/>
  <c r="V36" i="2"/>
  <c r="V37" i="2"/>
  <c r="V38" i="2"/>
  <c r="V40" i="2"/>
  <c r="V41" i="2"/>
  <c r="V42" i="2"/>
  <c r="V43" i="2"/>
  <c r="V44" i="2"/>
  <c r="V45" i="2"/>
  <c r="V46" i="2"/>
  <c r="V47" i="2"/>
  <c r="V48" i="2"/>
  <c r="V49" i="2"/>
  <c r="V50" i="2"/>
  <c r="V52" i="2"/>
  <c r="V53" i="2"/>
  <c r="V54" i="2"/>
  <c r="V55" i="2"/>
  <c r="V56" i="2"/>
  <c r="V57" i="2"/>
  <c r="V58" i="2"/>
  <c r="V59" i="2"/>
  <c r="V60" i="2"/>
  <c r="V61" i="2"/>
  <c r="V62" i="2"/>
  <c r="V64" i="2"/>
  <c r="V65" i="2"/>
  <c r="V66" i="2"/>
  <c r="V67" i="2"/>
  <c r="V68" i="2"/>
  <c r="V69" i="2"/>
  <c r="V70" i="2"/>
  <c r="V71" i="2"/>
  <c r="V72" i="2"/>
  <c r="V73" i="2"/>
  <c r="V74" i="2"/>
  <c r="V76" i="2"/>
  <c r="V77" i="2"/>
  <c r="V78" i="2"/>
  <c r="V79" i="2"/>
  <c r="V80" i="2"/>
  <c r="V81" i="2"/>
  <c r="V82" i="2"/>
  <c r="V83" i="2"/>
  <c r="V84" i="2"/>
  <c r="V85" i="2"/>
  <c r="V86" i="2"/>
  <c r="V88" i="2"/>
  <c r="V89" i="2"/>
  <c r="V90" i="2"/>
  <c r="V91" i="2"/>
  <c r="V92" i="2"/>
  <c r="V93" i="2"/>
  <c r="V94" i="2"/>
  <c r="V95" i="2"/>
  <c r="V96" i="2"/>
  <c r="V97" i="2"/>
  <c r="V98" i="2"/>
  <c r="V100" i="2"/>
  <c r="V101" i="2"/>
  <c r="V102" i="2"/>
  <c r="V103" i="2"/>
  <c r="V104" i="2"/>
  <c r="V105" i="2"/>
  <c r="V106" i="2"/>
  <c r="V107" i="2"/>
  <c r="V108" i="2"/>
  <c r="V109" i="2"/>
  <c r="V110" i="2"/>
  <c r="V112" i="2"/>
  <c r="V113" i="2"/>
  <c r="V114" i="2"/>
  <c r="V115" i="2"/>
  <c r="V116" i="2"/>
  <c r="V117" i="2"/>
  <c r="V118" i="2"/>
  <c r="V119" i="2"/>
  <c r="V120" i="2"/>
  <c r="V121" i="2"/>
  <c r="V122" i="2"/>
  <c r="V124" i="2"/>
  <c r="V125" i="2"/>
  <c r="V126" i="2"/>
  <c r="V127" i="2"/>
  <c r="V128" i="2"/>
  <c r="V129" i="2"/>
  <c r="V130" i="2"/>
  <c r="V131" i="2"/>
  <c r="V132" i="2"/>
  <c r="V133" i="2"/>
  <c r="V134" i="2"/>
  <c r="V136" i="2"/>
  <c r="V137" i="2"/>
  <c r="V138" i="2"/>
  <c r="V139" i="2"/>
  <c r="V140" i="2"/>
  <c r="V141" i="2"/>
  <c r="V142" i="2"/>
  <c r="V143" i="2"/>
  <c r="V144" i="2"/>
  <c r="V145" i="2"/>
  <c r="V146" i="2"/>
  <c r="V148" i="2"/>
  <c r="V149" i="2"/>
  <c r="V150" i="2"/>
  <c r="V151" i="2"/>
  <c r="V152" i="2"/>
  <c r="V153" i="2"/>
  <c r="V154" i="2"/>
  <c r="V155" i="2"/>
  <c r="V156" i="2"/>
  <c r="V157" i="2"/>
  <c r="V158" i="2"/>
  <c r="V160" i="2"/>
  <c r="V161" i="2"/>
  <c r="V162" i="2"/>
  <c r="V163" i="2"/>
  <c r="V164" i="2"/>
  <c r="V165" i="2"/>
  <c r="V166" i="2"/>
  <c r="V167" i="2"/>
  <c r="V168" i="2"/>
  <c r="V169" i="2"/>
  <c r="V170" i="2"/>
  <c r="V172" i="2"/>
  <c r="V173" i="2"/>
  <c r="V174" i="2"/>
  <c r="V175" i="2"/>
  <c r="V176" i="2"/>
  <c r="V177" i="2"/>
  <c r="V178" i="2"/>
  <c r="V179" i="2"/>
  <c r="V180" i="2"/>
  <c r="V181" i="2"/>
  <c r="V182" i="2"/>
  <c r="V184" i="2"/>
  <c r="V185" i="2"/>
  <c r="V186" i="2"/>
  <c r="V187" i="2"/>
  <c r="V188" i="2"/>
  <c r="V189" i="2"/>
  <c r="V190" i="2"/>
  <c r="V191" i="2"/>
  <c r="V192" i="2"/>
  <c r="V193" i="2"/>
  <c r="V194" i="2"/>
  <c r="V196" i="2"/>
  <c r="V197" i="2"/>
  <c r="V198" i="2"/>
  <c r="V199" i="2"/>
  <c r="V200" i="2"/>
  <c r="V201" i="2"/>
  <c r="V202" i="2"/>
  <c r="V203" i="2"/>
  <c r="V204" i="2"/>
  <c r="V205" i="2"/>
  <c r="V206" i="2"/>
  <c r="V208" i="2"/>
  <c r="V209" i="2"/>
  <c r="V210" i="2"/>
  <c r="V211" i="2"/>
  <c r="V212" i="2"/>
  <c r="V213" i="2"/>
  <c r="V214" i="2"/>
  <c r="V215" i="2"/>
  <c r="V216" i="2"/>
  <c r="V217" i="2"/>
  <c r="V218" i="2"/>
  <c r="V220" i="2"/>
  <c r="V221" i="2"/>
  <c r="V222" i="2"/>
  <c r="V223" i="2"/>
  <c r="V224" i="2"/>
  <c r="V225" i="2"/>
  <c r="V226" i="2"/>
  <c r="V227" i="2"/>
  <c r="V228" i="2"/>
  <c r="V229" i="2"/>
  <c r="V230" i="2"/>
  <c r="V232" i="2"/>
  <c r="V233" i="2"/>
  <c r="V234" i="2"/>
  <c r="V235" i="2"/>
  <c r="V236" i="2"/>
  <c r="V237" i="2"/>
  <c r="V238" i="2"/>
  <c r="V239" i="2"/>
  <c r="V240" i="2"/>
  <c r="V241" i="2"/>
  <c r="V242" i="2"/>
  <c r="V244" i="2"/>
  <c r="V245" i="2"/>
  <c r="V246" i="2"/>
  <c r="V247" i="2"/>
  <c r="V248" i="2"/>
  <c r="V249" i="2"/>
  <c r="V250" i="2"/>
  <c r="V251" i="2"/>
  <c r="V252" i="2"/>
  <c r="V253" i="2"/>
  <c r="V254" i="2"/>
  <c r="V256" i="2"/>
  <c r="V257" i="2"/>
  <c r="V258" i="2"/>
  <c r="V259" i="2"/>
  <c r="V260" i="2"/>
  <c r="V261" i="2"/>
  <c r="V262" i="2"/>
  <c r="V263" i="2"/>
  <c r="V264" i="2"/>
  <c r="P5" i="2"/>
  <c r="R5" i="2"/>
  <c r="S5" i="2"/>
  <c r="T5" i="2"/>
  <c r="X5" i="2" s="1"/>
  <c r="W5" i="2"/>
  <c r="Z5" i="2"/>
  <c r="P6" i="2"/>
  <c r="S6" i="2"/>
  <c r="T6" i="2"/>
  <c r="X6" i="2" s="1"/>
  <c r="U6" i="2"/>
  <c r="W6" i="2"/>
  <c r="Z6" i="2"/>
  <c r="P7" i="2"/>
  <c r="R7" i="2"/>
  <c r="S7" i="2"/>
  <c r="T7" i="2"/>
  <c r="X7" i="2" s="1"/>
  <c r="U7" i="2"/>
  <c r="W7" i="2"/>
  <c r="Z7" i="2"/>
  <c r="P8" i="2"/>
  <c r="R8" i="2"/>
  <c r="S8" i="2"/>
  <c r="T8" i="2"/>
  <c r="X8" i="2" s="1"/>
  <c r="W8" i="2"/>
  <c r="Y8" i="2"/>
  <c r="Z8" i="2"/>
  <c r="Z25" i="2"/>
  <c r="W25" i="2"/>
  <c r="U25" i="2"/>
  <c r="T25" i="2"/>
  <c r="X25" i="2" s="1"/>
  <c r="S25" i="2"/>
  <c r="R25" i="2"/>
  <c r="P25" i="2"/>
  <c r="Z24" i="2"/>
  <c r="W24" i="2"/>
  <c r="U24" i="2"/>
  <c r="T24" i="2"/>
  <c r="X24" i="2" s="1"/>
  <c r="S24" i="2"/>
  <c r="R24" i="2"/>
  <c r="P24" i="2"/>
  <c r="Z22" i="2"/>
  <c r="Y22" i="2"/>
  <c r="W22" i="2"/>
  <c r="T22" i="2"/>
  <c r="X22" i="2" s="1"/>
  <c r="S22" i="2"/>
  <c r="P22" i="2"/>
  <c r="P21" i="2"/>
  <c r="R21" i="2"/>
  <c r="S21" i="2"/>
  <c r="T21" i="2"/>
  <c r="X21" i="2" s="1"/>
  <c r="W21" i="2"/>
  <c r="Y21" i="2"/>
  <c r="Z21" i="2"/>
  <c r="Z9" i="2"/>
  <c r="Z4" i="2"/>
  <c r="Z10" i="2"/>
  <c r="Z11" i="2"/>
  <c r="Z12" i="2"/>
  <c r="Z16" i="2"/>
  <c r="Z13" i="2"/>
  <c r="Z14" i="2"/>
  <c r="Z15" i="2"/>
  <c r="Z17" i="2"/>
  <c r="Z18" i="2"/>
  <c r="Z19" i="2"/>
  <c r="Z20" i="2"/>
  <c r="Z36" i="2"/>
  <c r="Z43" i="2"/>
  <c r="Z26" i="2"/>
  <c r="Z37" i="2"/>
  <c r="Z33" i="2"/>
  <c r="Z29" i="2"/>
  <c r="Z44" i="2"/>
  <c r="Z23" i="2"/>
  <c r="Z39" i="2"/>
  <c r="Z34" i="2"/>
  <c r="Z42" i="2"/>
  <c r="Z35" i="2"/>
  <c r="Z40" i="2"/>
  <c r="Z38" i="2"/>
  <c r="Z41" i="2"/>
  <c r="Z31" i="2"/>
  <c r="Z27" i="2"/>
  <c r="Z32" i="2"/>
  <c r="Z30" i="2"/>
  <c r="Z28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Y9" i="2"/>
  <c r="Y4" i="2"/>
  <c r="Y10" i="2"/>
  <c r="Y12" i="2"/>
  <c r="Y16" i="2"/>
  <c r="Y20" i="2"/>
  <c r="Y36" i="2"/>
  <c r="Y33" i="2"/>
  <c r="Y44" i="2"/>
  <c r="Y39" i="2"/>
  <c r="Y34" i="2"/>
  <c r="Y42" i="2"/>
  <c r="Y40" i="2"/>
  <c r="Y32" i="2"/>
  <c r="Y28" i="2"/>
  <c r="Y45" i="2"/>
  <c r="Y46" i="2"/>
  <c r="Y48" i="2"/>
  <c r="Y49" i="2"/>
  <c r="Y52" i="2"/>
  <c r="Y53" i="2"/>
  <c r="Y57" i="2"/>
  <c r="Y58" i="2"/>
  <c r="Y60" i="2"/>
  <c r="Y64" i="2"/>
  <c r="Y66" i="2"/>
  <c r="Y69" i="2"/>
  <c r="Y70" i="2"/>
  <c r="Y72" i="2"/>
  <c r="Y76" i="2"/>
  <c r="Y81" i="2"/>
  <c r="Y82" i="2"/>
  <c r="Y84" i="2"/>
  <c r="Y88" i="2"/>
  <c r="Y93" i="2"/>
  <c r="Y94" i="2"/>
  <c r="Y96" i="2"/>
  <c r="Y100" i="2"/>
  <c r="Y105" i="2"/>
  <c r="Y106" i="2"/>
  <c r="Y108" i="2"/>
  <c r="Y109" i="2"/>
  <c r="Y112" i="2"/>
  <c r="Y114" i="2"/>
  <c r="Y117" i="2"/>
  <c r="Y118" i="2"/>
  <c r="Y120" i="2"/>
  <c r="Y124" i="2"/>
  <c r="Y129" i="2"/>
  <c r="Y130" i="2"/>
  <c r="Y132" i="2"/>
  <c r="Y136" i="2"/>
  <c r="Y141" i="2"/>
  <c r="Y142" i="2"/>
  <c r="Y143" i="2"/>
  <c r="Y144" i="2"/>
  <c r="Y145" i="2"/>
  <c r="Y148" i="2"/>
  <c r="Y153" i="2"/>
  <c r="Y154" i="2"/>
  <c r="Y156" i="2"/>
  <c r="Y160" i="2"/>
  <c r="Y162" i="2"/>
  <c r="Y165" i="2"/>
  <c r="Y166" i="2"/>
  <c r="Y168" i="2"/>
  <c r="Y172" i="2"/>
  <c r="Y173" i="2"/>
  <c r="Y177" i="2"/>
  <c r="Y178" i="2"/>
  <c r="Y180" i="2"/>
  <c r="Y184" i="2"/>
  <c r="Y189" i="2"/>
  <c r="Y190" i="2"/>
  <c r="Y192" i="2"/>
  <c r="Y196" i="2"/>
  <c r="Y200" i="2"/>
  <c r="Y201" i="2"/>
  <c r="Y202" i="2"/>
  <c r="Y204" i="2"/>
  <c r="Y205" i="2"/>
  <c r="Y208" i="2"/>
  <c r="Y213" i="2"/>
  <c r="Y214" i="2"/>
  <c r="Y216" i="2"/>
  <c r="Y220" i="2"/>
  <c r="Y222" i="2"/>
  <c r="Y224" i="2"/>
  <c r="Y225" i="2"/>
  <c r="Y226" i="2"/>
  <c r="Y228" i="2"/>
  <c r="Y232" i="2"/>
  <c r="Y237" i="2"/>
  <c r="Y238" i="2"/>
  <c r="Y240" i="2"/>
  <c r="Y244" i="2"/>
  <c r="Y249" i="2"/>
  <c r="Y250" i="2"/>
  <c r="Y252" i="2"/>
  <c r="Y256" i="2"/>
  <c r="Y261" i="2"/>
  <c r="Y262" i="2"/>
  <c r="Y264" i="2"/>
  <c r="W9" i="2"/>
  <c r="W4" i="2"/>
  <c r="W10" i="2"/>
  <c r="W11" i="2"/>
  <c r="W12" i="2"/>
  <c r="W16" i="2"/>
  <c r="W13" i="2"/>
  <c r="W14" i="2"/>
  <c r="W15" i="2"/>
  <c r="W17" i="2"/>
  <c r="W18" i="2"/>
  <c r="W19" i="2"/>
  <c r="W20" i="2"/>
  <c r="W36" i="2"/>
  <c r="W43" i="2"/>
  <c r="W26" i="2"/>
  <c r="W37" i="2"/>
  <c r="W33" i="2"/>
  <c r="W29" i="2"/>
  <c r="W44" i="2"/>
  <c r="W23" i="2"/>
  <c r="W39" i="2"/>
  <c r="W34" i="2"/>
  <c r="W42" i="2"/>
  <c r="W35" i="2"/>
  <c r="W40" i="2"/>
  <c r="W38" i="2"/>
  <c r="W41" i="2"/>
  <c r="W31" i="2"/>
  <c r="W27" i="2"/>
  <c r="W32" i="2"/>
  <c r="W30" i="2"/>
  <c r="W28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U12" i="2"/>
  <c r="U13" i="2"/>
  <c r="U15" i="2"/>
  <c r="U18" i="2"/>
  <c r="U19" i="2"/>
  <c r="U36" i="2"/>
  <c r="U43" i="2"/>
  <c r="U37" i="2"/>
  <c r="U39" i="2"/>
  <c r="U42" i="2"/>
  <c r="U31" i="2"/>
  <c r="U27" i="2"/>
  <c r="U30" i="2"/>
  <c r="U28" i="2"/>
  <c r="U48" i="2"/>
  <c r="U49" i="2"/>
  <c r="U51" i="2"/>
  <c r="U54" i="2"/>
  <c r="U55" i="2"/>
  <c r="U60" i="2"/>
  <c r="U61" i="2"/>
  <c r="U63" i="2"/>
  <c r="U64" i="2"/>
  <c r="U66" i="2"/>
  <c r="U67" i="2"/>
  <c r="U72" i="2"/>
  <c r="U73" i="2"/>
  <c r="U75" i="2"/>
  <c r="U78" i="2"/>
  <c r="U79" i="2"/>
  <c r="U84" i="2"/>
  <c r="U85" i="2"/>
  <c r="U87" i="2"/>
  <c r="U90" i="2"/>
  <c r="U91" i="2"/>
  <c r="U96" i="2"/>
  <c r="U97" i="2"/>
  <c r="U99" i="2"/>
  <c r="U100" i="2"/>
  <c r="U102" i="2"/>
  <c r="U103" i="2"/>
  <c r="U108" i="2"/>
  <c r="U109" i="2"/>
  <c r="U111" i="2"/>
  <c r="U114" i="2"/>
  <c r="U115" i="2"/>
  <c r="U120" i="2"/>
  <c r="U121" i="2"/>
  <c r="U123" i="2"/>
  <c r="U126" i="2"/>
  <c r="U127" i="2"/>
  <c r="U132" i="2"/>
  <c r="U133" i="2"/>
  <c r="U135" i="2"/>
  <c r="U136" i="2"/>
  <c r="U138" i="2"/>
  <c r="U139" i="2"/>
  <c r="U141" i="2"/>
  <c r="U144" i="2"/>
  <c r="U145" i="2"/>
  <c r="U147" i="2"/>
  <c r="U150" i="2"/>
  <c r="U151" i="2"/>
  <c r="U156" i="2"/>
  <c r="U157" i="2"/>
  <c r="U159" i="2"/>
  <c r="U162" i="2"/>
  <c r="U163" i="2"/>
  <c r="U168" i="2"/>
  <c r="U169" i="2"/>
  <c r="U171" i="2"/>
  <c r="U174" i="2"/>
  <c r="U175" i="2"/>
  <c r="U180" i="2"/>
  <c r="U181" i="2"/>
  <c r="U183" i="2"/>
  <c r="U186" i="2"/>
  <c r="U187" i="2"/>
  <c r="U192" i="2"/>
  <c r="U193" i="2"/>
  <c r="U195" i="2"/>
  <c r="U198" i="2"/>
  <c r="U199" i="2"/>
  <c r="U204" i="2"/>
  <c r="U205" i="2"/>
  <c r="U207" i="2"/>
  <c r="U210" i="2"/>
  <c r="U211" i="2"/>
  <c r="U216" i="2"/>
  <c r="U217" i="2"/>
  <c r="U219" i="2"/>
  <c r="U222" i="2"/>
  <c r="U223" i="2"/>
  <c r="U228" i="2"/>
  <c r="U229" i="2"/>
  <c r="U231" i="2"/>
  <c r="U234" i="2"/>
  <c r="U235" i="2"/>
  <c r="U240" i="2"/>
  <c r="U241" i="2"/>
  <c r="U243" i="2"/>
  <c r="U246" i="2"/>
  <c r="U247" i="2"/>
  <c r="U248" i="2"/>
  <c r="U249" i="2"/>
  <c r="U252" i="2"/>
  <c r="U253" i="2"/>
  <c r="U255" i="2"/>
  <c r="U256" i="2"/>
  <c r="U258" i="2"/>
  <c r="U259" i="2"/>
  <c r="U264" i="2"/>
  <c r="S9" i="2"/>
  <c r="S4" i="2"/>
  <c r="S10" i="2"/>
  <c r="S11" i="2"/>
  <c r="S12" i="2"/>
  <c r="S16" i="2"/>
  <c r="S13" i="2"/>
  <c r="S14" i="2"/>
  <c r="S15" i="2"/>
  <c r="S17" i="2"/>
  <c r="S18" i="2"/>
  <c r="S19" i="2"/>
  <c r="S20" i="2"/>
  <c r="S36" i="2"/>
  <c r="S43" i="2"/>
  <c r="S26" i="2"/>
  <c r="S37" i="2"/>
  <c r="S33" i="2"/>
  <c r="S29" i="2"/>
  <c r="S44" i="2"/>
  <c r="S23" i="2"/>
  <c r="S39" i="2"/>
  <c r="S34" i="2"/>
  <c r="S42" i="2"/>
  <c r="S35" i="2"/>
  <c r="S40" i="2"/>
  <c r="S38" i="2"/>
  <c r="S41" i="2"/>
  <c r="S31" i="2"/>
  <c r="S27" i="2"/>
  <c r="S32" i="2"/>
  <c r="S30" i="2"/>
  <c r="S28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T9" i="2"/>
  <c r="X9" i="2" s="1"/>
  <c r="T4" i="2"/>
  <c r="X4" i="2" s="1"/>
  <c r="T10" i="2"/>
  <c r="X10" i="2" s="1"/>
  <c r="T11" i="2"/>
  <c r="X11" i="2" s="1"/>
  <c r="T12" i="2"/>
  <c r="X12" i="2" s="1"/>
  <c r="T16" i="2"/>
  <c r="X16" i="2" s="1"/>
  <c r="T13" i="2"/>
  <c r="X13" i="2" s="1"/>
  <c r="T14" i="2"/>
  <c r="X14" i="2" s="1"/>
  <c r="T15" i="2"/>
  <c r="X15" i="2" s="1"/>
  <c r="T17" i="2"/>
  <c r="X17" i="2" s="1"/>
  <c r="T18" i="2"/>
  <c r="X18" i="2" s="1"/>
  <c r="T19" i="2"/>
  <c r="X19" i="2" s="1"/>
  <c r="T20" i="2"/>
  <c r="X20" i="2" s="1"/>
  <c r="T36" i="2"/>
  <c r="X36" i="2" s="1"/>
  <c r="T43" i="2"/>
  <c r="X43" i="2" s="1"/>
  <c r="T26" i="2"/>
  <c r="X26" i="2" s="1"/>
  <c r="T37" i="2"/>
  <c r="X37" i="2" s="1"/>
  <c r="T33" i="2"/>
  <c r="X33" i="2" s="1"/>
  <c r="T29" i="2"/>
  <c r="X29" i="2" s="1"/>
  <c r="T44" i="2"/>
  <c r="X44" i="2" s="1"/>
  <c r="T23" i="2"/>
  <c r="X23" i="2" s="1"/>
  <c r="T39" i="2"/>
  <c r="X39" i="2" s="1"/>
  <c r="T34" i="2"/>
  <c r="X34" i="2" s="1"/>
  <c r="T42" i="2"/>
  <c r="X42" i="2" s="1"/>
  <c r="T35" i="2"/>
  <c r="X35" i="2" s="1"/>
  <c r="T40" i="2"/>
  <c r="X40" i="2" s="1"/>
  <c r="T38" i="2"/>
  <c r="X38" i="2" s="1"/>
  <c r="T41" i="2"/>
  <c r="X41" i="2" s="1"/>
  <c r="T31" i="2"/>
  <c r="X31" i="2" s="1"/>
  <c r="T27" i="2"/>
  <c r="X27" i="2" s="1"/>
  <c r="T32" i="2"/>
  <c r="X32" i="2" s="1"/>
  <c r="T30" i="2"/>
  <c r="X30" i="2" s="1"/>
  <c r="T28" i="2"/>
  <c r="X28" i="2" s="1"/>
  <c r="T45" i="2"/>
  <c r="X45" i="2" s="1"/>
  <c r="T46" i="2"/>
  <c r="X46" i="2" s="1"/>
  <c r="T47" i="2"/>
  <c r="X47" i="2" s="1"/>
  <c r="T48" i="2"/>
  <c r="X48" i="2" s="1"/>
  <c r="T49" i="2"/>
  <c r="X49" i="2" s="1"/>
  <c r="T50" i="2"/>
  <c r="X50" i="2" s="1"/>
  <c r="T51" i="2"/>
  <c r="X51" i="2" s="1"/>
  <c r="T52" i="2"/>
  <c r="X52" i="2" s="1"/>
  <c r="T53" i="2"/>
  <c r="X53" i="2" s="1"/>
  <c r="T54" i="2"/>
  <c r="X54" i="2" s="1"/>
  <c r="T55" i="2"/>
  <c r="X55" i="2" s="1"/>
  <c r="T56" i="2"/>
  <c r="X56" i="2" s="1"/>
  <c r="T57" i="2"/>
  <c r="X57" i="2" s="1"/>
  <c r="T58" i="2"/>
  <c r="X58" i="2" s="1"/>
  <c r="T59" i="2"/>
  <c r="X59" i="2" s="1"/>
  <c r="T60" i="2"/>
  <c r="X60" i="2" s="1"/>
  <c r="T61" i="2"/>
  <c r="X61" i="2" s="1"/>
  <c r="T62" i="2"/>
  <c r="X62" i="2" s="1"/>
  <c r="T63" i="2"/>
  <c r="X63" i="2" s="1"/>
  <c r="T64" i="2"/>
  <c r="X64" i="2" s="1"/>
  <c r="T65" i="2"/>
  <c r="X65" i="2" s="1"/>
  <c r="T66" i="2"/>
  <c r="X66" i="2" s="1"/>
  <c r="T67" i="2"/>
  <c r="X67" i="2" s="1"/>
  <c r="T68" i="2"/>
  <c r="X68" i="2" s="1"/>
  <c r="T69" i="2"/>
  <c r="X69" i="2" s="1"/>
  <c r="T70" i="2"/>
  <c r="X70" i="2" s="1"/>
  <c r="T71" i="2"/>
  <c r="X71" i="2" s="1"/>
  <c r="T72" i="2"/>
  <c r="X72" i="2" s="1"/>
  <c r="T73" i="2"/>
  <c r="X73" i="2" s="1"/>
  <c r="T74" i="2"/>
  <c r="X74" i="2" s="1"/>
  <c r="T75" i="2"/>
  <c r="X75" i="2" s="1"/>
  <c r="T76" i="2"/>
  <c r="X76" i="2" s="1"/>
  <c r="T77" i="2"/>
  <c r="X77" i="2" s="1"/>
  <c r="T78" i="2"/>
  <c r="X78" i="2" s="1"/>
  <c r="T79" i="2"/>
  <c r="X79" i="2" s="1"/>
  <c r="T80" i="2"/>
  <c r="X80" i="2" s="1"/>
  <c r="T81" i="2"/>
  <c r="X81" i="2" s="1"/>
  <c r="T82" i="2"/>
  <c r="X82" i="2" s="1"/>
  <c r="T83" i="2"/>
  <c r="X83" i="2" s="1"/>
  <c r="T84" i="2"/>
  <c r="X84" i="2" s="1"/>
  <c r="T85" i="2"/>
  <c r="X85" i="2" s="1"/>
  <c r="T86" i="2"/>
  <c r="X86" i="2" s="1"/>
  <c r="T87" i="2"/>
  <c r="X87" i="2" s="1"/>
  <c r="T88" i="2"/>
  <c r="X88" i="2" s="1"/>
  <c r="T89" i="2"/>
  <c r="X89" i="2" s="1"/>
  <c r="T90" i="2"/>
  <c r="X90" i="2" s="1"/>
  <c r="T91" i="2"/>
  <c r="X91" i="2" s="1"/>
  <c r="T92" i="2"/>
  <c r="X92" i="2" s="1"/>
  <c r="T93" i="2"/>
  <c r="X93" i="2" s="1"/>
  <c r="T94" i="2"/>
  <c r="X94" i="2" s="1"/>
  <c r="T95" i="2"/>
  <c r="X95" i="2" s="1"/>
  <c r="T96" i="2"/>
  <c r="X96" i="2" s="1"/>
  <c r="T97" i="2"/>
  <c r="X97" i="2" s="1"/>
  <c r="T98" i="2"/>
  <c r="X98" i="2" s="1"/>
  <c r="T99" i="2"/>
  <c r="X99" i="2" s="1"/>
  <c r="T100" i="2"/>
  <c r="X100" i="2" s="1"/>
  <c r="T101" i="2"/>
  <c r="X101" i="2" s="1"/>
  <c r="T102" i="2"/>
  <c r="X102" i="2" s="1"/>
  <c r="T103" i="2"/>
  <c r="X103" i="2" s="1"/>
  <c r="T104" i="2"/>
  <c r="X104" i="2" s="1"/>
  <c r="T105" i="2"/>
  <c r="X105" i="2" s="1"/>
  <c r="T106" i="2"/>
  <c r="X106" i="2" s="1"/>
  <c r="T107" i="2"/>
  <c r="X107" i="2" s="1"/>
  <c r="T108" i="2"/>
  <c r="X108" i="2" s="1"/>
  <c r="T109" i="2"/>
  <c r="X109" i="2" s="1"/>
  <c r="T110" i="2"/>
  <c r="X110" i="2" s="1"/>
  <c r="T111" i="2"/>
  <c r="X111" i="2" s="1"/>
  <c r="T112" i="2"/>
  <c r="X112" i="2" s="1"/>
  <c r="T113" i="2"/>
  <c r="X113" i="2" s="1"/>
  <c r="T114" i="2"/>
  <c r="X114" i="2" s="1"/>
  <c r="T115" i="2"/>
  <c r="X115" i="2" s="1"/>
  <c r="T116" i="2"/>
  <c r="X116" i="2" s="1"/>
  <c r="T117" i="2"/>
  <c r="X117" i="2" s="1"/>
  <c r="T118" i="2"/>
  <c r="X118" i="2" s="1"/>
  <c r="T119" i="2"/>
  <c r="X119" i="2" s="1"/>
  <c r="T120" i="2"/>
  <c r="X120" i="2" s="1"/>
  <c r="T121" i="2"/>
  <c r="X121" i="2" s="1"/>
  <c r="T122" i="2"/>
  <c r="X122" i="2" s="1"/>
  <c r="T123" i="2"/>
  <c r="X123" i="2" s="1"/>
  <c r="T124" i="2"/>
  <c r="X124" i="2" s="1"/>
  <c r="T125" i="2"/>
  <c r="X125" i="2" s="1"/>
  <c r="T126" i="2"/>
  <c r="X126" i="2" s="1"/>
  <c r="T127" i="2"/>
  <c r="X127" i="2" s="1"/>
  <c r="T128" i="2"/>
  <c r="X128" i="2" s="1"/>
  <c r="T129" i="2"/>
  <c r="X129" i="2" s="1"/>
  <c r="T130" i="2"/>
  <c r="X130" i="2" s="1"/>
  <c r="T131" i="2"/>
  <c r="X131" i="2" s="1"/>
  <c r="T132" i="2"/>
  <c r="X132" i="2" s="1"/>
  <c r="T133" i="2"/>
  <c r="X133" i="2" s="1"/>
  <c r="T134" i="2"/>
  <c r="X134" i="2" s="1"/>
  <c r="T135" i="2"/>
  <c r="X135" i="2" s="1"/>
  <c r="T136" i="2"/>
  <c r="X136" i="2" s="1"/>
  <c r="T137" i="2"/>
  <c r="X137" i="2" s="1"/>
  <c r="T138" i="2"/>
  <c r="X138" i="2" s="1"/>
  <c r="T139" i="2"/>
  <c r="X139" i="2" s="1"/>
  <c r="T140" i="2"/>
  <c r="X140" i="2" s="1"/>
  <c r="T141" i="2"/>
  <c r="X141" i="2" s="1"/>
  <c r="T142" i="2"/>
  <c r="X142" i="2" s="1"/>
  <c r="T143" i="2"/>
  <c r="X143" i="2" s="1"/>
  <c r="T144" i="2"/>
  <c r="X144" i="2" s="1"/>
  <c r="T145" i="2"/>
  <c r="X145" i="2" s="1"/>
  <c r="T146" i="2"/>
  <c r="X146" i="2" s="1"/>
  <c r="T147" i="2"/>
  <c r="X147" i="2" s="1"/>
  <c r="T148" i="2"/>
  <c r="X148" i="2" s="1"/>
  <c r="T149" i="2"/>
  <c r="X149" i="2" s="1"/>
  <c r="T150" i="2"/>
  <c r="X150" i="2" s="1"/>
  <c r="T151" i="2"/>
  <c r="X151" i="2" s="1"/>
  <c r="T152" i="2"/>
  <c r="X152" i="2" s="1"/>
  <c r="T153" i="2"/>
  <c r="X153" i="2" s="1"/>
  <c r="T154" i="2"/>
  <c r="X154" i="2" s="1"/>
  <c r="T155" i="2"/>
  <c r="X155" i="2" s="1"/>
  <c r="T156" i="2"/>
  <c r="X156" i="2" s="1"/>
  <c r="T157" i="2"/>
  <c r="X157" i="2" s="1"/>
  <c r="T158" i="2"/>
  <c r="X158" i="2" s="1"/>
  <c r="T159" i="2"/>
  <c r="X159" i="2" s="1"/>
  <c r="T160" i="2"/>
  <c r="X160" i="2" s="1"/>
  <c r="T161" i="2"/>
  <c r="X161" i="2" s="1"/>
  <c r="T162" i="2"/>
  <c r="X162" i="2" s="1"/>
  <c r="T163" i="2"/>
  <c r="X163" i="2" s="1"/>
  <c r="T164" i="2"/>
  <c r="X164" i="2" s="1"/>
  <c r="T165" i="2"/>
  <c r="X165" i="2" s="1"/>
  <c r="T166" i="2"/>
  <c r="X166" i="2" s="1"/>
  <c r="T167" i="2"/>
  <c r="X167" i="2" s="1"/>
  <c r="T168" i="2"/>
  <c r="X168" i="2" s="1"/>
  <c r="T169" i="2"/>
  <c r="X169" i="2" s="1"/>
  <c r="T170" i="2"/>
  <c r="X170" i="2" s="1"/>
  <c r="T171" i="2"/>
  <c r="X171" i="2" s="1"/>
  <c r="T172" i="2"/>
  <c r="X172" i="2" s="1"/>
  <c r="T173" i="2"/>
  <c r="X173" i="2" s="1"/>
  <c r="T174" i="2"/>
  <c r="X174" i="2" s="1"/>
  <c r="T175" i="2"/>
  <c r="X175" i="2" s="1"/>
  <c r="T176" i="2"/>
  <c r="X176" i="2" s="1"/>
  <c r="T177" i="2"/>
  <c r="X177" i="2" s="1"/>
  <c r="T178" i="2"/>
  <c r="X178" i="2" s="1"/>
  <c r="T179" i="2"/>
  <c r="X179" i="2" s="1"/>
  <c r="T180" i="2"/>
  <c r="X180" i="2" s="1"/>
  <c r="T181" i="2"/>
  <c r="X181" i="2" s="1"/>
  <c r="T182" i="2"/>
  <c r="X182" i="2" s="1"/>
  <c r="T183" i="2"/>
  <c r="X183" i="2" s="1"/>
  <c r="T184" i="2"/>
  <c r="X184" i="2" s="1"/>
  <c r="T185" i="2"/>
  <c r="X185" i="2" s="1"/>
  <c r="T186" i="2"/>
  <c r="X186" i="2" s="1"/>
  <c r="T187" i="2"/>
  <c r="X187" i="2" s="1"/>
  <c r="T188" i="2"/>
  <c r="X188" i="2" s="1"/>
  <c r="T189" i="2"/>
  <c r="X189" i="2" s="1"/>
  <c r="T190" i="2"/>
  <c r="X190" i="2" s="1"/>
  <c r="T191" i="2"/>
  <c r="X191" i="2" s="1"/>
  <c r="T192" i="2"/>
  <c r="X192" i="2" s="1"/>
  <c r="T193" i="2"/>
  <c r="X193" i="2" s="1"/>
  <c r="T194" i="2"/>
  <c r="X194" i="2" s="1"/>
  <c r="T195" i="2"/>
  <c r="X195" i="2" s="1"/>
  <c r="T196" i="2"/>
  <c r="X196" i="2" s="1"/>
  <c r="T197" i="2"/>
  <c r="X197" i="2" s="1"/>
  <c r="T198" i="2"/>
  <c r="X198" i="2" s="1"/>
  <c r="T199" i="2"/>
  <c r="X199" i="2" s="1"/>
  <c r="T200" i="2"/>
  <c r="X200" i="2" s="1"/>
  <c r="T201" i="2"/>
  <c r="X201" i="2" s="1"/>
  <c r="T202" i="2"/>
  <c r="X202" i="2" s="1"/>
  <c r="T203" i="2"/>
  <c r="X203" i="2" s="1"/>
  <c r="T204" i="2"/>
  <c r="X204" i="2" s="1"/>
  <c r="T205" i="2"/>
  <c r="X205" i="2" s="1"/>
  <c r="T206" i="2"/>
  <c r="X206" i="2" s="1"/>
  <c r="T207" i="2"/>
  <c r="X207" i="2" s="1"/>
  <c r="T208" i="2"/>
  <c r="X208" i="2" s="1"/>
  <c r="T209" i="2"/>
  <c r="X209" i="2" s="1"/>
  <c r="T210" i="2"/>
  <c r="X210" i="2" s="1"/>
  <c r="T211" i="2"/>
  <c r="X211" i="2" s="1"/>
  <c r="T212" i="2"/>
  <c r="X212" i="2" s="1"/>
  <c r="T213" i="2"/>
  <c r="X213" i="2" s="1"/>
  <c r="T214" i="2"/>
  <c r="X214" i="2" s="1"/>
  <c r="T215" i="2"/>
  <c r="X215" i="2" s="1"/>
  <c r="T216" i="2"/>
  <c r="X216" i="2" s="1"/>
  <c r="T217" i="2"/>
  <c r="X217" i="2" s="1"/>
  <c r="T218" i="2"/>
  <c r="X218" i="2" s="1"/>
  <c r="T219" i="2"/>
  <c r="X219" i="2" s="1"/>
  <c r="T220" i="2"/>
  <c r="X220" i="2" s="1"/>
  <c r="T221" i="2"/>
  <c r="X221" i="2" s="1"/>
  <c r="T222" i="2"/>
  <c r="X222" i="2" s="1"/>
  <c r="T223" i="2"/>
  <c r="X223" i="2" s="1"/>
  <c r="T224" i="2"/>
  <c r="X224" i="2" s="1"/>
  <c r="T225" i="2"/>
  <c r="X225" i="2" s="1"/>
  <c r="T226" i="2"/>
  <c r="X226" i="2" s="1"/>
  <c r="T227" i="2"/>
  <c r="X227" i="2" s="1"/>
  <c r="T228" i="2"/>
  <c r="X228" i="2" s="1"/>
  <c r="T229" i="2"/>
  <c r="X229" i="2" s="1"/>
  <c r="T230" i="2"/>
  <c r="X230" i="2" s="1"/>
  <c r="T231" i="2"/>
  <c r="X231" i="2" s="1"/>
  <c r="T232" i="2"/>
  <c r="X232" i="2" s="1"/>
  <c r="T233" i="2"/>
  <c r="X233" i="2" s="1"/>
  <c r="T234" i="2"/>
  <c r="X234" i="2" s="1"/>
  <c r="T235" i="2"/>
  <c r="X235" i="2" s="1"/>
  <c r="T236" i="2"/>
  <c r="X236" i="2" s="1"/>
  <c r="T237" i="2"/>
  <c r="X237" i="2" s="1"/>
  <c r="T238" i="2"/>
  <c r="X238" i="2" s="1"/>
  <c r="T239" i="2"/>
  <c r="X239" i="2" s="1"/>
  <c r="T240" i="2"/>
  <c r="X240" i="2" s="1"/>
  <c r="T241" i="2"/>
  <c r="X241" i="2" s="1"/>
  <c r="T242" i="2"/>
  <c r="X242" i="2" s="1"/>
  <c r="T243" i="2"/>
  <c r="X243" i="2" s="1"/>
  <c r="T244" i="2"/>
  <c r="X244" i="2" s="1"/>
  <c r="T245" i="2"/>
  <c r="X245" i="2" s="1"/>
  <c r="T246" i="2"/>
  <c r="X246" i="2" s="1"/>
  <c r="T247" i="2"/>
  <c r="X247" i="2" s="1"/>
  <c r="T248" i="2"/>
  <c r="X248" i="2" s="1"/>
  <c r="T249" i="2"/>
  <c r="X249" i="2" s="1"/>
  <c r="T250" i="2"/>
  <c r="X250" i="2" s="1"/>
  <c r="T251" i="2"/>
  <c r="X251" i="2" s="1"/>
  <c r="T252" i="2"/>
  <c r="X252" i="2" s="1"/>
  <c r="T253" i="2"/>
  <c r="X253" i="2" s="1"/>
  <c r="T254" i="2"/>
  <c r="X254" i="2" s="1"/>
  <c r="T255" i="2"/>
  <c r="X255" i="2" s="1"/>
  <c r="T256" i="2"/>
  <c r="X256" i="2" s="1"/>
  <c r="T257" i="2"/>
  <c r="X257" i="2" s="1"/>
  <c r="T258" i="2"/>
  <c r="X258" i="2" s="1"/>
  <c r="T259" i="2"/>
  <c r="X259" i="2" s="1"/>
  <c r="T260" i="2"/>
  <c r="X260" i="2" s="1"/>
  <c r="T261" i="2"/>
  <c r="X261" i="2" s="1"/>
  <c r="T262" i="2"/>
  <c r="X262" i="2" s="1"/>
  <c r="T263" i="2"/>
  <c r="X263" i="2" s="1"/>
  <c r="T264" i="2"/>
  <c r="X264" i="2" s="1"/>
  <c r="P9" i="2"/>
  <c r="P4" i="2"/>
  <c r="P10" i="2"/>
  <c r="P11" i="2"/>
  <c r="P12" i="2"/>
  <c r="P16" i="2"/>
  <c r="P13" i="2"/>
  <c r="P14" i="2"/>
  <c r="P15" i="2"/>
  <c r="P17" i="2"/>
  <c r="P18" i="2"/>
  <c r="P19" i="2"/>
  <c r="P20" i="2"/>
  <c r="P23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R4" i="2"/>
  <c r="R10" i="2"/>
  <c r="R11" i="2"/>
  <c r="R12" i="2"/>
  <c r="R13" i="2"/>
  <c r="R17" i="2"/>
  <c r="R18" i="2"/>
  <c r="R19" i="2"/>
  <c r="R29" i="2"/>
  <c r="R30" i="2"/>
  <c r="R31" i="2"/>
  <c r="R33" i="2"/>
  <c r="R36" i="2"/>
  <c r="R37" i="2"/>
  <c r="R41" i="2"/>
  <c r="R42" i="2"/>
  <c r="R43" i="2"/>
  <c r="R45" i="2"/>
  <c r="R48" i="2"/>
  <c r="R49" i="2"/>
  <c r="R53" i="2"/>
  <c r="R54" i="2"/>
  <c r="R55" i="2"/>
  <c r="R57" i="2"/>
  <c r="R60" i="2"/>
  <c r="R61" i="2"/>
  <c r="R63" i="2"/>
  <c r="R65" i="2"/>
  <c r="R66" i="2"/>
  <c r="R67" i="2"/>
  <c r="R69" i="2"/>
  <c r="R70" i="2"/>
  <c r="R71" i="2"/>
  <c r="R72" i="2"/>
  <c r="R73" i="2"/>
  <c r="R77" i="2"/>
  <c r="R78" i="2"/>
  <c r="R79" i="2"/>
  <c r="R81" i="2"/>
  <c r="R84" i="2"/>
  <c r="R85" i="2"/>
  <c r="R89" i="2"/>
  <c r="R90" i="2"/>
  <c r="R91" i="2"/>
  <c r="R93" i="2"/>
  <c r="R96" i="2"/>
  <c r="R97" i="2"/>
  <c r="R101" i="2"/>
  <c r="R102" i="2"/>
  <c r="R103" i="2"/>
  <c r="R105" i="2"/>
  <c r="R106" i="2"/>
  <c r="R108" i="2"/>
  <c r="R109" i="2"/>
  <c r="R113" i="2"/>
  <c r="R114" i="2"/>
  <c r="R115" i="2"/>
  <c r="R117" i="2"/>
  <c r="R120" i="2"/>
  <c r="R121" i="2"/>
  <c r="R125" i="2"/>
  <c r="R126" i="2"/>
  <c r="R127" i="2"/>
  <c r="R129" i="2"/>
  <c r="R132" i="2"/>
  <c r="R133" i="2"/>
  <c r="R135" i="2"/>
  <c r="R137" i="2"/>
  <c r="R138" i="2"/>
  <c r="R139" i="2"/>
  <c r="R141" i="2"/>
  <c r="R144" i="2"/>
  <c r="R145" i="2"/>
  <c r="R149" i="2"/>
  <c r="R150" i="2"/>
  <c r="R151" i="2"/>
  <c r="R153" i="2"/>
  <c r="R156" i="2"/>
  <c r="R157" i="2"/>
  <c r="R161" i="2"/>
  <c r="R162" i="2"/>
  <c r="R163" i="2"/>
  <c r="R165" i="2"/>
  <c r="R168" i="2"/>
  <c r="R169" i="2"/>
  <c r="R173" i="2"/>
  <c r="R174" i="2"/>
  <c r="R175" i="2"/>
  <c r="R177" i="2"/>
  <c r="R180" i="2"/>
  <c r="R181" i="2"/>
  <c r="R185" i="2"/>
  <c r="R186" i="2"/>
  <c r="R187" i="2"/>
  <c r="R189" i="2"/>
  <c r="R192" i="2"/>
  <c r="R193" i="2"/>
  <c r="R197" i="2"/>
  <c r="R198" i="2"/>
  <c r="R199" i="2"/>
  <c r="R201" i="2"/>
  <c r="R204" i="2"/>
  <c r="R205" i="2"/>
  <c r="R207" i="2"/>
  <c r="R209" i="2"/>
  <c r="R210" i="2"/>
  <c r="R211" i="2"/>
  <c r="R213" i="2"/>
  <c r="R216" i="2"/>
  <c r="R217" i="2"/>
  <c r="R221" i="2"/>
  <c r="R222" i="2"/>
  <c r="R223" i="2"/>
  <c r="R225" i="2"/>
  <c r="R226" i="2"/>
  <c r="R227" i="2"/>
  <c r="R228" i="2"/>
  <c r="R229" i="2"/>
  <c r="R233" i="2"/>
  <c r="R234" i="2"/>
  <c r="R235" i="2"/>
  <c r="R237" i="2"/>
  <c r="R240" i="2"/>
  <c r="R241" i="2"/>
  <c r="R245" i="2"/>
  <c r="R246" i="2"/>
  <c r="R247" i="2"/>
  <c r="R249" i="2"/>
  <c r="R252" i="2"/>
  <c r="R253" i="2"/>
  <c r="R257" i="2"/>
  <c r="R258" i="2"/>
  <c r="R259" i="2"/>
  <c r="R261" i="2"/>
  <c r="R262" i="2"/>
  <c r="R263" i="2"/>
  <c r="R264" i="2"/>
</calcChain>
</file>

<file path=xl/sharedStrings.xml><?xml version="1.0" encoding="utf-8"?>
<sst xmlns="http://schemas.openxmlformats.org/spreadsheetml/2006/main" count="1727" uniqueCount="476">
  <si>
    <t>id</t>
  </si>
  <si>
    <t>name</t>
  </si>
  <si>
    <t>parameters</t>
  </si>
  <si>
    <t>bulk_modifier</t>
  </si>
  <si>
    <t>description</t>
  </si>
  <si>
    <t>observable</t>
  </si>
  <si>
    <t>reportable</t>
  </si>
  <si>
    <t>multiplier</t>
  </si>
  <si>
    <t>Smelt Iron Ore</t>
  </si>
  <si>
    <t>Use this to smelt iron ore with a smelter.</t>
  </si>
  <si>
    <t>Sell resource</t>
  </si>
  <si>
    <t>[P M R 7 perform]: Places order to sell resource R at price P, keeping min M units at drone's cargo hold.</t>
  </si>
  <si>
    <t>Buy resource</t>
  </si>
  <si>
    <t>[P M R 8 perform]: Places order to buy resource R at price P, keeping max M units at drone's cargo hold.</t>
  </si>
  <si>
    <t>Push resource</t>
  </si>
  <si>
    <t>[R D 10 perform]: Delivers one unit of resource R to drone D.  This procedure takes one minute to complete.</t>
  </si>
  <si>
    <t>Pull resource</t>
  </si>
  <si>
    <t>[R D 11 perform]: Pulls one unit of resource R from drone D. This procedure takes one minute to complete.</t>
  </si>
  <si>
    <t>Activate Engine I</t>
  </si>
  <si>
    <t>[N 5001 perform]: Moves the spacecraft to the the astronimical object whoes Location ID is N.</t>
  </si>
  <si>
    <t>Mine magmite</t>
  </si>
  <si>
    <t>[11000 perform]: Mine magmite from the planet's surface, if present.</t>
  </si>
  <si>
    <t>Mine formite</t>
  </si>
  <si>
    <t>[11010 perform]: Mine formite from a planet's surface, if present.</t>
  </si>
  <si>
    <t>Mine voxite</t>
  </si>
  <si>
    <t>[11020 perform]: Mine voxite from the surface of a planet, if present.</t>
  </si>
  <si>
    <t>Mine zenolite</t>
  </si>
  <si>
    <t>[11030 perform]: Mine zenolite from a planet's surface, if present.</t>
  </si>
  <si>
    <t>Mine kunspar</t>
  </si>
  <si>
    <t>[11100 perform]: Mine kunspar from the surface of a moon, if present.</t>
  </si>
  <si>
    <t>Mine yalspar</t>
  </si>
  <si>
    <t>[11110 perform]: Mine yalspar from the surface of a moon, if present.</t>
  </si>
  <si>
    <t>Mine vladnium</t>
  </si>
  <si>
    <t>[11120 perform]: Mine vladnium from the surface of a moon, if present..</t>
  </si>
  <si>
    <t>Mine wolfite</t>
  </si>
  <si>
    <t>[11130 perform]: Mine wolfite from the surface of a moon, if present.</t>
  </si>
  <si>
    <t>Mine kronite</t>
  </si>
  <si>
    <t>[11200 perform]: Mine kronite from an asteroid, if present.</t>
  </si>
  <si>
    <t>Min efrite</t>
  </si>
  <si>
    <t>[11210 perform]: Mine efrite from an asteroid, if present.</t>
  </si>
  <si>
    <t>Mine olivium</t>
  </si>
  <si>
    <t>[11220 perform]: Mine olivium from an asteroid, if present.</t>
  </si>
  <si>
    <t>Mine aladanite</t>
  </si>
  <si>
    <t>[11230 perform]: Mine aladanite from an asteroid, if present.</t>
  </si>
  <si>
    <t>Mine halosite</t>
  </si>
  <si>
    <t>[11300 perform]: Mine halosite from a comet, if present.</t>
  </si>
  <si>
    <t>Mine stellarite</t>
  </si>
  <si>
    <t>[11310 perform]: Mine stellarite from a comet, if present.</t>
  </si>
  <si>
    <t>Mine mullinite</t>
  </si>
  <si>
    <t>[11310 perform]: Mine mullinite from a comet, if present.</t>
  </si>
  <si>
    <t>Mine oznium</t>
  </si>
  <si>
    <t>[11330 perform]: Mine oznium from a comet, if present.</t>
  </si>
  <si>
    <t>Mine tephnium</t>
  </si>
  <si>
    <t>[11400 perform]: Minetephnium from a planetary ring, if present.</t>
  </si>
  <si>
    <t>Mine neptine</t>
  </si>
  <si>
    <t>[11410 perform]: Mine neptine from a planetary ring, if present.</t>
  </si>
  <si>
    <t>Mine empirogen</t>
  </si>
  <si>
    <t>[11420 perform]: Mine empirogen from a planetary ring, if present.</t>
  </si>
  <si>
    <t>Mine laudite</t>
  </si>
  <si>
    <t>[11430 perform]: Mine laudite from a planetary ring, if present.</t>
  </si>
  <si>
    <t>Produce common alloys</t>
  </si>
  <si>
    <t>[12021 perform]: Produces 1 unit common alloys from 2 units common metals.</t>
  </si>
  <si>
    <t>Produce scarce alloys</t>
  </si>
  <si>
    <t>[12022 perform]: Produces 1 unit scarce alloys from 1 unit common metals and 1 unit scarce metals.</t>
  </si>
  <si>
    <t>Produce rare alloys</t>
  </si>
  <si>
    <t>[12023 perform]: produces 2 units scarce alloys from 1 unit common metals, 1 unit scarce metals, and 1 unit rare metals.</t>
  </si>
  <si>
    <t>Synhtesize rare organics</t>
  </si>
  <si>
    <t>[12042 perform]: Produces 2 units common organics from 1 unit rare inorganics and 1 unit common organics.</t>
  </si>
  <si>
    <t>Synthesize scarce organics</t>
  </si>
  <si>
    <t>[12043 perform]: Produces 2 units rare organics from 1 unit rare inorganics and 2 units scarce organics.</t>
  </si>
  <si>
    <t>Synthesize simple polymers</t>
  </si>
  <si>
    <t>[12051 perform]: Produces 1 unit simple polymers from 1 unit common inorganics and 1 unit common organics.</t>
  </si>
  <si>
    <t>Synthesize rare polymers</t>
  </si>
  <si>
    <t>[12052 perform]: Produces 2 units advanced polymers from 1 unit common inorganics, 1 unit common organics, and 1 unit scarce organics.</t>
  </si>
  <si>
    <t>Synthesize advanced polymers</t>
  </si>
  <si>
    <t>[12053 perform]: Produces 2 units complex polymers from 1 unit common inorganics, 1 unit common organics, and 1 unit rare organics.</t>
  </si>
  <si>
    <t>Manurfacture sheets</t>
  </si>
  <si>
    <t>[13001 perform]: Produce 1 unit sheets from 2 units common alloys.</t>
  </si>
  <si>
    <t>Manufacture rods</t>
  </si>
  <si>
    <t>[13011 perform]: Produces 1 unit rods from 1 unit common alloys.</t>
  </si>
  <si>
    <t>Manufacture cables</t>
  </si>
  <si>
    <t>[13021 perform]: Produces 1 unit cables from 2 units common alloys.</t>
  </si>
  <si>
    <t>Manufacture fasteners</t>
  </si>
  <si>
    <t>[13031 perform]: Produces 1 unit fasteners from 2 units scarce alloys.</t>
  </si>
  <si>
    <t>Manufacture springs</t>
  </si>
  <si>
    <t>[13101 perform]: Produces 1 unit springs from 2 units scarce alloys.</t>
  </si>
  <si>
    <t>Manufacture gears</t>
  </si>
  <si>
    <t>[13111 perform]: Produces 1 unit gears from 2 units common alloys.</t>
  </si>
  <si>
    <t>Manufacture pullies</t>
  </si>
  <si>
    <t>[13121 perform]: Produces 1 unit pullies from 2 units common alloys.</t>
  </si>
  <si>
    <t>Manufacture belts</t>
  </si>
  <si>
    <t>[13141 perform]: Produces 1 unit belts from 2 units simple polymers.</t>
  </si>
  <si>
    <t>Manufacture conductors</t>
  </si>
  <si>
    <t>[13201 perform]: Produces 1 unit conductors from 2 units common alloys.</t>
  </si>
  <si>
    <t>Manufacture semiconductors</t>
  </si>
  <si>
    <t>[13211 perform]: Produces 1 unit semiconductors from 1 unit scarce alloys.</t>
  </si>
  <si>
    <t>Manufacture superconductors</t>
  </si>
  <si>
    <t>[13221 perform]: Produces 1 unit superconductors from 2 units rare alloys.</t>
  </si>
  <si>
    <t>Manufacture hoses</t>
  </si>
  <si>
    <t>[13301 perform]: Produces 1 unit hoses from 3 units simple polymers.</t>
  </si>
  <si>
    <t>Manufacture pipes</t>
  </si>
  <si>
    <t>[13311 perform]: Produces 1 unit pipes from 3 units common alloys.</t>
  </si>
  <si>
    <t>Manufacture tanks</t>
  </si>
  <si>
    <t>[13321 perform]: Produces 1 unit tanks from 2 units common alloys and 3 units scarce alloys.</t>
  </si>
  <si>
    <t>Manufacture nozzles</t>
  </si>
  <si>
    <t>[13331 perform]: Produces 1 unit nozzles from 1 unit common alloys and 3 units scarce alloys.</t>
  </si>
  <si>
    <t>Produce bores</t>
  </si>
  <si>
    <t>[14101 perform]: Produces 1 unit bores from 1 unit rods, 1 unit pulleys, and 1 unit belts.</t>
  </si>
  <si>
    <t>Produce gear boxes</t>
  </si>
  <si>
    <t>[14111 perform]: Produces 1 unit gear boxes from 1 unit rods, 1 unit springs, and 1 unit gears.</t>
  </si>
  <si>
    <t>Produce gyroscopes</t>
  </si>
  <si>
    <t>[14121 perform]: Produce 1 unit gyroscopes from 1 unit springs, 1 unit gears, and 1 unit conductors.</t>
  </si>
  <si>
    <t>Priduce heat sinks</t>
  </si>
  <si>
    <t>[14131 perform]: Produce 1 unit heat sinks from 1 unit sheets, 1 unit cables, and 1 unit fasteners.</t>
  </si>
  <si>
    <t>Produce heat shields</t>
  </si>
  <si>
    <t>[14141 perform]: Produce 1 unit heat shields from 2 units sheets, 1 unit cables, and 1 unit fasteners.</t>
  </si>
  <si>
    <t>Produce heaters</t>
  </si>
  <si>
    <t>[14201 perform]: Produces 1 unit heaters from 1 unit pipes and 1 unit tanks.</t>
  </si>
  <si>
    <t>Produce solar arrays</t>
  </si>
  <si>
    <t>[14211 perform]: Produce 1 unit solar arrays from 1 unit sheets, 1 unit semiconductors, and 1 unit superconductors.</t>
  </si>
  <si>
    <t>Produce arc welders</t>
  </si>
  <si>
    <t>[14221 perform]: Produce 1 unit arc welder from 1 unit rods, 1 unit pipes, and 1 unit tanks.</t>
  </si>
  <si>
    <t>Produce lasers</t>
  </si>
  <si>
    <t>[14231 perform]: Produce 1 unit lasers from 1 unit semiconductors, 1 unit superconductors, and 1 unit tanks.</t>
  </si>
  <si>
    <t>Prouce transceivers</t>
  </si>
  <si>
    <t>[14241 perform]: Produce 1 unt transceivers from 1 unit rods, 1 unit conductors, and 1 unit superconductors.</t>
  </si>
  <si>
    <t>Produce scanners</t>
  </si>
  <si>
    <t>[14251 perform]: Produce 1 unit scanners from 1 unit sheets, 1 unit conductors, and 1 unit semiconductors.</t>
  </si>
  <si>
    <t>Produce computers</t>
  </si>
  <si>
    <t>[14261 perform]: Produce 1 units computers from 1 unit conductors, 2 units semiconductors and 1 unit superconductors.</t>
  </si>
  <si>
    <t>Produce solenoids</t>
  </si>
  <si>
    <t>[14271 perform]: Prouce 1 units solenoids from 1 unit rods and 2 units conductors.</t>
  </si>
  <si>
    <t>Produce motors</t>
  </si>
  <si>
    <t>[14281 perform]: Produce 1 unit motors from 1 unit pulleys, 1 unit belts, and 2 units conductors.</t>
  </si>
  <si>
    <t>Produce valves</t>
  </si>
  <si>
    <t>[14301 perform]: Produce 1 unit valves from 1 unit rods and 1 unit pipes.</t>
  </si>
  <si>
    <t>Produce pumps</t>
  </si>
  <si>
    <t>[14311 perform]: Produce 1 unit pumps from 1 unit rods and 1 unit hoses.</t>
  </si>
  <si>
    <t>Produce pistons</t>
  </si>
  <si>
    <t>[14321 perform]: Produce 1 unit pistons from 1 unit rods and 1 unit hoses.</t>
  </si>
  <si>
    <t>Produce heat pumps</t>
  </si>
  <si>
    <t>[14401 perform]: Produce 1 unit heat pumps from 1 unit hoses, 1 unit pipes, and 1 unit tanks.</t>
  </si>
  <si>
    <t>Produce thrusters</t>
  </si>
  <si>
    <t>[14411 perform]: Produce 1 unit thrusters from 1 unit pipes, 1 unit tanks, and 1 unit nozzelrs.</t>
  </si>
  <si>
    <t>Prouce batteries</t>
  </si>
  <si>
    <t>[14421 perform]: Produce 1 unit batteries from 1 unit sheets, 1 unit conductors, and 2 units superconductors.</t>
  </si>
  <si>
    <t>Produce torches</t>
  </si>
  <si>
    <t>[14421 perform]: Produce 1 units torches from 1 unt hoses, 1 unit tanks, and 1 unit nozels.</t>
  </si>
  <si>
    <t>Produce reactors</t>
  </si>
  <si>
    <t>[14501 perform]: Produce 1 unit reactors from 1 unit cables, 1 unt superconductors, and 1 unt tanks.</t>
  </si>
  <si>
    <t>Refine magmite</t>
  </si>
  <si>
    <t>[21000 perform]: Produces 2 units common inorganics, 1 unit common metals, and 1 unit common organics from 20 units magmite.</t>
  </si>
  <si>
    <t>Refine formite</t>
  </si>
  <si>
    <t>[21010 perform]: Produces 3 units common metals, 1 unit common inorganics, and 1 unit rare inorganics from 20 units formite.</t>
  </si>
  <si>
    <t>Refine voxite</t>
  </si>
  <si>
    <t>[21020 perform]: Produces 1 unit scarce metals, 1 unit rare metals, and 1 unit common organics from 9 units voxite.</t>
  </si>
  <si>
    <t>Refine zenolite</t>
  </si>
  <si>
    <t>[21030 perform]: Produces 2 units common metals, 1 unit rare metals, and 1 unit common organics from 8 units zenolite.</t>
  </si>
  <si>
    <t>Refine kunspar</t>
  </si>
  <si>
    <t>[21100 perform]: Produces 1 unit common metals, 12 unitsscarce metals, and 1 unit rare metals from 20 inits kunspar.</t>
  </si>
  <si>
    <t>Refine yalspar</t>
  </si>
  <si>
    <t>[21110 perform]:  Produces 3 units common metals and 1 unit common organics from 16 units yalspar.</t>
  </si>
  <si>
    <t>Refine vladnium</t>
  </si>
  <si>
    <t>[21120 perform]: Produces 1 unit scarce metals, 2 units common inorganics, and 3 units scarce inorganics from 12 units vladnium.</t>
  </si>
  <si>
    <t>Refine wolfite</t>
  </si>
  <si>
    <t>[21130 perform]: Produces 3 units common metals, 2 units scarce metals, and 1 unit scarce inorganics from 16 units wolfite.</t>
  </si>
  <si>
    <t>Refine kronite</t>
  </si>
  <si>
    <t>[21200 perform]: Produces 2 units common metals, 1 unit scarce metals, and 1 unit common inorganics from 20 units kronite.</t>
  </si>
  <si>
    <t>Refine efrite</t>
  </si>
  <si>
    <t>[21210 perform]: Produces 1 unit scarce metals, 1 unit scarce inorganics, and 1 unit common organics from 12 units efrite.</t>
  </si>
  <si>
    <t>Refine olivium</t>
  </si>
  <si>
    <t>[21220 perform]: Produces 3 units common metals and 1 unit common organics from 12 units olivium.</t>
  </si>
  <si>
    <t>Refine aladanite</t>
  </si>
  <si>
    <t>[21230 perform]: Produces 2 units common metals, 1 unit scarce inorganics, and 1 unit common organics from 12 units aladanite.</t>
  </si>
  <si>
    <t>Refine halosite</t>
  </si>
  <si>
    <t>[21300 perform]: Produces 1 unit rare metals and 2 units common inorganics from 15 units halosite.</t>
  </si>
  <si>
    <t>Refine stellarite</t>
  </si>
  <si>
    <t>[21310 perform]: Produces 3 units common metals and 1 unit scarce metals from 16 units stellarite.</t>
  </si>
  <si>
    <t>Refine mullinite</t>
  </si>
  <si>
    <t>[21320 perform]: Produces 2 units common metals, 2 units common inorganics, and 1 unit scarce inorganics from 15 units mullinite.</t>
  </si>
  <si>
    <t>Refine oznium</t>
  </si>
  <si>
    <t>[21330 perform]: Produces 2 units scarce metals and 1 unit rare inorganics from 9 units oznium.</t>
  </si>
  <si>
    <t>Refine tephnium</t>
  </si>
  <si>
    <t>[21400 perform]: Produces 1 unit common inorganics, 1 unit scarce inorganics, and 1 unit inogranics from 15 units tephnium.</t>
  </si>
  <si>
    <t>Refine neptine</t>
  </si>
  <si>
    <t>[21410 perform]: Produces 1 unit scarce metals, 1 unit rare metals, and 2 units common organics from 16 units neptine.</t>
  </si>
  <si>
    <t>Refine empirogen</t>
  </si>
  <si>
    <t>[21420 perform]: Produces 2 units common metals, 2 units scarce metals, and 1 unit common organics from 15 units empirogen.</t>
  </si>
  <si>
    <t>Refine laudite</t>
  </si>
  <si>
    <t>[21430 perform]: Produces 1 unit scarce inorganics, 1 unit rare inorganics, and 1 unit common organics from 9 units laudite.</t>
  </si>
  <si>
    <t>Unpack Starter Kit I</t>
  </si>
  <si>
    <t>[25901 perform]: This protocol unpacks the starter kit that comes with new spacecraft.</t>
  </si>
  <si>
    <t>drone</t>
  </si>
  <si>
    <t>resource</t>
  </si>
  <si>
    <t>protocol</t>
  </si>
  <si>
    <t>event_type</t>
  </si>
  <si>
    <t>local</t>
  </si>
  <si>
    <t>installed</t>
  </si>
  <si>
    <t>locked</t>
  </si>
  <si>
    <t>deplete</t>
  </si>
  <si>
    <t>abundancies</t>
  </si>
  <si>
    <t>quantity</t>
  </si>
  <si>
    <t>time</t>
  </si>
  <si>
    <t>mass</t>
  </si>
  <si>
    <t>capacity</t>
  </si>
  <si>
    <t>slot_size</t>
  </si>
  <si>
    <t>Magmite</t>
  </si>
  <si>
    <t>A mineral that can be found on planets</t>
  </si>
  <si>
    <t>Formite</t>
  </si>
  <si>
    <t>Voxite</t>
  </si>
  <si>
    <t>Zenolite</t>
  </si>
  <si>
    <t>Bentolite</t>
  </si>
  <si>
    <t>Peronite</t>
  </si>
  <si>
    <t>Arbonite</t>
  </si>
  <si>
    <t>Kunspar</t>
  </si>
  <si>
    <t>A mineral that can be found on moons</t>
  </si>
  <si>
    <t>Yalspar</t>
  </si>
  <si>
    <t>Vladnium</t>
  </si>
  <si>
    <t>Wolfite</t>
  </si>
  <si>
    <t>Dantite</t>
  </si>
  <si>
    <t>Baronite</t>
  </si>
  <si>
    <t>Ulspar</t>
  </si>
  <si>
    <t>Kronite</t>
  </si>
  <si>
    <t>A mineral that can be found on asteroids</t>
  </si>
  <si>
    <t>Efrite</t>
  </si>
  <si>
    <t>Olivium</t>
  </si>
  <si>
    <t>Aladanite</t>
  </si>
  <si>
    <t>Notrium</t>
  </si>
  <si>
    <t>Ochredite</t>
  </si>
  <si>
    <t>Curmbanite</t>
  </si>
  <si>
    <t>Halosite</t>
  </si>
  <si>
    <t>A mineral that can be found in comets</t>
  </si>
  <si>
    <t>Stellarite</t>
  </si>
  <si>
    <t>Mullinite</t>
  </si>
  <si>
    <t>Oznium</t>
  </si>
  <si>
    <t>Technium</t>
  </si>
  <si>
    <t>Alabastine</t>
  </si>
  <si>
    <t>Epstonite</t>
  </si>
  <si>
    <t>Tephnium</t>
  </si>
  <si>
    <t>A mineral that can be found in planetary rings</t>
  </si>
  <si>
    <t>Neptine</t>
  </si>
  <si>
    <t>Empirogen</t>
  </si>
  <si>
    <t>Laudite</t>
  </si>
  <si>
    <t>Transverium</t>
  </si>
  <si>
    <t>Mixalite</t>
  </si>
  <si>
    <t>Annatase</t>
  </si>
  <si>
    <t>Metals I</t>
  </si>
  <si>
    <t>Common metals</t>
  </si>
  <si>
    <t>Metals II</t>
  </si>
  <si>
    <t>Scarce metals</t>
  </si>
  <si>
    <t>Metals III</t>
  </si>
  <si>
    <t>Rare metals</t>
  </si>
  <si>
    <t>Alloys I</t>
  </si>
  <si>
    <t>Common alloys</t>
  </si>
  <si>
    <t>Alloys II</t>
  </si>
  <si>
    <t>Scarce alloys</t>
  </si>
  <si>
    <t>Alloys III</t>
  </si>
  <si>
    <t>Rare alloys</t>
  </si>
  <si>
    <t>Inorganics I</t>
  </si>
  <si>
    <t>Common organics</t>
  </si>
  <si>
    <t>Inorganics II</t>
  </si>
  <si>
    <t>Scarce organics</t>
  </si>
  <si>
    <t>Inorganics III</t>
  </si>
  <si>
    <t>Rare organics</t>
  </si>
  <si>
    <t>Organics I</t>
  </si>
  <si>
    <t>Organics II</t>
  </si>
  <si>
    <t>Organics III</t>
  </si>
  <si>
    <t>Polymers I</t>
  </si>
  <si>
    <t>Simple polymers</t>
  </si>
  <si>
    <t>Polymers II</t>
  </si>
  <si>
    <t>Advanced polymers</t>
  </si>
  <si>
    <t>Polymers III</t>
  </si>
  <si>
    <t>Complex polymers</t>
  </si>
  <si>
    <t>Sheets I</t>
  </si>
  <si>
    <t>Thin metal sheets</t>
  </si>
  <si>
    <t>Rods I</t>
  </si>
  <si>
    <t>Long metal rods</t>
  </si>
  <si>
    <t>Cables I</t>
  </si>
  <si>
    <t>Braided metal cables</t>
  </si>
  <si>
    <t>Fasteners I</t>
  </si>
  <si>
    <t>Metal fasteners</t>
  </si>
  <si>
    <t>Springs I</t>
  </si>
  <si>
    <t>High tension springs</t>
  </si>
  <si>
    <t>Gears I</t>
  </si>
  <si>
    <t>Assorted gears</t>
  </si>
  <si>
    <t>Pulleys I</t>
  </si>
  <si>
    <t>Assorted pulleys</t>
  </si>
  <si>
    <t>Belts I</t>
  </si>
  <si>
    <t>Synthetic belts</t>
  </si>
  <si>
    <t>Conductors I</t>
  </si>
  <si>
    <t>All purpose conductors</t>
  </si>
  <si>
    <t>Semiconductors I</t>
  </si>
  <si>
    <t>Electronic semiconductors</t>
  </si>
  <si>
    <t>Superconductors I</t>
  </si>
  <si>
    <t>High performance superconductors</t>
  </si>
  <si>
    <t>Hoses I</t>
  </si>
  <si>
    <t>Synthetic hoses</t>
  </si>
  <si>
    <t>Pipes I</t>
  </si>
  <si>
    <t>High pressure pipes</t>
  </si>
  <si>
    <t>Tanks I</t>
  </si>
  <si>
    <t>Reinforced tanks</t>
  </si>
  <si>
    <t>Nozzles I</t>
  </si>
  <si>
    <t>High pressure nozzles</t>
  </si>
  <si>
    <t>Bores I</t>
  </si>
  <si>
    <t>A rig for drilling into rock</t>
  </si>
  <si>
    <t>Gear Boxes I</t>
  </si>
  <si>
    <t>Step down and step up gears</t>
  </si>
  <si>
    <t>Gyroscopes I</t>
  </si>
  <si>
    <t>An elegantly designed gyroscope</t>
  </si>
  <si>
    <t>Heat Sinks I</t>
  </si>
  <si>
    <t>A mechanism for dissipating heat</t>
  </si>
  <si>
    <t>Heat Shields I</t>
  </si>
  <si>
    <t>A ceramic structure to block intense heat</t>
  </si>
  <si>
    <t>Heaters I</t>
  </si>
  <si>
    <t>A unit for generating heat</t>
  </si>
  <si>
    <t>Solar Arrays I</t>
  </si>
  <si>
    <t>Panels to generate energy from the sun</t>
  </si>
  <si>
    <t>Welders I</t>
  </si>
  <si>
    <t>A high energy welding device</t>
  </si>
  <si>
    <t>Lasers I</t>
  </si>
  <si>
    <t>A device to focus high energy light</t>
  </si>
  <si>
    <t>Transceivers I</t>
  </si>
  <si>
    <t>A long range radio communications system</t>
  </si>
  <si>
    <t>Scanners I</t>
  </si>
  <si>
    <t>A sensitive broad range detector of electromagnetic waves</t>
  </si>
  <si>
    <t>Computers I</t>
  </si>
  <si>
    <t>A powerful onboard computer</t>
  </si>
  <si>
    <t>Solenoids I</t>
  </si>
  <si>
    <t>Electromagnetic actuators</t>
  </si>
  <si>
    <t>Motors I</t>
  </si>
  <si>
    <t>Electromagnetic motors</t>
  </si>
  <si>
    <t>Valves I</t>
  </si>
  <si>
    <t>High pressure valves</t>
  </si>
  <si>
    <t>Pumps I</t>
  </si>
  <si>
    <t>High pressure pumps</t>
  </si>
  <si>
    <t>Pistons I</t>
  </si>
  <si>
    <t>Pneumatic pistons</t>
  </si>
  <si>
    <t>Heat Pumps I</t>
  </si>
  <si>
    <t>Heat transfer systems</t>
  </si>
  <si>
    <t>Thrusters I</t>
  </si>
  <si>
    <t>Navigational rocket thrusters</t>
  </si>
  <si>
    <t>Batteries I</t>
  </si>
  <si>
    <t>High density battery cells</t>
  </si>
  <si>
    <t>Torches I</t>
  </si>
  <si>
    <t>Directed high intensity flame</t>
  </si>
  <si>
    <t>Reactors I</t>
  </si>
  <si>
    <t>Nuclear energy core</t>
  </si>
  <si>
    <t>Engine I</t>
  </si>
  <si>
    <t>Long distance propulsion system</t>
  </si>
  <si>
    <t>Shuttle I</t>
  </si>
  <si>
    <t>A close range cargo transport</t>
  </si>
  <si>
    <t>Slug I</t>
  </si>
  <si>
    <t>Planet surface miner</t>
  </si>
  <si>
    <t>Crawler I</t>
  </si>
  <si>
    <t>Asteroid miner</t>
  </si>
  <si>
    <t>Skimmer I</t>
  </si>
  <si>
    <t>Atmospheric skimmer</t>
  </si>
  <si>
    <t>Worm I</t>
  </si>
  <si>
    <t>Moon surface miner</t>
  </si>
  <si>
    <t>Smelter I</t>
  </si>
  <si>
    <t>A high temperature furnace for melting and mixing metals</t>
  </si>
  <si>
    <t>Chemical Reactor I</t>
  </si>
  <si>
    <t>A series of interconnected chemical reaction vessels</t>
  </si>
  <si>
    <t>Bioreactor I</t>
  </si>
  <si>
    <t>A chamber for growing bacteria and yeast</t>
  </si>
  <si>
    <t>Greenhouse I</t>
  </si>
  <si>
    <t>An environment for cultivating photosynthetic plants</t>
  </si>
  <si>
    <t>Lathe I</t>
  </si>
  <si>
    <t>A device for shaping metal rods</t>
  </si>
  <si>
    <t>Roller I</t>
  </si>
  <si>
    <t>A device for flattening metal</t>
  </si>
  <si>
    <t>Extruder I</t>
  </si>
  <si>
    <t>A mechanism for extruding filaments</t>
  </si>
  <si>
    <t>Cutter I</t>
  </si>
  <si>
    <t>A unit for precisely cutting materials</t>
  </si>
  <si>
    <t>Grinder I</t>
  </si>
  <si>
    <t>A machine for smoothing edges</t>
  </si>
  <si>
    <t>Press I</t>
  </si>
  <si>
    <t>A system for cutting and bending metal</t>
  </si>
  <si>
    <t>Copier I</t>
  </si>
  <si>
    <t>A device for copying blueprints</t>
  </si>
  <si>
    <t>Spider I</t>
  </si>
  <si>
    <t>An agile service bot</t>
  </si>
  <si>
    <t>Welder I</t>
  </si>
  <si>
    <t>A robot for welding materials together</t>
  </si>
  <si>
    <t>Riveter I</t>
  </si>
  <si>
    <t>A robot for riveting materials together</t>
  </si>
  <si>
    <t>Rail Gun I</t>
  </si>
  <si>
    <t>A frictionless kinetic cannon</t>
  </si>
  <si>
    <t>Plasma Gun I</t>
  </si>
  <si>
    <t>A high energy burst weapon</t>
  </si>
  <si>
    <t>Beam Weapon I</t>
  </si>
  <si>
    <t>A high energy beam weapon</t>
  </si>
  <si>
    <t>Missile Launcher I</t>
  </si>
  <si>
    <t>A rack for firing missiles</t>
  </si>
  <si>
    <t>Kinetic Charges I</t>
  </si>
  <si>
    <t>Kinetic munitions</t>
  </si>
  <si>
    <t>Plasma Charges I</t>
  </si>
  <si>
    <t>Plasma charges</t>
  </si>
  <si>
    <t>Beam Chagres I</t>
  </si>
  <si>
    <t>Beam capacitors</t>
  </si>
  <si>
    <t>Missiles I</t>
  </si>
  <si>
    <t>A self propelled explosive charge</t>
  </si>
  <si>
    <t>Kinetic Armor I</t>
  </si>
  <si>
    <t>Armor to protect against kinetic projectiles</t>
  </si>
  <si>
    <t>Thermal Armor I</t>
  </si>
  <si>
    <t>Armor to reduce the effects of thermal weapons</t>
  </si>
  <si>
    <t>Shield Generator I</t>
  </si>
  <si>
    <t>A unit to generate an external shield</t>
  </si>
  <si>
    <t>Starter Kit I</t>
  </si>
  <si>
    <t>A module that installs essential equipment into beginner spacecraft.</t>
  </si>
  <si>
    <t>Mining Cruiser I</t>
  </si>
  <si>
    <t>A small mining craft</t>
  </si>
  <si>
    <t>Mining Cutter I</t>
  </si>
  <si>
    <t>A medium mining craft</t>
  </si>
  <si>
    <t>Mining Frigate I</t>
  </si>
  <si>
    <t>A large mining craft</t>
  </si>
  <si>
    <t>Mining Barge I</t>
  </si>
  <si>
    <t>A stationary mining facility</t>
  </si>
  <si>
    <t>Industrial Cruiser I</t>
  </si>
  <si>
    <t>A small industrial craft</t>
  </si>
  <si>
    <t>Industrial Cutter I</t>
  </si>
  <si>
    <t>A medium industrial craft</t>
  </si>
  <si>
    <t>Industrial Frigate I</t>
  </si>
  <si>
    <t>A large industrial craft</t>
  </si>
  <si>
    <t>Industrial Barge I</t>
  </si>
  <si>
    <t>A stationary industrial facility</t>
  </si>
  <si>
    <t>Defense Cruiser I</t>
  </si>
  <si>
    <t>A small defensive craft</t>
  </si>
  <si>
    <t>Defense Cutter I</t>
  </si>
  <si>
    <t>A medium defensive craft</t>
  </si>
  <si>
    <t>Defense Frigate I</t>
  </si>
  <si>
    <t>A large defensive craft</t>
  </si>
  <si>
    <t>Defense Barge I</t>
  </si>
  <si>
    <t>A stationary defensive facility</t>
  </si>
  <si>
    <t>location</t>
  </si>
  <si>
    <t>upper_limit</t>
  </si>
  <si>
    <t>price</t>
  </si>
  <si>
    <t>Move to</t>
  </si>
  <si>
    <t>Increment credits to</t>
  </si>
  <si>
    <t>Decrement credits to</t>
  </si>
  <si>
    <t>Event Type</t>
  </si>
  <si>
    <t>Locked</t>
  </si>
  <si>
    <t>Use Abundancies</t>
  </si>
  <si>
    <t>Drone ID</t>
  </si>
  <si>
    <t>Yes</t>
  </si>
  <si>
    <t>Unlocked</t>
  </si>
  <si>
    <t>Time</t>
  </si>
  <si>
    <t>time6</t>
  </si>
  <si>
    <t>First Param</t>
  </si>
  <si>
    <t>Second Param</t>
  </si>
  <si>
    <t>Use the second command parameter to determine the resource</t>
  </si>
  <si>
    <t>Use the first command parameter to drtermine the resource</t>
  </si>
  <si>
    <t>Protocol Name</t>
  </si>
  <si>
    <t>Status</t>
  </si>
  <si>
    <t>Inc (+)</t>
  </si>
  <si>
    <t>Dec (-)</t>
  </si>
  <si>
    <t>Hours</t>
  </si>
  <si>
    <t>Days</t>
  </si>
  <si>
    <t>Min</t>
  </si>
  <si>
    <t>Sec</t>
  </si>
  <si>
    <t>Database Inport (Copy and paste orange values into Access DB to update in game.)</t>
  </si>
  <si>
    <t>User Friendly Valuse (Use this section to define resource effects.)</t>
  </si>
  <si>
    <t xml:space="preserve">Time Interval (seconds): </t>
  </si>
  <si>
    <t>∆</t>
  </si>
  <si>
    <t>Category</t>
  </si>
  <si>
    <t>Mineral</t>
  </si>
  <si>
    <t>Material</t>
  </si>
  <si>
    <t>Part</t>
  </si>
  <si>
    <t>Component</t>
  </si>
  <si>
    <t>Module</t>
  </si>
  <si>
    <t>Hull</t>
  </si>
  <si>
    <t>Wild Card</t>
  </si>
  <si>
    <t>Resource Name</t>
  </si>
  <si>
    <t>Is Local</t>
  </si>
  <si>
    <t>Is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</si>
</sst>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theme="5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5">
    <xf numFmtId="0" fontId="0" fillId="0" borderId="0" xfId="0"/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0" borderId="2" xfId="4" applyFont="1" applyFill="1" applyBorder="1" applyAlignment="1">
      <alignment horizontal="right" wrapText="1"/>
    </xf>
    <xf numFmtId="0" fontId="1" fillId="0" borderId="2" xfId="5" applyFont="1" applyFill="1" applyBorder="1" applyAlignment="1">
      <alignment horizontal="right" wrapText="1"/>
    </xf>
    <xf numFmtId="0" fontId="1" fillId="0" borderId="2" xfId="6" applyFont="1" applyFill="1" applyBorder="1" applyAlignment="1">
      <alignment horizontal="right" wrapText="1"/>
    </xf>
    <xf numFmtId="0" fontId="1" fillId="0" borderId="2" xfId="6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3" applyAlignment="1">
      <alignment wrapText="1"/>
    </xf>
    <xf numFmtId="0" fontId="2" fillId="0" borderId="0" xfId="3" applyAlignment="1"/>
    <xf numFmtId="0" fontId="1" fillId="2" borderId="4" xfId="3" applyFont="1" applyFill="1" applyBorder="1" applyAlignment="1">
      <alignment horizontal="center" wrapText="1"/>
    </xf>
    <xf numFmtId="0" fontId="1" fillId="2" borderId="4" xfId="6" applyFont="1" applyFill="1" applyBorder="1" applyAlignment="1">
      <alignment horizontal="center"/>
    </xf>
    <xf numFmtId="0" fontId="1" fillId="0" borderId="5" xfId="6" applyFont="1" applyFill="1" applyBorder="1" applyAlignment="1">
      <alignment horizontal="right" wrapText="1"/>
    </xf>
    <xf numFmtId="0" fontId="1" fillId="0" borderId="5" xfId="6" applyFont="1" applyFill="1" applyBorder="1" applyAlignment="1">
      <alignment wrapText="1"/>
    </xf>
    <xf numFmtId="0" fontId="1" fillId="2" borderId="4" xfId="1" applyFont="1" applyFill="1" applyBorder="1" applyAlignment="1">
      <alignment horizontal="center"/>
    </xf>
    <xf numFmtId="0" fontId="0" fillId="0" borderId="0" xfId="0" applyAlignment="1"/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1" fillId="0" borderId="5" xfId="1" applyFont="1" applyFill="1" applyBorder="1" applyAlignment="1">
      <alignment horizontal="right"/>
    </xf>
    <xf numFmtId="0" fontId="1" fillId="0" borderId="5" xfId="1" applyFont="1" applyFill="1" applyBorder="1" applyAlignment="1"/>
    <xf numFmtId="0" fontId="1" fillId="0" borderId="5" xfId="3" applyFont="1" applyFill="1" applyBorder="1" applyAlignment="1">
      <alignment horizontal="right" wrapText="1"/>
    </xf>
    <xf numFmtId="0" fontId="1" fillId="0" borderId="5" xfId="3" applyFont="1" applyFill="1" applyBorder="1" applyAlignment="1">
      <alignment wrapText="1"/>
    </xf>
    <xf numFmtId="0" fontId="2" fillId="0" borderId="0" xfId="3" applyFill="1" applyBorder="1" applyAlignment="1">
      <alignment wrapText="1"/>
    </xf>
    <xf numFmtId="0" fontId="1" fillId="0" borderId="0" xfId="3" applyFont="1" applyFill="1" applyBorder="1" applyAlignment="1">
      <alignment horizontal="right" wrapText="1"/>
    </xf>
    <xf numFmtId="0" fontId="2" fillId="0" borderId="2" xfId="3" applyBorder="1" applyAlignment="1">
      <alignment wrapText="1"/>
    </xf>
    <xf numFmtId="0" fontId="3" fillId="2" borderId="4" xfId="1" applyFont="1" applyFill="1" applyBorder="1" applyAlignment="1">
      <alignment horizontal="center"/>
    </xf>
    <xf numFmtId="0" fontId="3" fillId="0" borderId="2" xfId="6" applyFont="1" applyFill="1" applyBorder="1" applyAlignment="1">
      <alignment wrapText="1"/>
    </xf>
    <xf numFmtId="0" fontId="3" fillId="2" borderId="3" xfId="2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5" fillId="2" borderId="3" xfId="2" applyFont="1" applyFill="1" applyBorder="1" applyAlignment="1" applyProtection="1">
      <alignment horizontal="center"/>
    </xf>
    <xf numFmtId="0" fontId="3" fillId="0" borderId="3" xfId="2" applyFont="1" applyFill="1" applyBorder="1" applyAlignment="1" applyProtection="1">
      <alignment horizontal="center"/>
    </xf>
    <xf numFmtId="0" fontId="1" fillId="2" borderId="1" xfId="2" applyFont="1" applyFill="1" applyBorder="1" applyAlignment="1" applyProtection="1">
      <alignment horizontal="center"/>
    </xf>
    <xf numFmtId="0" fontId="0" fillId="0" borderId="0" xfId="0" applyProtection="1"/>
    <xf numFmtId="0" fontId="4" fillId="0" borderId="0" xfId="0" applyFont="1" applyProtection="1"/>
    <xf numFmtId="0" fontId="0" fillId="0" borderId="0" xfId="0" applyFill="1" applyProtection="1"/>
    <xf numFmtId="0" fontId="1" fillId="0" borderId="2" xfId="2" applyFont="1" applyFill="1" applyBorder="1" applyAlignment="1" applyProtection="1">
      <alignment horizontal="right" wrapText="1"/>
    </xf>
    <xf numFmtId="0" fontId="4" fillId="0" borderId="0" xfId="0" applyNumberFormat="1" applyFont="1" applyProtection="1"/>
    <xf numFmtId="0" fontId="7" fillId="0" borderId="0" xfId="0" applyFont="1" applyProtection="1"/>
    <xf numFmtId="0" fontId="0" fillId="0" borderId="0" xfId="0" applyAlignment="1" applyProtection="1">
      <alignment horizontal="left"/>
    </xf>
    <xf numFmtId="0" fontId="9" fillId="0" borderId="0" xfId="2" applyNumberFormat="1" applyFont="1" applyFill="1" applyBorder="1" applyAlignment="1" applyProtection="1">
      <alignment horizontal="center" wrapText="1"/>
    </xf>
    <xf numFmtId="0" fontId="9" fillId="0" borderId="0" xfId="2" applyNumberFormat="1" applyFont="1" applyFill="1" applyAlignment="1" applyProtection="1">
      <alignment horizontal="center" wrapText="1"/>
    </xf>
    <xf numFmtId="0" fontId="9" fillId="0" borderId="0" xfId="0" applyFont="1" applyAlignment="1" applyProtection="1">
      <alignment horizontal="center"/>
    </xf>
    <xf numFmtId="0" fontId="7" fillId="0" borderId="0" xfId="0" applyFont="1" applyFill="1" applyProtection="1"/>
    <xf numFmtId="0" fontId="8" fillId="3" borderId="0" xfId="0" applyFont="1" applyFill="1" applyAlignment="1" applyProtection="1">
      <alignment horizontal="center"/>
    </xf>
    <xf numFmtId="0" fontId="7" fillId="4" borderId="0" xfId="0" applyFont="1" applyFill="1" applyAlignment="1" applyProtection="1">
      <alignment horizontal="center"/>
    </xf>
    <xf numFmtId="0" fontId="8" fillId="5" borderId="0" xfId="0" applyFont="1" applyFill="1" applyAlignment="1" applyProtection="1">
      <alignment horizontal="right"/>
    </xf>
    <xf numFmtId="0" fontId="3" fillId="2" borderId="3" xfId="2" applyFont="1" applyFill="1" applyBorder="1" applyAlignment="1" applyProtection="1">
      <alignment horizontal="left"/>
    </xf>
    <xf numFmtId="0" fontId="1" fillId="2" borderId="4" xfId="5" applyFont="1" applyFill="1" applyBorder="1" applyAlignment="1">
      <alignment horizontal="center"/>
    </xf>
    <xf numFmtId="0" fontId="1" fillId="0" borderId="5" xfId="5" applyFont="1" applyFill="1" applyBorder="1" applyAlignment="1">
      <alignment horizontal="right" wrapText="1"/>
    </xf>
    <xf numFmtId="0" fontId="1" fillId="2" borderId="4" xfId="4" applyFont="1" applyFill="1" applyBorder="1" applyAlignment="1">
      <alignment horizontal="center"/>
    </xf>
    <xf numFmtId="0" fontId="1" fillId="0" borderId="5" xfId="4" applyFont="1" applyFill="1" applyBorder="1" applyAlignment="1">
      <alignment horizontal="right" wrapText="1"/>
    </xf>
    <xf numFmtId="0" fontId="1" fillId="2" borderId="4" xfId="3" applyFont="1" applyFill="1" applyBorder="1" applyAlignment="1">
      <alignment horizontal="right" wrapText="1"/>
    </xf>
    <xf numFmtId="0" fontId="1" fillId="2" borderId="4" xfId="3" applyFont="1" applyFill="1" applyBorder="1" applyAlignment="1">
      <alignment horizontal="left" wrapText="1"/>
    </xf>
    <xf numFmtId="0" fontId="3" fillId="2" borderId="4" xfId="3" applyFont="1" applyFill="1" applyBorder="1" applyAlignment="1">
      <alignment horizontal="center" wrapText="1"/>
    </xf>
    <xf numFmtId="0" fontId="2" fillId="0" borderId="0" xfId="3" applyBorder="1" applyAlignment="1">
      <alignment wrapText="1"/>
    </xf>
  </cellXfs>
  <cellStyles count="7">
    <cellStyle name="Normal" xfId="0" builtinId="0"/>
    <cellStyle name="Normal_Event Types" xfId="6" xr:uid="{FC56FBAA-AFE5-4C13-9AB1-7E6557083600}"/>
    <cellStyle name="Normal_Location Effects" xfId="4" xr:uid="{40BA8E29-9882-48CA-A47D-2921DEB07E36}"/>
    <cellStyle name="Normal_Market Effectsid_x0009_protocol_x0009_event" xfId="5" xr:uid="{7CAF1F62-7A18-4BF5-B5DF-72759A9C73D2}"/>
    <cellStyle name="Normal_Protocols" xfId="1" xr:uid="{BD3F80E0-E99F-41C6-B2C8-F44ADD8C9E35}"/>
    <cellStyle name="Normal_Resource Effects" xfId="2" xr:uid="{434E75A8-7138-4081-9B44-AD510AE403C6}"/>
    <cellStyle name="Normal_Resources" xfId="3" xr:uid="{9B0EECC7-71DE-4E28-9649-AC1D8FF8116A}"/>
  </cellStyles>
  <dxfs count="106"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C0428-6827-4007-A7C8-5DA279E37959}" name="Resources" displayName="Resources" ref="A1:G134" totalsRowShown="0" headerRowDxfId="105" headerRowBorderDxfId="104" tableBorderDxfId="103" headerRowCellStyle="Normal_Resources">
  <autoFilter ref="A1:G134" xr:uid="{075C0428-6827-4007-A7C8-5DA279E37959}"/>
  <sortState xmlns:xlrd2="http://schemas.microsoft.com/office/spreadsheetml/2017/richdata2" ref="A2:G134">
    <sortCondition ref="B1:B134"/>
  </sortState>
  <tableColumns count="7">
    <tableColumn id="7" xr3:uid="{D9BAE63D-296D-425E-B98C-094AB48470A5}" name="Category" dataDxfId="0"/>
    <tableColumn id="1" xr3:uid="{BA9EA03A-BAA9-49CE-80FC-24C322085BAA}" name="id" dataDxfId="102" dataCellStyle="Normal_Resources"/>
    <tableColumn id="2" xr3:uid="{48787734-04F8-4AA5-A2B7-B09302D2FBB5}" name="name" dataDxfId="101" dataCellStyle="Normal_Resources"/>
    <tableColumn id="3" xr3:uid="{F77369E2-88BC-4291-A6DB-6F41A0899069}" name="description" dataDxfId="100" dataCellStyle="Normal_Resources"/>
    <tableColumn id="4" xr3:uid="{04CE4199-267F-46C1-B03D-8CE7742E7B0F}" name="mass" dataDxfId="99" dataCellStyle="Normal_Resources"/>
    <tableColumn id="5" xr3:uid="{8F52F3E1-6DB3-4251-B27F-57AD43597A2A}" name="capacity" dataDxfId="98" dataCellStyle="Normal_Resources"/>
    <tableColumn id="6" xr3:uid="{4AE70F1C-9BB4-4EAF-8976-61504598EFEF}" name="slot_size" dataDxfId="97" dataCellStyle="Normal_Resour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71DA79-0CC6-4B78-9C52-6A71A6BEBC53}" name="Protocols" displayName="Protocols" ref="A1:H93" totalsRowShown="0" headerRowDxfId="96" dataDxfId="94" headerRowBorderDxfId="95" tableBorderDxfId="93" totalsRowBorderDxfId="92" headerRowCellStyle="Normal_Protocols" dataCellStyle="Normal_Protocols">
  <autoFilter ref="A1:H93" xr:uid="{2B71DA79-0CC6-4B78-9C52-6A71A6BEBC53}"/>
  <tableColumns count="8">
    <tableColumn id="1" xr3:uid="{C5A850D4-9A61-45AF-989A-D2DFC13215D4}" name="id" dataDxfId="91" dataCellStyle="Normal_Protocols"/>
    <tableColumn id="2" xr3:uid="{1FD5A92F-E875-4D83-84AC-7E5AF83926B5}" name="name" dataDxfId="90" dataCellStyle="Normal_Protocols"/>
    <tableColumn id="3" xr3:uid="{F10E1637-A163-46CE-AB33-95C80067970A}" name="parameters" dataDxfId="89" dataCellStyle="Normal_Protocols"/>
    <tableColumn id="4" xr3:uid="{61F5A944-902A-48E3-B11A-E3297DAE2E99}" name="bulk_modifier" dataDxfId="88" dataCellStyle="Normal_Protocols"/>
    <tableColumn id="5" xr3:uid="{B1C87F4C-FB0B-4212-A668-16EAFA57152B}" name="description" dataDxfId="87" dataCellStyle="Normal_Protocols"/>
    <tableColumn id="6" xr3:uid="{9C25A554-EB68-4996-AE64-BFC4E93D4E88}" name="observable" dataDxfId="86" dataCellStyle="Normal_Protocols"/>
    <tableColumn id="7" xr3:uid="{A313860F-A5E8-4C35-B380-B8B66D6C7EEA}" name="reportable" dataDxfId="85" dataCellStyle="Normal_Protocols"/>
    <tableColumn id="8" xr3:uid="{E3CBACF1-E979-4D60-8D5D-A386DB901E90}" name="multiplier" dataDxfId="84" dataCellStyle="Normal_Protocol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765238-98F4-45E3-B2ED-8C876F69C997}" name="ResourceEffects" displayName="ResourceEffects" ref="A3:Z264" totalsRowShown="0" headerRowDxfId="77" dataDxfId="76" headerRowCellStyle="Normal_Resource Effects">
  <autoFilter ref="A3:Z264" xr:uid="{65765238-98F4-45E3-B2ED-8C876F69C997}"/>
  <sortState xmlns:xlrd2="http://schemas.microsoft.com/office/spreadsheetml/2017/richdata2" ref="A21:Z25">
    <sortCondition ref="B3:B264"/>
  </sortState>
  <tableColumns count="26">
    <tableColumn id="30" xr3:uid="{70D98C38-CD91-43A8-9BC6-84085B620913}" name="Time" dataDxfId="59"/>
    <tableColumn id="1" xr3:uid="{8F1D4A16-351F-422C-9A57-79E68852A2A5}" name="Protocol Name" dataDxfId="75"/>
    <tableColumn id="4" xr3:uid="{231D0985-1937-49E6-947B-33E787D38278}" name="Event Type" dataDxfId="74"/>
    <tableColumn id="5" xr3:uid="{397458E6-C18A-4751-B9C0-48DCC3525AB8}" name="∆" dataDxfId="73"/>
    <tableColumn id="6" xr3:uid="{592FE2F7-E43D-43F7-947D-76958996108F}" name="Status" dataDxfId="50"/>
    <tableColumn id="7" xr3:uid="{9EA2294B-FF62-42C7-8B33-25FD838E1CBE}" name="Resource Name" dataDxfId="72"/>
    <tableColumn id="8" xr3:uid="{6AFAFCF9-5575-4915-8D04-B6D9A4A7C43F}" name="Use Abundancies" dataDxfId="58">
      <calculatedColumnFormula>"No"</calculatedColumnFormula>
    </tableColumn>
    <tableColumn id="9" xr3:uid="{B569171C-E37C-4C78-AD10-E5C09D50EAA8}" name="Drone ID" dataDxfId="57">
      <calculatedColumnFormula>0</calculatedColumnFormula>
    </tableColumn>
    <tableColumn id="10" xr3:uid="{F1843EE8-9556-43F1-B899-34B9B6EC5980}" name="Is Local" dataDxfId="56">
      <calculatedColumnFormula>"Yes"</calculatedColumnFormula>
    </tableColumn>
    <tableColumn id="23" xr3:uid="{8475C92F-9D6C-4685-96ED-3BC1D716439B}" name="Is Installed" dataDxfId="55">
      <calculatedColumnFormula>"No"</calculatedColumnFormula>
    </tableColumn>
    <tableColumn id="29" xr3:uid="{1778EEDF-0A19-466F-9E76-E76E99274719}" name="Days" dataDxfId="54">
      <calculatedColumnFormula>INT(ResourceEffects[[#This Row],[Time]]*TimeInterval/60/60/24)</calculatedColumnFormula>
    </tableColumn>
    <tableColumn id="28" xr3:uid="{00D1CFB9-65A7-4C7D-9E69-667183E35F3B}" name="Hours" dataDxfId="53">
      <calculatedColumnFormula>INT(ResourceEffects[[#This Row],[Time]]*TimeInterval/60/60)-ResourceEffects[[#This Row],[Days]]*24</calculatedColumnFormula>
    </tableColumn>
    <tableColumn id="27" xr3:uid="{E9428CDF-1298-4AD9-AA5D-44B772604002}" name="Min" dataDxfId="52">
      <calculatedColumnFormula>INT(ResourceEffects[[#This Row],[Time]]*TimeInterval/60)-ResourceEffects[[#This Row],[Hours]]*60-ResourceEffects[[#This Row],[Days]]*60*24</calculatedColumnFormula>
    </tableColumn>
    <tableColumn id="26" xr3:uid="{386D41FD-72B0-4184-87F6-ED22EBBD731A}" name="Sec" dataDxfId="51">
      <calculatedColumnFormula>ResourceEffects[[#This Row],[Time]]*TimeInterval-ResourceEffects[[#This Row],[Min]]*60-ResourceEffects[[#This Row],[Hours]]*60*60-ResourceEffects[[#This Row],[Days]]*60*60*24</calculatedColumnFormula>
    </tableColumn>
    <tableColumn id="24" xr3:uid="{0EA9C1FD-9003-4CA4-80E2-64DAF0B5DEAA}" name="id" dataDxfId="71">
      <calculatedColumnFormula>INT(RAND()*999999999)</calculatedColumnFormula>
    </tableColumn>
    <tableColumn id="11" xr3:uid="{22C5C6ED-3793-4303-9D90-7D5AF4B05CA6}" name="protocol" dataDxfId="70">
      <calculatedColumnFormula>_xlfn.XLOOKUP(ResourceEffects[[#This Row],[Protocol Name]],ProtocolNamesCol,ProtocolIds,"")</calculatedColumnFormula>
    </tableColumn>
    <tableColumn id="12" xr3:uid="{F24A3BB6-D6DB-48A3-B96C-0302C678DCC6}" name="time6" dataDxfId="60">
      <calculatedColumnFormula>ResourceEffects[[#This Row],[Time]]</calculatedColumnFormula>
    </tableColumn>
    <tableColumn id="13" xr3:uid="{6AEBECE3-BA11-4C12-8E77-D108E869E7F1}" name="drone" dataDxfId="69">
      <calculatedColumnFormula>ResourceEffects[[#This Row],[Drone ID]]</calculatedColumnFormula>
    </tableColumn>
    <tableColumn id="14" xr3:uid="{EC5CDC0B-2C1A-4A3D-8927-555B8AC0D2B3}" name="resource" dataDxfId="68">
      <calculatedColumnFormula>_xlfn.XLOOKUP(ResourceEffects[[#This Row],[Resource Name]],ResourceNames,ResourceIds,"")</calculatedColumnFormula>
    </tableColumn>
    <tableColumn id="15" xr3:uid="{E70BF613-897D-4540-846C-AA128E9BAEFB}" name="event_type" dataDxfId="67">
      <calculatedColumnFormula>_xlfn.XLOOKUP(ResourceEffects[[#This Row],[Event Type]],EventTypeNames,EventTypeIds,"")</calculatedColumnFormula>
    </tableColumn>
    <tableColumn id="16" xr3:uid="{2F57997B-21F5-4906-A478-9B686E84ABC3}" name="local" dataDxfId="66">
      <calculatedColumnFormula>IF(ResourceEffects[[#This Row],[Is Local]]="Yes",1,0)</calculatedColumnFormula>
    </tableColumn>
    <tableColumn id="17" xr3:uid="{52E280D4-5C25-49B4-BD92-A59AB4CB5EF8}" name="installed" dataDxfId="65">
      <calculatedColumnFormula>IF(ResourceEffects[[#This Row],[Is Installed]]="Yes",1,0)</calculatedColumnFormula>
    </tableColumn>
    <tableColumn id="18" xr3:uid="{D7A3B10F-4DF6-430B-B721-A9AD2E9DFF1D}" name="locked" dataDxfId="64">
      <calculatedColumnFormula>IF(ResourceEffects[[#This Row],[Status]]="Locked",1,0)</calculatedColumnFormula>
    </tableColumn>
    <tableColumn id="19" xr3:uid="{B767CE52-B8A8-42B6-A694-D85E3751B951}" name="deplete" dataDxfId="63">
      <calculatedColumnFormula>IF(ResourceEffects[[#This Row],[event_type]]=1,0,1)</calculatedColumnFormula>
    </tableColumn>
    <tableColumn id="20" xr3:uid="{5D7F74CA-0E50-4D60-8236-E7E1FA4D802D}" name="abundancies" dataDxfId="62">
      <calculatedColumnFormula>IF(ResourceEffects[[#This Row],[Use Abundancies]]="Yes",1,0)</calculatedColumnFormula>
    </tableColumn>
    <tableColumn id="21" xr3:uid="{76A77580-07CF-4A28-A010-6701F2B9FF37}" name="quantity" dataDxfId="61">
      <calculatedColumnFormula>ResourceEffects[[#This Row],[∆]]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71DF28-7606-43AC-972E-B88D2B83A43B}" name="Table6" displayName="Table6" ref="A1:E3" totalsRowShown="0" headerRowDxfId="27" dataDxfId="28" headerRowBorderDxfId="35" tableBorderDxfId="36" totalsRowBorderDxfId="34" headerRowCellStyle="Normal_Location Effects" dataCellStyle="Normal_Location Effects">
  <autoFilter ref="A1:E3" xr:uid="{FB71DF28-7606-43AC-972E-B88D2B83A43B}"/>
  <tableColumns count="5">
    <tableColumn id="1" xr3:uid="{3B90B2BB-25CE-4431-978F-27D0085A479C}" name="id" dataDxfId="33" dataCellStyle="Normal_Location Effects"/>
    <tableColumn id="2" xr3:uid="{C3FC8073-9EF2-4338-B8AC-F23ECFE77185}" name="protocol" dataDxfId="32" dataCellStyle="Normal_Location Effects"/>
    <tableColumn id="3" xr3:uid="{AD014B91-325E-4B5E-935A-959651CB441A}" name="event_type" dataDxfId="31" dataCellStyle="Normal_Location Effects"/>
    <tableColumn id="4" xr3:uid="{32E95B2D-81F7-417E-848A-2F4886459D13}" name="location" dataDxfId="30" dataCellStyle="Normal_Location Effects"/>
    <tableColumn id="5" xr3:uid="{4182DD52-E244-4C17-9B8A-EE2ABD46B162}" name="time" dataDxfId="29" dataCellStyle="Normal_Location Effec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0340D0-9160-4EA6-958A-3073013DC3FE}" name="Table1" displayName="Table1" ref="A1:H3" totalsRowShown="0" headerRowDxfId="37" dataDxfId="38" headerRowBorderDxfId="48" tableBorderDxfId="49" totalsRowBorderDxfId="47" headerRowCellStyle="Normal_Market Effectsid_x0009_protocol_x0009_event" dataCellStyle="Normal_Market Effectsid_x0009_protocol_x0009_event">
  <autoFilter ref="A1:H3" xr:uid="{500340D0-9160-4EA6-958A-3073013DC3FE}"/>
  <tableColumns count="8">
    <tableColumn id="1" xr3:uid="{46A569B7-93E4-4C41-9388-89D3F4DE3F8B}" name="id" dataDxfId="46" dataCellStyle="Normal_Market Effectsid_x0009_protocol_x0009_event"/>
    <tableColumn id="2" xr3:uid="{5B657EFF-6E16-44E4-A603-90D8158DE48C}" name="protocol" dataDxfId="45" dataCellStyle="Normal_Market Effectsid_x0009_protocol_x0009_event"/>
    <tableColumn id="3" xr3:uid="{27DC62F6-8BA2-4646-89ED-B369C93649B2}" name="event_type" dataDxfId="44" dataCellStyle="Normal_Market Effectsid_x0009_protocol_x0009_event"/>
    <tableColumn id="4" xr3:uid="{394ECC2C-C9AC-42BF-9A35-8100B111E5EB}" name="resource" dataDxfId="43" dataCellStyle="Normal_Market Effectsid_x0009_protocol_x0009_event"/>
    <tableColumn id="5" xr3:uid="{38AF0DA9-48F7-4A3D-9A10-1217E8315C29}" name="upper_limit" dataDxfId="42" dataCellStyle="Normal_Market Effectsid_x0009_protocol_x0009_event"/>
    <tableColumn id="6" xr3:uid="{FD8E8CA7-FB6D-42AF-B0A3-422E1BAE525E}" name="quantity" dataDxfId="41" dataCellStyle="Normal_Market Effectsid_x0009_protocol_x0009_event"/>
    <tableColumn id="7" xr3:uid="{198DF30C-B39A-42FF-B51A-7719F588B1B1}" name="price" dataDxfId="40" dataCellStyle="Normal_Market Effectsid_x0009_protocol_x0009_event"/>
    <tableColumn id="8" xr3:uid="{B799BB6E-E56A-4D5E-96B1-2F704B74EE87}" name="time" dataDxfId="39" dataCellStyle="Normal_Market Effectsid_x0009_protocol_x0009_ev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68FDA5-DBAF-4A4D-917C-D08E34DB58DD}" name="EventTypes" displayName="EventTypes" ref="A1:B8" totalsRowShown="0" headerRowDxfId="83" headerRowBorderDxfId="82" tableBorderDxfId="81" totalsRowBorderDxfId="80" headerRowCellStyle="Normal_Event Types">
  <autoFilter ref="A1:B8" xr:uid="{B568FDA5-DBAF-4A4D-917C-D08E34DB58DD}"/>
  <tableColumns count="2">
    <tableColumn id="1" xr3:uid="{24C94320-B4BC-4B44-80C9-5658CE406728}" name="id" dataDxfId="79" dataCellStyle="Normal_Event Types"/>
    <tableColumn id="2" xr3:uid="{0B6C7AF5-D78B-474A-872D-6806C37EAA19}" name="name" dataDxfId="78" dataCellStyle="Normal_Event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BEF-0B7B-4D13-B1E7-37DC8C6A5EE1}">
  <dimension ref="A1:G134"/>
  <sheetViews>
    <sheetView workbookViewId="0">
      <pane ySplit="1" topLeftCell="A2" activePane="bottomLeft" state="frozen"/>
      <selection pane="bottomLeft" activeCell="A7" sqref="A7"/>
    </sheetView>
  </sheetViews>
  <sheetFormatPr defaultRowHeight="14.4" x14ac:dyDescent="0.3"/>
  <cols>
    <col min="1" max="1" width="13.44140625" style="7" customWidth="1"/>
    <col min="2" max="2" width="7.109375" style="7" customWidth="1"/>
    <col min="3" max="3" width="19.5546875" style="7" customWidth="1"/>
    <col min="4" max="4" width="67.21875" style="7" customWidth="1"/>
    <col min="5" max="5" width="8.88671875" style="7"/>
    <col min="6" max="7" width="9.88671875" style="7" customWidth="1"/>
    <col min="8" max="16384" width="8.88671875" style="7"/>
  </cols>
  <sheetData>
    <row r="1" spans="1:7" x14ac:dyDescent="0.3">
      <c r="A1" s="53" t="s">
        <v>465</v>
      </c>
      <c r="B1" s="51" t="s">
        <v>0</v>
      </c>
      <c r="C1" s="52" t="s">
        <v>1</v>
      </c>
      <c r="D1" s="52" t="s">
        <v>4</v>
      </c>
      <c r="E1" s="10" t="s">
        <v>203</v>
      </c>
      <c r="F1" s="10" t="s">
        <v>204</v>
      </c>
      <c r="G1" s="10" t="s">
        <v>205</v>
      </c>
    </row>
    <row r="2" spans="1:7" x14ac:dyDescent="0.3">
      <c r="A2" s="7" t="s">
        <v>472</v>
      </c>
      <c r="B2" s="1">
        <v>-2</v>
      </c>
      <c r="C2" s="2" t="s">
        <v>450</v>
      </c>
      <c r="D2" s="2" t="s">
        <v>451</v>
      </c>
      <c r="E2" s="1"/>
      <c r="F2" s="22"/>
      <c r="G2" s="22"/>
    </row>
    <row r="3" spans="1:7" x14ac:dyDescent="0.3">
      <c r="A3" s="7" t="s">
        <v>472</v>
      </c>
      <c r="B3" s="1">
        <v>-1</v>
      </c>
      <c r="C3" s="2" t="s">
        <v>449</v>
      </c>
      <c r="D3" s="2" t="s">
        <v>452</v>
      </c>
      <c r="E3" s="1"/>
      <c r="F3" s="22"/>
      <c r="G3" s="22"/>
    </row>
    <row r="4" spans="1:7" x14ac:dyDescent="0.3">
      <c r="A4" s="7" t="s">
        <v>466</v>
      </c>
      <c r="B4" s="1">
        <v>1000</v>
      </c>
      <c r="C4" s="2" t="s">
        <v>206</v>
      </c>
      <c r="D4" s="2" t="s">
        <v>207</v>
      </c>
      <c r="E4" s="1">
        <v>1</v>
      </c>
      <c r="F4" s="8"/>
      <c r="G4" s="8"/>
    </row>
    <row r="5" spans="1:7" x14ac:dyDescent="0.3">
      <c r="A5" s="7" t="s">
        <v>466</v>
      </c>
      <c r="B5" s="1">
        <v>1010</v>
      </c>
      <c r="C5" s="2" t="s">
        <v>208</v>
      </c>
      <c r="D5" s="2" t="s">
        <v>207</v>
      </c>
      <c r="E5" s="1">
        <v>1</v>
      </c>
      <c r="F5" s="8"/>
      <c r="G5" s="8"/>
    </row>
    <row r="6" spans="1:7" x14ac:dyDescent="0.3">
      <c r="A6" s="7" t="s">
        <v>466</v>
      </c>
      <c r="B6" s="1">
        <v>1020</v>
      </c>
      <c r="C6" s="2" t="s">
        <v>209</v>
      </c>
      <c r="D6" s="2" t="s">
        <v>207</v>
      </c>
      <c r="E6" s="1">
        <v>1</v>
      </c>
      <c r="F6" s="8"/>
      <c r="G6" s="8"/>
    </row>
    <row r="7" spans="1:7" x14ac:dyDescent="0.3">
      <c r="A7" s="7" t="s">
        <v>466</v>
      </c>
      <c r="B7" s="1">
        <v>1030</v>
      </c>
      <c r="C7" s="2" t="s">
        <v>210</v>
      </c>
      <c r="D7" s="2" t="s">
        <v>207</v>
      </c>
      <c r="E7" s="1">
        <v>1</v>
      </c>
      <c r="F7" s="8"/>
      <c r="G7" s="8"/>
    </row>
    <row r="8" spans="1:7" x14ac:dyDescent="0.3">
      <c r="A8" s="7" t="s">
        <v>466</v>
      </c>
      <c r="B8" s="1">
        <v>1040</v>
      </c>
      <c r="C8" s="2" t="s">
        <v>211</v>
      </c>
      <c r="D8" s="2" t="s">
        <v>207</v>
      </c>
      <c r="E8" s="1">
        <v>1</v>
      </c>
      <c r="F8" s="8"/>
      <c r="G8" s="8"/>
    </row>
    <row r="9" spans="1:7" x14ac:dyDescent="0.3">
      <c r="A9" s="7" t="s">
        <v>466</v>
      </c>
      <c r="B9" s="1">
        <v>1050</v>
      </c>
      <c r="C9" s="2" t="s">
        <v>212</v>
      </c>
      <c r="D9" s="2" t="s">
        <v>207</v>
      </c>
      <c r="E9" s="1">
        <v>1</v>
      </c>
      <c r="F9" s="8"/>
      <c r="G9" s="8"/>
    </row>
    <row r="10" spans="1:7" x14ac:dyDescent="0.3">
      <c r="A10" s="7" t="s">
        <v>466</v>
      </c>
      <c r="B10" s="1">
        <v>1060</v>
      </c>
      <c r="C10" s="2" t="s">
        <v>213</v>
      </c>
      <c r="D10" s="2" t="s">
        <v>207</v>
      </c>
      <c r="E10" s="1">
        <v>1</v>
      </c>
      <c r="F10" s="8"/>
      <c r="G10" s="9"/>
    </row>
    <row r="11" spans="1:7" x14ac:dyDescent="0.3">
      <c r="A11" s="7" t="s">
        <v>466</v>
      </c>
      <c r="B11" s="1">
        <v>1100</v>
      </c>
      <c r="C11" s="2" t="s">
        <v>214</v>
      </c>
      <c r="D11" s="2" t="s">
        <v>215</v>
      </c>
      <c r="E11" s="1">
        <v>1</v>
      </c>
      <c r="F11" s="8"/>
      <c r="G11" s="8"/>
    </row>
    <row r="12" spans="1:7" x14ac:dyDescent="0.3">
      <c r="A12" s="7" t="s">
        <v>466</v>
      </c>
      <c r="B12" s="1">
        <v>1110</v>
      </c>
      <c r="C12" s="2" t="s">
        <v>216</v>
      </c>
      <c r="D12" s="2" t="s">
        <v>215</v>
      </c>
      <c r="E12" s="1">
        <v>1</v>
      </c>
      <c r="F12" s="8"/>
      <c r="G12" s="8"/>
    </row>
    <row r="13" spans="1:7" x14ac:dyDescent="0.3">
      <c r="A13" s="7" t="s">
        <v>466</v>
      </c>
      <c r="B13" s="1">
        <v>1120</v>
      </c>
      <c r="C13" s="2" t="s">
        <v>217</v>
      </c>
      <c r="D13" s="2" t="s">
        <v>215</v>
      </c>
      <c r="E13" s="1">
        <v>1</v>
      </c>
      <c r="F13" s="8"/>
      <c r="G13" s="8"/>
    </row>
    <row r="14" spans="1:7" x14ac:dyDescent="0.3">
      <c r="A14" s="7" t="s">
        <v>466</v>
      </c>
      <c r="B14" s="1">
        <v>1130</v>
      </c>
      <c r="C14" s="2" t="s">
        <v>218</v>
      </c>
      <c r="D14" s="2" t="s">
        <v>215</v>
      </c>
      <c r="E14" s="1">
        <v>1</v>
      </c>
      <c r="F14" s="8"/>
      <c r="G14" s="8"/>
    </row>
    <row r="15" spans="1:7" x14ac:dyDescent="0.3">
      <c r="A15" s="7" t="s">
        <v>466</v>
      </c>
      <c r="B15" s="1">
        <v>1140</v>
      </c>
      <c r="C15" s="2" t="s">
        <v>219</v>
      </c>
      <c r="D15" s="2" t="s">
        <v>215</v>
      </c>
      <c r="E15" s="1">
        <v>1</v>
      </c>
      <c r="F15" s="8"/>
      <c r="G15" s="8"/>
    </row>
    <row r="16" spans="1:7" x14ac:dyDescent="0.3">
      <c r="A16" s="7" t="s">
        <v>466</v>
      </c>
      <c r="B16" s="1">
        <v>1150</v>
      </c>
      <c r="C16" s="2" t="s">
        <v>220</v>
      </c>
      <c r="D16" s="2" t="s">
        <v>215</v>
      </c>
      <c r="E16" s="1">
        <v>1</v>
      </c>
      <c r="F16" s="8"/>
      <c r="G16" s="8"/>
    </row>
    <row r="17" spans="1:7" x14ac:dyDescent="0.3">
      <c r="A17" s="7" t="s">
        <v>466</v>
      </c>
      <c r="B17" s="1">
        <v>1160</v>
      </c>
      <c r="C17" s="2" t="s">
        <v>221</v>
      </c>
      <c r="D17" s="2" t="s">
        <v>215</v>
      </c>
      <c r="E17" s="1">
        <v>1</v>
      </c>
      <c r="F17" s="8"/>
      <c r="G17" s="8"/>
    </row>
    <row r="18" spans="1:7" x14ac:dyDescent="0.3">
      <c r="A18" s="7" t="s">
        <v>466</v>
      </c>
      <c r="B18" s="1">
        <v>1200</v>
      </c>
      <c r="C18" s="2" t="s">
        <v>222</v>
      </c>
      <c r="D18" s="2" t="s">
        <v>223</v>
      </c>
      <c r="E18" s="1">
        <v>1</v>
      </c>
      <c r="F18" s="8"/>
      <c r="G18" s="8"/>
    </row>
    <row r="19" spans="1:7" x14ac:dyDescent="0.3">
      <c r="A19" s="7" t="s">
        <v>466</v>
      </c>
      <c r="B19" s="1">
        <v>1210</v>
      </c>
      <c r="C19" s="2" t="s">
        <v>224</v>
      </c>
      <c r="D19" s="2" t="s">
        <v>223</v>
      </c>
      <c r="E19" s="1">
        <v>1</v>
      </c>
      <c r="F19" s="8"/>
      <c r="G19" s="8"/>
    </row>
    <row r="20" spans="1:7" x14ac:dyDescent="0.3">
      <c r="A20" s="7" t="s">
        <v>466</v>
      </c>
      <c r="B20" s="1">
        <v>1220</v>
      </c>
      <c r="C20" s="2" t="s">
        <v>225</v>
      </c>
      <c r="D20" s="2" t="s">
        <v>223</v>
      </c>
      <c r="E20" s="1">
        <v>1</v>
      </c>
      <c r="F20" s="8"/>
      <c r="G20" s="8"/>
    </row>
    <row r="21" spans="1:7" x14ac:dyDescent="0.3">
      <c r="A21" s="7" t="s">
        <v>466</v>
      </c>
      <c r="B21" s="1">
        <v>1230</v>
      </c>
      <c r="C21" s="2" t="s">
        <v>226</v>
      </c>
      <c r="D21" s="2" t="s">
        <v>223</v>
      </c>
      <c r="E21" s="1">
        <v>1</v>
      </c>
      <c r="F21" s="8"/>
      <c r="G21" s="8"/>
    </row>
    <row r="22" spans="1:7" x14ac:dyDescent="0.3">
      <c r="A22" s="7" t="s">
        <v>466</v>
      </c>
      <c r="B22" s="1">
        <v>1240</v>
      </c>
      <c r="C22" s="2" t="s">
        <v>227</v>
      </c>
      <c r="D22" s="2" t="s">
        <v>223</v>
      </c>
      <c r="E22" s="1">
        <v>1</v>
      </c>
      <c r="F22" s="8"/>
      <c r="G22" s="8"/>
    </row>
    <row r="23" spans="1:7" x14ac:dyDescent="0.3">
      <c r="A23" s="7" t="s">
        <v>466</v>
      </c>
      <c r="B23" s="1">
        <v>1250</v>
      </c>
      <c r="C23" s="2" t="s">
        <v>228</v>
      </c>
      <c r="D23" s="2" t="s">
        <v>223</v>
      </c>
      <c r="E23" s="1">
        <v>1</v>
      </c>
      <c r="F23" s="8"/>
      <c r="G23" s="8"/>
    </row>
    <row r="24" spans="1:7" x14ac:dyDescent="0.3">
      <c r="A24" s="7" t="s">
        <v>466</v>
      </c>
      <c r="B24" s="1">
        <v>1260</v>
      </c>
      <c r="C24" s="2" t="s">
        <v>229</v>
      </c>
      <c r="D24" s="2" t="s">
        <v>223</v>
      </c>
      <c r="E24" s="1">
        <v>1</v>
      </c>
      <c r="F24" s="8"/>
      <c r="G24" s="8"/>
    </row>
    <row r="25" spans="1:7" x14ac:dyDescent="0.3">
      <c r="A25" s="7" t="s">
        <v>466</v>
      </c>
      <c r="B25" s="1">
        <v>1300</v>
      </c>
      <c r="C25" s="2" t="s">
        <v>230</v>
      </c>
      <c r="D25" s="2" t="s">
        <v>231</v>
      </c>
      <c r="E25" s="1">
        <v>1</v>
      </c>
      <c r="F25" s="8"/>
      <c r="G25" s="8"/>
    </row>
    <row r="26" spans="1:7" x14ac:dyDescent="0.3">
      <c r="A26" s="7" t="s">
        <v>466</v>
      </c>
      <c r="B26" s="1">
        <v>1310</v>
      </c>
      <c r="C26" s="2" t="s">
        <v>232</v>
      </c>
      <c r="D26" s="2" t="s">
        <v>231</v>
      </c>
      <c r="E26" s="1">
        <v>1</v>
      </c>
      <c r="F26" s="8"/>
      <c r="G26" s="8"/>
    </row>
    <row r="27" spans="1:7" x14ac:dyDescent="0.3">
      <c r="A27" s="7" t="s">
        <v>466</v>
      </c>
      <c r="B27" s="1">
        <v>1320</v>
      </c>
      <c r="C27" s="2" t="s">
        <v>233</v>
      </c>
      <c r="D27" s="2" t="s">
        <v>231</v>
      </c>
      <c r="E27" s="1">
        <v>1</v>
      </c>
      <c r="F27" s="8"/>
      <c r="G27" s="8"/>
    </row>
    <row r="28" spans="1:7" x14ac:dyDescent="0.3">
      <c r="A28" s="7" t="s">
        <v>466</v>
      </c>
      <c r="B28" s="1">
        <v>1330</v>
      </c>
      <c r="C28" s="2" t="s">
        <v>234</v>
      </c>
      <c r="D28" s="2" t="s">
        <v>231</v>
      </c>
      <c r="E28" s="1">
        <v>1</v>
      </c>
      <c r="F28" s="8"/>
      <c r="G28" s="8"/>
    </row>
    <row r="29" spans="1:7" x14ac:dyDescent="0.3">
      <c r="A29" s="7" t="s">
        <v>466</v>
      </c>
      <c r="B29" s="1">
        <v>1340</v>
      </c>
      <c r="C29" s="2" t="s">
        <v>235</v>
      </c>
      <c r="D29" s="2" t="s">
        <v>231</v>
      </c>
      <c r="E29" s="1">
        <v>1</v>
      </c>
      <c r="F29" s="8"/>
      <c r="G29" s="8"/>
    </row>
    <row r="30" spans="1:7" x14ac:dyDescent="0.3">
      <c r="A30" s="7" t="s">
        <v>466</v>
      </c>
      <c r="B30" s="1">
        <v>1350</v>
      </c>
      <c r="C30" s="2" t="s">
        <v>236</v>
      </c>
      <c r="D30" s="2" t="s">
        <v>231</v>
      </c>
      <c r="E30" s="1">
        <v>1</v>
      </c>
      <c r="F30" s="8"/>
      <c r="G30" s="8"/>
    </row>
    <row r="31" spans="1:7" x14ac:dyDescent="0.3">
      <c r="A31" s="7" t="s">
        <v>466</v>
      </c>
      <c r="B31" s="1">
        <v>1360</v>
      </c>
      <c r="C31" s="2" t="s">
        <v>237</v>
      </c>
      <c r="D31" s="2" t="s">
        <v>231</v>
      </c>
      <c r="E31" s="1">
        <v>1</v>
      </c>
      <c r="F31" s="8"/>
      <c r="G31" s="8"/>
    </row>
    <row r="32" spans="1:7" x14ac:dyDescent="0.3">
      <c r="A32" s="7" t="s">
        <v>466</v>
      </c>
      <c r="B32" s="1">
        <v>1400</v>
      </c>
      <c r="C32" s="2" t="s">
        <v>238</v>
      </c>
      <c r="D32" s="2" t="s">
        <v>239</v>
      </c>
      <c r="E32" s="1">
        <v>1</v>
      </c>
      <c r="F32" s="8"/>
      <c r="G32" s="8"/>
    </row>
    <row r="33" spans="1:7" x14ac:dyDescent="0.3">
      <c r="A33" s="7" t="s">
        <v>466</v>
      </c>
      <c r="B33" s="1">
        <v>1410</v>
      </c>
      <c r="C33" s="2" t="s">
        <v>240</v>
      </c>
      <c r="D33" s="2" t="s">
        <v>239</v>
      </c>
      <c r="E33" s="1">
        <v>1</v>
      </c>
      <c r="F33" s="8"/>
      <c r="G33" s="8"/>
    </row>
    <row r="34" spans="1:7" x14ac:dyDescent="0.3">
      <c r="A34" s="7" t="s">
        <v>466</v>
      </c>
      <c r="B34" s="1">
        <v>1420</v>
      </c>
      <c r="C34" s="2" t="s">
        <v>241</v>
      </c>
      <c r="D34" s="2" t="s">
        <v>239</v>
      </c>
      <c r="E34" s="1">
        <v>1</v>
      </c>
      <c r="F34" s="8"/>
      <c r="G34" s="8"/>
    </row>
    <row r="35" spans="1:7" x14ac:dyDescent="0.3">
      <c r="A35" s="7" t="s">
        <v>466</v>
      </c>
      <c r="B35" s="1">
        <v>1430</v>
      </c>
      <c r="C35" s="2" t="s">
        <v>242</v>
      </c>
      <c r="D35" s="2" t="s">
        <v>239</v>
      </c>
      <c r="E35" s="1">
        <v>1</v>
      </c>
      <c r="F35" s="8"/>
      <c r="G35" s="8"/>
    </row>
    <row r="36" spans="1:7" x14ac:dyDescent="0.3">
      <c r="A36" s="7" t="s">
        <v>466</v>
      </c>
      <c r="B36" s="1">
        <v>1440</v>
      </c>
      <c r="C36" s="2" t="s">
        <v>243</v>
      </c>
      <c r="D36" s="2" t="s">
        <v>239</v>
      </c>
      <c r="E36" s="1">
        <v>1</v>
      </c>
      <c r="F36" s="8"/>
      <c r="G36" s="8"/>
    </row>
    <row r="37" spans="1:7" x14ac:dyDescent="0.3">
      <c r="A37" s="7" t="s">
        <v>466</v>
      </c>
      <c r="B37" s="1">
        <v>1450</v>
      </c>
      <c r="C37" s="2" t="s">
        <v>244</v>
      </c>
      <c r="D37" s="2" t="s">
        <v>239</v>
      </c>
      <c r="E37" s="1">
        <v>1</v>
      </c>
      <c r="F37" s="8"/>
      <c r="G37" s="8"/>
    </row>
    <row r="38" spans="1:7" x14ac:dyDescent="0.3">
      <c r="A38" s="7" t="s">
        <v>466</v>
      </c>
      <c r="B38" s="1">
        <v>1460</v>
      </c>
      <c r="C38" s="2" t="s">
        <v>245</v>
      </c>
      <c r="D38" s="2" t="s">
        <v>239</v>
      </c>
      <c r="E38" s="1">
        <v>1</v>
      </c>
      <c r="F38" s="8"/>
      <c r="G38" s="8"/>
    </row>
    <row r="39" spans="1:7" x14ac:dyDescent="0.3">
      <c r="A39" s="7" t="s">
        <v>467</v>
      </c>
      <c r="B39" s="1">
        <v>2011</v>
      </c>
      <c r="C39" s="2" t="s">
        <v>246</v>
      </c>
      <c r="D39" s="2" t="s">
        <v>247</v>
      </c>
      <c r="E39" s="1">
        <v>1</v>
      </c>
      <c r="F39" s="8"/>
      <c r="G39" s="8"/>
    </row>
    <row r="40" spans="1:7" x14ac:dyDescent="0.3">
      <c r="A40" s="7" t="s">
        <v>467</v>
      </c>
      <c r="B40" s="1">
        <v>2012</v>
      </c>
      <c r="C40" s="2" t="s">
        <v>248</v>
      </c>
      <c r="D40" s="2" t="s">
        <v>249</v>
      </c>
      <c r="E40" s="1">
        <v>1</v>
      </c>
      <c r="F40" s="8"/>
      <c r="G40" s="8"/>
    </row>
    <row r="41" spans="1:7" x14ac:dyDescent="0.3">
      <c r="A41" s="7" t="s">
        <v>467</v>
      </c>
      <c r="B41" s="1">
        <v>2013</v>
      </c>
      <c r="C41" s="2" t="s">
        <v>250</v>
      </c>
      <c r="D41" s="2" t="s">
        <v>251</v>
      </c>
      <c r="E41" s="1">
        <v>1</v>
      </c>
      <c r="F41" s="8"/>
      <c r="G41" s="8"/>
    </row>
    <row r="42" spans="1:7" x14ac:dyDescent="0.3">
      <c r="A42" s="7" t="s">
        <v>467</v>
      </c>
      <c r="B42" s="1">
        <v>2021</v>
      </c>
      <c r="C42" s="2" t="s">
        <v>252</v>
      </c>
      <c r="D42" s="2" t="s">
        <v>253</v>
      </c>
      <c r="E42" s="1">
        <v>1</v>
      </c>
      <c r="F42" s="8"/>
      <c r="G42" s="8"/>
    </row>
    <row r="43" spans="1:7" x14ac:dyDescent="0.3">
      <c r="A43" s="7" t="s">
        <v>467</v>
      </c>
      <c r="B43" s="1">
        <v>2022</v>
      </c>
      <c r="C43" s="2" t="s">
        <v>254</v>
      </c>
      <c r="D43" s="2" t="s">
        <v>255</v>
      </c>
      <c r="E43" s="1">
        <v>1</v>
      </c>
      <c r="F43" s="8"/>
      <c r="G43" s="8"/>
    </row>
    <row r="44" spans="1:7" x14ac:dyDescent="0.3">
      <c r="A44" s="7" t="s">
        <v>467</v>
      </c>
      <c r="B44" s="1">
        <v>2023</v>
      </c>
      <c r="C44" s="2" t="s">
        <v>256</v>
      </c>
      <c r="D44" s="2" t="s">
        <v>257</v>
      </c>
      <c r="E44" s="1">
        <v>1</v>
      </c>
      <c r="F44" s="8"/>
      <c r="G44" s="8"/>
    </row>
    <row r="45" spans="1:7" x14ac:dyDescent="0.3">
      <c r="A45" s="7" t="s">
        <v>467</v>
      </c>
      <c r="B45" s="1">
        <v>2031</v>
      </c>
      <c r="C45" s="2" t="s">
        <v>258</v>
      </c>
      <c r="D45" s="2" t="s">
        <v>259</v>
      </c>
      <c r="E45" s="1">
        <v>1</v>
      </c>
      <c r="F45" s="8"/>
      <c r="G45" s="8"/>
    </row>
    <row r="46" spans="1:7" x14ac:dyDescent="0.3">
      <c r="A46" s="7" t="s">
        <v>467</v>
      </c>
      <c r="B46" s="1">
        <v>2032</v>
      </c>
      <c r="C46" s="2" t="s">
        <v>260</v>
      </c>
      <c r="D46" s="2" t="s">
        <v>261</v>
      </c>
      <c r="E46" s="1">
        <v>1</v>
      </c>
      <c r="F46" s="8"/>
      <c r="G46" s="8"/>
    </row>
    <row r="47" spans="1:7" x14ac:dyDescent="0.3">
      <c r="A47" s="7" t="s">
        <v>467</v>
      </c>
      <c r="B47" s="1">
        <v>2033</v>
      </c>
      <c r="C47" s="2" t="s">
        <v>262</v>
      </c>
      <c r="D47" s="2" t="s">
        <v>263</v>
      </c>
      <c r="E47" s="1">
        <v>1</v>
      </c>
      <c r="F47" s="8"/>
      <c r="G47" s="8"/>
    </row>
    <row r="48" spans="1:7" x14ac:dyDescent="0.3">
      <c r="A48" s="7" t="s">
        <v>467</v>
      </c>
      <c r="B48" s="1">
        <v>2041</v>
      </c>
      <c r="C48" s="2" t="s">
        <v>264</v>
      </c>
      <c r="D48" s="2" t="s">
        <v>259</v>
      </c>
      <c r="E48" s="1">
        <v>1</v>
      </c>
      <c r="F48" s="8"/>
      <c r="G48" s="8"/>
    </row>
    <row r="49" spans="1:7" x14ac:dyDescent="0.3">
      <c r="A49" s="7" t="s">
        <v>467</v>
      </c>
      <c r="B49" s="1">
        <v>2042</v>
      </c>
      <c r="C49" s="2" t="s">
        <v>265</v>
      </c>
      <c r="D49" s="2" t="s">
        <v>263</v>
      </c>
      <c r="E49" s="1">
        <v>1</v>
      </c>
      <c r="F49" s="8"/>
      <c r="G49" s="8"/>
    </row>
    <row r="50" spans="1:7" x14ac:dyDescent="0.3">
      <c r="A50" s="7" t="s">
        <v>467</v>
      </c>
      <c r="B50" s="1">
        <v>2043</v>
      </c>
      <c r="C50" s="2" t="s">
        <v>266</v>
      </c>
      <c r="D50" s="2" t="s">
        <v>261</v>
      </c>
      <c r="E50" s="1">
        <v>1</v>
      </c>
      <c r="F50" s="8"/>
      <c r="G50" s="8"/>
    </row>
    <row r="51" spans="1:7" x14ac:dyDescent="0.3">
      <c r="A51" s="7" t="s">
        <v>467</v>
      </c>
      <c r="B51" s="1">
        <v>2051</v>
      </c>
      <c r="C51" s="2" t="s">
        <v>267</v>
      </c>
      <c r="D51" s="2" t="s">
        <v>268</v>
      </c>
      <c r="E51" s="1">
        <v>1</v>
      </c>
      <c r="F51" s="8"/>
      <c r="G51" s="8"/>
    </row>
    <row r="52" spans="1:7" x14ac:dyDescent="0.3">
      <c r="A52" s="7" t="s">
        <v>467</v>
      </c>
      <c r="B52" s="1">
        <v>2052</v>
      </c>
      <c r="C52" s="2" t="s">
        <v>269</v>
      </c>
      <c r="D52" s="2" t="s">
        <v>270</v>
      </c>
      <c r="E52" s="1">
        <v>1</v>
      </c>
      <c r="F52" s="8"/>
      <c r="G52" s="8"/>
    </row>
    <row r="53" spans="1:7" x14ac:dyDescent="0.3">
      <c r="A53" s="7" t="s">
        <v>467</v>
      </c>
      <c r="B53" s="1">
        <v>2053</v>
      </c>
      <c r="C53" s="2" t="s">
        <v>271</v>
      </c>
      <c r="D53" s="2" t="s">
        <v>272</v>
      </c>
      <c r="E53" s="1">
        <v>1</v>
      </c>
      <c r="F53" s="8"/>
      <c r="G53" s="8"/>
    </row>
    <row r="54" spans="1:7" x14ac:dyDescent="0.3">
      <c r="A54" s="7" t="s">
        <v>468</v>
      </c>
      <c r="B54" s="1">
        <v>3001</v>
      </c>
      <c r="C54" s="2" t="s">
        <v>273</v>
      </c>
      <c r="D54" s="2" t="s">
        <v>274</v>
      </c>
      <c r="E54" s="1">
        <v>2</v>
      </c>
      <c r="F54" s="8"/>
      <c r="G54" s="8"/>
    </row>
    <row r="55" spans="1:7" x14ac:dyDescent="0.3">
      <c r="A55" s="7" t="s">
        <v>468</v>
      </c>
      <c r="B55" s="1">
        <v>3011</v>
      </c>
      <c r="C55" s="2" t="s">
        <v>275</v>
      </c>
      <c r="D55" s="2" t="s">
        <v>276</v>
      </c>
      <c r="E55" s="1">
        <v>1</v>
      </c>
      <c r="F55" s="8"/>
      <c r="G55" s="8"/>
    </row>
    <row r="56" spans="1:7" x14ac:dyDescent="0.3">
      <c r="A56" s="7" t="s">
        <v>468</v>
      </c>
      <c r="B56" s="1">
        <v>3021</v>
      </c>
      <c r="C56" s="2" t="s">
        <v>277</v>
      </c>
      <c r="D56" s="2" t="s">
        <v>278</v>
      </c>
      <c r="E56" s="1">
        <v>2</v>
      </c>
      <c r="F56" s="54"/>
      <c r="G56" s="54"/>
    </row>
    <row r="57" spans="1:7" x14ac:dyDescent="0.3">
      <c r="A57" s="7" t="s">
        <v>468</v>
      </c>
      <c r="B57" s="1">
        <v>3031</v>
      </c>
      <c r="C57" s="2" t="s">
        <v>279</v>
      </c>
      <c r="D57" s="2" t="s">
        <v>280</v>
      </c>
      <c r="E57" s="1">
        <v>2</v>
      </c>
      <c r="F57" s="8"/>
      <c r="G57" s="8"/>
    </row>
    <row r="58" spans="1:7" x14ac:dyDescent="0.3">
      <c r="A58" s="7" t="s">
        <v>468</v>
      </c>
      <c r="B58" s="1">
        <v>3101</v>
      </c>
      <c r="C58" s="2" t="s">
        <v>281</v>
      </c>
      <c r="D58" s="2" t="s">
        <v>282</v>
      </c>
      <c r="E58" s="1">
        <v>2</v>
      </c>
      <c r="F58" s="8"/>
      <c r="G58" s="8"/>
    </row>
    <row r="59" spans="1:7" x14ac:dyDescent="0.3">
      <c r="A59" s="7" t="s">
        <v>468</v>
      </c>
      <c r="B59" s="1">
        <v>3111</v>
      </c>
      <c r="C59" s="2" t="s">
        <v>283</v>
      </c>
      <c r="D59" s="2" t="s">
        <v>284</v>
      </c>
      <c r="E59" s="1">
        <v>2</v>
      </c>
      <c r="F59" s="8"/>
      <c r="G59" s="8"/>
    </row>
    <row r="60" spans="1:7" x14ac:dyDescent="0.3">
      <c r="A60" s="7" t="s">
        <v>468</v>
      </c>
      <c r="B60" s="1">
        <v>3121</v>
      </c>
      <c r="C60" s="2" t="s">
        <v>285</v>
      </c>
      <c r="D60" s="2" t="s">
        <v>286</v>
      </c>
      <c r="E60" s="1">
        <v>2</v>
      </c>
      <c r="F60" s="8"/>
      <c r="G60" s="8"/>
    </row>
    <row r="61" spans="1:7" x14ac:dyDescent="0.3">
      <c r="A61" s="7" t="s">
        <v>468</v>
      </c>
      <c r="B61" s="1">
        <v>3141</v>
      </c>
      <c r="C61" s="2" t="s">
        <v>287</v>
      </c>
      <c r="D61" s="2" t="s">
        <v>288</v>
      </c>
      <c r="E61" s="1">
        <v>2</v>
      </c>
      <c r="F61" s="8"/>
      <c r="G61" s="8"/>
    </row>
    <row r="62" spans="1:7" x14ac:dyDescent="0.3">
      <c r="A62" s="7" t="s">
        <v>468</v>
      </c>
      <c r="B62" s="1">
        <v>3201</v>
      </c>
      <c r="C62" s="2" t="s">
        <v>289</v>
      </c>
      <c r="D62" s="2" t="s">
        <v>290</v>
      </c>
      <c r="E62" s="1">
        <v>2</v>
      </c>
      <c r="F62" s="8"/>
      <c r="G62" s="8"/>
    </row>
    <row r="63" spans="1:7" x14ac:dyDescent="0.3">
      <c r="A63" s="7" t="s">
        <v>468</v>
      </c>
      <c r="B63" s="1">
        <v>3211</v>
      </c>
      <c r="C63" s="2" t="s">
        <v>291</v>
      </c>
      <c r="D63" s="2" t="s">
        <v>292</v>
      </c>
      <c r="E63" s="1">
        <v>1</v>
      </c>
      <c r="F63" s="8"/>
      <c r="G63" s="8"/>
    </row>
    <row r="64" spans="1:7" x14ac:dyDescent="0.3">
      <c r="A64" s="7" t="s">
        <v>468</v>
      </c>
      <c r="B64" s="1">
        <v>3221</v>
      </c>
      <c r="C64" s="2" t="s">
        <v>293</v>
      </c>
      <c r="D64" s="2" t="s">
        <v>294</v>
      </c>
      <c r="E64" s="1">
        <v>2</v>
      </c>
      <c r="F64" s="8"/>
      <c r="G64" s="8"/>
    </row>
    <row r="65" spans="1:7" x14ac:dyDescent="0.3">
      <c r="A65" s="7" t="s">
        <v>468</v>
      </c>
      <c r="B65" s="1">
        <v>3301</v>
      </c>
      <c r="C65" s="2" t="s">
        <v>295</v>
      </c>
      <c r="D65" s="2" t="s">
        <v>296</v>
      </c>
      <c r="E65" s="1">
        <v>2</v>
      </c>
      <c r="F65" s="8"/>
      <c r="G65" s="8"/>
    </row>
    <row r="66" spans="1:7" x14ac:dyDescent="0.3">
      <c r="A66" s="7" t="s">
        <v>468</v>
      </c>
      <c r="B66" s="1">
        <v>3311</v>
      </c>
      <c r="C66" s="2" t="s">
        <v>297</v>
      </c>
      <c r="D66" s="2" t="s">
        <v>298</v>
      </c>
      <c r="E66" s="1">
        <v>7</v>
      </c>
      <c r="F66" s="8"/>
      <c r="G66" s="8"/>
    </row>
    <row r="67" spans="1:7" x14ac:dyDescent="0.3">
      <c r="A67" s="7" t="s">
        <v>468</v>
      </c>
      <c r="B67" s="1">
        <v>3321</v>
      </c>
      <c r="C67" s="2" t="s">
        <v>299</v>
      </c>
      <c r="D67" s="2" t="s">
        <v>300</v>
      </c>
      <c r="E67" s="1">
        <v>12</v>
      </c>
      <c r="F67" s="8"/>
      <c r="G67" s="8"/>
    </row>
    <row r="68" spans="1:7" x14ac:dyDescent="0.3">
      <c r="A68" s="7" t="s">
        <v>468</v>
      </c>
      <c r="B68" s="1">
        <v>3331</v>
      </c>
      <c r="C68" s="2" t="s">
        <v>301</v>
      </c>
      <c r="D68" s="2" t="s">
        <v>302</v>
      </c>
      <c r="E68" s="1">
        <v>2</v>
      </c>
      <c r="F68" s="8"/>
      <c r="G68" s="8"/>
    </row>
    <row r="69" spans="1:7" x14ac:dyDescent="0.3">
      <c r="A69" s="7" t="s">
        <v>469</v>
      </c>
      <c r="B69" s="1">
        <v>4101</v>
      </c>
      <c r="C69" s="2" t="s">
        <v>303</v>
      </c>
      <c r="D69" s="2" t="s">
        <v>304</v>
      </c>
      <c r="E69" s="1">
        <v>8</v>
      </c>
      <c r="F69" s="8"/>
      <c r="G69" s="8"/>
    </row>
    <row r="70" spans="1:7" x14ac:dyDescent="0.3">
      <c r="A70" s="7" t="s">
        <v>469</v>
      </c>
      <c r="B70" s="1">
        <v>4111</v>
      </c>
      <c r="C70" s="2" t="s">
        <v>305</v>
      </c>
      <c r="D70" s="2" t="s">
        <v>306</v>
      </c>
      <c r="E70" s="1">
        <v>9</v>
      </c>
      <c r="F70" s="8"/>
      <c r="G70" s="8"/>
    </row>
    <row r="71" spans="1:7" x14ac:dyDescent="0.3">
      <c r="A71" s="7" t="s">
        <v>469</v>
      </c>
      <c r="B71" s="1">
        <v>4121</v>
      </c>
      <c r="C71" s="2" t="s">
        <v>307</v>
      </c>
      <c r="D71" s="2" t="s">
        <v>308</v>
      </c>
      <c r="E71" s="1">
        <v>9</v>
      </c>
      <c r="F71" s="8"/>
      <c r="G71" s="8"/>
    </row>
    <row r="72" spans="1:7" x14ac:dyDescent="0.3">
      <c r="A72" s="7" t="s">
        <v>469</v>
      </c>
      <c r="B72" s="1">
        <v>4131</v>
      </c>
      <c r="C72" s="2" t="s">
        <v>309</v>
      </c>
      <c r="D72" s="2" t="s">
        <v>310</v>
      </c>
      <c r="E72" s="1">
        <v>9</v>
      </c>
      <c r="F72" s="8"/>
      <c r="G72" s="8"/>
    </row>
    <row r="73" spans="1:7" x14ac:dyDescent="0.3">
      <c r="A73" s="7" t="s">
        <v>469</v>
      </c>
      <c r="B73" s="1">
        <v>4141</v>
      </c>
      <c r="C73" s="2" t="s">
        <v>311</v>
      </c>
      <c r="D73" s="2" t="s">
        <v>312</v>
      </c>
      <c r="E73" s="1">
        <v>14</v>
      </c>
      <c r="F73" s="8"/>
      <c r="G73" s="8"/>
    </row>
    <row r="74" spans="1:7" x14ac:dyDescent="0.3">
      <c r="A74" s="7" t="s">
        <v>469</v>
      </c>
      <c r="B74" s="1">
        <v>4201</v>
      </c>
      <c r="C74" s="2" t="s">
        <v>313</v>
      </c>
      <c r="D74" s="2" t="s">
        <v>314</v>
      </c>
      <c r="E74" s="1">
        <v>15</v>
      </c>
      <c r="F74" s="8"/>
      <c r="G74" s="8"/>
    </row>
    <row r="75" spans="1:7" x14ac:dyDescent="0.3">
      <c r="A75" s="7" t="s">
        <v>469</v>
      </c>
      <c r="B75" s="1">
        <v>4211</v>
      </c>
      <c r="C75" s="2" t="s">
        <v>315</v>
      </c>
      <c r="D75" s="2" t="s">
        <v>316</v>
      </c>
      <c r="E75" s="1">
        <v>11</v>
      </c>
      <c r="F75" s="8"/>
      <c r="G75" s="8"/>
    </row>
    <row r="76" spans="1:7" x14ac:dyDescent="0.3">
      <c r="A76" s="7" t="s">
        <v>469</v>
      </c>
      <c r="B76" s="1">
        <v>4221</v>
      </c>
      <c r="C76" s="2" t="s">
        <v>317</v>
      </c>
      <c r="D76" s="2" t="s">
        <v>318</v>
      </c>
      <c r="E76" s="1">
        <v>18</v>
      </c>
      <c r="F76" s="8"/>
      <c r="G76" s="8"/>
    </row>
    <row r="77" spans="1:7" x14ac:dyDescent="0.3">
      <c r="A77" s="7" t="s">
        <v>469</v>
      </c>
      <c r="B77" s="1">
        <v>4231</v>
      </c>
      <c r="C77" s="2" t="s">
        <v>319</v>
      </c>
      <c r="D77" s="2" t="s">
        <v>320</v>
      </c>
      <c r="E77" s="1">
        <v>16</v>
      </c>
      <c r="F77" s="8"/>
      <c r="G77" s="8"/>
    </row>
    <row r="78" spans="1:7" x14ac:dyDescent="0.3">
      <c r="A78" s="7" t="s">
        <v>469</v>
      </c>
      <c r="B78" s="1">
        <v>4241</v>
      </c>
      <c r="C78" s="2" t="s">
        <v>321</v>
      </c>
      <c r="D78" s="2" t="s">
        <v>322</v>
      </c>
      <c r="E78" s="1">
        <v>8</v>
      </c>
      <c r="F78" s="8"/>
      <c r="G78" s="8"/>
    </row>
    <row r="79" spans="1:7" x14ac:dyDescent="0.3">
      <c r="A79" s="7" t="s">
        <v>469</v>
      </c>
      <c r="B79" s="1">
        <v>4251</v>
      </c>
      <c r="C79" s="2" t="s">
        <v>323</v>
      </c>
      <c r="D79" s="2" t="s">
        <v>324</v>
      </c>
      <c r="E79" s="1">
        <v>10</v>
      </c>
      <c r="F79" s="8"/>
      <c r="G79" s="8"/>
    </row>
    <row r="80" spans="1:7" x14ac:dyDescent="0.3">
      <c r="A80" s="7" t="s">
        <v>469</v>
      </c>
      <c r="B80" s="1">
        <v>4261</v>
      </c>
      <c r="C80" s="2" t="s">
        <v>325</v>
      </c>
      <c r="D80" s="2" t="s">
        <v>326</v>
      </c>
      <c r="E80" s="1">
        <v>11</v>
      </c>
      <c r="F80" s="8"/>
      <c r="G80" s="8"/>
    </row>
    <row r="81" spans="1:7" x14ac:dyDescent="0.3">
      <c r="A81" s="7" t="s">
        <v>469</v>
      </c>
      <c r="B81" s="1">
        <v>4271</v>
      </c>
      <c r="C81" s="2" t="s">
        <v>327</v>
      </c>
      <c r="D81" s="2" t="s">
        <v>328</v>
      </c>
      <c r="E81" s="1">
        <v>10</v>
      </c>
      <c r="F81" s="8"/>
      <c r="G81" s="8"/>
    </row>
    <row r="82" spans="1:7" x14ac:dyDescent="0.3">
      <c r="A82" s="7" t="s">
        <v>469</v>
      </c>
      <c r="B82" s="1">
        <v>4281</v>
      </c>
      <c r="C82" s="2" t="s">
        <v>329</v>
      </c>
      <c r="D82" s="2" t="s">
        <v>330</v>
      </c>
      <c r="E82" s="1">
        <v>11</v>
      </c>
      <c r="F82" s="8"/>
      <c r="G82" s="8"/>
    </row>
    <row r="83" spans="1:7" x14ac:dyDescent="0.3">
      <c r="A83" s="7" t="s">
        <v>469</v>
      </c>
      <c r="B83" s="1">
        <v>4301</v>
      </c>
      <c r="C83" s="2" t="s">
        <v>331</v>
      </c>
      <c r="D83" s="2" t="s">
        <v>332</v>
      </c>
      <c r="E83" s="1">
        <v>9</v>
      </c>
      <c r="F83" s="8"/>
      <c r="G83" s="8"/>
    </row>
    <row r="84" spans="1:7" x14ac:dyDescent="0.3">
      <c r="A84" s="7" t="s">
        <v>469</v>
      </c>
      <c r="B84" s="1">
        <v>4311</v>
      </c>
      <c r="C84" s="2" t="s">
        <v>333</v>
      </c>
      <c r="D84" s="2" t="s">
        <v>334</v>
      </c>
      <c r="E84" s="1">
        <v>6</v>
      </c>
      <c r="F84" s="8"/>
      <c r="G84" s="8"/>
    </row>
    <row r="85" spans="1:7" x14ac:dyDescent="0.3">
      <c r="A85" s="7" t="s">
        <v>469</v>
      </c>
      <c r="B85" s="1">
        <v>4321</v>
      </c>
      <c r="C85" s="2" t="s">
        <v>335</v>
      </c>
      <c r="D85" s="2" t="s">
        <v>336</v>
      </c>
      <c r="E85" s="1">
        <v>6</v>
      </c>
      <c r="F85" s="8"/>
      <c r="G85" s="8"/>
    </row>
    <row r="86" spans="1:7" x14ac:dyDescent="0.3">
      <c r="A86" s="7" t="s">
        <v>469</v>
      </c>
      <c r="B86" s="1">
        <v>4401</v>
      </c>
      <c r="C86" s="2" t="s">
        <v>337</v>
      </c>
      <c r="D86" s="2" t="s">
        <v>338</v>
      </c>
      <c r="E86" s="1">
        <v>18</v>
      </c>
      <c r="F86" s="8"/>
      <c r="G86" s="8"/>
    </row>
    <row r="87" spans="1:7" x14ac:dyDescent="0.3">
      <c r="A87" s="7" t="s">
        <v>469</v>
      </c>
      <c r="B87" s="1">
        <v>4411</v>
      </c>
      <c r="C87" s="2" t="s">
        <v>339</v>
      </c>
      <c r="D87" s="2" t="s">
        <v>340</v>
      </c>
      <c r="E87" s="1">
        <v>17</v>
      </c>
      <c r="F87" s="8"/>
      <c r="G87" s="8"/>
    </row>
    <row r="88" spans="1:7" x14ac:dyDescent="0.3">
      <c r="A88" s="7" t="s">
        <v>469</v>
      </c>
      <c r="B88" s="1">
        <v>4421</v>
      </c>
      <c r="C88" s="2" t="s">
        <v>341</v>
      </c>
      <c r="D88" s="2" t="s">
        <v>342</v>
      </c>
      <c r="E88" s="1">
        <v>18</v>
      </c>
      <c r="F88" s="8"/>
      <c r="G88" s="8"/>
    </row>
    <row r="89" spans="1:7" x14ac:dyDescent="0.3">
      <c r="A89" s="7" t="s">
        <v>469</v>
      </c>
      <c r="B89" s="1">
        <v>4431</v>
      </c>
      <c r="C89" s="2" t="s">
        <v>343</v>
      </c>
      <c r="D89" s="2" t="s">
        <v>344</v>
      </c>
      <c r="E89" s="1">
        <v>14</v>
      </c>
      <c r="F89" s="8"/>
      <c r="G89" s="8"/>
    </row>
    <row r="90" spans="1:7" x14ac:dyDescent="0.3">
      <c r="A90" s="7" t="s">
        <v>469</v>
      </c>
      <c r="B90" s="1">
        <v>4501</v>
      </c>
      <c r="C90" s="2" t="s">
        <v>345</v>
      </c>
      <c r="D90" s="2" t="s">
        <v>346</v>
      </c>
      <c r="E90" s="1">
        <v>17</v>
      </c>
      <c r="F90" s="8"/>
      <c r="G90" s="8"/>
    </row>
    <row r="91" spans="1:7" x14ac:dyDescent="0.3">
      <c r="A91" s="7" t="s">
        <v>470</v>
      </c>
      <c r="B91" s="1">
        <v>5001</v>
      </c>
      <c r="C91" s="2" t="s">
        <v>347</v>
      </c>
      <c r="D91" s="2" t="s">
        <v>348</v>
      </c>
      <c r="E91" s="1">
        <v>56</v>
      </c>
      <c r="F91" s="8"/>
      <c r="G91" s="8"/>
    </row>
    <row r="92" spans="1:7" x14ac:dyDescent="0.3">
      <c r="A92" s="7" t="s">
        <v>470</v>
      </c>
      <c r="B92" s="1">
        <v>5011</v>
      </c>
      <c r="C92" s="2" t="s">
        <v>349</v>
      </c>
      <c r="D92" s="2" t="s">
        <v>350</v>
      </c>
      <c r="E92" s="1">
        <v>43</v>
      </c>
      <c r="F92" s="8"/>
      <c r="G92" s="8"/>
    </row>
    <row r="93" spans="1:7" x14ac:dyDescent="0.3">
      <c r="A93" s="7" t="s">
        <v>470</v>
      </c>
      <c r="B93" s="1">
        <v>5101</v>
      </c>
      <c r="C93" s="2" t="s">
        <v>351</v>
      </c>
      <c r="D93" s="2" t="s">
        <v>352</v>
      </c>
      <c r="E93" s="1">
        <v>86</v>
      </c>
      <c r="F93" s="8"/>
      <c r="G93" s="8"/>
    </row>
    <row r="94" spans="1:7" x14ac:dyDescent="0.3">
      <c r="A94" s="7" t="s">
        <v>470</v>
      </c>
      <c r="B94" s="1">
        <v>5111</v>
      </c>
      <c r="C94" s="2" t="s">
        <v>353</v>
      </c>
      <c r="D94" s="2" t="s">
        <v>354</v>
      </c>
      <c r="E94" s="1">
        <v>67</v>
      </c>
      <c r="F94" s="8"/>
      <c r="G94" s="8"/>
    </row>
    <row r="95" spans="1:7" x14ac:dyDescent="0.3">
      <c r="A95" s="7" t="s">
        <v>470</v>
      </c>
      <c r="B95" s="1">
        <v>5121</v>
      </c>
      <c r="C95" s="2" t="s">
        <v>355</v>
      </c>
      <c r="D95" s="2" t="s">
        <v>356</v>
      </c>
      <c r="E95" s="1">
        <v>65</v>
      </c>
      <c r="F95" s="8"/>
      <c r="G95" s="8"/>
    </row>
    <row r="96" spans="1:7" x14ac:dyDescent="0.3">
      <c r="A96" s="7" t="s">
        <v>470</v>
      </c>
      <c r="B96" s="1">
        <v>5131</v>
      </c>
      <c r="C96" s="2" t="s">
        <v>357</v>
      </c>
      <c r="D96" s="2" t="s">
        <v>358</v>
      </c>
      <c r="E96" s="1">
        <v>54</v>
      </c>
      <c r="F96" s="8"/>
      <c r="G96" s="8"/>
    </row>
    <row r="97" spans="1:7" x14ac:dyDescent="0.3">
      <c r="A97" s="7" t="s">
        <v>470</v>
      </c>
      <c r="B97" s="1">
        <v>5201</v>
      </c>
      <c r="C97" s="2" t="s">
        <v>359</v>
      </c>
      <c r="D97" s="2" t="s">
        <v>360</v>
      </c>
      <c r="E97" s="1">
        <v>70</v>
      </c>
      <c r="F97" s="8"/>
      <c r="G97" s="8"/>
    </row>
    <row r="98" spans="1:7" x14ac:dyDescent="0.3">
      <c r="A98" s="7" t="s">
        <v>470</v>
      </c>
      <c r="B98" s="1">
        <v>5211</v>
      </c>
      <c r="C98" s="2" t="s">
        <v>361</v>
      </c>
      <c r="D98" s="2" t="s">
        <v>362</v>
      </c>
      <c r="E98" s="1">
        <v>98</v>
      </c>
      <c r="F98" s="8"/>
      <c r="G98" s="8"/>
    </row>
    <row r="99" spans="1:7" x14ac:dyDescent="0.3">
      <c r="A99" s="7" t="s">
        <v>470</v>
      </c>
      <c r="B99" s="1">
        <v>5301</v>
      </c>
      <c r="C99" s="2" t="s">
        <v>363</v>
      </c>
      <c r="D99" s="2" t="s">
        <v>364</v>
      </c>
      <c r="E99" s="1">
        <v>44</v>
      </c>
      <c r="F99" s="8"/>
      <c r="G99" s="8"/>
    </row>
    <row r="100" spans="1:7" x14ac:dyDescent="0.3">
      <c r="A100" s="7" t="s">
        <v>470</v>
      </c>
      <c r="B100" s="1">
        <v>5311</v>
      </c>
      <c r="C100" s="2" t="s">
        <v>365</v>
      </c>
      <c r="D100" s="2" t="s">
        <v>366</v>
      </c>
      <c r="E100" s="1">
        <v>65</v>
      </c>
      <c r="F100" s="8"/>
      <c r="G100" s="8"/>
    </row>
    <row r="101" spans="1:7" x14ac:dyDescent="0.3">
      <c r="A101" s="7" t="s">
        <v>470</v>
      </c>
      <c r="B101" s="1">
        <v>5401</v>
      </c>
      <c r="C101" s="2" t="s">
        <v>367</v>
      </c>
      <c r="D101" s="2" t="s">
        <v>368</v>
      </c>
      <c r="E101" s="1">
        <v>89</v>
      </c>
      <c r="F101" s="8"/>
      <c r="G101" s="8"/>
    </row>
    <row r="102" spans="1:7" x14ac:dyDescent="0.3">
      <c r="A102" s="7" t="s">
        <v>470</v>
      </c>
      <c r="B102" s="1">
        <v>5411</v>
      </c>
      <c r="C102" s="2" t="s">
        <v>369</v>
      </c>
      <c r="D102" s="2" t="s">
        <v>370</v>
      </c>
      <c r="E102" s="1">
        <v>72</v>
      </c>
      <c r="F102" s="8"/>
      <c r="G102" s="8"/>
    </row>
    <row r="103" spans="1:7" x14ac:dyDescent="0.3">
      <c r="A103" s="7" t="s">
        <v>470</v>
      </c>
      <c r="B103" s="1">
        <v>5421</v>
      </c>
      <c r="C103" s="2" t="s">
        <v>371</v>
      </c>
      <c r="D103" s="2" t="s">
        <v>372</v>
      </c>
      <c r="E103" s="1">
        <v>42</v>
      </c>
      <c r="F103" s="8"/>
      <c r="G103" s="8"/>
    </row>
    <row r="104" spans="1:7" x14ac:dyDescent="0.3">
      <c r="A104" s="7" t="s">
        <v>470</v>
      </c>
      <c r="B104" s="1">
        <v>5431</v>
      </c>
      <c r="C104" s="2" t="s">
        <v>373</v>
      </c>
      <c r="D104" s="2" t="s">
        <v>374</v>
      </c>
      <c r="E104" s="1">
        <v>74</v>
      </c>
      <c r="F104" s="8"/>
      <c r="G104" s="8"/>
    </row>
    <row r="105" spans="1:7" x14ac:dyDescent="0.3">
      <c r="A105" s="7" t="s">
        <v>470</v>
      </c>
      <c r="B105" s="1">
        <v>5441</v>
      </c>
      <c r="C105" s="2" t="s">
        <v>375</v>
      </c>
      <c r="D105" s="2" t="s">
        <v>376</v>
      </c>
      <c r="E105" s="1">
        <v>48</v>
      </c>
      <c r="F105" s="8"/>
      <c r="G105" s="8"/>
    </row>
    <row r="106" spans="1:7" x14ac:dyDescent="0.3">
      <c r="A106" s="7" t="s">
        <v>470</v>
      </c>
      <c r="B106" s="1">
        <v>5451</v>
      </c>
      <c r="C106" s="2" t="s">
        <v>377</v>
      </c>
      <c r="D106" s="2" t="s">
        <v>378</v>
      </c>
      <c r="E106" s="1">
        <v>79</v>
      </c>
      <c r="F106" s="8"/>
      <c r="G106" s="8"/>
    </row>
    <row r="107" spans="1:7" x14ac:dyDescent="0.3">
      <c r="A107" s="7" t="s">
        <v>470</v>
      </c>
      <c r="B107" s="1">
        <v>5461</v>
      </c>
      <c r="C107" s="2" t="s">
        <v>379</v>
      </c>
      <c r="D107" s="2" t="s">
        <v>380</v>
      </c>
      <c r="E107" s="1">
        <v>34</v>
      </c>
      <c r="F107" s="8"/>
      <c r="G107" s="8"/>
    </row>
    <row r="108" spans="1:7" x14ac:dyDescent="0.3">
      <c r="A108" s="7" t="s">
        <v>470</v>
      </c>
      <c r="B108" s="1">
        <v>5501</v>
      </c>
      <c r="C108" s="2" t="s">
        <v>381</v>
      </c>
      <c r="D108" s="2" t="s">
        <v>382</v>
      </c>
      <c r="E108" s="1">
        <v>43</v>
      </c>
      <c r="F108" s="8"/>
      <c r="G108" s="8"/>
    </row>
    <row r="109" spans="1:7" x14ac:dyDescent="0.3">
      <c r="A109" s="7" t="s">
        <v>470</v>
      </c>
      <c r="B109" s="1">
        <v>5511</v>
      </c>
      <c r="C109" s="2" t="s">
        <v>383</v>
      </c>
      <c r="D109" s="2" t="s">
        <v>384</v>
      </c>
      <c r="E109" s="1">
        <v>56</v>
      </c>
      <c r="F109" s="8"/>
      <c r="G109" s="8"/>
    </row>
    <row r="110" spans="1:7" x14ac:dyDescent="0.3">
      <c r="A110" s="7" t="s">
        <v>470</v>
      </c>
      <c r="B110" s="1">
        <v>5521</v>
      </c>
      <c r="C110" s="2" t="s">
        <v>385</v>
      </c>
      <c r="D110" s="2" t="s">
        <v>386</v>
      </c>
      <c r="E110" s="1">
        <v>41</v>
      </c>
      <c r="F110" s="8"/>
      <c r="G110" s="8"/>
    </row>
    <row r="111" spans="1:7" x14ac:dyDescent="0.3">
      <c r="A111" s="7" t="s">
        <v>470</v>
      </c>
      <c r="B111" s="1">
        <v>5601</v>
      </c>
      <c r="C111" s="2" t="s">
        <v>387</v>
      </c>
      <c r="D111" s="2" t="s">
        <v>388</v>
      </c>
      <c r="E111" s="1">
        <v>35</v>
      </c>
      <c r="F111" s="8"/>
      <c r="G111" s="8"/>
    </row>
    <row r="112" spans="1:7" x14ac:dyDescent="0.3">
      <c r="A112" s="7" t="s">
        <v>470</v>
      </c>
      <c r="B112" s="1">
        <v>5611</v>
      </c>
      <c r="C112" s="2" t="s">
        <v>389</v>
      </c>
      <c r="D112" s="2" t="s">
        <v>390</v>
      </c>
      <c r="E112" s="1">
        <v>46</v>
      </c>
      <c r="F112" s="8"/>
      <c r="G112" s="8"/>
    </row>
    <row r="113" spans="1:7" x14ac:dyDescent="0.3">
      <c r="A113" s="7" t="s">
        <v>470</v>
      </c>
      <c r="B113" s="1">
        <v>5621</v>
      </c>
      <c r="C113" s="2" t="s">
        <v>391</v>
      </c>
      <c r="D113" s="2" t="s">
        <v>392</v>
      </c>
      <c r="E113" s="1">
        <v>33</v>
      </c>
      <c r="F113" s="8"/>
      <c r="G113" s="8"/>
    </row>
    <row r="114" spans="1:7" x14ac:dyDescent="0.3">
      <c r="A114" s="7" t="s">
        <v>470</v>
      </c>
      <c r="B114" s="1">
        <v>5631</v>
      </c>
      <c r="C114" s="2" t="s">
        <v>393</v>
      </c>
      <c r="D114" s="2" t="s">
        <v>394</v>
      </c>
      <c r="E114" s="1">
        <v>26</v>
      </c>
      <c r="F114" s="8"/>
      <c r="G114" s="8"/>
    </row>
    <row r="115" spans="1:7" x14ac:dyDescent="0.3">
      <c r="A115" s="7" t="s">
        <v>470</v>
      </c>
      <c r="B115" s="1">
        <v>5701</v>
      </c>
      <c r="C115" s="2" t="s">
        <v>395</v>
      </c>
      <c r="D115" s="2" t="s">
        <v>396</v>
      </c>
      <c r="E115" s="1">
        <v>36</v>
      </c>
      <c r="F115" s="8"/>
      <c r="G115" s="8"/>
    </row>
    <row r="116" spans="1:7" x14ac:dyDescent="0.3">
      <c r="A116" s="7" t="s">
        <v>470</v>
      </c>
      <c r="B116" s="1">
        <v>5711</v>
      </c>
      <c r="C116" s="2" t="s">
        <v>397</v>
      </c>
      <c r="D116" s="2" t="s">
        <v>398</v>
      </c>
      <c r="E116" s="1">
        <v>52</v>
      </c>
      <c r="F116" s="8"/>
      <c r="G116" s="8"/>
    </row>
    <row r="117" spans="1:7" x14ac:dyDescent="0.3">
      <c r="A117" s="7" t="s">
        <v>470</v>
      </c>
      <c r="B117" s="1">
        <v>5721</v>
      </c>
      <c r="C117" s="2" t="s">
        <v>399</v>
      </c>
      <c r="D117" s="2" t="s">
        <v>400</v>
      </c>
      <c r="E117" s="1">
        <v>46</v>
      </c>
      <c r="F117" s="8"/>
      <c r="G117" s="8"/>
    </row>
    <row r="118" spans="1:7" x14ac:dyDescent="0.3">
      <c r="A118" s="7" t="s">
        <v>470</v>
      </c>
      <c r="B118" s="1">
        <v>5731</v>
      </c>
      <c r="C118" s="2" t="s">
        <v>401</v>
      </c>
      <c r="D118" s="2" t="s">
        <v>402</v>
      </c>
      <c r="E118" s="1">
        <v>32</v>
      </c>
      <c r="F118" s="8"/>
      <c r="G118" s="8"/>
    </row>
    <row r="119" spans="1:7" x14ac:dyDescent="0.3">
      <c r="A119" s="7" t="s">
        <v>470</v>
      </c>
      <c r="B119" s="1">
        <v>5801</v>
      </c>
      <c r="C119" s="2" t="s">
        <v>403</v>
      </c>
      <c r="D119" s="2" t="s">
        <v>404</v>
      </c>
      <c r="E119" s="1">
        <v>14</v>
      </c>
      <c r="F119" s="8"/>
      <c r="G119" s="8"/>
    </row>
    <row r="120" spans="1:7" x14ac:dyDescent="0.3">
      <c r="A120" s="7" t="s">
        <v>470</v>
      </c>
      <c r="B120" s="1">
        <v>5811</v>
      </c>
      <c r="C120" s="2" t="s">
        <v>405</v>
      </c>
      <c r="D120" s="2" t="s">
        <v>406</v>
      </c>
      <c r="E120" s="1">
        <v>53</v>
      </c>
      <c r="F120" s="24"/>
      <c r="G120" s="24"/>
    </row>
    <row r="121" spans="1:7" x14ac:dyDescent="0.3">
      <c r="A121" s="7" t="s">
        <v>470</v>
      </c>
      <c r="B121" s="1">
        <v>5821</v>
      </c>
      <c r="C121" s="2" t="s">
        <v>407</v>
      </c>
      <c r="D121" s="2" t="s">
        <v>408</v>
      </c>
      <c r="E121" s="1">
        <v>54</v>
      </c>
      <c r="F121" s="8"/>
      <c r="G121" s="8"/>
    </row>
    <row r="122" spans="1:7" x14ac:dyDescent="0.3">
      <c r="A122" s="7" t="s">
        <v>470</v>
      </c>
      <c r="B122" s="1">
        <v>5901</v>
      </c>
      <c r="C122" s="2" t="s">
        <v>409</v>
      </c>
      <c r="D122" s="2" t="s">
        <v>410</v>
      </c>
      <c r="E122" s="1">
        <v>375</v>
      </c>
      <c r="F122" s="23">
        <v>1</v>
      </c>
      <c r="G122" s="23">
        <v>1</v>
      </c>
    </row>
    <row r="123" spans="1:7" x14ac:dyDescent="0.3">
      <c r="A123" s="7" t="s">
        <v>471</v>
      </c>
      <c r="B123" s="1">
        <v>6001</v>
      </c>
      <c r="C123" s="2" t="s">
        <v>411</v>
      </c>
      <c r="D123" s="2" t="s">
        <v>412</v>
      </c>
      <c r="E123" s="1">
        <v>224</v>
      </c>
      <c r="F123" s="8"/>
      <c r="G123" s="8"/>
    </row>
    <row r="124" spans="1:7" x14ac:dyDescent="0.3">
      <c r="A124" s="7" t="s">
        <v>471</v>
      </c>
      <c r="B124" s="1">
        <v>6011</v>
      </c>
      <c r="C124" s="2" t="s">
        <v>413</v>
      </c>
      <c r="D124" s="2" t="s">
        <v>414</v>
      </c>
      <c r="E124" s="1">
        <v>689</v>
      </c>
      <c r="F124" s="8"/>
      <c r="G124" s="8"/>
    </row>
    <row r="125" spans="1:7" x14ac:dyDescent="0.3">
      <c r="A125" s="7" t="s">
        <v>471</v>
      </c>
      <c r="B125" s="1">
        <v>6021</v>
      </c>
      <c r="C125" s="2" t="s">
        <v>415</v>
      </c>
      <c r="D125" s="2" t="s">
        <v>416</v>
      </c>
      <c r="E125" s="1">
        <v>943</v>
      </c>
      <c r="F125" s="8"/>
      <c r="G125" s="8"/>
    </row>
    <row r="126" spans="1:7" x14ac:dyDescent="0.3">
      <c r="A126" s="7" t="s">
        <v>471</v>
      </c>
      <c r="B126" s="1">
        <v>6031</v>
      </c>
      <c r="C126" s="2" t="s">
        <v>417</v>
      </c>
      <c r="D126" s="2" t="s">
        <v>418</v>
      </c>
      <c r="E126" s="1">
        <v>1100</v>
      </c>
      <c r="F126" s="8"/>
      <c r="G126" s="8"/>
    </row>
    <row r="127" spans="1:7" x14ac:dyDescent="0.3">
      <c r="A127" s="7" t="s">
        <v>471</v>
      </c>
      <c r="B127" s="1">
        <v>6101</v>
      </c>
      <c r="C127" s="2" t="s">
        <v>419</v>
      </c>
      <c r="D127" s="2" t="s">
        <v>420</v>
      </c>
      <c r="E127" s="1">
        <v>205</v>
      </c>
      <c r="F127" s="8"/>
      <c r="G127" s="8"/>
    </row>
    <row r="128" spans="1:7" x14ac:dyDescent="0.3">
      <c r="A128" s="7" t="s">
        <v>471</v>
      </c>
      <c r="B128" s="1">
        <v>6111</v>
      </c>
      <c r="C128" s="2" t="s">
        <v>421</v>
      </c>
      <c r="D128" s="2" t="s">
        <v>422</v>
      </c>
      <c r="E128" s="1">
        <v>587</v>
      </c>
      <c r="F128" s="8"/>
      <c r="G128" s="8"/>
    </row>
    <row r="129" spans="1:7" x14ac:dyDescent="0.3">
      <c r="A129" s="7" t="s">
        <v>471</v>
      </c>
      <c r="B129" s="1">
        <v>6121</v>
      </c>
      <c r="C129" s="2" t="s">
        <v>423</v>
      </c>
      <c r="D129" s="2" t="s">
        <v>424</v>
      </c>
      <c r="E129" s="1">
        <v>931</v>
      </c>
      <c r="F129" s="8"/>
      <c r="G129" s="8"/>
    </row>
    <row r="130" spans="1:7" x14ac:dyDescent="0.3">
      <c r="A130" s="7" t="s">
        <v>471</v>
      </c>
      <c r="B130" s="1">
        <v>6131</v>
      </c>
      <c r="C130" s="2" t="s">
        <v>425</v>
      </c>
      <c r="D130" s="2" t="s">
        <v>426</v>
      </c>
      <c r="E130" s="1">
        <v>1203</v>
      </c>
      <c r="F130" s="8"/>
      <c r="G130" s="8"/>
    </row>
    <row r="131" spans="1:7" x14ac:dyDescent="0.3">
      <c r="A131" s="7" t="s">
        <v>471</v>
      </c>
      <c r="B131" s="1">
        <v>6201</v>
      </c>
      <c r="C131" s="2" t="s">
        <v>427</v>
      </c>
      <c r="D131" s="2" t="s">
        <v>428</v>
      </c>
      <c r="E131" s="1">
        <v>211</v>
      </c>
      <c r="F131" s="8"/>
      <c r="G131" s="8"/>
    </row>
    <row r="132" spans="1:7" x14ac:dyDescent="0.3">
      <c r="A132" s="7" t="s">
        <v>471</v>
      </c>
      <c r="B132" s="1">
        <v>6211</v>
      </c>
      <c r="C132" s="2" t="s">
        <v>429</v>
      </c>
      <c r="D132" s="2" t="s">
        <v>430</v>
      </c>
      <c r="E132" s="1">
        <v>706</v>
      </c>
      <c r="F132" s="8"/>
      <c r="G132" s="8"/>
    </row>
    <row r="133" spans="1:7" x14ac:dyDescent="0.3">
      <c r="A133" s="7" t="s">
        <v>471</v>
      </c>
      <c r="B133" s="20">
        <v>6221</v>
      </c>
      <c r="C133" s="21" t="s">
        <v>431</v>
      </c>
      <c r="D133" s="21" t="s">
        <v>432</v>
      </c>
      <c r="E133" s="20">
        <v>989</v>
      </c>
      <c r="F133" s="8"/>
      <c r="G133" s="8"/>
    </row>
    <row r="134" spans="1:7" x14ac:dyDescent="0.3">
      <c r="A134" s="7" t="s">
        <v>471</v>
      </c>
      <c r="B134" s="20">
        <v>6231</v>
      </c>
      <c r="C134" s="21" t="s">
        <v>433</v>
      </c>
      <c r="D134" s="21" t="s">
        <v>434</v>
      </c>
      <c r="E134" s="20">
        <v>1153</v>
      </c>
      <c r="F134" s="8"/>
      <c r="G134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8CF1-B9D5-4460-A802-DD2249572DBE}">
  <dimension ref="A1:H93"/>
  <sheetViews>
    <sheetView workbookViewId="0">
      <pane ySplit="1" topLeftCell="A2" activePane="bottomLeft" state="frozen"/>
      <selection pane="bottomLeft" activeCell="F5" sqref="F5"/>
    </sheetView>
  </sheetViews>
  <sheetFormatPr defaultRowHeight="14.4" x14ac:dyDescent="0.3"/>
  <cols>
    <col min="1" max="1" width="7.77734375" style="15" customWidth="1"/>
    <col min="2" max="2" width="18.6640625" style="15" customWidth="1"/>
    <col min="3" max="3" width="6.44140625" style="15" customWidth="1"/>
    <col min="4" max="4" width="7.5546875" style="15" customWidth="1"/>
    <col min="5" max="5" width="119" style="15" customWidth="1"/>
    <col min="6" max="6" width="6.109375" style="15" customWidth="1"/>
    <col min="7" max="7" width="6.21875" style="15" customWidth="1"/>
    <col min="8" max="8" width="5.33203125" style="15" customWidth="1"/>
    <col min="9" max="16384" width="8.88671875" style="15"/>
  </cols>
  <sheetData>
    <row r="1" spans="1:8" x14ac:dyDescent="0.3">
      <c r="A1" s="14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x14ac:dyDescent="0.3">
      <c r="A2" s="16">
        <v>1</v>
      </c>
      <c r="B2" s="17" t="s">
        <v>8</v>
      </c>
      <c r="C2" s="16">
        <v>0</v>
      </c>
      <c r="D2" s="16">
        <v>100</v>
      </c>
      <c r="E2" s="17" t="s">
        <v>9</v>
      </c>
      <c r="F2" s="16">
        <v>1</v>
      </c>
      <c r="G2" s="16">
        <v>1</v>
      </c>
      <c r="H2" s="16">
        <v>0</v>
      </c>
    </row>
    <row r="3" spans="1:8" x14ac:dyDescent="0.3">
      <c r="A3" s="16">
        <v>7</v>
      </c>
      <c r="B3" s="17" t="s">
        <v>10</v>
      </c>
      <c r="C3" s="16">
        <v>3</v>
      </c>
      <c r="D3" s="16">
        <v>100</v>
      </c>
      <c r="E3" s="17" t="s">
        <v>11</v>
      </c>
      <c r="F3" s="16">
        <v>1</v>
      </c>
      <c r="G3" s="16">
        <v>1</v>
      </c>
      <c r="H3" s="16">
        <v>0</v>
      </c>
    </row>
    <row r="4" spans="1:8" x14ac:dyDescent="0.3">
      <c r="A4" s="16">
        <v>8</v>
      </c>
      <c r="B4" s="17" t="s">
        <v>12</v>
      </c>
      <c r="C4" s="16">
        <v>3</v>
      </c>
      <c r="D4" s="16">
        <v>100</v>
      </c>
      <c r="E4" s="17" t="s">
        <v>13</v>
      </c>
      <c r="F4" s="16">
        <v>1</v>
      </c>
      <c r="G4" s="16">
        <v>1</v>
      </c>
      <c r="H4" s="16">
        <v>0</v>
      </c>
    </row>
    <row r="5" spans="1:8" x14ac:dyDescent="0.3">
      <c r="A5" s="16">
        <v>10</v>
      </c>
      <c r="B5" s="17" t="s">
        <v>14</v>
      </c>
      <c r="C5" s="16">
        <v>2</v>
      </c>
      <c r="D5" s="16">
        <v>100</v>
      </c>
      <c r="E5" s="17" t="s">
        <v>15</v>
      </c>
      <c r="F5" s="16">
        <v>-1</v>
      </c>
      <c r="G5" s="16">
        <v>-1</v>
      </c>
      <c r="H5" s="16">
        <v>0</v>
      </c>
    </row>
    <row r="6" spans="1:8" x14ac:dyDescent="0.3">
      <c r="A6" s="16">
        <v>11</v>
      </c>
      <c r="B6" s="17" t="s">
        <v>16</v>
      </c>
      <c r="C6" s="16">
        <v>2</v>
      </c>
      <c r="D6" s="16">
        <v>100</v>
      </c>
      <c r="E6" s="17" t="s">
        <v>17</v>
      </c>
      <c r="F6" s="16">
        <v>-1</v>
      </c>
      <c r="G6" s="16">
        <v>-1</v>
      </c>
      <c r="H6" s="16">
        <v>0</v>
      </c>
    </row>
    <row r="7" spans="1:8" x14ac:dyDescent="0.3">
      <c r="A7" s="16">
        <v>5001</v>
      </c>
      <c r="B7" s="17" t="s">
        <v>18</v>
      </c>
      <c r="C7" s="16">
        <v>0</v>
      </c>
      <c r="D7" s="16">
        <v>100</v>
      </c>
      <c r="E7" s="17" t="s">
        <v>19</v>
      </c>
      <c r="F7" s="16">
        <v>1</v>
      </c>
      <c r="G7" s="16">
        <v>1</v>
      </c>
      <c r="H7" s="16">
        <v>0</v>
      </c>
    </row>
    <row r="8" spans="1:8" x14ac:dyDescent="0.3">
      <c r="A8" s="16">
        <v>11000</v>
      </c>
      <c r="B8" s="17" t="s">
        <v>20</v>
      </c>
      <c r="C8" s="16">
        <v>0</v>
      </c>
      <c r="D8" s="16">
        <v>100</v>
      </c>
      <c r="E8" s="17" t="s">
        <v>21</v>
      </c>
      <c r="F8" s="16">
        <v>-1</v>
      </c>
      <c r="G8" s="16">
        <v>-1</v>
      </c>
      <c r="H8" s="16">
        <v>0</v>
      </c>
    </row>
    <row r="9" spans="1:8" x14ac:dyDescent="0.3">
      <c r="A9" s="16">
        <v>11010</v>
      </c>
      <c r="B9" s="17" t="s">
        <v>22</v>
      </c>
      <c r="C9" s="16">
        <v>0</v>
      </c>
      <c r="D9" s="16">
        <v>100</v>
      </c>
      <c r="E9" s="17" t="s">
        <v>23</v>
      </c>
      <c r="F9" s="16">
        <v>-1</v>
      </c>
      <c r="G9" s="16">
        <v>-1</v>
      </c>
      <c r="H9" s="16">
        <v>0</v>
      </c>
    </row>
    <row r="10" spans="1:8" x14ac:dyDescent="0.3">
      <c r="A10" s="16">
        <v>11020</v>
      </c>
      <c r="B10" s="17" t="s">
        <v>24</v>
      </c>
      <c r="C10" s="16">
        <v>0</v>
      </c>
      <c r="D10" s="16">
        <v>100</v>
      </c>
      <c r="E10" s="17" t="s">
        <v>25</v>
      </c>
      <c r="F10" s="16">
        <v>-1</v>
      </c>
      <c r="G10" s="16">
        <v>-1</v>
      </c>
      <c r="H10" s="16">
        <v>0</v>
      </c>
    </row>
    <row r="11" spans="1:8" x14ac:dyDescent="0.3">
      <c r="A11" s="16">
        <v>11030</v>
      </c>
      <c r="B11" s="17" t="s">
        <v>26</v>
      </c>
      <c r="C11" s="16">
        <v>0</v>
      </c>
      <c r="D11" s="16">
        <v>100</v>
      </c>
      <c r="E11" s="17" t="s">
        <v>27</v>
      </c>
      <c r="F11" s="16">
        <v>-1</v>
      </c>
      <c r="G11" s="16">
        <v>-1</v>
      </c>
      <c r="H11" s="16">
        <v>0</v>
      </c>
    </row>
    <row r="12" spans="1:8" x14ac:dyDescent="0.3">
      <c r="A12" s="16">
        <v>11100</v>
      </c>
      <c r="B12" s="17" t="s">
        <v>28</v>
      </c>
      <c r="C12" s="16">
        <v>0</v>
      </c>
      <c r="D12" s="16">
        <v>100</v>
      </c>
      <c r="E12" s="17" t="s">
        <v>29</v>
      </c>
      <c r="F12" s="16">
        <v>-1</v>
      </c>
      <c r="G12" s="16">
        <v>-1</v>
      </c>
      <c r="H12" s="16">
        <v>0</v>
      </c>
    </row>
    <row r="13" spans="1:8" x14ac:dyDescent="0.3">
      <c r="A13" s="16">
        <v>11110</v>
      </c>
      <c r="B13" s="17" t="s">
        <v>30</v>
      </c>
      <c r="C13" s="16">
        <v>0</v>
      </c>
      <c r="D13" s="16">
        <v>100</v>
      </c>
      <c r="E13" s="17" t="s">
        <v>31</v>
      </c>
      <c r="F13" s="16">
        <v>-1</v>
      </c>
      <c r="G13" s="16">
        <v>-1</v>
      </c>
      <c r="H13" s="16">
        <v>0</v>
      </c>
    </row>
    <row r="14" spans="1:8" x14ac:dyDescent="0.3">
      <c r="A14" s="16">
        <v>11120</v>
      </c>
      <c r="B14" s="17" t="s">
        <v>32</v>
      </c>
      <c r="C14" s="16">
        <v>0</v>
      </c>
      <c r="D14" s="16">
        <v>100</v>
      </c>
      <c r="E14" s="17" t="s">
        <v>33</v>
      </c>
      <c r="F14" s="16">
        <v>-1</v>
      </c>
      <c r="G14" s="16">
        <v>-1</v>
      </c>
      <c r="H14" s="16">
        <v>0</v>
      </c>
    </row>
    <row r="15" spans="1:8" x14ac:dyDescent="0.3">
      <c r="A15" s="16">
        <v>11130</v>
      </c>
      <c r="B15" s="17" t="s">
        <v>34</v>
      </c>
      <c r="C15" s="16">
        <v>0</v>
      </c>
      <c r="D15" s="16">
        <v>100</v>
      </c>
      <c r="E15" s="17" t="s">
        <v>35</v>
      </c>
      <c r="F15" s="16">
        <v>-1</v>
      </c>
      <c r="G15" s="16">
        <v>-1</v>
      </c>
      <c r="H15" s="16">
        <v>0</v>
      </c>
    </row>
    <row r="16" spans="1:8" x14ac:dyDescent="0.3">
      <c r="A16" s="16">
        <v>11200</v>
      </c>
      <c r="B16" s="17" t="s">
        <v>36</v>
      </c>
      <c r="C16" s="16">
        <v>0</v>
      </c>
      <c r="D16" s="16">
        <v>100</v>
      </c>
      <c r="E16" s="17" t="s">
        <v>37</v>
      </c>
      <c r="F16" s="16">
        <v>-1</v>
      </c>
      <c r="G16" s="16">
        <v>-1</v>
      </c>
      <c r="H16" s="16">
        <v>0</v>
      </c>
    </row>
    <row r="17" spans="1:8" x14ac:dyDescent="0.3">
      <c r="A17" s="16">
        <v>11210</v>
      </c>
      <c r="B17" s="17" t="s">
        <v>38</v>
      </c>
      <c r="C17" s="16">
        <v>0</v>
      </c>
      <c r="D17" s="16">
        <v>100</v>
      </c>
      <c r="E17" s="17" t="s">
        <v>39</v>
      </c>
      <c r="F17" s="16">
        <v>-1</v>
      </c>
      <c r="G17" s="16">
        <v>-1</v>
      </c>
      <c r="H17" s="16">
        <v>0</v>
      </c>
    </row>
    <row r="18" spans="1:8" x14ac:dyDescent="0.3">
      <c r="A18" s="16">
        <v>11220</v>
      </c>
      <c r="B18" s="17" t="s">
        <v>40</v>
      </c>
      <c r="C18" s="16">
        <v>0</v>
      </c>
      <c r="D18" s="16">
        <v>100</v>
      </c>
      <c r="E18" s="17" t="s">
        <v>41</v>
      </c>
      <c r="F18" s="16">
        <v>-1</v>
      </c>
      <c r="G18" s="16">
        <v>-1</v>
      </c>
      <c r="H18" s="16">
        <v>0</v>
      </c>
    </row>
    <row r="19" spans="1:8" x14ac:dyDescent="0.3">
      <c r="A19" s="16">
        <v>11230</v>
      </c>
      <c r="B19" s="17" t="s">
        <v>42</v>
      </c>
      <c r="C19" s="16">
        <v>0</v>
      </c>
      <c r="D19" s="16">
        <v>100</v>
      </c>
      <c r="E19" s="17" t="s">
        <v>43</v>
      </c>
      <c r="F19" s="16">
        <v>-1</v>
      </c>
      <c r="G19" s="16">
        <v>-1</v>
      </c>
      <c r="H19" s="16">
        <v>0</v>
      </c>
    </row>
    <row r="20" spans="1:8" x14ac:dyDescent="0.3">
      <c r="A20" s="16">
        <v>11300</v>
      </c>
      <c r="B20" s="17" t="s">
        <v>44</v>
      </c>
      <c r="C20" s="16">
        <v>0</v>
      </c>
      <c r="D20" s="16">
        <v>100</v>
      </c>
      <c r="E20" s="17" t="s">
        <v>45</v>
      </c>
      <c r="F20" s="16">
        <v>-1</v>
      </c>
      <c r="G20" s="16">
        <v>-1</v>
      </c>
      <c r="H20" s="16">
        <v>0</v>
      </c>
    </row>
    <row r="21" spans="1:8" x14ac:dyDescent="0.3">
      <c r="A21" s="16">
        <v>11310</v>
      </c>
      <c r="B21" s="17" t="s">
        <v>46</v>
      </c>
      <c r="C21" s="16">
        <v>0</v>
      </c>
      <c r="D21" s="16">
        <v>100</v>
      </c>
      <c r="E21" s="17" t="s">
        <v>47</v>
      </c>
      <c r="F21" s="16">
        <v>-1</v>
      </c>
      <c r="G21" s="16">
        <v>-1</v>
      </c>
      <c r="H21" s="16">
        <v>0</v>
      </c>
    </row>
    <row r="22" spans="1:8" x14ac:dyDescent="0.3">
      <c r="A22" s="16">
        <v>11320</v>
      </c>
      <c r="B22" s="17" t="s">
        <v>48</v>
      </c>
      <c r="C22" s="16">
        <v>0</v>
      </c>
      <c r="D22" s="16">
        <v>100</v>
      </c>
      <c r="E22" s="17" t="s">
        <v>49</v>
      </c>
      <c r="F22" s="16">
        <v>-1</v>
      </c>
      <c r="G22" s="16">
        <v>-1</v>
      </c>
      <c r="H22" s="16">
        <v>0</v>
      </c>
    </row>
    <row r="23" spans="1:8" x14ac:dyDescent="0.3">
      <c r="A23" s="16">
        <v>11330</v>
      </c>
      <c r="B23" s="17" t="s">
        <v>50</v>
      </c>
      <c r="C23" s="16">
        <v>0</v>
      </c>
      <c r="D23" s="16">
        <v>100</v>
      </c>
      <c r="E23" s="17" t="s">
        <v>51</v>
      </c>
      <c r="F23" s="16">
        <v>-1</v>
      </c>
      <c r="G23" s="16">
        <v>-1</v>
      </c>
      <c r="H23" s="16">
        <v>0</v>
      </c>
    </row>
    <row r="24" spans="1:8" x14ac:dyDescent="0.3">
      <c r="A24" s="16">
        <v>11400</v>
      </c>
      <c r="B24" s="17" t="s">
        <v>52</v>
      </c>
      <c r="C24" s="16">
        <v>0</v>
      </c>
      <c r="D24" s="16">
        <v>100</v>
      </c>
      <c r="E24" s="17" t="s">
        <v>53</v>
      </c>
      <c r="F24" s="16">
        <v>-1</v>
      </c>
      <c r="G24" s="16">
        <v>-1</v>
      </c>
      <c r="H24" s="16">
        <v>0</v>
      </c>
    </row>
    <row r="25" spans="1:8" x14ac:dyDescent="0.3">
      <c r="A25" s="16">
        <v>11410</v>
      </c>
      <c r="B25" s="17" t="s">
        <v>54</v>
      </c>
      <c r="C25" s="16">
        <v>0</v>
      </c>
      <c r="D25" s="16">
        <v>100</v>
      </c>
      <c r="E25" s="17" t="s">
        <v>55</v>
      </c>
      <c r="F25" s="16">
        <v>-1</v>
      </c>
      <c r="G25" s="16">
        <v>-1</v>
      </c>
      <c r="H25" s="16">
        <v>0</v>
      </c>
    </row>
    <row r="26" spans="1:8" x14ac:dyDescent="0.3">
      <c r="A26" s="16">
        <v>11420</v>
      </c>
      <c r="B26" s="17" t="s">
        <v>56</v>
      </c>
      <c r="C26" s="16">
        <v>0</v>
      </c>
      <c r="D26" s="16">
        <v>100</v>
      </c>
      <c r="E26" s="17" t="s">
        <v>57</v>
      </c>
      <c r="F26" s="16">
        <v>-1</v>
      </c>
      <c r="G26" s="16">
        <v>-1</v>
      </c>
      <c r="H26" s="16">
        <v>0</v>
      </c>
    </row>
    <row r="27" spans="1:8" x14ac:dyDescent="0.3">
      <c r="A27" s="16">
        <v>11430</v>
      </c>
      <c r="B27" s="17" t="s">
        <v>58</v>
      </c>
      <c r="C27" s="16">
        <v>0</v>
      </c>
      <c r="D27" s="16">
        <v>100</v>
      </c>
      <c r="E27" s="17" t="s">
        <v>59</v>
      </c>
      <c r="F27" s="16">
        <v>-1</v>
      </c>
      <c r="G27" s="16">
        <v>-1</v>
      </c>
      <c r="H27" s="16">
        <v>0</v>
      </c>
    </row>
    <row r="28" spans="1:8" x14ac:dyDescent="0.3">
      <c r="A28" s="16">
        <v>12021</v>
      </c>
      <c r="B28" s="17" t="s">
        <v>60</v>
      </c>
      <c r="C28" s="16">
        <v>0</v>
      </c>
      <c r="D28" s="16">
        <v>100</v>
      </c>
      <c r="E28" s="17" t="s">
        <v>61</v>
      </c>
      <c r="F28" s="16">
        <v>1</v>
      </c>
      <c r="G28" s="16">
        <v>1</v>
      </c>
      <c r="H28" s="16">
        <v>0</v>
      </c>
    </row>
    <row r="29" spans="1:8" x14ac:dyDescent="0.3">
      <c r="A29" s="16">
        <v>12022</v>
      </c>
      <c r="B29" s="17" t="s">
        <v>62</v>
      </c>
      <c r="C29" s="16">
        <v>0</v>
      </c>
      <c r="D29" s="16">
        <v>100</v>
      </c>
      <c r="E29" s="17" t="s">
        <v>63</v>
      </c>
      <c r="F29" s="16">
        <v>1</v>
      </c>
      <c r="G29" s="16">
        <v>1</v>
      </c>
      <c r="H29" s="16">
        <v>0</v>
      </c>
    </row>
    <row r="30" spans="1:8" x14ac:dyDescent="0.3">
      <c r="A30" s="16">
        <v>12023</v>
      </c>
      <c r="B30" s="17" t="s">
        <v>64</v>
      </c>
      <c r="C30" s="16">
        <v>0</v>
      </c>
      <c r="D30" s="16">
        <v>100</v>
      </c>
      <c r="E30" s="17" t="s">
        <v>65</v>
      </c>
      <c r="F30" s="16">
        <v>1</v>
      </c>
      <c r="G30" s="16">
        <v>1</v>
      </c>
      <c r="H30" s="16">
        <v>0</v>
      </c>
    </row>
    <row r="31" spans="1:8" x14ac:dyDescent="0.3">
      <c r="A31" s="16">
        <v>12042</v>
      </c>
      <c r="B31" s="17" t="s">
        <v>66</v>
      </c>
      <c r="C31" s="16">
        <v>0</v>
      </c>
      <c r="D31" s="16">
        <v>100</v>
      </c>
      <c r="E31" s="17" t="s">
        <v>67</v>
      </c>
      <c r="F31" s="16">
        <v>1</v>
      </c>
      <c r="G31" s="16">
        <v>1</v>
      </c>
      <c r="H31" s="16">
        <v>0</v>
      </c>
    </row>
    <row r="32" spans="1:8" x14ac:dyDescent="0.3">
      <c r="A32" s="16">
        <v>12043</v>
      </c>
      <c r="B32" s="17" t="s">
        <v>68</v>
      </c>
      <c r="C32" s="16">
        <v>0</v>
      </c>
      <c r="D32" s="16">
        <v>100</v>
      </c>
      <c r="E32" s="17" t="s">
        <v>69</v>
      </c>
      <c r="F32" s="16">
        <v>1</v>
      </c>
      <c r="G32" s="16">
        <v>1</v>
      </c>
      <c r="H32" s="16">
        <v>0</v>
      </c>
    </row>
    <row r="33" spans="1:8" x14ac:dyDescent="0.3">
      <c r="A33" s="16">
        <v>12051</v>
      </c>
      <c r="B33" s="17" t="s">
        <v>70</v>
      </c>
      <c r="C33" s="16">
        <v>0</v>
      </c>
      <c r="D33" s="16">
        <v>100</v>
      </c>
      <c r="E33" s="17" t="s">
        <v>71</v>
      </c>
      <c r="F33" s="16">
        <v>1</v>
      </c>
      <c r="G33" s="16">
        <v>1</v>
      </c>
      <c r="H33" s="16">
        <v>0</v>
      </c>
    </row>
    <row r="34" spans="1:8" x14ac:dyDescent="0.3">
      <c r="A34" s="16">
        <v>12052</v>
      </c>
      <c r="B34" s="17" t="s">
        <v>72</v>
      </c>
      <c r="C34" s="16">
        <v>0</v>
      </c>
      <c r="D34" s="16">
        <v>100</v>
      </c>
      <c r="E34" s="17" t="s">
        <v>73</v>
      </c>
      <c r="F34" s="16">
        <v>1</v>
      </c>
      <c r="G34" s="16">
        <v>1</v>
      </c>
      <c r="H34" s="16">
        <v>0</v>
      </c>
    </row>
    <row r="35" spans="1:8" x14ac:dyDescent="0.3">
      <c r="A35" s="16">
        <v>12053</v>
      </c>
      <c r="B35" s="17" t="s">
        <v>74</v>
      </c>
      <c r="C35" s="16">
        <v>0</v>
      </c>
      <c r="D35" s="16">
        <v>100</v>
      </c>
      <c r="E35" s="17" t="s">
        <v>75</v>
      </c>
      <c r="F35" s="16">
        <v>1</v>
      </c>
      <c r="G35" s="16">
        <v>1</v>
      </c>
      <c r="H35" s="16">
        <v>0</v>
      </c>
    </row>
    <row r="36" spans="1:8" x14ac:dyDescent="0.3">
      <c r="A36" s="16">
        <v>13001</v>
      </c>
      <c r="B36" s="17" t="s">
        <v>76</v>
      </c>
      <c r="C36" s="16">
        <v>0</v>
      </c>
      <c r="D36" s="16">
        <v>100</v>
      </c>
      <c r="E36" s="17" t="s">
        <v>77</v>
      </c>
      <c r="F36" s="16">
        <v>1</v>
      </c>
      <c r="G36" s="16">
        <v>1</v>
      </c>
      <c r="H36" s="16">
        <v>0</v>
      </c>
    </row>
    <row r="37" spans="1:8" x14ac:dyDescent="0.3">
      <c r="A37" s="16">
        <v>13011</v>
      </c>
      <c r="B37" s="17" t="s">
        <v>78</v>
      </c>
      <c r="C37" s="16">
        <v>0</v>
      </c>
      <c r="D37" s="16">
        <v>100</v>
      </c>
      <c r="E37" s="17" t="s">
        <v>79</v>
      </c>
      <c r="F37" s="16">
        <v>1</v>
      </c>
      <c r="G37" s="16">
        <v>1</v>
      </c>
      <c r="H37" s="16">
        <v>0</v>
      </c>
    </row>
    <row r="38" spans="1:8" x14ac:dyDescent="0.3">
      <c r="A38" s="16">
        <v>13021</v>
      </c>
      <c r="B38" s="17" t="s">
        <v>80</v>
      </c>
      <c r="C38" s="16">
        <v>0</v>
      </c>
      <c r="D38" s="16">
        <v>100</v>
      </c>
      <c r="E38" s="17" t="s">
        <v>81</v>
      </c>
      <c r="F38" s="16">
        <v>1</v>
      </c>
      <c r="G38" s="16">
        <v>1</v>
      </c>
      <c r="H38" s="16">
        <v>0</v>
      </c>
    </row>
    <row r="39" spans="1:8" x14ac:dyDescent="0.3">
      <c r="A39" s="16">
        <v>13031</v>
      </c>
      <c r="B39" s="17" t="s">
        <v>82</v>
      </c>
      <c r="C39" s="16">
        <v>0</v>
      </c>
      <c r="D39" s="16">
        <v>100</v>
      </c>
      <c r="E39" s="17" t="s">
        <v>83</v>
      </c>
      <c r="F39" s="16">
        <v>1</v>
      </c>
      <c r="G39" s="16">
        <v>1</v>
      </c>
      <c r="H39" s="16">
        <v>0</v>
      </c>
    </row>
    <row r="40" spans="1:8" x14ac:dyDescent="0.3">
      <c r="A40" s="16">
        <v>13101</v>
      </c>
      <c r="B40" s="17" t="s">
        <v>84</v>
      </c>
      <c r="C40" s="16">
        <v>0</v>
      </c>
      <c r="D40" s="16">
        <v>100</v>
      </c>
      <c r="E40" s="17" t="s">
        <v>85</v>
      </c>
      <c r="F40" s="16">
        <v>1</v>
      </c>
      <c r="G40" s="16">
        <v>1</v>
      </c>
      <c r="H40" s="16">
        <v>0</v>
      </c>
    </row>
    <row r="41" spans="1:8" x14ac:dyDescent="0.3">
      <c r="A41" s="16">
        <v>13111</v>
      </c>
      <c r="B41" s="17" t="s">
        <v>86</v>
      </c>
      <c r="C41" s="16">
        <v>0</v>
      </c>
      <c r="D41" s="16">
        <v>100</v>
      </c>
      <c r="E41" s="17" t="s">
        <v>87</v>
      </c>
      <c r="F41" s="16">
        <v>1</v>
      </c>
      <c r="G41" s="16">
        <v>1</v>
      </c>
      <c r="H41" s="16">
        <v>0</v>
      </c>
    </row>
    <row r="42" spans="1:8" x14ac:dyDescent="0.3">
      <c r="A42" s="16">
        <v>13121</v>
      </c>
      <c r="B42" s="17" t="s">
        <v>88</v>
      </c>
      <c r="C42" s="16">
        <v>0</v>
      </c>
      <c r="D42" s="16">
        <v>100</v>
      </c>
      <c r="E42" s="17" t="s">
        <v>89</v>
      </c>
      <c r="F42" s="16">
        <v>1</v>
      </c>
      <c r="G42" s="16">
        <v>1</v>
      </c>
      <c r="H42" s="16">
        <v>0</v>
      </c>
    </row>
    <row r="43" spans="1:8" x14ac:dyDescent="0.3">
      <c r="A43" s="16">
        <v>13141</v>
      </c>
      <c r="B43" s="17" t="s">
        <v>90</v>
      </c>
      <c r="C43" s="16">
        <v>0</v>
      </c>
      <c r="D43" s="16">
        <v>100</v>
      </c>
      <c r="E43" s="17" t="s">
        <v>91</v>
      </c>
      <c r="F43" s="16">
        <v>1</v>
      </c>
      <c r="G43" s="16">
        <v>1</v>
      </c>
      <c r="H43" s="16">
        <v>0</v>
      </c>
    </row>
    <row r="44" spans="1:8" x14ac:dyDescent="0.3">
      <c r="A44" s="16">
        <v>13201</v>
      </c>
      <c r="B44" s="17" t="s">
        <v>92</v>
      </c>
      <c r="C44" s="16">
        <v>0</v>
      </c>
      <c r="D44" s="16">
        <v>100</v>
      </c>
      <c r="E44" s="17" t="s">
        <v>93</v>
      </c>
      <c r="F44" s="16">
        <v>1</v>
      </c>
      <c r="G44" s="16">
        <v>1</v>
      </c>
      <c r="H44" s="16">
        <v>0</v>
      </c>
    </row>
    <row r="45" spans="1:8" x14ac:dyDescent="0.3">
      <c r="A45" s="16">
        <v>13211</v>
      </c>
      <c r="B45" s="17" t="s">
        <v>94</v>
      </c>
      <c r="C45" s="16">
        <v>0</v>
      </c>
      <c r="D45" s="16">
        <v>100</v>
      </c>
      <c r="E45" s="17" t="s">
        <v>95</v>
      </c>
      <c r="F45" s="16">
        <v>1</v>
      </c>
      <c r="G45" s="16">
        <v>1</v>
      </c>
      <c r="H45" s="16">
        <v>0</v>
      </c>
    </row>
    <row r="46" spans="1:8" x14ac:dyDescent="0.3">
      <c r="A46" s="16">
        <v>13221</v>
      </c>
      <c r="B46" s="17" t="s">
        <v>96</v>
      </c>
      <c r="C46" s="16">
        <v>0</v>
      </c>
      <c r="D46" s="16">
        <v>100</v>
      </c>
      <c r="E46" s="17" t="s">
        <v>97</v>
      </c>
      <c r="F46" s="16">
        <v>1</v>
      </c>
      <c r="G46" s="16">
        <v>1</v>
      </c>
      <c r="H46" s="16">
        <v>0</v>
      </c>
    </row>
    <row r="47" spans="1:8" x14ac:dyDescent="0.3">
      <c r="A47" s="16">
        <v>13301</v>
      </c>
      <c r="B47" s="17" t="s">
        <v>98</v>
      </c>
      <c r="C47" s="16">
        <v>0</v>
      </c>
      <c r="D47" s="16">
        <v>100</v>
      </c>
      <c r="E47" s="17" t="s">
        <v>99</v>
      </c>
      <c r="F47" s="16">
        <v>1</v>
      </c>
      <c r="G47" s="16">
        <v>1</v>
      </c>
      <c r="H47" s="16">
        <v>0</v>
      </c>
    </row>
    <row r="48" spans="1:8" x14ac:dyDescent="0.3">
      <c r="A48" s="16">
        <v>13311</v>
      </c>
      <c r="B48" s="17" t="s">
        <v>100</v>
      </c>
      <c r="C48" s="16">
        <v>0</v>
      </c>
      <c r="D48" s="16">
        <v>100</v>
      </c>
      <c r="E48" s="17" t="s">
        <v>101</v>
      </c>
      <c r="F48" s="16">
        <v>1</v>
      </c>
      <c r="G48" s="16">
        <v>1</v>
      </c>
      <c r="H48" s="16">
        <v>0</v>
      </c>
    </row>
    <row r="49" spans="1:8" x14ac:dyDescent="0.3">
      <c r="A49" s="16">
        <v>13321</v>
      </c>
      <c r="B49" s="17" t="s">
        <v>102</v>
      </c>
      <c r="C49" s="16">
        <v>0</v>
      </c>
      <c r="D49" s="16">
        <v>100</v>
      </c>
      <c r="E49" s="17" t="s">
        <v>103</v>
      </c>
      <c r="F49" s="16">
        <v>1</v>
      </c>
      <c r="G49" s="16">
        <v>1</v>
      </c>
      <c r="H49" s="16">
        <v>0</v>
      </c>
    </row>
    <row r="50" spans="1:8" x14ac:dyDescent="0.3">
      <c r="A50" s="16">
        <v>13331</v>
      </c>
      <c r="B50" s="17" t="s">
        <v>104</v>
      </c>
      <c r="C50" s="16">
        <v>0</v>
      </c>
      <c r="D50" s="16">
        <v>100</v>
      </c>
      <c r="E50" s="17" t="s">
        <v>105</v>
      </c>
      <c r="F50" s="16">
        <v>1</v>
      </c>
      <c r="G50" s="16">
        <v>1</v>
      </c>
      <c r="H50" s="16">
        <v>0</v>
      </c>
    </row>
    <row r="51" spans="1:8" x14ac:dyDescent="0.3">
      <c r="A51" s="16">
        <v>14101</v>
      </c>
      <c r="B51" s="17" t="s">
        <v>106</v>
      </c>
      <c r="C51" s="16">
        <v>0</v>
      </c>
      <c r="D51" s="16">
        <v>100</v>
      </c>
      <c r="E51" s="17" t="s">
        <v>107</v>
      </c>
      <c r="F51" s="16">
        <v>1</v>
      </c>
      <c r="G51" s="16">
        <v>1</v>
      </c>
      <c r="H51" s="16">
        <v>0</v>
      </c>
    </row>
    <row r="52" spans="1:8" x14ac:dyDescent="0.3">
      <c r="A52" s="16">
        <v>14111</v>
      </c>
      <c r="B52" s="17" t="s">
        <v>108</v>
      </c>
      <c r="C52" s="16">
        <v>0</v>
      </c>
      <c r="D52" s="16">
        <v>100</v>
      </c>
      <c r="E52" s="17" t="s">
        <v>109</v>
      </c>
      <c r="F52" s="16">
        <v>1</v>
      </c>
      <c r="G52" s="16">
        <v>1</v>
      </c>
      <c r="H52" s="16">
        <v>0</v>
      </c>
    </row>
    <row r="53" spans="1:8" x14ac:dyDescent="0.3">
      <c r="A53" s="16">
        <v>14121</v>
      </c>
      <c r="B53" s="17" t="s">
        <v>110</v>
      </c>
      <c r="C53" s="16">
        <v>0</v>
      </c>
      <c r="D53" s="16">
        <v>100</v>
      </c>
      <c r="E53" s="17" t="s">
        <v>111</v>
      </c>
      <c r="F53" s="16">
        <v>1</v>
      </c>
      <c r="G53" s="16">
        <v>1</v>
      </c>
      <c r="H53" s="16">
        <v>0</v>
      </c>
    </row>
    <row r="54" spans="1:8" x14ac:dyDescent="0.3">
      <c r="A54" s="16">
        <v>14131</v>
      </c>
      <c r="B54" s="17" t="s">
        <v>112</v>
      </c>
      <c r="C54" s="16">
        <v>0</v>
      </c>
      <c r="D54" s="16">
        <v>100</v>
      </c>
      <c r="E54" s="17" t="s">
        <v>113</v>
      </c>
      <c r="F54" s="16">
        <v>1</v>
      </c>
      <c r="G54" s="16">
        <v>1</v>
      </c>
      <c r="H54" s="16">
        <v>0</v>
      </c>
    </row>
    <row r="55" spans="1:8" x14ac:dyDescent="0.3">
      <c r="A55" s="16">
        <v>14141</v>
      </c>
      <c r="B55" s="17" t="s">
        <v>114</v>
      </c>
      <c r="C55" s="16">
        <v>0</v>
      </c>
      <c r="D55" s="16">
        <v>100</v>
      </c>
      <c r="E55" s="17" t="s">
        <v>115</v>
      </c>
      <c r="F55" s="16">
        <v>1</v>
      </c>
      <c r="G55" s="16">
        <v>1</v>
      </c>
      <c r="H55" s="16">
        <v>0</v>
      </c>
    </row>
    <row r="56" spans="1:8" x14ac:dyDescent="0.3">
      <c r="A56" s="16">
        <v>14201</v>
      </c>
      <c r="B56" s="17" t="s">
        <v>116</v>
      </c>
      <c r="C56" s="16">
        <v>0</v>
      </c>
      <c r="D56" s="16">
        <v>100</v>
      </c>
      <c r="E56" s="17" t="s">
        <v>117</v>
      </c>
      <c r="F56" s="16">
        <v>1</v>
      </c>
      <c r="G56" s="16">
        <v>1</v>
      </c>
      <c r="H56" s="16">
        <v>0</v>
      </c>
    </row>
    <row r="57" spans="1:8" x14ac:dyDescent="0.3">
      <c r="A57" s="16">
        <v>14211</v>
      </c>
      <c r="B57" s="17" t="s">
        <v>118</v>
      </c>
      <c r="C57" s="16">
        <v>0</v>
      </c>
      <c r="D57" s="16">
        <v>100</v>
      </c>
      <c r="E57" s="17" t="s">
        <v>119</v>
      </c>
      <c r="F57" s="16">
        <v>1</v>
      </c>
      <c r="G57" s="16">
        <v>1</v>
      </c>
      <c r="H57" s="16">
        <v>0</v>
      </c>
    </row>
    <row r="58" spans="1:8" x14ac:dyDescent="0.3">
      <c r="A58" s="16">
        <v>14221</v>
      </c>
      <c r="B58" s="17" t="s">
        <v>120</v>
      </c>
      <c r="C58" s="16">
        <v>0</v>
      </c>
      <c r="D58" s="16">
        <v>100</v>
      </c>
      <c r="E58" s="17" t="s">
        <v>121</v>
      </c>
      <c r="F58" s="16">
        <v>1</v>
      </c>
      <c r="G58" s="16">
        <v>1</v>
      </c>
      <c r="H58" s="16">
        <v>0</v>
      </c>
    </row>
    <row r="59" spans="1:8" x14ac:dyDescent="0.3">
      <c r="A59" s="16">
        <v>14231</v>
      </c>
      <c r="B59" s="17" t="s">
        <v>122</v>
      </c>
      <c r="C59" s="16">
        <v>0</v>
      </c>
      <c r="D59" s="16">
        <v>100</v>
      </c>
      <c r="E59" s="17" t="s">
        <v>123</v>
      </c>
      <c r="F59" s="16">
        <v>1</v>
      </c>
      <c r="G59" s="16">
        <v>1</v>
      </c>
      <c r="H59" s="16">
        <v>0</v>
      </c>
    </row>
    <row r="60" spans="1:8" x14ac:dyDescent="0.3">
      <c r="A60" s="16">
        <v>14241</v>
      </c>
      <c r="B60" s="17" t="s">
        <v>124</v>
      </c>
      <c r="C60" s="16">
        <v>0</v>
      </c>
      <c r="D60" s="16">
        <v>100</v>
      </c>
      <c r="E60" s="17" t="s">
        <v>125</v>
      </c>
      <c r="F60" s="16">
        <v>1</v>
      </c>
      <c r="G60" s="16">
        <v>1</v>
      </c>
      <c r="H60" s="16">
        <v>0</v>
      </c>
    </row>
    <row r="61" spans="1:8" x14ac:dyDescent="0.3">
      <c r="A61" s="16">
        <v>14251</v>
      </c>
      <c r="B61" s="17" t="s">
        <v>126</v>
      </c>
      <c r="C61" s="16">
        <v>0</v>
      </c>
      <c r="D61" s="16">
        <v>100</v>
      </c>
      <c r="E61" s="17" t="s">
        <v>127</v>
      </c>
      <c r="F61" s="16">
        <v>1</v>
      </c>
      <c r="G61" s="16">
        <v>1</v>
      </c>
      <c r="H61" s="16">
        <v>0</v>
      </c>
    </row>
    <row r="62" spans="1:8" x14ac:dyDescent="0.3">
      <c r="A62" s="16">
        <v>14261</v>
      </c>
      <c r="B62" s="17" t="s">
        <v>128</v>
      </c>
      <c r="C62" s="16">
        <v>0</v>
      </c>
      <c r="D62" s="16">
        <v>100</v>
      </c>
      <c r="E62" s="17" t="s">
        <v>129</v>
      </c>
      <c r="F62" s="16">
        <v>1</v>
      </c>
      <c r="G62" s="16">
        <v>1</v>
      </c>
      <c r="H62" s="16">
        <v>0</v>
      </c>
    </row>
    <row r="63" spans="1:8" x14ac:dyDescent="0.3">
      <c r="A63" s="16">
        <v>14271</v>
      </c>
      <c r="B63" s="17" t="s">
        <v>130</v>
      </c>
      <c r="C63" s="16">
        <v>0</v>
      </c>
      <c r="D63" s="16">
        <v>100</v>
      </c>
      <c r="E63" s="17" t="s">
        <v>131</v>
      </c>
      <c r="F63" s="16">
        <v>1</v>
      </c>
      <c r="G63" s="16">
        <v>1</v>
      </c>
      <c r="H63" s="16">
        <v>0</v>
      </c>
    </row>
    <row r="64" spans="1:8" x14ac:dyDescent="0.3">
      <c r="A64" s="16">
        <v>14281</v>
      </c>
      <c r="B64" s="17" t="s">
        <v>132</v>
      </c>
      <c r="C64" s="16">
        <v>0</v>
      </c>
      <c r="D64" s="16">
        <v>100</v>
      </c>
      <c r="E64" s="17" t="s">
        <v>133</v>
      </c>
      <c r="F64" s="16">
        <v>1</v>
      </c>
      <c r="G64" s="16">
        <v>1</v>
      </c>
      <c r="H64" s="16">
        <v>0</v>
      </c>
    </row>
    <row r="65" spans="1:8" x14ac:dyDescent="0.3">
      <c r="A65" s="16">
        <v>14301</v>
      </c>
      <c r="B65" s="17" t="s">
        <v>134</v>
      </c>
      <c r="C65" s="16">
        <v>0</v>
      </c>
      <c r="D65" s="16">
        <v>100</v>
      </c>
      <c r="E65" s="17" t="s">
        <v>135</v>
      </c>
      <c r="F65" s="16">
        <v>1</v>
      </c>
      <c r="G65" s="16">
        <v>1</v>
      </c>
      <c r="H65" s="16">
        <v>0</v>
      </c>
    </row>
    <row r="66" spans="1:8" x14ac:dyDescent="0.3">
      <c r="A66" s="16">
        <v>14311</v>
      </c>
      <c r="B66" s="17" t="s">
        <v>136</v>
      </c>
      <c r="C66" s="16">
        <v>0</v>
      </c>
      <c r="D66" s="16">
        <v>100</v>
      </c>
      <c r="E66" s="17" t="s">
        <v>137</v>
      </c>
      <c r="F66" s="16">
        <v>1</v>
      </c>
      <c r="G66" s="16">
        <v>1</v>
      </c>
      <c r="H66" s="16">
        <v>0</v>
      </c>
    </row>
    <row r="67" spans="1:8" x14ac:dyDescent="0.3">
      <c r="A67" s="16">
        <v>14321</v>
      </c>
      <c r="B67" s="17" t="s">
        <v>138</v>
      </c>
      <c r="C67" s="16">
        <v>0</v>
      </c>
      <c r="D67" s="16">
        <v>100</v>
      </c>
      <c r="E67" s="17" t="s">
        <v>139</v>
      </c>
      <c r="F67" s="16">
        <v>1</v>
      </c>
      <c r="G67" s="16">
        <v>1</v>
      </c>
      <c r="H67" s="16">
        <v>0</v>
      </c>
    </row>
    <row r="68" spans="1:8" x14ac:dyDescent="0.3">
      <c r="A68" s="16">
        <v>14401</v>
      </c>
      <c r="B68" s="17" t="s">
        <v>140</v>
      </c>
      <c r="C68" s="16">
        <v>0</v>
      </c>
      <c r="D68" s="16">
        <v>100</v>
      </c>
      <c r="E68" s="17" t="s">
        <v>141</v>
      </c>
      <c r="F68" s="16">
        <v>1</v>
      </c>
      <c r="G68" s="16">
        <v>1</v>
      </c>
      <c r="H68" s="16">
        <v>0</v>
      </c>
    </row>
    <row r="69" spans="1:8" x14ac:dyDescent="0.3">
      <c r="A69" s="16">
        <v>14411</v>
      </c>
      <c r="B69" s="17" t="s">
        <v>142</v>
      </c>
      <c r="C69" s="16">
        <v>0</v>
      </c>
      <c r="D69" s="16">
        <v>100</v>
      </c>
      <c r="E69" s="17" t="s">
        <v>143</v>
      </c>
      <c r="F69" s="16">
        <v>1</v>
      </c>
      <c r="G69" s="16">
        <v>1</v>
      </c>
      <c r="H69" s="16">
        <v>0</v>
      </c>
    </row>
    <row r="70" spans="1:8" x14ac:dyDescent="0.3">
      <c r="A70" s="16">
        <v>14421</v>
      </c>
      <c r="B70" s="17" t="s">
        <v>144</v>
      </c>
      <c r="C70" s="16">
        <v>0</v>
      </c>
      <c r="D70" s="16">
        <v>100</v>
      </c>
      <c r="E70" s="17" t="s">
        <v>145</v>
      </c>
      <c r="F70" s="16">
        <v>1</v>
      </c>
      <c r="G70" s="16">
        <v>1</v>
      </c>
      <c r="H70" s="16">
        <v>0</v>
      </c>
    </row>
    <row r="71" spans="1:8" x14ac:dyDescent="0.3">
      <c r="A71" s="16">
        <v>14431</v>
      </c>
      <c r="B71" s="17" t="s">
        <v>146</v>
      </c>
      <c r="C71" s="16">
        <v>0</v>
      </c>
      <c r="D71" s="16">
        <v>100</v>
      </c>
      <c r="E71" s="17" t="s">
        <v>147</v>
      </c>
      <c r="F71" s="16">
        <v>1</v>
      </c>
      <c r="G71" s="16">
        <v>1</v>
      </c>
      <c r="H71" s="16">
        <v>0</v>
      </c>
    </row>
    <row r="72" spans="1:8" x14ac:dyDescent="0.3">
      <c r="A72" s="16">
        <v>14501</v>
      </c>
      <c r="B72" s="17" t="s">
        <v>148</v>
      </c>
      <c r="C72" s="16">
        <v>0</v>
      </c>
      <c r="D72" s="16">
        <v>100</v>
      </c>
      <c r="E72" s="17" t="s">
        <v>149</v>
      </c>
      <c r="F72" s="16">
        <v>1</v>
      </c>
      <c r="G72" s="16">
        <v>1</v>
      </c>
      <c r="H72" s="16">
        <v>0</v>
      </c>
    </row>
    <row r="73" spans="1:8" x14ac:dyDescent="0.3">
      <c r="A73" s="16">
        <v>21000</v>
      </c>
      <c r="B73" s="17" t="s">
        <v>150</v>
      </c>
      <c r="C73" s="16">
        <v>0</v>
      </c>
      <c r="D73" s="16">
        <v>100</v>
      </c>
      <c r="E73" s="17" t="s">
        <v>151</v>
      </c>
      <c r="F73" s="16">
        <v>-1</v>
      </c>
      <c r="G73" s="16">
        <v>-1</v>
      </c>
      <c r="H73" s="16">
        <v>0</v>
      </c>
    </row>
    <row r="74" spans="1:8" x14ac:dyDescent="0.3">
      <c r="A74" s="16">
        <v>21010</v>
      </c>
      <c r="B74" s="17" t="s">
        <v>152</v>
      </c>
      <c r="C74" s="16">
        <v>0</v>
      </c>
      <c r="D74" s="16">
        <v>100</v>
      </c>
      <c r="E74" s="17" t="s">
        <v>153</v>
      </c>
      <c r="F74" s="16">
        <v>1</v>
      </c>
      <c r="G74" s="16">
        <v>1</v>
      </c>
      <c r="H74" s="16">
        <v>0</v>
      </c>
    </row>
    <row r="75" spans="1:8" x14ac:dyDescent="0.3">
      <c r="A75" s="16">
        <v>21020</v>
      </c>
      <c r="B75" s="17" t="s">
        <v>154</v>
      </c>
      <c r="C75" s="16">
        <v>0</v>
      </c>
      <c r="D75" s="16">
        <v>100</v>
      </c>
      <c r="E75" s="17" t="s">
        <v>155</v>
      </c>
      <c r="F75" s="16">
        <v>1</v>
      </c>
      <c r="G75" s="16">
        <v>1</v>
      </c>
      <c r="H75" s="16">
        <v>0</v>
      </c>
    </row>
    <row r="76" spans="1:8" x14ac:dyDescent="0.3">
      <c r="A76" s="16">
        <v>21030</v>
      </c>
      <c r="B76" s="17" t="s">
        <v>156</v>
      </c>
      <c r="C76" s="16">
        <v>0</v>
      </c>
      <c r="D76" s="16">
        <v>100</v>
      </c>
      <c r="E76" s="17" t="s">
        <v>157</v>
      </c>
      <c r="F76" s="16">
        <v>1</v>
      </c>
      <c r="G76" s="16">
        <v>1</v>
      </c>
      <c r="H76" s="16">
        <v>0</v>
      </c>
    </row>
    <row r="77" spans="1:8" x14ac:dyDescent="0.3">
      <c r="A77" s="16">
        <v>21100</v>
      </c>
      <c r="B77" s="17" t="s">
        <v>158</v>
      </c>
      <c r="C77" s="16">
        <v>0</v>
      </c>
      <c r="D77" s="16">
        <v>100</v>
      </c>
      <c r="E77" s="17" t="s">
        <v>159</v>
      </c>
      <c r="F77" s="16">
        <v>1</v>
      </c>
      <c r="G77" s="16">
        <v>1</v>
      </c>
      <c r="H77" s="16">
        <v>0</v>
      </c>
    </row>
    <row r="78" spans="1:8" x14ac:dyDescent="0.3">
      <c r="A78" s="16">
        <v>21110</v>
      </c>
      <c r="B78" s="17" t="s">
        <v>160</v>
      </c>
      <c r="C78" s="16">
        <v>0</v>
      </c>
      <c r="D78" s="16">
        <v>100</v>
      </c>
      <c r="E78" s="17" t="s">
        <v>161</v>
      </c>
      <c r="F78" s="16">
        <v>1</v>
      </c>
      <c r="G78" s="16">
        <v>1</v>
      </c>
      <c r="H78" s="16">
        <v>0</v>
      </c>
    </row>
    <row r="79" spans="1:8" x14ac:dyDescent="0.3">
      <c r="A79" s="16">
        <v>21120</v>
      </c>
      <c r="B79" s="17" t="s">
        <v>162</v>
      </c>
      <c r="C79" s="16">
        <v>0</v>
      </c>
      <c r="D79" s="16">
        <v>100</v>
      </c>
      <c r="E79" s="17" t="s">
        <v>163</v>
      </c>
      <c r="F79" s="16">
        <v>1</v>
      </c>
      <c r="G79" s="16">
        <v>1</v>
      </c>
      <c r="H79" s="16">
        <v>0</v>
      </c>
    </row>
    <row r="80" spans="1:8" x14ac:dyDescent="0.3">
      <c r="A80" s="16">
        <v>21130</v>
      </c>
      <c r="B80" s="17" t="s">
        <v>164</v>
      </c>
      <c r="C80" s="16">
        <v>0</v>
      </c>
      <c r="D80" s="16">
        <v>100</v>
      </c>
      <c r="E80" s="17" t="s">
        <v>165</v>
      </c>
      <c r="F80" s="16">
        <v>1</v>
      </c>
      <c r="G80" s="16">
        <v>1</v>
      </c>
      <c r="H80" s="16">
        <v>0</v>
      </c>
    </row>
    <row r="81" spans="1:8" x14ac:dyDescent="0.3">
      <c r="A81" s="16">
        <v>21200</v>
      </c>
      <c r="B81" s="17" t="s">
        <v>166</v>
      </c>
      <c r="C81" s="16">
        <v>0</v>
      </c>
      <c r="D81" s="16">
        <v>100</v>
      </c>
      <c r="E81" s="17" t="s">
        <v>167</v>
      </c>
      <c r="F81" s="16">
        <v>1</v>
      </c>
      <c r="G81" s="16">
        <v>1</v>
      </c>
      <c r="H81" s="16">
        <v>0</v>
      </c>
    </row>
    <row r="82" spans="1:8" x14ac:dyDescent="0.3">
      <c r="A82" s="16">
        <v>21210</v>
      </c>
      <c r="B82" s="17" t="s">
        <v>168</v>
      </c>
      <c r="C82" s="16">
        <v>0</v>
      </c>
      <c r="D82" s="16">
        <v>100</v>
      </c>
      <c r="E82" s="17" t="s">
        <v>169</v>
      </c>
      <c r="F82" s="16">
        <v>1</v>
      </c>
      <c r="G82" s="16">
        <v>1</v>
      </c>
      <c r="H82" s="16">
        <v>0</v>
      </c>
    </row>
    <row r="83" spans="1:8" x14ac:dyDescent="0.3">
      <c r="A83" s="16">
        <v>21220</v>
      </c>
      <c r="B83" s="17" t="s">
        <v>170</v>
      </c>
      <c r="C83" s="16">
        <v>0</v>
      </c>
      <c r="D83" s="16">
        <v>100</v>
      </c>
      <c r="E83" s="17" t="s">
        <v>171</v>
      </c>
      <c r="F83" s="16">
        <v>1</v>
      </c>
      <c r="G83" s="16">
        <v>1</v>
      </c>
      <c r="H83" s="16">
        <v>0</v>
      </c>
    </row>
    <row r="84" spans="1:8" x14ac:dyDescent="0.3">
      <c r="A84" s="16">
        <v>21230</v>
      </c>
      <c r="B84" s="17" t="s">
        <v>172</v>
      </c>
      <c r="C84" s="16">
        <v>0</v>
      </c>
      <c r="D84" s="16">
        <v>100</v>
      </c>
      <c r="E84" s="17" t="s">
        <v>173</v>
      </c>
      <c r="F84" s="16">
        <v>1</v>
      </c>
      <c r="G84" s="16">
        <v>1</v>
      </c>
      <c r="H84" s="16">
        <v>0</v>
      </c>
    </row>
    <row r="85" spans="1:8" x14ac:dyDescent="0.3">
      <c r="A85" s="16">
        <v>21300</v>
      </c>
      <c r="B85" s="17" t="s">
        <v>174</v>
      </c>
      <c r="C85" s="16">
        <v>0</v>
      </c>
      <c r="D85" s="16">
        <v>100</v>
      </c>
      <c r="E85" s="17" t="s">
        <v>175</v>
      </c>
      <c r="F85" s="16">
        <v>1</v>
      </c>
      <c r="G85" s="16">
        <v>1</v>
      </c>
      <c r="H85" s="16">
        <v>0</v>
      </c>
    </row>
    <row r="86" spans="1:8" x14ac:dyDescent="0.3">
      <c r="A86" s="16">
        <v>21310</v>
      </c>
      <c r="B86" s="17" t="s">
        <v>176</v>
      </c>
      <c r="C86" s="16">
        <v>0</v>
      </c>
      <c r="D86" s="16">
        <v>100</v>
      </c>
      <c r="E86" s="17" t="s">
        <v>177</v>
      </c>
      <c r="F86" s="16">
        <v>1</v>
      </c>
      <c r="G86" s="16">
        <v>1</v>
      </c>
      <c r="H86" s="16">
        <v>0</v>
      </c>
    </row>
    <row r="87" spans="1:8" x14ac:dyDescent="0.3">
      <c r="A87" s="16">
        <v>21320</v>
      </c>
      <c r="B87" s="17" t="s">
        <v>178</v>
      </c>
      <c r="C87" s="16">
        <v>0</v>
      </c>
      <c r="D87" s="16">
        <v>100</v>
      </c>
      <c r="E87" s="17" t="s">
        <v>179</v>
      </c>
      <c r="F87" s="16">
        <v>1</v>
      </c>
      <c r="G87" s="16">
        <v>1</v>
      </c>
      <c r="H87" s="16">
        <v>0</v>
      </c>
    </row>
    <row r="88" spans="1:8" x14ac:dyDescent="0.3">
      <c r="A88" s="16">
        <v>21330</v>
      </c>
      <c r="B88" s="17" t="s">
        <v>180</v>
      </c>
      <c r="C88" s="16">
        <v>0</v>
      </c>
      <c r="D88" s="16">
        <v>100</v>
      </c>
      <c r="E88" s="17" t="s">
        <v>181</v>
      </c>
      <c r="F88" s="16">
        <v>1</v>
      </c>
      <c r="G88" s="16">
        <v>1</v>
      </c>
      <c r="H88" s="16">
        <v>0</v>
      </c>
    </row>
    <row r="89" spans="1:8" x14ac:dyDescent="0.3">
      <c r="A89" s="16">
        <v>21400</v>
      </c>
      <c r="B89" s="17" t="s">
        <v>182</v>
      </c>
      <c r="C89" s="16">
        <v>0</v>
      </c>
      <c r="D89" s="16">
        <v>100</v>
      </c>
      <c r="E89" s="17" t="s">
        <v>183</v>
      </c>
      <c r="F89" s="16">
        <v>1</v>
      </c>
      <c r="G89" s="16">
        <v>1</v>
      </c>
      <c r="H89" s="16">
        <v>0</v>
      </c>
    </row>
    <row r="90" spans="1:8" x14ac:dyDescent="0.3">
      <c r="A90" s="16">
        <v>21410</v>
      </c>
      <c r="B90" s="17" t="s">
        <v>184</v>
      </c>
      <c r="C90" s="16">
        <v>0</v>
      </c>
      <c r="D90" s="16">
        <v>100</v>
      </c>
      <c r="E90" s="17" t="s">
        <v>185</v>
      </c>
      <c r="F90" s="16">
        <v>1</v>
      </c>
      <c r="G90" s="16">
        <v>1</v>
      </c>
      <c r="H90" s="16">
        <v>0</v>
      </c>
    </row>
    <row r="91" spans="1:8" x14ac:dyDescent="0.3">
      <c r="A91" s="16">
        <v>21420</v>
      </c>
      <c r="B91" s="17" t="s">
        <v>186</v>
      </c>
      <c r="C91" s="16">
        <v>0</v>
      </c>
      <c r="D91" s="16">
        <v>100</v>
      </c>
      <c r="E91" s="17" t="s">
        <v>187</v>
      </c>
      <c r="F91" s="16">
        <v>1</v>
      </c>
      <c r="G91" s="16">
        <v>1</v>
      </c>
      <c r="H91" s="16">
        <v>0</v>
      </c>
    </row>
    <row r="92" spans="1:8" x14ac:dyDescent="0.3">
      <c r="A92" s="16">
        <v>21430</v>
      </c>
      <c r="B92" s="17" t="s">
        <v>188</v>
      </c>
      <c r="C92" s="16">
        <v>0</v>
      </c>
      <c r="D92" s="16">
        <v>100</v>
      </c>
      <c r="E92" s="17" t="s">
        <v>189</v>
      </c>
      <c r="F92" s="16">
        <v>1</v>
      </c>
      <c r="G92" s="16">
        <v>1</v>
      </c>
      <c r="H92" s="16">
        <v>0</v>
      </c>
    </row>
    <row r="93" spans="1:8" x14ac:dyDescent="0.3">
      <c r="A93" s="18">
        <v>25901</v>
      </c>
      <c r="B93" s="19" t="s">
        <v>190</v>
      </c>
      <c r="C93" s="18">
        <v>0</v>
      </c>
      <c r="D93" s="18">
        <v>100</v>
      </c>
      <c r="E93" s="19" t="s">
        <v>191</v>
      </c>
      <c r="F93" s="18">
        <v>1</v>
      </c>
      <c r="G93" s="18">
        <v>1</v>
      </c>
      <c r="H93" s="1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A4DD-C10C-4A77-9FFC-552DF76E6C7A}">
  <dimension ref="A1:AN264"/>
  <sheetViews>
    <sheetView tabSelected="1" zoomScaleNormal="100" workbookViewId="0">
      <pane ySplit="3" topLeftCell="A26" activePane="bottomLeft" state="frozen"/>
      <selection pane="bottomLeft" activeCell="V268" sqref="V268"/>
    </sheetView>
  </sheetViews>
  <sheetFormatPr defaultRowHeight="14.4" x14ac:dyDescent="0.3"/>
  <cols>
    <col min="1" max="1" width="7.109375" style="41" customWidth="1"/>
    <col min="2" max="2" width="18.6640625" style="32" customWidth="1"/>
    <col min="3" max="3" width="9.88671875" style="28" customWidth="1"/>
    <col min="4" max="4" width="5.44140625" style="28" customWidth="1"/>
    <col min="5" max="5" width="10.44140625" style="28" customWidth="1"/>
    <col min="6" max="6" width="13.21875" style="32" customWidth="1"/>
    <col min="7" max="7" width="6.33203125" style="28" customWidth="1"/>
    <col min="8" max="8" width="8.109375" style="28" customWidth="1"/>
    <col min="9" max="14" width="6.88671875" style="28" customWidth="1"/>
    <col min="15" max="15" width="12.6640625" style="32" customWidth="1"/>
    <col min="16" max="16" width="7.109375" style="32" customWidth="1"/>
    <col min="17" max="26" width="5.6640625" style="32" customWidth="1"/>
    <col min="27" max="27" width="6.77734375" style="34" customWidth="1"/>
    <col min="28" max="31" width="8.88671875" style="32"/>
    <col min="32" max="32" width="11.33203125" style="32" customWidth="1"/>
    <col min="33" max="34" width="8.88671875" style="32"/>
    <col min="35" max="35" width="9.33203125" style="32" customWidth="1"/>
    <col min="36" max="36" width="8.88671875" style="32"/>
    <col min="37" max="37" width="13.6640625" style="32" customWidth="1"/>
    <col min="38" max="16384" width="8.88671875" style="32"/>
  </cols>
  <sheetData>
    <row r="1" spans="1:40" x14ac:dyDescent="0.3">
      <c r="A1" s="45" t="s">
        <v>463</v>
      </c>
      <c r="B1" s="45"/>
      <c r="C1" s="38">
        <v>5</v>
      </c>
    </row>
    <row r="2" spans="1:40" s="37" customFormat="1" x14ac:dyDescent="0.3">
      <c r="A2" s="43" t="s">
        <v>462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 t="s">
        <v>461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2"/>
    </row>
    <row r="3" spans="1:40" x14ac:dyDescent="0.3">
      <c r="A3" s="29" t="s">
        <v>447</v>
      </c>
      <c r="B3" s="46" t="s">
        <v>453</v>
      </c>
      <c r="C3" s="27" t="s">
        <v>441</v>
      </c>
      <c r="D3" s="27" t="s">
        <v>464</v>
      </c>
      <c r="E3" s="29" t="s">
        <v>454</v>
      </c>
      <c r="F3" s="46" t="s">
        <v>473</v>
      </c>
      <c r="G3" s="27" t="s">
        <v>443</v>
      </c>
      <c r="H3" s="27" t="s">
        <v>444</v>
      </c>
      <c r="I3" s="27" t="s">
        <v>474</v>
      </c>
      <c r="J3" s="27" t="s">
        <v>475</v>
      </c>
      <c r="K3" s="27" t="s">
        <v>458</v>
      </c>
      <c r="L3" s="27" t="s">
        <v>457</v>
      </c>
      <c r="M3" s="27" t="s">
        <v>459</v>
      </c>
      <c r="N3" s="27" t="s">
        <v>460</v>
      </c>
      <c r="O3" s="27" t="s">
        <v>0</v>
      </c>
      <c r="P3" s="27" t="s">
        <v>194</v>
      </c>
      <c r="Q3" s="27" t="s">
        <v>448</v>
      </c>
      <c r="R3" s="27" t="s">
        <v>192</v>
      </c>
      <c r="S3" s="27" t="s">
        <v>193</v>
      </c>
      <c r="T3" s="27" t="s">
        <v>195</v>
      </c>
      <c r="U3" s="27" t="s">
        <v>196</v>
      </c>
      <c r="V3" s="27" t="s">
        <v>197</v>
      </c>
      <c r="W3" s="27" t="s">
        <v>198</v>
      </c>
      <c r="X3" s="27" t="s">
        <v>199</v>
      </c>
      <c r="Y3" s="27" t="s">
        <v>200</v>
      </c>
      <c r="Z3" s="27" t="s">
        <v>201</v>
      </c>
      <c r="AA3" s="30"/>
      <c r="AB3" s="31" t="s">
        <v>194</v>
      </c>
      <c r="AC3" s="32" t="s">
        <v>0</v>
      </c>
      <c r="AD3" s="31" t="s">
        <v>192</v>
      </c>
      <c r="AE3" s="31" t="s">
        <v>193</v>
      </c>
      <c r="AF3" s="31" t="s">
        <v>195</v>
      </c>
      <c r="AG3" s="31" t="s">
        <v>196</v>
      </c>
      <c r="AH3" s="31" t="s">
        <v>197</v>
      </c>
      <c r="AI3" s="31" t="s">
        <v>198</v>
      </c>
      <c r="AJ3" s="31" t="s">
        <v>199</v>
      </c>
      <c r="AK3" s="31" t="s">
        <v>200</v>
      </c>
      <c r="AL3" s="31" t="s">
        <v>201</v>
      </c>
      <c r="AM3" s="31" t="s">
        <v>202</v>
      </c>
      <c r="AN3" s="31" t="s">
        <v>0</v>
      </c>
    </row>
    <row r="4" spans="1:40" x14ac:dyDescent="0.3">
      <c r="A4" s="39">
        <v>0</v>
      </c>
      <c r="B4" s="32" t="s">
        <v>8</v>
      </c>
      <c r="C4" s="28" t="s">
        <v>456</v>
      </c>
      <c r="D4" s="28">
        <v>1</v>
      </c>
      <c r="E4" s="28" t="s">
        <v>446</v>
      </c>
      <c r="F4" s="32" t="s">
        <v>359</v>
      </c>
      <c r="G4" s="28" t="str">
        <f>"No"</f>
        <v>No</v>
      </c>
      <c r="H4" s="28">
        <f>0</f>
        <v>0</v>
      </c>
      <c r="I4" s="28" t="str">
        <f>"Yes"</f>
        <v>Yes</v>
      </c>
      <c r="J4" s="28" t="str">
        <f t="shared" ref="J4:J67" si="0">"No"</f>
        <v>No</v>
      </c>
      <c r="K4" s="28">
        <f>INT(ResourceEffects[[#This Row],[Time]]*TimeInterval/60/60/24)</f>
        <v>0</v>
      </c>
      <c r="L4" s="28">
        <f>INT(ResourceEffects[[#This Row],[Time]]*TimeInterval/60/60)-ResourceEffects[[#This Row],[Days]]*24</f>
        <v>0</v>
      </c>
      <c r="M4" s="28">
        <f>INT(ResourceEffects[[#This Row],[Time]]*TimeInterval/60)-ResourceEffects[[#This Row],[Hours]]*60-ResourceEffects[[#This Row],[Days]]*60*24</f>
        <v>0</v>
      </c>
      <c r="N4" s="28">
        <f>ResourceEffects[[#This Row],[Time]]*TimeInterval-ResourceEffects[[#This Row],[Min]]*60-ResourceEffects[[#This Row],[Hours]]*60*60-ResourceEffects[[#This Row],[Days]]*60*60*24</f>
        <v>0</v>
      </c>
      <c r="O4" s="33">
        <f ca="1">INT(RAND()*999999999)</f>
        <v>260506083</v>
      </c>
      <c r="P4" s="33">
        <f>_xlfn.XLOOKUP(ResourceEffects[[#This Row],[Protocol Name]],ProtocolNamesCol,ProtocolIds,"")</f>
        <v>1</v>
      </c>
      <c r="Q4" s="33">
        <f>ResourceEffects[[#This Row],[Time]]</f>
        <v>0</v>
      </c>
      <c r="R4" s="33">
        <f>ResourceEffects[[#This Row],[Drone ID]]</f>
        <v>0</v>
      </c>
      <c r="S4" s="33">
        <f>_xlfn.XLOOKUP(ResourceEffects[[#This Row],[Resource Name]],ResourceNames,ResourceIds,"")</f>
        <v>5201</v>
      </c>
      <c r="T4" s="33">
        <f>_xlfn.XLOOKUP(ResourceEffects[[#This Row],[Event Type]],EventTypeNames,EventTypeIds,"")</f>
        <v>2</v>
      </c>
      <c r="U4" s="33">
        <f>IF(ResourceEffects[[#This Row],[Is Local]]="Yes",1,0)</f>
        <v>1</v>
      </c>
      <c r="V4" s="33">
        <f>IF(ResourceEffects[[#This Row],[Is Installed]]="Yes",1,0)</f>
        <v>0</v>
      </c>
      <c r="W4" s="33">
        <f>IF(ResourceEffects[[#This Row],[Status]]="Locked",1,0)</f>
        <v>0</v>
      </c>
      <c r="X4" s="33">
        <f>IF(ResourceEffects[[#This Row],[event_type]]=1,0,1)</f>
        <v>1</v>
      </c>
      <c r="Y4" s="33">
        <f>IF(ResourceEffects[[#This Row],[Use Abundancies]]="Yes",1,0)</f>
        <v>0</v>
      </c>
      <c r="Z4" s="33">
        <f>ResourceEffects[[#This Row],[∆]]</f>
        <v>1</v>
      </c>
      <c r="AB4" s="35">
        <v>1</v>
      </c>
      <c r="AD4" s="35">
        <v>0</v>
      </c>
      <c r="AE4" s="35">
        <v>5201</v>
      </c>
      <c r="AF4" s="35">
        <v>1</v>
      </c>
      <c r="AG4" s="35">
        <v>1</v>
      </c>
      <c r="AH4" s="35">
        <v>0</v>
      </c>
      <c r="AI4" s="35">
        <v>1</v>
      </c>
      <c r="AJ4" s="35">
        <v>0</v>
      </c>
      <c r="AK4" s="35">
        <v>0</v>
      </c>
      <c r="AL4" s="35">
        <v>1</v>
      </c>
      <c r="AM4" s="35">
        <v>1</v>
      </c>
      <c r="AN4" s="35">
        <v>278</v>
      </c>
    </row>
    <row r="5" spans="1:40" x14ac:dyDescent="0.3">
      <c r="A5" s="40">
        <v>1</v>
      </c>
      <c r="B5" s="32" t="s">
        <v>8</v>
      </c>
      <c r="C5" s="28" t="s">
        <v>455</v>
      </c>
      <c r="D5" s="28">
        <v>1</v>
      </c>
      <c r="E5" s="28" t="s">
        <v>442</v>
      </c>
      <c r="F5" s="32" t="s">
        <v>359</v>
      </c>
      <c r="G5" s="28" t="str">
        <f>"No"</f>
        <v>No</v>
      </c>
      <c r="H5" s="28">
        <f>0</f>
        <v>0</v>
      </c>
      <c r="I5" s="28" t="str">
        <f>"Yes"</f>
        <v>Yes</v>
      </c>
      <c r="J5" s="28" t="str">
        <f t="shared" si="0"/>
        <v>No</v>
      </c>
      <c r="K5" s="28">
        <f>INT(ResourceEffects[[#This Row],[Time]]*TimeInterval/60/60/24)</f>
        <v>0</v>
      </c>
      <c r="L5" s="28">
        <f>INT(ResourceEffects[[#This Row],[Time]]*TimeInterval/60/60)-ResourceEffects[[#This Row],[Days]]*24</f>
        <v>0</v>
      </c>
      <c r="M5" s="28">
        <f>INT(ResourceEffects[[#This Row],[Time]]*TimeInterval/60)-ResourceEffects[[#This Row],[Hours]]*60-ResourceEffects[[#This Row],[Days]]*60*24</f>
        <v>0</v>
      </c>
      <c r="N5" s="28">
        <f>ResourceEffects[[#This Row],[Time]]*TimeInterval-ResourceEffects[[#This Row],[Min]]*60-ResourceEffects[[#This Row],[Hours]]*60*60-ResourceEffects[[#This Row],[Days]]*60*60*24</f>
        <v>5</v>
      </c>
      <c r="O5" s="33">
        <f ca="1">INT(RAND()*999999999)</f>
        <v>466409288</v>
      </c>
      <c r="P5" s="33">
        <f>_xlfn.XLOOKUP(ResourceEffects[[#This Row],[Protocol Name]],ProtocolNamesCol,ProtocolIds,"")</f>
        <v>1</v>
      </c>
      <c r="Q5" s="33">
        <f>ResourceEffects[[#This Row],[Time]]</f>
        <v>1</v>
      </c>
      <c r="R5" s="33">
        <f>ResourceEffects[[#This Row],[Drone ID]]</f>
        <v>0</v>
      </c>
      <c r="S5" s="33">
        <f>_xlfn.XLOOKUP(ResourceEffects[[#This Row],[Resource Name]],ResourceNames,ResourceIds,"")</f>
        <v>5201</v>
      </c>
      <c r="T5" s="33">
        <f>_xlfn.XLOOKUP(ResourceEffects[[#This Row],[Event Type]],EventTypeNames,EventTypeIds,"")</f>
        <v>1</v>
      </c>
      <c r="U5" s="33">
        <f>IF(ResourceEffects[[#This Row],[Is Local]]="Yes",1,0)</f>
        <v>1</v>
      </c>
      <c r="V5" s="33">
        <f>IF(ResourceEffects[[#This Row],[Is Installed]]="Yes",1,0)</f>
        <v>0</v>
      </c>
      <c r="W5" s="33">
        <f>IF(ResourceEffects[[#This Row],[Status]]="Locked",1,0)</f>
        <v>1</v>
      </c>
      <c r="X5" s="33">
        <f>IF(ResourceEffects[[#This Row],[event_type]]=1,0,1)</f>
        <v>0</v>
      </c>
      <c r="Y5" s="33">
        <f>IF(ResourceEffects[[#This Row],[Use Abundancies]]="Yes",1,0)</f>
        <v>0</v>
      </c>
      <c r="Z5" s="33">
        <f>ResourceEffects[[#This Row],[∆]]</f>
        <v>1</v>
      </c>
      <c r="AB5" s="35">
        <v>1</v>
      </c>
      <c r="AD5" s="35">
        <v>0</v>
      </c>
      <c r="AE5" s="35">
        <v>1</v>
      </c>
      <c r="AF5" s="35">
        <v>2</v>
      </c>
      <c r="AG5" s="35">
        <v>1</v>
      </c>
      <c r="AH5" s="35">
        <v>0</v>
      </c>
      <c r="AI5" s="35">
        <v>0</v>
      </c>
      <c r="AJ5" s="35">
        <v>1</v>
      </c>
      <c r="AK5" s="35">
        <v>0</v>
      </c>
      <c r="AL5" s="35">
        <v>1</v>
      </c>
      <c r="AM5" s="35">
        <v>2</v>
      </c>
      <c r="AN5" s="35">
        <v>279</v>
      </c>
    </row>
    <row r="6" spans="1:40" x14ac:dyDescent="0.3">
      <c r="A6" s="39">
        <v>2</v>
      </c>
      <c r="B6" s="32" t="s">
        <v>8</v>
      </c>
      <c r="C6" s="28" t="s">
        <v>456</v>
      </c>
      <c r="D6" s="28">
        <v>1</v>
      </c>
      <c r="E6" s="28" t="s">
        <v>446</v>
      </c>
      <c r="F6" s="32" t="s">
        <v>206</v>
      </c>
      <c r="G6" s="28" t="str">
        <f>"No"</f>
        <v>No</v>
      </c>
      <c r="H6" s="28">
        <f>0</f>
        <v>0</v>
      </c>
      <c r="I6" s="28" t="str">
        <f>"Yes"</f>
        <v>Yes</v>
      </c>
      <c r="J6" s="28" t="str">
        <f t="shared" si="0"/>
        <v>No</v>
      </c>
      <c r="K6" s="28">
        <f>INT(ResourceEffects[[#This Row],[Time]]*TimeInterval/60/60/24)</f>
        <v>0</v>
      </c>
      <c r="L6" s="28">
        <f>INT(ResourceEffects[[#This Row],[Time]]*TimeInterval/60/60)-ResourceEffects[[#This Row],[Days]]*24</f>
        <v>0</v>
      </c>
      <c r="M6" s="28">
        <f>INT(ResourceEffects[[#This Row],[Time]]*TimeInterval/60)-ResourceEffects[[#This Row],[Hours]]*60-ResourceEffects[[#This Row],[Days]]*60*24</f>
        <v>0</v>
      </c>
      <c r="N6" s="28">
        <f>ResourceEffects[[#This Row],[Time]]*TimeInterval-ResourceEffects[[#This Row],[Min]]*60-ResourceEffects[[#This Row],[Hours]]*60*60-ResourceEffects[[#This Row],[Days]]*60*60*24</f>
        <v>10</v>
      </c>
      <c r="O6" s="33">
        <f ca="1">INT(RAND()*999999999)</f>
        <v>670078372</v>
      </c>
      <c r="P6" s="33">
        <f>_xlfn.XLOOKUP(ResourceEffects[[#This Row],[Protocol Name]],ProtocolNamesCol,ProtocolIds,"")</f>
        <v>1</v>
      </c>
      <c r="Q6" s="33">
        <f>ResourceEffects[[#This Row],[Time]]</f>
        <v>2</v>
      </c>
      <c r="R6" s="33">
        <f>ResourceEffects[[#This Row],[Drone ID]]</f>
        <v>0</v>
      </c>
      <c r="S6" s="33">
        <f>_xlfn.XLOOKUP(ResourceEffects[[#This Row],[Resource Name]],ResourceNames,ResourceIds,"")</f>
        <v>1000</v>
      </c>
      <c r="T6" s="33">
        <f>_xlfn.XLOOKUP(ResourceEffects[[#This Row],[Event Type]],EventTypeNames,EventTypeIds,"")</f>
        <v>2</v>
      </c>
      <c r="U6" s="33">
        <f>IF(ResourceEffects[[#This Row],[Is Local]]="Yes",1,0)</f>
        <v>1</v>
      </c>
      <c r="V6" s="33">
        <f>IF(ResourceEffects[[#This Row],[Is Installed]]="Yes",1,0)</f>
        <v>0</v>
      </c>
      <c r="W6" s="33">
        <f>IF(ResourceEffects[[#This Row],[Status]]="Locked",1,0)</f>
        <v>0</v>
      </c>
      <c r="X6" s="33">
        <f>IF(ResourceEffects[[#This Row],[event_type]]=1,0,1)</f>
        <v>1</v>
      </c>
      <c r="Y6" s="33">
        <f>IF(ResourceEffects[[#This Row],[Use Abundancies]]="Yes",1,0)</f>
        <v>0</v>
      </c>
      <c r="Z6" s="33">
        <f>ResourceEffects[[#This Row],[∆]]</f>
        <v>1</v>
      </c>
      <c r="AB6" s="35">
        <v>1</v>
      </c>
      <c r="AD6" s="35">
        <v>0</v>
      </c>
      <c r="AE6" s="35">
        <v>1350</v>
      </c>
      <c r="AF6" s="35">
        <v>1</v>
      </c>
      <c r="AG6" s="35">
        <v>1</v>
      </c>
      <c r="AH6" s="35">
        <v>0</v>
      </c>
      <c r="AI6" s="35">
        <v>0</v>
      </c>
      <c r="AJ6" s="35">
        <v>0</v>
      </c>
      <c r="AK6" s="35">
        <v>0</v>
      </c>
      <c r="AL6" s="35">
        <v>2</v>
      </c>
      <c r="AM6" s="35">
        <v>10</v>
      </c>
      <c r="AN6" s="35">
        <v>280</v>
      </c>
    </row>
    <row r="7" spans="1:40" x14ac:dyDescent="0.3">
      <c r="A7" s="39">
        <v>10</v>
      </c>
      <c r="B7" s="32" t="s">
        <v>8</v>
      </c>
      <c r="C7" s="28" t="s">
        <v>455</v>
      </c>
      <c r="D7" s="28">
        <v>2</v>
      </c>
      <c r="E7" s="28" t="s">
        <v>446</v>
      </c>
      <c r="F7" s="32" t="s">
        <v>236</v>
      </c>
      <c r="G7" s="28" t="str">
        <f>"No"</f>
        <v>No</v>
      </c>
      <c r="H7" s="28">
        <f>0</f>
        <v>0</v>
      </c>
      <c r="I7" s="28" t="str">
        <f>"Yes"</f>
        <v>Yes</v>
      </c>
      <c r="J7" s="28" t="str">
        <f t="shared" si="0"/>
        <v>No</v>
      </c>
      <c r="K7" s="28">
        <f>INT(ResourceEffects[[#This Row],[Time]]*TimeInterval/60/60/24)</f>
        <v>0</v>
      </c>
      <c r="L7" s="28">
        <f>INT(ResourceEffects[[#This Row],[Time]]*TimeInterval/60/60)-ResourceEffects[[#This Row],[Days]]*24</f>
        <v>0</v>
      </c>
      <c r="M7" s="28">
        <f>INT(ResourceEffects[[#This Row],[Time]]*TimeInterval/60)-ResourceEffects[[#This Row],[Hours]]*60-ResourceEffects[[#This Row],[Days]]*60*24</f>
        <v>0</v>
      </c>
      <c r="N7" s="28">
        <f>ResourceEffects[[#This Row],[Time]]*TimeInterval-ResourceEffects[[#This Row],[Min]]*60-ResourceEffects[[#This Row],[Hours]]*60*60-ResourceEffects[[#This Row],[Days]]*60*60*24</f>
        <v>50</v>
      </c>
      <c r="O7" s="33">
        <f ca="1">INT(RAND()*999999999)</f>
        <v>542750584</v>
      </c>
      <c r="P7" s="33">
        <f>_xlfn.XLOOKUP(ResourceEffects[[#This Row],[Protocol Name]],ProtocolNamesCol,ProtocolIds,"")</f>
        <v>1</v>
      </c>
      <c r="Q7" s="33">
        <f>ResourceEffects[[#This Row],[Time]]</f>
        <v>10</v>
      </c>
      <c r="R7" s="33">
        <f>ResourceEffects[[#This Row],[Drone ID]]</f>
        <v>0</v>
      </c>
      <c r="S7" s="33">
        <f>_xlfn.XLOOKUP(ResourceEffects[[#This Row],[Resource Name]],ResourceNames,ResourceIds,"")</f>
        <v>1350</v>
      </c>
      <c r="T7" s="33">
        <f>_xlfn.XLOOKUP(ResourceEffects[[#This Row],[Event Type]],EventTypeNames,EventTypeIds,"")</f>
        <v>1</v>
      </c>
      <c r="U7" s="33">
        <f>IF(ResourceEffects[[#This Row],[Is Local]]="Yes",1,0)</f>
        <v>1</v>
      </c>
      <c r="V7" s="33">
        <f>IF(ResourceEffects[[#This Row],[Is Installed]]="Yes",1,0)</f>
        <v>0</v>
      </c>
      <c r="W7" s="33">
        <f>IF(ResourceEffects[[#This Row],[Status]]="Locked",1,0)</f>
        <v>0</v>
      </c>
      <c r="X7" s="33">
        <f>IF(ResourceEffects[[#This Row],[event_type]]=1,0,1)</f>
        <v>0</v>
      </c>
      <c r="Y7" s="33">
        <f>IF(ResourceEffects[[#This Row],[Use Abundancies]]="Yes",1,0)</f>
        <v>0</v>
      </c>
      <c r="Z7" s="33">
        <f>ResourceEffects[[#This Row],[∆]]</f>
        <v>2</v>
      </c>
      <c r="AB7" s="35">
        <v>1</v>
      </c>
      <c r="AD7" s="35">
        <v>0</v>
      </c>
      <c r="AE7" s="35">
        <v>5201</v>
      </c>
      <c r="AF7" s="35">
        <v>2</v>
      </c>
      <c r="AG7" s="35">
        <v>1</v>
      </c>
      <c r="AH7" s="35">
        <v>0</v>
      </c>
      <c r="AI7" s="35">
        <v>1</v>
      </c>
      <c r="AJ7" s="35">
        <v>1</v>
      </c>
      <c r="AK7" s="35">
        <v>0</v>
      </c>
      <c r="AL7" s="35">
        <v>1</v>
      </c>
      <c r="AM7" s="35">
        <v>11</v>
      </c>
      <c r="AN7" s="35">
        <v>281</v>
      </c>
    </row>
    <row r="8" spans="1:40" x14ac:dyDescent="0.3">
      <c r="A8" s="39">
        <v>11</v>
      </c>
      <c r="B8" s="32" t="s">
        <v>8</v>
      </c>
      <c r="C8" s="28" t="s">
        <v>456</v>
      </c>
      <c r="D8" s="28">
        <v>1</v>
      </c>
      <c r="E8" s="28" t="s">
        <v>442</v>
      </c>
      <c r="F8" s="32" t="s">
        <v>359</v>
      </c>
      <c r="G8" s="28" t="str">
        <f>"No"</f>
        <v>No</v>
      </c>
      <c r="H8" s="28">
        <f>0</f>
        <v>0</v>
      </c>
      <c r="I8" s="28" t="str">
        <f>"Yes"</f>
        <v>Yes</v>
      </c>
      <c r="J8" s="28" t="str">
        <f t="shared" si="0"/>
        <v>No</v>
      </c>
      <c r="K8" s="28">
        <f>INT(ResourceEffects[[#This Row],[Time]]*TimeInterval/60/60/24)</f>
        <v>0</v>
      </c>
      <c r="L8" s="28">
        <f>INT(ResourceEffects[[#This Row],[Time]]*TimeInterval/60/60)-ResourceEffects[[#This Row],[Days]]*24</f>
        <v>0</v>
      </c>
      <c r="M8" s="28">
        <f>INT(ResourceEffects[[#This Row],[Time]]*TimeInterval/60)-ResourceEffects[[#This Row],[Hours]]*60-ResourceEffects[[#This Row],[Days]]*60*24</f>
        <v>0</v>
      </c>
      <c r="N8" s="28">
        <f>ResourceEffects[[#This Row],[Time]]*TimeInterval-ResourceEffects[[#This Row],[Min]]*60-ResourceEffects[[#This Row],[Hours]]*60*60-ResourceEffects[[#This Row],[Days]]*60*60*24</f>
        <v>55</v>
      </c>
      <c r="O8" s="33">
        <f ca="1">INT(RAND()*999999999)</f>
        <v>481914189</v>
      </c>
      <c r="P8" s="33">
        <f>_xlfn.XLOOKUP(ResourceEffects[[#This Row],[Protocol Name]],ProtocolNamesCol,ProtocolIds,"")</f>
        <v>1</v>
      </c>
      <c r="Q8" s="33">
        <f>ResourceEffects[[#This Row],[Time]]</f>
        <v>11</v>
      </c>
      <c r="R8" s="33">
        <f>ResourceEffects[[#This Row],[Drone ID]]</f>
        <v>0</v>
      </c>
      <c r="S8" s="33">
        <f>_xlfn.XLOOKUP(ResourceEffects[[#This Row],[Resource Name]],ResourceNames,ResourceIds,"")</f>
        <v>5201</v>
      </c>
      <c r="T8" s="33">
        <f>_xlfn.XLOOKUP(ResourceEffects[[#This Row],[Event Type]],EventTypeNames,EventTypeIds,"")</f>
        <v>2</v>
      </c>
      <c r="U8" s="33">
        <f>IF(ResourceEffects[[#This Row],[Is Local]]="Yes",1,0)</f>
        <v>1</v>
      </c>
      <c r="V8" s="33">
        <f>IF(ResourceEffects[[#This Row],[Is Installed]]="Yes",1,0)</f>
        <v>0</v>
      </c>
      <c r="W8" s="33">
        <f>IF(ResourceEffects[[#This Row],[Status]]="Locked",1,0)</f>
        <v>1</v>
      </c>
      <c r="X8" s="33">
        <f>IF(ResourceEffects[[#This Row],[event_type]]=1,0,1)</f>
        <v>1</v>
      </c>
      <c r="Y8" s="33">
        <f>IF(ResourceEffects[[#This Row],[Use Abundancies]]="Yes",1,0)</f>
        <v>0</v>
      </c>
      <c r="Z8" s="33">
        <f>ResourceEffects[[#This Row],[∆]]</f>
        <v>1</v>
      </c>
      <c r="AB8" s="35">
        <v>1</v>
      </c>
      <c r="AD8" s="35">
        <v>0</v>
      </c>
      <c r="AE8" s="35">
        <v>5201</v>
      </c>
      <c r="AF8" s="35">
        <v>1</v>
      </c>
      <c r="AG8" s="35">
        <v>1</v>
      </c>
      <c r="AH8" s="35">
        <v>0</v>
      </c>
      <c r="AI8" s="35">
        <v>0</v>
      </c>
      <c r="AJ8" s="35">
        <v>0</v>
      </c>
      <c r="AK8" s="35">
        <v>0</v>
      </c>
      <c r="AL8" s="35">
        <v>1</v>
      </c>
      <c r="AM8" s="35">
        <v>12</v>
      </c>
      <c r="AN8" s="35">
        <v>282</v>
      </c>
    </row>
    <row r="9" spans="1:40" x14ac:dyDescent="0.3">
      <c r="A9" s="39">
        <v>12</v>
      </c>
      <c r="B9" s="32" t="s">
        <v>8</v>
      </c>
      <c r="C9" s="28" t="s">
        <v>455</v>
      </c>
      <c r="D9" s="28">
        <v>1</v>
      </c>
      <c r="E9" s="28" t="s">
        <v>446</v>
      </c>
      <c r="F9" s="32" t="s">
        <v>359</v>
      </c>
      <c r="G9" s="28" t="str">
        <f>"No"</f>
        <v>No</v>
      </c>
      <c r="H9" s="28">
        <f>0</f>
        <v>0</v>
      </c>
      <c r="I9" s="28" t="str">
        <f>"Yes"</f>
        <v>Yes</v>
      </c>
      <c r="J9" s="28" t="str">
        <f t="shared" si="0"/>
        <v>No</v>
      </c>
      <c r="K9" s="28">
        <f>INT(ResourceEffects[[#This Row],[Time]]*TimeInterval/60/60/24)</f>
        <v>0</v>
      </c>
      <c r="L9" s="28">
        <f>INT(ResourceEffects[[#This Row],[Time]]*TimeInterval/60/60)-ResourceEffects[[#This Row],[Days]]*24</f>
        <v>0</v>
      </c>
      <c r="M9" s="28">
        <f>INT(ResourceEffects[[#This Row],[Time]]*TimeInterval/60)-ResourceEffects[[#This Row],[Hours]]*60-ResourceEffects[[#This Row],[Days]]*60*24</f>
        <v>1</v>
      </c>
      <c r="N9" s="28">
        <f>ResourceEffects[[#This Row],[Time]]*TimeInterval-ResourceEffects[[#This Row],[Min]]*60-ResourceEffects[[#This Row],[Hours]]*60*60-ResourceEffects[[#This Row],[Days]]*60*60*24</f>
        <v>0</v>
      </c>
      <c r="O9" s="33">
        <f ca="1">INT(RAND()*999999999)</f>
        <v>761834985</v>
      </c>
      <c r="P9" s="33">
        <f>_xlfn.XLOOKUP(ResourceEffects[[#This Row],[Protocol Name]],ProtocolNamesCol,ProtocolIds,"")</f>
        <v>1</v>
      </c>
      <c r="Q9" s="33">
        <f>ResourceEffects[[#This Row],[Time]]</f>
        <v>12</v>
      </c>
      <c r="R9" s="33">
        <f>ResourceEffects[[#This Row],[Drone ID]]</f>
        <v>0</v>
      </c>
      <c r="S9" s="33">
        <f>_xlfn.XLOOKUP(ResourceEffects[[#This Row],[Resource Name]],ResourceNames,ResourceIds,"")</f>
        <v>5201</v>
      </c>
      <c r="T9" s="33">
        <f>_xlfn.XLOOKUP(ResourceEffects[[#This Row],[Event Type]],EventTypeNames,EventTypeIds,"")</f>
        <v>1</v>
      </c>
      <c r="U9" s="33">
        <f>IF(ResourceEffects[[#This Row],[Is Local]]="Yes",1,0)</f>
        <v>1</v>
      </c>
      <c r="V9" s="33">
        <f>IF(ResourceEffects[[#This Row],[Is Installed]]="Yes",1,0)</f>
        <v>0</v>
      </c>
      <c r="W9" s="33">
        <f>IF(ResourceEffects[[#This Row],[Status]]="Locked",1,0)</f>
        <v>0</v>
      </c>
      <c r="X9" s="33">
        <f>IF(ResourceEffects[[#This Row],[event_type]]=1,0,1)</f>
        <v>0</v>
      </c>
      <c r="Y9" s="33">
        <f>IF(ResourceEffects[[#This Row],[Use Abundancies]]="Yes",1,0)</f>
        <v>0</v>
      </c>
      <c r="Z9" s="33">
        <f>ResourceEffects[[#This Row],[∆]]</f>
        <v>1</v>
      </c>
      <c r="AB9" s="35">
        <v>1</v>
      </c>
      <c r="AD9" s="35">
        <v>0</v>
      </c>
      <c r="AE9" s="35">
        <v>5201</v>
      </c>
      <c r="AF9" s="35">
        <v>2</v>
      </c>
      <c r="AG9" s="35">
        <v>1</v>
      </c>
      <c r="AH9" s="35">
        <v>0</v>
      </c>
      <c r="AI9" s="35">
        <v>0</v>
      </c>
      <c r="AJ9" s="35">
        <v>1</v>
      </c>
      <c r="AK9" s="35">
        <v>0</v>
      </c>
      <c r="AL9" s="35">
        <v>1</v>
      </c>
      <c r="AM9" s="35">
        <v>0</v>
      </c>
      <c r="AN9" s="35">
        <v>1277</v>
      </c>
    </row>
    <row r="10" spans="1:40" x14ac:dyDescent="0.3">
      <c r="A10" s="39">
        <v>0</v>
      </c>
      <c r="B10" s="32" t="s">
        <v>14</v>
      </c>
      <c r="C10" s="28" t="s">
        <v>456</v>
      </c>
      <c r="D10" s="28">
        <v>1</v>
      </c>
      <c r="E10" s="28" t="s">
        <v>446</v>
      </c>
      <c r="F10" s="32" t="s">
        <v>450</v>
      </c>
      <c r="G10" s="28" t="str">
        <f>"No"</f>
        <v>No</v>
      </c>
      <c r="H10" s="28">
        <f>0</f>
        <v>0</v>
      </c>
      <c r="I10" s="28" t="str">
        <f>"Yes"</f>
        <v>Yes</v>
      </c>
      <c r="J10" s="28" t="str">
        <f t="shared" si="0"/>
        <v>No</v>
      </c>
      <c r="K10" s="28">
        <f>INT(ResourceEffects[[#This Row],[Time]]*TimeInterval/60/60/24)</f>
        <v>0</v>
      </c>
      <c r="L10" s="28">
        <f>INT(ResourceEffects[[#This Row],[Time]]*TimeInterval/60/60)-ResourceEffects[[#This Row],[Days]]*24</f>
        <v>0</v>
      </c>
      <c r="M10" s="28">
        <f>INT(ResourceEffects[[#This Row],[Time]]*TimeInterval/60)-ResourceEffects[[#This Row],[Hours]]*60-ResourceEffects[[#This Row],[Days]]*60*24</f>
        <v>0</v>
      </c>
      <c r="N10" s="28">
        <f>ResourceEffects[[#This Row],[Time]]*TimeInterval-ResourceEffects[[#This Row],[Min]]*60-ResourceEffects[[#This Row],[Hours]]*60*60-ResourceEffects[[#This Row],[Days]]*60*60*24</f>
        <v>0</v>
      </c>
      <c r="O10" s="33">
        <f ca="1">INT(RAND()*999999999)</f>
        <v>23717675</v>
      </c>
      <c r="P10" s="33">
        <f>_xlfn.XLOOKUP(ResourceEffects[[#This Row],[Protocol Name]],ProtocolNamesCol,ProtocolIds,"")</f>
        <v>10</v>
      </c>
      <c r="Q10" s="33">
        <f>ResourceEffects[[#This Row],[Time]]</f>
        <v>0</v>
      </c>
      <c r="R10" s="33">
        <f>ResourceEffects[[#This Row],[Drone ID]]</f>
        <v>0</v>
      </c>
      <c r="S10" s="33">
        <f>_xlfn.XLOOKUP(ResourceEffects[[#This Row],[Resource Name]],ResourceNames,ResourceIds,"")</f>
        <v>-2</v>
      </c>
      <c r="T10" s="33">
        <f>_xlfn.XLOOKUP(ResourceEffects[[#This Row],[Event Type]],EventTypeNames,EventTypeIds,"")</f>
        <v>2</v>
      </c>
      <c r="U10" s="33">
        <f>IF(ResourceEffects[[#This Row],[Is Local]]="Yes",1,0)</f>
        <v>1</v>
      </c>
      <c r="V10" s="33">
        <f>IF(ResourceEffects[[#This Row],[Is Installed]]="Yes",1,0)</f>
        <v>0</v>
      </c>
      <c r="W10" s="33">
        <f>IF(ResourceEffects[[#This Row],[Status]]="Locked",1,0)</f>
        <v>0</v>
      </c>
      <c r="X10" s="33">
        <f>IF(ResourceEffects[[#This Row],[event_type]]=1,0,1)</f>
        <v>1</v>
      </c>
      <c r="Y10" s="33">
        <f>IF(ResourceEffects[[#This Row],[Use Abundancies]]="Yes",1,0)</f>
        <v>0</v>
      </c>
      <c r="Z10" s="33">
        <f>ResourceEffects[[#This Row],[∆]]</f>
        <v>1</v>
      </c>
      <c r="AB10" s="35">
        <v>10</v>
      </c>
      <c r="AD10" s="35">
        <v>0</v>
      </c>
      <c r="AE10" s="35">
        <v>-2</v>
      </c>
      <c r="AF10" s="35">
        <v>2</v>
      </c>
      <c r="AG10" s="35">
        <v>0</v>
      </c>
      <c r="AH10" s="35">
        <v>0</v>
      </c>
      <c r="AI10" s="35">
        <v>0</v>
      </c>
      <c r="AJ10" s="35">
        <v>1</v>
      </c>
      <c r="AK10" s="35">
        <v>0</v>
      </c>
      <c r="AL10" s="35">
        <v>1</v>
      </c>
      <c r="AM10" s="35">
        <v>0</v>
      </c>
      <c r="AN10" s="35">
        <v>8</v>
      </c>
    </row>
    <row r="11" spans="1:40" x14ac:dyDescent="0.3">
      <c r="A11" s="39">
        <v>1</v>
      </c>
      <c r="B11" s="32" t="s">
        <v>14</v>
      </c>
      <c r="C11" s="28" t="s">
        <v>455</v>
      </c>
      <c r="D11" s="28">
        <v>1</v>
      </c>
      <c r="E11" s="28" t="s">
        <v>446</v>
      </c>
      <c r="F11" s="32" t="s">
        <v>450</v>
      </c>
      <c r="G11" s="28" t="str">
        <f>"No"</f>
        <v>No</v>
      </c>
      <c r="H11" s="28">
        <v>-1</v>
      </c>
      <c r="I11" s="28" t="str">
        <f>"Yes"</f>
        <v>Yes</v>
      </c>
      <c r="J11" s="28" t="str">
        <f t="shared" si="0"/>
        <v>No</v>
      </c>
      <c r="K11" s="28">
        <f>INT(ResourceEffects[[#This Row],[Time]]*TimeInterval/60/60/24)</f>
        <v>0</v>
      </c>
      <c r="L11" s="28">
        <f>INT(ResourceEffects[[#This Row],[Time]]*TimeInterval/60/60)-ResourceEffects[[#This Row],[Days]]*24</f>
        <v>0</v>
      </c>
      <c r="M11" s="28">
        <f>INT(ResourceEffects[[#This Row],[Time]]*TimeInterval/60)-ResourceEffects[[#This Row],[Hours]]*60-ResourceEffects[[#This Row],[Days]]*60*24</f>
        <v>0</v>
      </c>
      <c r="N11" s="28">
        <f>ResourceEffects[[#This Row],[Time]]*TimeInterval-ResourceEffects[[#This Row],[Min]]*60-ResourceEffects[[#This Row],[Hours]]*60*60-ResourceEffects[[#This Row],[Days]]*60*60*24</f>
        <v>5</v>
      </c>
      <c r="O11" s="33">
        <f ca="1">INT(RAND()*999999999)</f>
        <v>302076256</v>
      </c>
      <c r="P11" s="33">
        <f>_xlfn.XLOOKUP(ResourceEffects[[#This Row],[Protocol Name]],ProtocolNamesCol,ProtocolIds,"")</f>
        <v>10</v>
      </c>
      <c r="Q11" s="33">
        <f>ResourceEffects[[#This Row],[Time]]</f>
        <v>1</v>
      </c>
      <c r="R11" s="33">
        <f>ResourceEffects[[#This Row],[Drone ID]]</f>
        <v>-1</v>
      </c>
      <c r="S11" s="33">
        <f>_xlfn.XLOOKUP(ResourceEffects[[#This Row],[Resource Name]],ResourceNames,ResourceIds,"")</f>
        <v>-2</v>
      </c>
      <c r="T11" s="33">
        <f>_xlfn.XLOOKUP(ResourceEffects[[#This Row],[Event Type]],EventTypeNames,EventTypeIds,"")</f>
        <v>1</v>
      </c>
      <c r="U11" s="33">
        <f>IF(ResourceEffects[[#This Row],[Is Local]]="Yes",1,0)</f>
        <v>1</v>
      </c>
      <c r="V11" s="33">
        <f>IF(ResourceEffects[[#This Row],[Is Installed]]="Yes",1,0)</f>
        <v>0</v>
      </c>
      <c r="W11" s="33">
        <f>IF(ResourceEffects[[#This Row],[Status]]="Locked",1,0)</f>
        <v>0</v>
      </c>
      <c r="X11" s="33">
        <f>IF(ResourceEffects[[#This Row],[event_type]]=1,0,1)</f>
        <v>0</v>
      </c>
      <c r="Y11" s="33">
        <f>IF(ResourceEffects[[#This Row],[Use Abundancies]]="Yes",1,0)</f>
        <v>0</v>
      </c>
      <c r="Z11" s="33">
        <f>ResourceEffects[[#This Row],[∆]]</f>
        <v>1</v>
      </c>
      <c r="AB11" s="35">
        <v>10</v>
      </c>
      <c r="AD11" s="35">
        <v>-1</v>
      </c>
      <c r="AE11" s="35">
        <v>-2</v>
      </c>
      <c r="AF11" s="35">
        <v>1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1</v>
      </c>
      <c r="AM11" s="35">
        <v>1</v>
      </c>
      <c r="AN11" s="35">
        <v>9</v>
      </c>
    </row>
    <row r="12" spans="1:40" x14ac:dyDescent="0.3">
      <c r="A12" s="39">
        <v>0</v>
      </c>
      <c r="B12" s="32" t="s">
        <v>16</v>
      </c>
      <c r="C12" s="28" t="s">
        <v>456</v>
      </c>
      <c r="D12" s="28">
        <v>1</v>
      </c>
      <c r="E12" s="28" t="s">
        <v>446</v>
      </c>
      <c r="F12" s="32" t="s">
        <v>450</v>
      </c>
      <c r="G12" s="28" t="str">
        <f>"No"</f>
        <v>No</v>
      </c>
      <c r="H12" s="28">
        <v>-1</v>
      </c>
      <c r="I12" s="28" t="str">
        <f>"Yes"</f>
        <v>Yes</v>
      </c>
      <c r="J12" s="28" t="str">
        <f t="shared" si="0"/>
        <v>No</v>
      </c>
      <c r="K12" s="28">
        <f>INT(ResourceEffects[[#This Row],[Time]]*TimeInterval/60/60/24)</f>
        <v>0</v>
      </c>
      <c r="L12" s="28">
        <f>INT(ResourceEffects[[#This Row],[Time]]*TimeInterval/60/60)-ResourceEffects[[#This Row],[Days]]*24</f>
        <v>0</v>
      </c>
      <c r="M12" s="28">
        <f>INT(ResourceEffects[[#This Row],[Time]]*TimeInterval/60)-ResourceEffects[[#This Row],[Hours]]*60-ResourceEffects[[#This Row],[Days]]*60*24</f>
        <v>0</v>
      </c>
      <c r="N12" s="28">
        <f>ResourceEffects[[#This Row],[Time]]*TimeInterval-ResourceEffects[[#This Row],[Min]]*60-ResourceEffects[[#This Row],[Hours]]*60*60-ResourceEffects[[#This Row],[Days]]*60*60*24</f>
        <v>0</v>
      </c>
      <c r="O12" s="33">
        <f ca="1">INT(RAND()*999999999)</f>
        <v>939204361</v>
      </c>
      <c r="P12" s="33">
        <f>_xlfn.XLOOKUP(ResourceEffects[[#This Row],[Protocol Name]],ProtocolNamesCol,ProtocolIds,"")</f>
        <v>11</v>
      </c>
      <c r="Q12" s="33">
        <f>ResourceEffects[[#This Row],[Time]]</f>
        <v>0</v>
      </c>
      <c r="R12" s="33">
        <f>ResourceEffects[[#This Row],[Drone ID]]</f>
        <v>-1</v>
      </c>
      <c r="S12" s="33">
        <f>_xlfn.XLOOKUP(ResourceEffects[[#This Row],[Resource Name]],ResourceNames,ResourceIds,"")</f>
        <v>-2</v>
      </c>
      <c r="T12" s="33">
        <f>_xlfn.XLOOKUP(ResourceEffects[[#This Row],[Event Type]],EventTypeNames,EventTypeIds,"")</f>
        <v>2</v>
      </c>
      <c r="U12" s="33">
        <f>IF(ResourceEffects[[#This Row],[Is Local]]="Yes",1,0)</f>
        <v>1</v>
      </c>
      <c r="V12" s="33">
        <f>IF(ResourceEffects[[#This Row],[Is Installed]]="Yes",1,0)</f>
        <v>0</v>
      </c>
      <c r="W12" s="33">
        <f>IF(ResourceEffects[[#This Row],[Status]]="Locked",1,0)</f>
        <v>0</v>
      </c>
      <c r="X12" s="33">
        <f>IF(ResourceEffects[[#This Row],[event_type]]=1,0,1)</f>
        <v>1</v>
      </c>
      <c r="Y12" s="33">
        <f>IF(ResourceEffects[[#This Row],[Use Abundancies]]="Yes",1,0)</f>
        <v>0</v>
      </c>
      <c r="Z12" s="33">
        <f>ResourceEffects[[#This Row],[∆]]</f>
        <v>1</v>
      </c>
      <c r="AB12" s="35">
        <v>11</v>
      </c>
      <c r="AD12" s="35">
        <v>-1</v>
      </c>
      <c r="AE12" s="35">
        <v>-2</v>
      </c>
      <c r="AF12" s="35">
        <v>2</v>
      </c>
      <c r="AG12" s="35">
        <v>0</v>
      </c>
      <c r="AH12" s="35">
        <v>0</v>
      </c>
      <c r="AI12" s="35">
        <v>0</v>
      </c>
      <c r="AJ12" s="35">
        <v>1</v>
      </c>
      <c r="AK12" s="35">
        <v>0</v>
      </c>
      <c r="AL12" s="35">
        <v>1</v>
      </c>
      <c r="AM12" s="35">
        <v>0</v>
      </c>
      <c r="AN12" s="35">
        <v>10</v>
      </c>
    </row>
    <row r="13" spans="1:40" x14ac:dyDescent="0.3">
      <c r="A13" s="39">
        <v>0</v>
      </c>
      <c r="B13" s="32" t="s">
        <v>16</v>
      </c>
      <c r="C13" s="28" t="s">
        <v>456</v>
      </c>
      <c r="D13" s="28">
        <v>1</v>
      </c>
      <c r="E13" s="28" t="s">
        <v>446</v>
      </c>
      <c r="F13" s="32" t="s">
        <v>275</v>
      </c>
      <c r="G13" s="28" t="str">
        <f>"No"</f>
        <v>No</v>
      </c>
      <c r="H13" s="28">
        <f>0</f>
        <v>0</v>
      </c>
      <c r="I13" s="28" t="str">
        <f>"Yes"</f>
        <v>Yes</v>
      </c>
      <c r="J13" s="28" t="str">
        <f t="shared" si="0"/>
        <v>No</v>
      </c>
      <c r="K13" s="28">
        <f>INT(ResourceEffects[[#This Row],[Time]]*TimeInterval/60/60/24)</f>
        <v>0</v>
      </c>
      <c r="L13" s="28">
        <f>INT(ResourceEffects[[#This Row],[Time]]*TimeInterval/60/60)-ResourceEffects[[#This Row],[Days]]*24</f>
        <v>0</v>
      </c>
      <c r="M13" s="28">
        <f>INT(ResourceEffects[[#This Row],[Time]]*TimeInterval/60)-ResourceEffects[[#This Row],[Hours]]*60-ResourceEffects[[#This Row],[Days]]*60*24</f>
        <v>0</v>
      </c>
      <c r="N13" s="28">
        <f>ResourceEffects[[#This Row],[Time]]*TimeInterval-ResourceEffects[[#This Row],[Min]]*60-ResourceEffects[[#This Row],[Hours]]*60*60-ResourceEffects[[#This Row],[Days]]*60*60*24</f>
        <v>0</v>
      </c>
      <c r="O13" s="33">
        <f ca="1">INT(RAND()*999999999)</f>
        <v>547605049</v>
      </c>
      <c r="P13" s="33">
        <f>_xlfn.XLOOKUP(ResourceEffects[[#This Row],[Protocol Name]],ProtocolNamesCol,ProtocolIds,"")</f>
        <v>11</v>
      </c>
      <c r="Q13" s="33">
        <f>ResourceEffects[[#This Row],[Time]]</f>
        <v>0</v>
      </c>
      <c r="R13" s="33">
        <f>ResourceEffects[[#This Row],[Drone ID]]</f>
        <v>0</v>
      </c>
      <c r="S13" s="33">
        <f>_xlfn.XLOOKUP(ResourceEffects[[#This Row],[Resource Name]],ResourceNames,ResourceIds,"")</f>
        <v>3011</v>
      </c>
      <c r="T13" s="33">
        <f>_xlfn.XLOOKUP(ResourceEffects[[#This Row],[Event Type]],EventTypeNames,EventTypeIds,"")</f>
        <v>2</v>
      </c>
      <c r="U13" s="33">
        <f>IF(ResourceEffects[[#This Row],[Is Local]]="Yes",1,0)</f>
        <v>1</v>
      </c>
      <c r="V13" s="33">
        <f>IF(ResourceEffects[[#This Row],[Is Installed]]="Yes",1,0)</f>
        <v>0</v>
      </c>
      <c r="W13" s="33">
        <f>IF(ResourceEffects[[#This Row],[Status]]="Locked",1,0)</f>
        <v>0</v>
      </c>
      <c r="X13" s="33">
        <f>IF(ResourceEffects[[#This Row],[event_type]]=1,0,1)</f>
        <v>1</v>
      </c>
      <c r="Y13" s="33">
        <f>IF(ResourceEffects[[#This Row],[Use Abundancies]]="Yes",1,0)</f>
        <v>0</v>
      </c>
      <c r="Z13" s="33">
        <f>ResourceEffects[[#This Row],[∆]]</f>
        <v>1</v>
      </c>
      <c r="AB13" s="35">
        <v>11</v>
      </c>
      <c r="AD13" s="35">
        <v>0</v>
      </c>
      <c r="AE13" s="35">
        <v>-2</v>
      </c>
      <c r="AF13" s="35">
        <v>1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1</v>
      </c>
      <c r="AM13" s="35">
        <v>1</v>
      </c>
      <c r="AN13" s="35">
        <v>11</v>
      </c>
    </row>
    <row r="14" spans="1:40" x14ac:dyDescent="0.3">
      <c r="A14" s="39">
        <v>0</v>
      </c>
      <c r="B14" s="32" t="s">
        <v>16</v>
      </c>
      <c r="C14" s="28" t="s">
        <v>456</v>
      </c>
      <c r="D14" s="28">
        <v>1</v>
      </c>
      <c r="E14" s="28" t="s">
        <v>446</v>
      </c>
      <c r="F14" s="32" t="s">
        <v>297</v>
      </c>
      <c r="G14" s="28" t="str">
        <f>"No"</f>
        <v>No</v>
      </c>
      <c r="H14" s="28">
        <f>0</f>
        <v>0</v>
      </c>
      <c r="I14" s="28" t="str">
        <f>"Yes"</f>
        <v>Yes</v>
      </c>
      <c r="J14" s="28" t="str">
        <f t="shared" si="0"/>
        <v>No</v>
      </c>
      <c r="K14" s="28">
        <f>INT(ResourceEffects[[#This Row],[Time]]*TimeInterval/60/60/24)</f>
        <v>0</v>
      </c>
      <c r="L14" s="28">
        <f>INT(ResourceEffects[[#This Row],[Time]]*TimeInterval/60/60)-ResourceEffects[[#This Row],[Days]]*24</f>
        <v>0</v>
      </c>
      <c r="M14" s="28">
        <f>INT(ResourceEffects[[#This Row],[Time]]*TimeInterval/60)-ResourceEffects[[#This Row],[Hours]]*60-ResourceEffects[[#This Row],[Days]]*60*24</f>
        <v>0</v>
      </c>
      <c r="N14" s="28">
        <f>ResourceEffects[[#This Row],[Time]]*TimeInterval-ResourceEffects[[#This Row],[Min]]*60-ResourceEffects[[#This Row],[Hours]]*60*60-ResourceEffects[[#This Row],[Days]]*60*60*24</f>
        <v>0</v>
      </c>
      <c r="O14" s="33">
        <f ca="1">INT(RAND()*999999999)</f>
        <v>215651016</v>
      </c>
      <c r="P14" s="33">
        <f>_xlfn.XLOOKUP(ResourceEffects[[#This Row],[Protocol Name]],ProtocolNamesCol,ProtocolIds,"")</f>
        <v>11</v>
      </c>
      <c r="Q14" s="33">
        <f>ResourceEffects[[#This Row],[Time]]</f>
        <v>0</v>
      </c>
      <c r="R14" s="33">
        <f>ResourceEffects[[#This Row],[Drone ID]]</f>
        <v>0</v>
      </c>
      <c r="S14" s="33">
        <f>_xlfn.XLOOKUP(ResourceEffects[[#This Row],[Resource Name]],ResourceNames,ResourceIds,"")</f>
        <v>3311</v>
      </c>
      <c r="T14" s="33">
        <f>_xlfn.XLOOKUP(ResourceEffects[[#This Row],[Event Type]],EventTypeNames,EventTypeIds,"")</f>
        <v>2</v>
      </c>
      <c r="U14" s="33">
        <f>IF(ResourceEffects[[#This Row],[Is Local]]="Yes",1,0)</f>
        <v>1</v>
      </c>
      <c r="V14" s="33">
        <f>IF(ResourceEffects[[#This Row],[Is Installed]]="Yes",1,0)</f>
        <v>0</v>
      </c>
      <c r="W14" s="33">
        <f>IF(ResourceEffects[[#This Row],[Status]]="Locked",1,0)</f>
        <v>0</v>
      </c>
      <c r="X14" s="33">
        <f>IF(ResourceEffects[[#This Row],[event_type]]=1,0,1)</f>
        <v>1</v>
      </c>
      <c r="Y14" s="33">
        <f>IF(ResourceEffects[[#This Row],[Use Abundancies]]="Yes",1,0)</f>
        <v>0</v>
      </c>
      <c r="Z14" s="33">
        <f>ResourceEffects[[#This Row],[∆]]</f>
        <v>1</v>
      </c>
      <c r="AB14" s="35">
        <v>1431</v>
      </c>
      <c r="AD14" s="35">
        <v>0</v>
      </c>
      <c r="AE14" s="35">
        <v>3011</v>
      </c>
      <c r="AF14" s="35">
        <v>2</v>
      </c>
      <c r="AG14" s="35">
        <v>1</v>
      </c>
      <c r="AH14" s="35">
        <v>0</v>
      </c>
      <c r="AI14" s="35">
        <v>0</v>
      </c>
      <c r="AJ14" s="35">
        <v>1</v>
      </c>
      <c r="AK14" s="35">
        <v>0</v>
      </c>
      <c r="AL14" s="35">
        <v>1</v>
      </c>
      <c r="AM14" s="35">
        <v>0</v>
      </c>
      <c r="AN14" s="35">
        <v>236</v>
      </c>
    </row>
    <row r="15" spans="1:40" x14ac:dyDescent="0.3">
      <c r="A15" s="39">
        <v>0</v>
      </c>
      <c r="B15" s="32" t="s">
        <v>16</v>
      </c>
      <c r="C15" s="28" t="s">
        <v>455</v>
      </c>
      <c r="D15" s="28">
        <v>1</v>
      </c>
      <c r="E15" s="28" t="s">
        <v>446</v>
      </c>
      <c r="F15" s="32" t="s">
        <v>331</v>
      </c>
      <c r="G15" s="28" t="str">
        <f>"No"</f>
        <v>No</v>
      </c>
      <c r="H15" s="28">
        <f>0</f>
        <v>0</v>
      </c>
      <c r="I15" s="28" t="str">
        <f>"Yes"</f>
        <v>Yes</v>
      </c>
      <c r="J15" s="28" t="str">
        <f t="shared" si="0"/>
        <v>No</v>
      </c>
      <c r="K15" s="28">
        <f>INT(ResourceEffects[[#This Row],[Time]]*TimeInterval/60/60/24)</f>
        <v>0</v>
      </c>
      <c r="L15" s="28">
        <f>INT(ResourceEffects[[#This Row],[Time]]*TimeInterval/60/60)-ResourceEffects[[#This Row],[Days]]*24</f>
        <v>0</v>
      </c>
      <c r="M15" s="28">
        <f>INT(ResourceEffects[[#This Row],[Time]]*TimeInterval/60)-ResourceEffects[[#This Row],[Hours]]*60-ResourceEffects[[#This Row],[Days]]*60*24</f>
        <v>0</v>
      </c>
      <c r="N15" s="28">
        <f>ResourceEffects[[#This Row],[Time]]*TimeInterval-ResourceEffects[[#This Row],[Min]]*60-ResourceEffects[[#This Row],[Hours]]*60*60-ResourceEffects[[#This Row],[Days]]*60*60*24</f>
        <v>0</v>
      </c>
      <c r="O15" s="33">
        <f ca="1">INT(RAND()*999999999)</f>
        <v>568473848</v>
      </c>
      <c r="P15" s="33">
        <f>_xlfn.XLOOKUP(ResourceEffects[[#This Row],[Protocol Name]],ProtocolNamesCol,ProtocolIds,"")</f>
        <v>11</v>
      </c>
      <c r="Q15" s="33">
        <f>ResourceEffects[[#This Row],[Time]]</f>
        <v>0</v>
      </c>
      <c r="R15" s="33">
        <f>ResourceEffects[[#This Row],[Drone ID]]</f>
        <v>0</v>
      </c>
      <c r="S15" s="33">
        <f>_xlfn.XLOOKUP(ResourceEffects[[#This Row],[Resource Name]],ResourceNames,ResourceIds,"")</f>
        <v>4301</v>
      </c>
      <c r="T15" s="33">
        <f>_xlfn.XLOOKUP(ResourceEffects[[#This Row],[Event Type]],EventTypeNames,EventTypeIds,"")</f>
        <v>1</v>
      </c>
      <c r="U15" s="33">
        <f>IF(ResourceEffects[[#This Row],[Is Local]]="Yes",1,0)</f>
        <v>1</v>
      </c>
      <c r="V15" s="33">
        <f>IF(ResourceEffects[[#This Row],[Is Installed]]="Yes",1,0)</f>
        <v>0</v>
      </c>
      <c r="W15" s="33">
        <f>IF(ResourceEffects[[#This Row],[Status]]="Locked",1,0)</f>
        <v>0</v>
      </c>
      <c r="X15" s="33">
        <f>IF(ResourceEffects[[#This Row],[event_type]]=1,0,1)</f>
        <v>0</v>
      </c>
      <c r="Y15" s="33">
        <f>IF(ResourceEffects[[#This Row],[Use Abundancies]]="Yes",1,0)</f>
        <v>0</v>
      </c>
      <c r="Z15" s="33">
        <f>ResourceEffects[[#This Row],[∆]]</f>
        <v>1</v>
      </c>
      <c r="AB15" s="35">
        <v>1431</v>
      </c>
      <c r="AD15" s="35">
        <v>0</v>
      </c>
      <c r="AE15" s="35">
        <v>3311</v>
      </c>
      <c r="AF15" s="35">
        <v>2</v>
      </c>
      <c r="AG15" s="35">
        <v>1</v>
      </c>
      <c r="AH15" s="35">
        <v>0</v>
      </c>
      <c r="AI15" s="35">
        <v>0</v>
      </c>
      <c r="AJ15" s="35">
        <v>1</v>
      </c>
      <c r="AK15" s="35">
        <v>0</v>
      </c>
      <c r="AL15" s="35">
        <v>1</v>
      </c>
      <c r="AM15" s="35">
        <v>0</v>
      </c>
      <c r="AN15" s="35">
        <v>237</v>
      </c>
    </row>
    <row r="16" spans="1:40" x14ac:dyDescent="0.3">
      <c r="A16" s="39">
        <v>1</v>
      </c>
      <c r="B16" s="32" t="s">
        <v>16</v>
      </c>
      <c r="C16" s="28" t="s">
        <v>455</v>
      </c>
      <c r="D16" s="28">
        <v>1</v>
      </c>
      <c r="E16" s="28" t="s">
        <v>446</v>
      </c>
      <c r="F16" s="32" t="s">
        <v>450</v>
      </c>
      <c r="G16" s="28" t="str">
        <f>"No"</f>
        <v>No</v>
      </c>
      <c r="H16" s="28">
        <f>0</f>
        <v>0</v>
      </c>
      <c r="I16" s="28" t="str">
        <f>"Yes"</f>
        <v>Yes</v>
      </c>
      <c r="J16" s="28" t="str">
        <f t="shared" si="0"/>
        <v>No</v>
      </c>
      <c r="K16" s="28">
        <f>INT(ResourceEffects[[#This Row],[Time]]*TimeInterval/60/60/24)</f>
        <v>0</v>
      </c>
      <c r="L16" s="28">
        <f>INT(ResourceEffects[[#This Row],[Time]]*TimeInterval/60/60)-ResourceEffects[[#This Row],[Days]]*24</f>
        <v>0</v>
      </c>
      <c r="M16" s="28">
        <f>INT(ResourceEffects[[#This Row],[Time]]*TimeInterval/60)-ResourceEffects[[#This Row],[Hours]]*60-ResourceEffects[[#This Row],[Days]]*60*24</f>
        <v>0</v>
      </c>
      <c r="N16" s="28">
        <f>ResourceEffects[[#This Row],[Time]]*TimeInterval-ResourceEffects[[#This Row],[Min]]*60-ResourceEffects[[#This Row],[Hours]]*60*60-ResourceEffects[[#This Row],[Days]]*60*60*24</f>
        <v>5</v>
      </c>
      <c r="O16" s="33">
        <f ca="1">INT(RAND()*999999999)</f>
        <v>255571799</v>
      </c>
      <c r="P16" s="33">
        <f>_xlfn.XLOOKUP(ResourceEffects[[#This Row],[Protocol Name]],ProtocolNamesCol,ProtocolIds,"")</f>
        <v>11</v>
      </c>
      <c r="Q16" s="33">
        <f>ResourceEffects[[#This Row],[Time]]</f>
        <v>1</v>
      </c>
      <c r="R16" s="33">
        <f>ResourceEffects[[#This Row],[Drone ID]]</f>
        <v>0</v>
      </c>
      <c r="S16" s="33">
        <f>_xlfn.XLOOKUP(ResourceEffects[[#This Row],[Resource Name]],ResourceNames,ResourceIds,"")</f>
        <v>-2</v>
      </c>
      <c r="T16" s="33">
        <f>_xlfn.XLOOKUP(ResourceEffects[[#This Row],[Event Type]],EventTypeNames,EventTypeIds,"")</f>
        <v>1</v>
      </c>
      <c r="U16" s="33">
        <f>IF(ResourceEffects[[#This Row],[Is Local]]="Yes",1,0)</f>
        <v>1</v>
      </c>
      <c r="V16" s="33">
        <f>IF(ResourceEffects[[#This Row],[Is Installed]]="Yes",1,0)</f>
        <v>0</v>
      </c>
      <c r="W16" s="33">
        <f>IF(ResourceEffects[[#This Row],[Status]]="Locked",1,0)</f>
        <v>0</v>
      </c>
      <c r="X16" s="33">
        <f>IF(ResourceEffects[[#This Row],[event_type]]=1,0,1)</f>
        <v>0</v>
      </c>
      <c r="Y16" s="33">
        <f>IF(ResourceEffects[[#This Row],[Use Abundancies]]="Yes",1,0)</f>
        <v>0</v>
      </c>
      <c r="Z16" s="33">
        <f>ResourceEffects[[#This Row],[∆]]</f>
        <v>1</v>
      </c>
      <c r="AB16" s="35">
        <v>1431</v>
      </c>
      <c r="AD16" s="35">
        <v>0</v>
      </c>
      <c r="AE16" s="35">
        <v>4301</v>
      </c>
      <c r="AF16" s="35">
        <v>1</v>
      </c>
      <c r="AG16" s="35">
        <v>1</v>
      </c>
      <c r="AH16" s="35">
        <v>0</v>
      </c>
      <c r="AI16" s="35">
        <v>0</v>
      </c>
      <c r="AJ16" s="35">
        <v>0</v>
      </c>
      <c r="AK16" s="35">
        <v>0</v>
      </c>
      <c r="AL16" s="35">
        <v>1</v>
      </c>
      <c r="AM16" s="35">
        <v>0</v>
      </c>
      <c r="AN16" s="35">
        <v>238</v>
      </c>
    </row>
    <row r="17" spans="1:40" x14ac:dyDescent="0.3">
      <c r="A17" s="39">
        <v>0</v>
      </c>
      <c r="B17" s="32" t="s">
        <v>18</v>
      </c>
      <c r="C17" s="28" t="s">
        <v>456</v>
      </c>
      <c r="D17" s="28">
        <v>1</v>
      </c>
      <c r="E17" s="28" t="s">
        <v>446</v>
      </c>
      <c r="F17" s="32" t="s">
        <v>347</v>
      </c>
      <c r="G17" s="28" t="str">
        <f>"No"</f>
        <v>No</v>
      </c>
      <c r="H17" s="28">
        <f>0</f>
        <v>0</v>
      </c>
      <c r="I17" s="28" t="str">
        <f>"Yes"</f>
        <v>Yes</v>
      </c>
      <c r="J17" s="28" t="str">
        <f t="shared" si="0"/>
        <v>No</v>
      </c>
      <c r="K17" s="28">
        <f>INT(ResourceEffects[[#This Row],[Time]]*TimeInterval/60/60/24)</f>
        <v>0</v>
      </c>
      <c r="L17" s="28">
        <f>INT(ResourceEffects[[#This Row],[Time]]*TimeInterval/60/60)-ResourceEffects[[#This Row],[Days]]*24</f>
        <v>0</v>
      </c>
      <c r="M17" s="28">
        <f>INT(ResourceEffects[[#This Row],[Time]]*TimeInterval/60)-ResourceEffects[[#This Row],[Hours]]*60-ResourceEffects[[#This Row],[Days]]*60*24</f>
        <v>0</v>
      </c>
      <c r="N17" s="28">
        <f>ResourceEffects[[#This Row],[Time]]*TimeInterval-ResourceEffects[[#This Row],[Min]]*60-ResourceEffects[[#This Row],[Hours]]*60*60-ResourceEffects[[#This Row],[Days]]*60*60*24</f>
        <v>0</v>
      </c>
      <c r="O17" s="33">
        <f ca="1">INT(RAND()*999999999)</f>
        <v>301685639</v>
      </c>
      <c r="P17" s="33">
        <f>_xlfn.XLOOKUP(ResourceEffects[[#This Row],[Protocol Name]],ProtocolNamesCol,ProtocolIds,"")</f>
        <v>5001</v>
      </c>
      <c r="Q17" s="33">
        <f>ResourceEffects[[#This Row],[Time]]</f>
        <v>0</v>
      </c>
      <c r="R17" s="33">
        <f>ResourceEffects[[#This Row],[Drone ID]]</f>
        <v>0</v>
      </c>
      <c r="S17" s="33">
        <f>_xlfn.XLOOKUP(ResourceEffects[[#This Row],[Resource Name]],ResourceNames,ResourceIds,"")</f>
        <v>5001</v>
      </c>
      <c r="T17" s="33">
        <f>_xlfn.XLOOKUP(ResourceEffects[[#This Row],[Event Type]],EventTypeNames,EventTypeIds,"")</f>
        <v>2</v>
      </c>
      <c r="U17" s="33">
        <f>IF(ResourceEffects[[#This Row],[Is Local]]="Yes",1,0)</f>
        <v>1</v>
      </c>
      <c r="V17" s="33">
        <f>IF(ResourceEffects[[#This Row],[Is Installed]]="Yes",1,0)</f>
        <v>0</v>
      </c>
      <c r="W17" s="33">
        <f>IF(ResourceEffects[[#This Row],[Status]]="Locked",1,0)</f>
        <v>0</v>
      </c>
      <c r="X17" s="33">
        <f>IF(ResourceEffects[[#This Row],[event_type]]=1,0,1)</f>
        <v>1</v>
      </c>
      <c r="Y17" s="33">
        <f>IF(ResourceEffects[[#This Row],[Use Abundancies]]="Yes",1,0)</f>
        <v>0</v>
      </c>
      <c r="Z17" s="33">
        <f>ResourceEffects[[#This Row],[∆]]</f>
        <v>1</v>
      </c>
      <c r="AB17" s="35">
        <v>5001</v>
      </c>
      <c r="AD17" s="35">
        <v>0</v>
      </c>
      <c r="AE17" s="35">
        <v>5001</v>
      </c>
      <c r="AF17" s="35">
        <v>2</v>
      </c>
      <c r="AG17" s="35">
        <v>1</v>
      </c>
      <c r="AH17" s="35">
        <v>0</v>
      </c>
      <c r="AI17" s="35">
        <v>0</v>
      </c>
      <c r="AJ17" s="35">
        <v>1</v>
      </c>
      <c r="AK17" s="35">
        <v>0</v>
      </c>
      <c r="AL17" s="35">
        <v>1</v>
      </c>
      <c r="AM17" s="35">
        <v>0</v>
      </c>
      <c r="AN17" s="35">
        <v>273</v>
      </c>
    </row>
    <row r="18" spans="1:40" x14ac:dyDescent="0.3">
      <c r="A18" s="39">
        <v>1</v>
      </c>
      <c r="B18" s="32" t="s">
        <v>18</v>
      </c>
      <c r="C18" s="28" t="s">
        <v>455</v>
      </c>
      <c r="D18" s="28">
        <v>1</v>
      </c>
      <c r="E18" s="28" t="s">
        <v>442</v>
      </c>
      <c r="F18" s="32" t="s">
        <v>347</v>
      </c>
      <c r="G18" s="28" t="str">
        <f>"No"</f>
        <v>No</v>
      </c>
      <c r="H18" s="28">
        <f>0</f>
        <v>0</v>
      </c>
      <c r="I18" s="28" t="str">
        <f>"Yes"</f>
        <v>Yes</v>
      </c>
      <c r="J18" s="28" t="str">
        <f t="shared" si="0"/>
        <v>No</v>
      </c>
      <c r="K18" s="28">
        <f>INT(ResourceEffects[[#This Row],[Time]]*TimeInterval/60/60/24)</f>
        <v>0</v>
      </c>
      <c r="L18" s="28">
        <f>INT(ResourceEffects[[#This Row],[Time]]*TimeInterval/60/60)-ResourceEffects[[#This Row],[Days]]*24</f>
        <v>0</v>
      </c>
      <c r="M18" s="28">
        <f>INT(ResourceEffects[[#This Row],[Time]]*TimeInterval/60)-ResourceEffects[[#This Row],[Hours]]*60-ResourceEffects[[#This Row],[Days]]*60*24</f>
        <v>0</v>
      </c>
      <c r="N18" s="28">
        <f>ResourceEffects[[#This Row],[Time]]*TimeInterval-ResourceEffects[[#This Row],[Min]]*60-ResourceEffects[[#This Row],[Hours]]*60*60-ResourceEffects[[#This Row],[Days]]*60*60*24</f>
        <v>5</v>
      </c>
      <c r="O18" s="33">
        <f ca="1">INT(RAND()*999999999)</f>
        <v>739396214</v>
      </c>
      <c r="P18" s="33">
        <f>_xlfn.XLOOKUP(ResourceEffects[[#This Row],[Protocol Name]],ProtocolNamesCol,ProtocolIds,"")</f>
        <v>5001</v>
      </c>
      <c r="Q18" s="33">
        <f>ResourceEffects[[#This Row],[Time]]</f>
        <v>1</v>
      </c>
      <c r="R18" s="33">
        <f>ResourceEffects[[#This Row],[Drone ID]]</f>
        <v>0</v>
      </c>
      <c r="S18" s="33">
        <f>_xlfn.XLOOKUP(ResourceEffects[[#This Row],[Resource Name]],ResourceNames,ResourceIds,"")</f>
        <v>5001</v>
      </c>
      <c r="T18" s="33">
        <f>_xlfn.XLOOKUP(ResourceEffects[[#This Row],[Event Type]],EventTypeNames,EventTypeIds,"")</f>
        <v>1</v>
      </c>
      <c r="U18" s="33">
        <f>IF(ResourceEffects[[#This Row],[Is Local]]="Yes",1,0)</f>
        <v>1</v>
      </c>
      <c r="V18" s="33">
        <f>IF(ResourceEffects[[#This Row],[Is Installed]]="Yes",1,0)</f>
        <v>0</v>
      </c>
      <c r="W18" s="33">
        <f>IF(ResourceEffects[[#This Row],[Status]]="Locked",1,0)</f>
        <v>1</v>
      </c>
      <c r="X18" s="33">
        <f>IF(ResourceEffects[[#This Row],[event_type]]=1,0,1)</f>
        <v>0</v>
      </c>
      <c r="Y18" s="33">
        <f>IF(ResourceEffects[[#This Row],[Use Abundancies]]="Yes",1,0)</f>
        <v>0</v>
      </c>
      <c r="Z18" s="33">
        <f>ResourceEffects[[#This Row],[∆]]</f>
        <v>1</v>
      </c>
      <c r="AB18" s="35">
        <v>5001</v>
      </c>
      <c r="AD18" s="35">
        <v>0</v>
      </c>
      <c r="AE18" s="35">
        <v>5001</v>
      </c>
      <c r="AF18" s="35">
        <v>1</v>
      </c>
      <c r="AG18" s="35">
        <v>1</v>
      </c>
      <c r="AH18" s="35">
        <v>0</v>
      </c>
      <c r="AI18" s="35">
        <v>1</v>
      </c>
      <c r="AJ18" s="35">
        <v>0</v>
      </c>
      <c r="AK18" s="35">
        <v>0</v>
      </c>
      <c r="AL18" s="35">
        <v>1</v>
      </c>
      <c r="AM18" s="35">
        <v>1</v>
      </c>
      <c r="AN18" s="35">
        <v>274</v>
      </c>
    </row>
    <row r="19" spans="1:40" x14ac:dyDescent="0.3">
      <c r="A19" s="39">
        <v>10</v>
      </c>
      <c r="B19" s="32" t="s">
        <v>18</v>
      </c>
      <c r="C19" s="28" t="s">
        <v>456</v>
      </c>
      <c r="D19" s="28">
        <v>1</v>
      </c>
      <c r="E19" s="28" t="s">
        <v>442</v>
      </c>
      <c r="F19" s="32" t="s">
        <v>347</v>
      </c>
      <c r="G19" s="28" t="str">
        <f>"No"</f>
        <v>No</v>
      </c>
      <c r="H19" s="28">
        <f>0</f>
        <v>0</v>
      </c>
      <c r="I19" s="28" t="str">
        <f>"Yes"</f>
        <v>Yes</v>
      </c>
      <c r="J19" s="28" t="str">
        <f t="shared" si="0"/>
        <v>No</v>
      </c>
      <c r="K19" s="28">
        <f>INT(ResourceEffects[[#This Row],[Time]]*TimeInterval/60/60/24)</f>
        <v>0</v>
      </c>
      <c r="L19" s="28">
        <f>INT(ResourceEffects[[#This Row],[Time]]*TimeInterval/60/60)-ResourceEffects[[#This Row],[Days]]*24</f>
        <v>0</v>
      </c>
      <c r="M19" s="28">
        <f>INT(ResourceEffects[[#This Row],[Time]]*TimeInterval/60)-ResourceEffects[[#This Row],[Hours]]*60-ResourceEffects[[#This Row],[Days]]*60*24</f>
        <v>0</v>
      </c>
      <c r="N19" s="28">
        <f>ResourceEffects[[#This Row],[Time]]*TimeInterval-ResourceEffects[[#This Row],[Min]]*60-ResourceEffects[[#This Row],[Hours]]*60*60-ResourceEffects[[#This Row],[Days]]*60*60*24</f>
        <v>50</v>
      </c>
      <c r="O19" s="33">
        <f ca="1">INT(RAND()*999999999)</f>
        <v>993479499</v>
      </c>
      <c r="P19" s="33">
        <f>_xlfn.XLOOKUP(ResourceEffects[[#This Row],[Protocol Name]],ProtocolNamesCol,ProtocolIds,"")</f>
        <v>5001</v>
      </c>
      <c r="Q19" s="33">
        <f>ResourceEffects[[#This Row],[Time]]</f>
        <v>10</v>
      </c>
      <c r="R19" s="33">
        <f>ResourceEffects[[#This Row],[Drone ID]]</f>
        <v>0</v>
      </c>
      <c r="S19" s="33">
        <f>_xlfn.XLOOKUP(ResourceEffects[[#This Row],[Resource Name]],ResourceNames,ResourceIds,"")</f>
        <v>5001</v>
      </c>
      <c r="T19" s="33">
        <f>_xlfn.XLOOKUP(ResourceEffects[[#This Row],[Event Type]],EventTypeNames,EventTypeIds,"")</f>
        <v>2</v>
      </c>
      <c r="U19" s="33">
        <f>IF(ResourceEffects[[#This Row],[Is Local]]="Yes",1,0)</f>
        <v>1</v>
      </c>
      <c r="V19" s="33">
        <f>IF(ResourceEffects[[#This Row],[Is Installed]]="Yes",1,0)</f>
        <v>0</v>
      </c>
      <c r="W19" s="33">
        <f>IF(ResourceEffects[[#This Row],[Status]]="Locked",1,0)</f>
        <v>1</v>
      </c>
      <c r="X19" s="33">
        <f>IF(ResourceEffects[[#This Row],[event_type]]=1,0,1)</f>
        <v>1</v>
      </c>
      <c r="Y19" s="33">
        <f>IF(ResourceEffects[[#This Row],[Use Abundancies]]="Yes",1,0)</f>
        <v>0</v>
      </c>
      <c r="Z19" s="33">
        <f>ResourceEffects[[#This Row],[∆]]</f>
        <v>1</v>
      </c>
      <c r="AB19" s="35">
        <v>5001</v>
      </c>
      <c r="AD19" s="35">
        <v>0</v>
      </c>
      <c r="AE19" s="35">
        <v>5001</v>
      </c>
      <c r="AF19" s="35">
        <v>2</v>
      </c>
      <c r="AG19" s="35">
        <v>1</v>
      </c>
      <c r="AH19" s="35">
        <v>0</v>
      </c>
      <c r="AI19" s="35">
        <v>1</v>
      </c>
      <c r="AJ19" s="35">
        <v>1</v>
      </c>
      <c r="AK19" s="35">
        <v>0</v>
      </c>
      <c r="AL19" s="35">
        <v>1</v>
      </c>
      <c r="AM19" s="35">
        <v>10</v>
      </c>
      <c r="AN19" s="35">
        <v>275</v>
      </c>
    </row>
    <row r="20" spans="1:40" x14ac:dyDescent="0.3">
      <c r="A20" s="39">
        <v>11</v>
      </c>
      <c r="B20" s="32" t="s">
        <v>18</v>
      </c>
      <c r="C20" s="28" t="s">
        <v>455</v>
      </c>
      <c r="D20" s="28">
        <v>1</v>
      </c>
      <c r="E20" s="28" t="s">
        <v>446</v>
      </c>
      <c r="F20" s="32" t="s">
        <v>347</v>
      </c>
      <c r="G20" s="28" t="str">
        <f>"No"</f>
        <v>No</v>
      </c>
      <c r="H20" s="28">
        <f>0</f>
        <v>0</v>
      </c>
      <c r="I20" s="28" t="str">
        <f>"Yes"</f>
        <v>Yes</v>
      </c>
      <c r="J20" s="28" t="str">
        <f t="shared" si="0"/>
        <v>No</v>
      </c>
      <c r="K20" s="28">
        <f>INT(ResourceEffects[[#This Row],[Time]]*TimeInterval/60/60/24)</f>
        <v>0</v>
      </c>
      <c r="L20" s="28">
        <f>INT(ResourceEffects[[#This Row],[Time]]*TimeInterval/60/60)-ResourceEffects[[#This Row],[Days]]*24</f>
        <v>0</v>
      </c>
      <c r="M20" s="28">
        <f>INT(ResourceEffects[[#This Row],[Time]]*TimeInterval/60)-ResourceEffects[[#This Row],[Hours]]*60-ResourceEffects[[#This Row],[Days]]*60*24</f>
        <v>0</v>
      </c>
      <c r="N20" s="28">
        <f>ResourceEffects[[#This Row],[Time]]*TimeInterval-ResourceEffects[[#This Row],[Min]]*60-ResourceEffects[[#This Row],[Hours]]*60*60-ResourceEffects[[#This Row],[Days]]*60*60*24</f>
        <v>55</v>
      </c>
      <c r="O20" s="33">
        <f ca="1">INT(RAND()*999999999)</f>
        <v>867017158</v>
      </c>
      <c r="P20" s="33">
        <f>_xlfn.XLOOKUP(ResourceEffects[[#This Row],[Protocol Name]],ProtocolNamesCol,ProtocolIds,"")</f>
        <v>5001</v>
      </c>
      <c r="Q20" s="33">
        <f>ResourceEffects[[#This Row],[Time]]</f>
        <v>11</v>
      </c>
      <c r="R20" s="33">
        <f>ResourceEffects[[#This Row],[Drone ID]]</f>
        <v>0</v>
      </c>
      <c r="S20" s="33">
        <f>_xlfn.XLOOKUP(ResourceEffects[[#This Row],[Resource Name]],ResourceNames,ResourceIds,"")</f>
        <v>5001</v>
      </c>
      <c r="T20" s="33">
        <f>_xlfn.XLOOKUP(ResourceEffects[[#This Row],[Event Type]],EventTypeNames,EventTypeIds,"")</f>
        <v>1</v>
      </c>
      <c r="U20" s="33">
        <f>IF(ResourceEffects[[#This Row],[Is Local]]="Yes",1,0)</f>
        <v>1</v>
      </c>
      <c r="V20" s="33">
        <f>IF(ResourceEffects[[#This Row],[Is Installed]]="Yes",1,0)</f>
        <v>0</v>
      </c>
      <c r="W20" s="33">
        <f>IF(ResourceEffects[[#This Row],[Status]]="Locked",1,0)</f>
        <v>0</v>
      </c>
      <c r="X20" s="33">
        <f>IF(ResourceEffects[[#This Row],[event_type]]=1,0,1)</f>
        <v>0</v>
      </c>
      <c r="Y20" s="33">
        <f>IF(ResourceEffects[[#This Row],[Use Abundancies]]="Yes",1,0)</f>
        <v>0</v>
      </c>
      <c r="Z20" s="33">
        <f>ResourceEffects[[#This Row],[∆]]</f>
        <v>1</v>
      </c>
      <c r="AB20" s="35">
        <v>5001</v>
      </c>
      <c r="AD20" s="35">
        <v>0</v>
      </c>
      <c r="AE20" s="35">
        <v>5001</v>
      </c>
      <c r="AF20" s="35">
        <v>1</v>
      </c>
      <c r="AG20" s="35">
        <v>1</v>
      </c>
      <c r="AH20" s="35">
        <v>0</v>
      </c>
      <c r="AI20" s="35">
        <v>0</v>
      </c>
      <c r="AJ20" s="35">
        <v>0</v>
      </c>
      <c r="AK20" s="35">
        <v>0</v>
      </c>
      <c r="AL20" s="35">
        <v>1</v>
      </c>
      <c r="AM20" s="35">
        <v>11</v>
      </c>
      <c r="AN20" s="35">
        <v>276</v>
      </c>
    </row>
    <row r="21" spans="1:40" x14ac:dyDescent="0.3">
      <c r="A21" s="40">
        <v>0</v>
      </c>
      <c r="B21" s="32" t="s">
        <v>20</v>
      </c>
      <c r="C21" s="28" t="s">
        <v>456</v>
      </c>
      <c r="D21" s="28">
        <v>1</v>
      </c>
      <c r="E21" s="28" t="s">
        <v>446</v>
      </c>
      <c r="F21" s="32" t="s">
        <v>357</v>
      </c>
      <c r="G21" s="28" t="s">
        <v>445</v>
      </c>
      <c r="H21" s="28">
        <f>0</f>
        <v>0</v>
      </c>
      <c r="I21" s="28" t="str">
        <f>"Yes"</f>
        <v>Yes</v>
      </c>
      <c r="J21" s="28" t="str">
        <f>"No"</f>
        <v>No</v>
      </c>
      <c r="K21" s="28">
        <f>INT(ResourceEffects[[#This Row],[Time]]*TimeInterval/60/60/24)</f>
        <v>0</v>
      </c>
      <c r="L21" s="28">
        <f>INT(ResourceEffects[[#This Row],[Time]]*TimeInterval/60/60)-ResourceEffects[[#This Row],[Days]]*24</f>
        <v>0</v>
      </c>
      <c r="M21" s="28">
        <f>INT(ResourceEffects[[#This Row],[Time]]*TimeInterval/60)-ResourceEffects[[#This Row],[Hours]]*60-ResourceEffects[[#This Row],[Days]]*60*24</f>
        <v>0</v>
      </c>
      <c r="N21" s="28">
        <f>ResourceEffects[[#This Row],[Time]]*TimeInterval-ResourceEffects[[#This Row],[Min]]*60-ResourceEffects[[#This Row],[Hours]]*60*60-ResourceEffects[[#This Row],[Days]]*60*60*24</f>
        <v>0</v>
      </c>
      <c r="O21" s="36">
        <f ca="1">INT(RAND()*999999999)</f>
        <v>180499294</v>
      </c>
      <c r="P21" s="36">
        <f>_xlfn.XLOOKUP(ResourceEffects[[#This Row],[Protocol Name]],ProtocolNamesCol,ProtocolIds,"")</f>
        <v>11000</v>
      </c>
      <c r="Q21" s="36">
        <f>ResourceEffects[[#This Row],[Time]]</f>
        <v>0</v>
      </c>
      <c r="R21" s="36">
        <f>ResourceEffects[[#This Row],[Drone ID]]</f>
        <v>0</v>
      </c>
      <c r="S21" s="36">
        <f>_xlfn.XLOOKUP(ResourceEffects[[#This Row],[Resource Name]],ResourceNames,ResourceIds,"")</f>
        <v>5131</v>
      </c>
      <c r="T21" s="36">
        <f>_xlfn.XLOOKUP(ResourceEffects[[#This Row],[Event Type]],EventTypeNames,EventTypeIds,"")</f>
        <v>2</v>
      </c>
      <c r="U21" s="36">
        <f>IF(ResourceEffects[[#This Row],[Is Local]]="Yes",1,0)</f>
        <v>1</v>
      </c>
      <c r="V21" s="33">
        <f>IF(ResourceEffects[[#This Row],[Is Installed]]="Yes",1,0)</f>
        <v>0</v>
      </c>
      <c r="W21" s="36">
        <f>IF(ResourceEffects[[#This Row],[Status]]="Locked",1,0)</f>
        <v>0</v>
      </c>
      <c r="X21" s="36">
        <f>IF(ResourceEffects[[#This Row],[event_type]]=1,0,1)</f>
        <v>1</v>
      </c>
      <c r="Y21" s="36">
        <f>IF(ResourceEffects[[#This Row],[Use Abundancies]]="Yes",1,0)</f>
        <v>1</v>
      </c>
      <c r="Z21" s="36">
        <f>ResourceEffects[[#This Row],[∆]]</f>
        <v>1</v>
      </c>
      <c r="AB21" s="35">
        <v>11000</v>
      </c>
      <c r="AD21" s="35">
        <v>0</v>
      </c>
      <c r="AE21" s="35">
        <v>1000</v>
      </c>
      <c r="AF21" s="35">
        <v>1</v>
      </c>
      <c r="AG21" s="35">
        <v>0</v>
      </c>
      <c r="AH21" s="35">
        <v>0</v>
      </c>
      <c r="AI21" s="35">
        <v>0</v>
      </c>
      <c r="AJ21" s="35">
        <v>0</v>
      </c>
      <c r="AK21" s="35">
        <v>1</v>
      </c>
      <c r="AL21" s="35">
        <v>1</v>
      </c>
      <c r="AM21" s="35">
        <v>1</v>
      </c>
      <c r="AN21" s="35">
        <v>12</v>
      </c>
    </row>
    <row r="22" spans="1:40" x14ac:dyDescent="0.3">
      <c r="A22" s="40">
        <v>1</v>
      </c>
      <c r="B22" s="32" t="s">
        <v>20</v>
      </c>
      <c r="C22" s="28" t="s">
        <v>455</v>
      </c>
      <c r="D22" s="28">
        <v>1</v>
      </c>
      <c r="E22" s="28" t="s">
        <v>442</v>
      </c>
      <c r="F22" s="32" t="s">
        <v>357</v>
      </c>
      <c r="G22" s="28" t="str">
        <f>"No"</f>
        <v>No</v>
      </c>
      <c r="H22" s="28">
        <f>0</f>
        <v>0</v>
      </c>
      <c r="I22" s="28" t="str">
        <f>"Yes"</f>
        <v>Yes</v>
      </c>
      <c r="J22" s="28" t="str">
        <f>"No"</f>
        <v>No</v>
      </c>
      <c r="K22" s="28">
        <f>INT(ResourceEffects[[#This Row],[Time]]*TimeInterval/60/60/24)</f>
        <v>0</v>
      </c>
      <c r="L22" s="28">
        <f>INT(ResourceEffects[[#This Row],[Time]]*TimeInterval/60/60)-ResourceEffects[[#This Row],[Days]]*24</f>
        <v>0</v>
      </c>
      <c r="M22" s="28">
        <f>INT(ResourceEffects[[#This Row],[Time]]*TimeInterval/60)-ResourceEffects[[#This Row],[Hours]]*60-ResourceEffects[[#This Row],[Days]]*60*24</f>
        <v>0</v>
      </c>
      <c r="N22" s="28">
        <f>ResourceEffects[[#This Row],[Time]]*TimeInterval-ResourceEffects[[#This Row],[Min]]*60-ResourceEffects[[#This Row],[Hours]]*60*60-ResourceEffects[[#This Row],[Days]]*60*60*24</f>
        <v>5</v>
      </c>
      <c r="O22" s="36">
        <f ca="1">INT(RAND()*999999999)</f>
        <v>63705809</v>
      </c>
      <c r="P22" s="36">
        <f>_xlfn.XLOOKUP(ResourceEffects[[#This Row],[Protocol Name]],ProtocolNamesCol,ProtocolIds,"")</f>
        <v>11000</v>
      </c>
      <c r="Q22" s="36">
        <f>ResourceEffects[[#This Row],[Time]]</f>
        <v>1</v>
      </c>
      <c r="R22" s="36">
        <f>ResourceEffects[[#This Row],[Drone ID]]</f>
        <v>0</v>
      </c>
      <c r="S22" s="36">
        <f>_xlfn.XLOOKUP(ResourceEffects[[#This Row],[Resource Name]],ResourceNames,ResourceIds,"")</f>
        <v>5131</v>
      </c>
      <c r="T22" s="36">
        <f>_xlfn.XLOOKUP(ResourceEffects[[#This Row],[Event Type]],EventTypeNames,EventTypeIds,"")</f>
        <v>1</v>
      </c>
      <c r="U22" s="36">
        <f>IF(ResourceEffects[[#This Row],[Is Local]]="Yes",1,0)</f>
        <v>1</v>
      </c>
      <c r="V22" s="33">
        <f>IF(ResourceEffects[[#This Row],[Is Installed]]="Yes",1,0)</f>
        <v>0</v>
      </c>
      <c r="W22" s="36">
        <f>IF(ResourceEffects[[#This Row],[Status]]="Locked",1,0)</f>
        <v>1</v>
      </c>
      <c r="X22" s="36">
        <f>IF(ResourceEffects[[#This Row],[event_type]]=1,0,1)</f>
        <v>0</v>
      </c>
      <c r="Y22" s="36">
        <f>IF(ResourceEffects[[#This Row],[Use Abundancies]]="Yes",1,0)</f>
        <v>0</v>
      </c>
      <c r="Z22" s="36">
        <f>ResourceEffects[[#This Row],[∆]]</f>
        <v>1</v>
      </c>
      <c r="AB22" s="35">
        <v>11010</v>
      </c>
      <c r="AD22" s="35">
        <v>0</v>
      </c>
      <c r="AE22" s="35">
        <v>1010</v>
      </c>
      <c r="AF22" s="35">
        <v>1</v>
      </c>
      <c r="AG22" s="35">
        <v>0</v>
      </c>
      <c r="AH22" s="35">
        <v>0</v>
      </c>
      <c r="AI22" s="35">
        <v>0</v>
      </c>
      <c r="AJ22" s="35">
        <v>0</v>
      </c>
      <c r="AK22" s="35">
        <v>1</v>
      </c>
      <c r="AL22" s="35">
        <v>1</v>
      </c>
      <c r="AM22" s="35">
        <v>0</v>
      </c>
      <c r="AN22" s="35">
        <v>13</v>
      </c>
    </row>
    <row r="23" spans="1:40" x14ac:dyDescent="0.3">
      <c r="A23" s="39">
        <v>9</v>
      </c>
      <c r="B23" s="32" t="s">
        <v>20</v>
      </c>
      <c r="C23" s="28" t="s">
        <v>455</v>
      </c>
      <c r="D23" s="28">
        <v>1</v>
      </c>
      <c r="E23" s="28" t="s">
        <v>446</v>
      </c>
      <c r="F23" s="32" t="s">
        <v>206</v>
      </c>
      <c r="G23" s="28" t="s">
        <v>445</v>
      </c>
      <c r="H23" s="28">
        <f>0</f>
        <v>0</v>
      </c>
      <c r="I23" s="28" t="str">
        <f>"Yes"</f>
        <v>Yes</v>
      </c>
      <c r="J23" s="28" t="str">
        <f>"No"</f>
        <v>No</v>
      </c>
      <c r="K23" s="28">
        <f>INT(ResourceEffects[[#This Row],[Time]]*TimeInterval/60/60/24)</f>
        <v>0</v>
      </c>
      <c r="L23" s="28">
        <f>INT(ResourceEffects[[#This Row],[Time]]*TimeInterval/60/60)-ResourceEffects[[#This Row],[Days]]*24</f>
        <v>0</v>
      </c>
      <c r="M23" s="28">
        <f>INT(ResourceEffects[[#This Row],[Time]]*TimeInterval/60)-ResourceEffects[[#This Row],[Hours]]*60-ResourceEffects[[#This Row],[Days]]*60*24</f>
        <v>0</v>
      </c>
      <c r="N23" s="28">
        <f>ResourceEffects[[#This Row],[Time]]*TimeInterval-ResourceEffects[[#This Row],[Min]]*60-ResourceEffects[[#This Row],[Hours]]*60*60-ResourceEffects[[#This Row],[Days]]*60*60*24</f>
        <v>45</v>
      </c>
      <c r="O23" s="33">
        <f ca="1">INT(RAND()*999999999)</f>
        <v>520957462</v>
      </c>
      <c r="P23" s="33">
        <f>_xlfn.XLOOKUP(ResourceEffects[[#This Row],[Protocol Name]],ProtocolNamesCol,ProtocolIds,"")</f>
        <v>11000</v>
      </c>
      <c r="Q23" s="33">
        <f>ResourceEffects[[#This Row],[Time]]</f>
        <v>9</v>
      </c>
      <c r="R23" s="33">
        <f>ResourceEffects[[#This Row],[Drone ID]]</f>
        <v>0</v>
      </c>
      <c r="S23" s="33">
        <f>_xlfn.XLOOKUP(ResourceEffects[[#This Row],[Resource Name]],ResourceNames,ResourceIds,"")</f>
        <v>1000</v>
      </c>
      <c r="T23" s="33">
        <f>_xlfn.XLOOKUP(ResourceEffects[[#This Row],[Event Type]],EventTypeNames,EventTypeIds,"")</f>
        <v>1</v>
      </c>
      <c r="U23" s="33">
        <f>IF(ResourceEffects[[#This Row],[Is Local]]="Yes",1,0)</f>
        <v>1</v>
      </c>
      <c r="V23" s="33">
        <f>IF(ResourceEffects[[#This Row],[Is Installed]]="Yes",1,0)</f>
        <v>0</v>
      </c>
      <c r="W23" s="33">
        <f>IF(ResourceEffects[[#This Row],[Status]]="Locked",1,0)</f>
        <v>0</v>
      </c>
      <c r="X23" s="33">
        <f>IF(ResourceEffects[[#This Row],[event_type]]=1,0,1)</f>
        <v>0</v>
      </c>
      <c r="Y23" s="33">
        <f>IF(ResourceEffects[[#This Row],[Use Abundancies]]="Yes",1,0)</f>
        <v>1</v>
      </c>
      <c r="Z23" s="33">
        <f>ResourceEffects[[#This Row],[∆]]</f>
        <v>1</v>
      </c>
      <c r="AB23" s="35">
        <v>11020</v>
      </c>
      <c r="AD23" s="35">
        <v>0</v>
      </c>
      <c r="AE23" s="35">
        <v>1020</v>
      </c>
      <c r="AF23" s="35">
        <v>1</v>
      </c>
      <c r="AG23" s="35">
        <v>0</v>
      </c>
      <c r="AH23" s="35">
        <v>0</v>
      </c>
      <c r="AI23" s="35">
        <v>0</v>
      </c>
      <c r="AJ23" s="35">
        <v>0</v>
      </c>
      <c r="AK23" s="35">
        <v>1</v>
      </c>
      <c r="AL23" s="35">
        <v>1</v>
      </c>
      <c r="AM23" s="35">
        <v>0</v>
      </c>
      <c r="AN23" s="35">
        <v>14</v>
      </c>
    </row>
    <row r="24" spans="1:40" x14ac:dyDescent="0.3">
      <c r="A24" s="40">
        <v>10</v>
      </c>
      <c r="B24" s="32" t="s">
        <v>20</v>
      </c>
      <c r="C24" s="28" t="s">
        <v>456</v>
      </c>
      <c r="D24" s="28">
        <v>1</v>
      </c>
      <c r="E24" s="28" t="s">
        <v>442</v>
      </c>
      <c r="F24" s="32" t="s">
        <v>357</v>
      </c>
      <c r="G24" s="28" t="str">
        <f>"No"</f>
        <v>No</v>
      </c>
      <c r="H24" s="28">
        <f>0</f>
        <v>0</v>
      </c>
      <c r="I24" s="28" t="str">
        <f>"Yes"</f>
        <v>Yes</v>
      </c>
      <c r="J24" s="28" t="str">
        <f>"No"</f>
        <v>No</v>
      </c>
      <c r="K24" s="28">
        <f>INT(ResourceEffects[[#This Row],[Time]]*TimeInterval/60/60/24)</f>
        <v>0</v>
      </c>
      <c r="L24" s="28">
        <f>INT(ResourceEffects[[#This Row],[Time]]*TimeInterval/60/60)-ResourceEffects[[#This Row],[Days]]*24</f>
        <v>0</v>
      </c>
      <c r="M24" s="28">
        <f>INT(ResourceEffects[[#This Row],[Time]]*TimeInterval/60)-ResourceEffects[[#This Row],[Hours]]*60-ResourceEffects[[#This Row],[Days]]*60*24</f>
        <v>0</v>
      </c>
      <c r="N24" s="28">
        <f>ResourceEffects[[#This Row],[Time]]*TimeInterval-ResourceEffects[[#This Row],[Min]]*60-ResourceEffects[[#This Row],[Hours]]*60*60-ResourceEffects[[#This Row],[Days]]*60*60*24</f>
        <v>50</v>
      </c>
      <c r="O24" s="36">
        <f ca="1">INT(RAND()*999999999)</f>
        <v>616832341</v>
      </c>
      <c r="P24" s="36">
        <f>_xlfn.XLOOKUP(ResourceEffects[[#This Row],[Protocol Name]],ProtocolNamesCol,ProtocolIds,"")</f>
        <v>11000</v>
      </c>
      <c r="Q24" s="36">
        <f>ResourceEffects[[#This Row],[Time]]</f>
        <v>10</v>
      </c>
      <c r="R24" s="36">
        <f>ResourceEffects[[#This Row],[Drone ID]]</f>
        <v>0</v>
      </c>
      <c r="S24" s="36">
        <f>_xlfn.XLOOKUP(ResourceEffects[[#This Row],[Resource Name]],ResourceNames,ResourceIds,"")</f>
        <v>5131</v>
      </c>
      <c r="T24" s="36">
        <f>_xlfn.XLOOKUP(ResourceEffects[[#This Row],[Event Type]],EventTypeNames,EventTypeIds,"")</f>
        <v>2</v>
      </c>
      <c r="U24" s="36">
        <f>IF(ResourceEffects[[#This Row],[Is Local]]="Yes",1,0)</f>
        <v>1</v>
      </c>
      <c r="V24" s="33">
        <f>IF(ResourceEffects[[#This Row],[Is Installed]]="Yes",1,0)</f>
        <v>0</v>
      </c>
      <c r="W24" s="36">
        <f>IF(ResourceEffects[[#This Row],[Status]]="Locked",1,0)</f>
        <v>1</v>
      </c>
      <c r="X24" s="36">
        <f>IF(ResourceEffects[[#This Row],[event_type]]=1,0,1)</f>
        <v>1</v>
      </c>
      <c r="Y24" s="36">
        <f>IF(ResourceEffects[[#This Row],[Use Abundancies]]="Yes",1,0)</f>
        <v>0</v>
      </c>
      <c r="Z24" s="36">
        <f>ResourceEffects[[#This Row],[∆]]</f>
        <v>1</v>
      </c>
      <c r="AB24" s="35">
        <v>11030</v>
      </c>
      <c r="AD24" s="35">
        <v>0</v>
      </c>
      <c r="AE24" s="35">
        <v>1030</v>
      </c>
      <c r="AF24" s="35">
        <v>1</v>
      </c>
      <c r="AG24" s="35">
        <v>0</v>
      </c>
      <c r="AH24" s="35">
        <v>0</v>
      </c>
      <c r="AI24" s="35">
        <v>0</v>
      </c>
      <c r="AJ24" s="35">
        <v>0</v>
      </c>
      <c r="AK24" s="35">
        <v>1</v>
      </c>
      <c r="AL24" s="35">
        <v>1</v>
      </c>
      <c r="AM24" s="35">
        <v>0</v>
      </c>
      <c r="AN24" s="35">
        <v>15</v>
      </c>
    </row>
    <row r="25" spans="1:40" x14ac:dyDescent="0.3">
      <c r="A25" s="40">
        <v>11</v>
      </c>
      <c r="B25" s="32" t="s">
        <v>20</v>
      </c>
      <c r="C25" s="28" t="s">
        <v>455</v>
      </c>
      <c r="D25" s="28">
        <v>1</v>
      </c>
      <c r="E25" s="28" t="s">
        <v>446</v>
      </c>
      <c r="F25" s="32" t="s">
        <v>357</v>
      </c>
      <c r="G25" s="28" t="s">
        <v>445</v>
      </c>
      <c r="H25" s="28">
        <f>0</f>
        <v>0</v>
      </c>
      <c r="I25" s="28" t="str">
        <f>"Yes"</f>
        <v>Yes</v>
      </c>
      <c r="J25" s="28" t="str">
        <f>"No"</f>
        <v>No</v>
      </c>
      <c r="K25" s="28">
        <f>INT(ResourceEffects[[#This Row],[Time]]*TimeInterval/60/60/24)</f>
        <v>0</v>
      </c>
      <c r="L25" s="28">
        <f>INT(ResourceEffects[[#This Row],[Time]]*TimeInterval/60/60)-ResourceEffects[[#This Row],[Days]]*24</f>
        <v>0</v>
      </c>
      <c r="M25" s="28">
        <f>INT(ResourceEffects[[#This Row],[Time]]*TimeInterval/60)-ResourceEffects[[#This Row],[Hours]]*60-ResourceEffects[[#This Row],[Days]]*60*24</f>
        <v>0</v>
      </c>
      <c r="N25" s="28">
        <f>ResourceEffects[[#This Row],[Time]]*TimeInterval-ResourceEffects[[#This Row],[Min]]*60-ResourceEffects[[#This Row],[Hours]]*60*60-ResourceEffects[[#This Row],[Days]]*60*60*24</f>
        <v>55</v>
      </c>
      <c r="O25" s="36">
        <f ca="1">INT(RAND()*999999999)</f>
        <v>94307126</v>
      </c>
      <c r="P25" s="36">
        <f>_xlfn.XLOOKUP(ResourceEffects[[#This Row],[Protocol Name]],ProtocolNamesCol,ProtocolIds,"")</f>
        <v>11000</v>
      </c>
      <c r="Q25" s="36">
        <f>ResourceEffects[[#This Row],[Time]]</f>
        <v>11</v>
      </c>
      <c r="R25" s="36">
        <f>ResourceEffects[[#This Row],[Drone ID]]</f>
        <v>0</v>
      </c>
      <c r="S25" s="36">
        <f>_xlfn.XLOOKUP(ResourceEffects[[#This Row],[Resource Name]],ResourceNames,ResourceIds,"")</f>
        <v>5131</v>
      </c>
      <c r="T25" s="36">
        <f>_xlfn.XLOOKUP(ResourceEffects[[#This Row],[Event Type]],EventTypeNames,EventTypeIds,"")</f>
        <v>1</v>
      </c>
      <c r="U25" s="36">
        <f>IF(ResourceEffects[[#This Row],[Is Local]]="Yes",1,0)</f>
        <v>1</v>
      </c>
      <c r="V25" s="33">
        <f>IF(ResourceEffects[[#This Row],[Is Installed]]="Yes",1,0)</f>
        <v>0</v>
      </c>
      <c r="W25" s="36">
        <f>IF(ResourceEffects[[#This Row],[Status]]="Locked",1,0)</f>
        <v>0</v>
      </c>
      <c r="X25" s="36">
        <f>IF(ResourceEffects[[#This Row],[event_type]]=1,0,1)</f>
        <v>0</v>
      </c>
      <c r="Y25" s="36">
        <f>IF(ResourceEffects[[#This Row],[Use Abundancies]]="Yes",1,0)</f>
        <v>1</v>
      </c>
      <c r="Z25" s="36">
        <f>ResourceEffects[[#This Row],[∆]]</f>
        <v>1</v>
      </c>
      <c r="AB25" s="35">
        <v>11100</v>
      </c>
      <c r="AD25" s="35">
        <v>0</v>
      </c>
      <c r="AE25" s="35">
        <v>1100</v>
      </c>
      <c r="AF25" s="35">
        <v>1</v>
      </c>
      <c r="AG25" s="35">
        <v>0</v>
      </c>
      <c r="AH25" s="35">
        <v>0</v>
      </c>
      <c r="AI25" s="35">
        <v>0</v>
      </c>
      <c r="AJ25" s="35">
        <v>0</v>
      </c>
      <c r="AK25" s="35">
        <v>1</v>
      </c>
      <c r="AL25" s="35">
        <v>1</v>
      </c>
      <c r="AM25" s="35">
        <v>0</v>
      </c>
      <c r="AN25" s="35">
        <v>19</v>
      </c>
    </row>
    <row r="26" spans="1:40" x14ac:dyDescent="0.3">
      <c r="A26" s="39">
        <v>0</v>
      </c>
      <c r="B26" s="32" t="s">
        <v>22</v>
      </c>
      <c r="C26" s="28" t="s">
        <v>455</v>
      </c>
      <c r="D26" s="28">
        <v>1</v>
      </c>
      <c r="E26" s="28" t="s">
        <v>446</v>
      </c>
      <c r="F26" s="32" t="s">
        <v>208</v>
      </c>
      <c r="G26" s="28" t="s">
        <v>445</v>
      </c>
      <c r="H26" s="28">
        <f>0</f>
        <v>0</v>
      </c>
      <c r="I26" s="28" t="str">
        <f>"Yes"</f>
        <v>Yes</v>
      </c>
      <c r="J26" s="28" t="str">
        <f t="shared" si="0"/>
        <v>No</v>
      </c>
      <c r="K26" s="28">
        <f>INT(ResourceEffects[[#This Row],[Time]]*TimeInterval/60/60/24)</f>
        <v>0</v>
      </c>
      <c r="L26" s="28">
        <f>INT(ResourceEffects[[#This Row],[Time]]*TimeInterval/60/60)-ResourceEffects[[#This Row],[Days]]*24</f>
        <v>0</v>
      </c>
      <c r="M26" s="28">
        <f>INT(ResourceEffects[[#This Row],[Time]]*TimeInterval/60)-ResourceEffects[[#This Row],[Hours]]*60-ResourceEffects[[#This Row],[Days]]*60*24</f>
        <v>0</v>
      </c>
      <c r="N26" s="28">
        <f>ResourceEffects[[#This Row],[Time]]*TimeInterval-ResourceEffects[[#This Row],[Min]]*60-ResourceEffects[[#This Row],[Hours]]*60*60-ResourceEffects[[#This Row],[Days]]*60*60*24</f>
        <v>0</v>
      </c>
      <c r="O26" s="33">
        <f ca="1">INT(RAND()*999999999)</f>
        <v>44167653</v>
      </c>
      <c r="P26" s="33">
        <f>_xlfn.XLOOKUP(ResourceEffects[[#This Row],[Protocol Name]],ProtocolNamesCol,ProtocolIds,"")</f>
        <v>11010</v>
      </c>
      <c r="Q26" s="33">
        <f>ResourceEffects[[#This Row],[Time]]</f>
        <v>0</v>
      </c>
      <c r="R26" s="33">
        <f>ResourceEffects[[#This Row],[Drone ID]]</f>
        <v>0</v>
      </c>
      <c r="S26" s="33">
        <f>_xlfn.XLOOKUP(ResourceEffects[[#This Row],[Resource Name]],ResourceNames,ResourceIds,"")</f>
        <v>1010</v>
      </c>
      <c r="T26" s="33">
        <f>_xlfn.XLOOKUP(ResourceEffects[[#This Row],[Event Type]],EventTypeNames,EventTypeIds,"")</f>
        <v>1</v>
      </c>
      <c r="U26" s="33">
        <f>IF(ResourceEffects[[#This Row],[Is Local]]="Yes",1,0)</f>
        <v>1</v>
      </c>
      <c r="V26" s="33">
        <f>IF(ResourceEffects[[#This Row],[Is Installed]]="Yes",1,0)</f>
        <v>0</v>
      </c>
      <c r="W26" s="33">
        <f>IF(ResourceEffects[[#This Row],[Status]]="Locked",1,0)</f>
        <v>0</v>
      </c>
      <c r="X26" s="33">
        <f>IF(ResourceEffects[[#This Row],[event_type]]=1,0,1)</f>
        <v>0</v>
      </c>
      <c r="Y26" s="33">
        <f>IF(ResourceEffects[[#This Row],[Use Abundancies]]="Yes",1,0)</f>
        <v>1</v>
      </c>
      <c r="Z26" s="33">
        <f>ResourceEffects[[#This Row],[∆]]</f>
        <v>1</v>
      </c>
      <c r="AB26" s="35">
        <v>11110</v>
      </c>
      <c r="AD26" s="35">
        <v>0</v>
      </c>
      <c r="AE26" s="35">
        <v>1110</v>
      </c>
      <c r="AF26" s="35">
        <v>1</v>
      </c>
      <c r="AG26" s="35">
        <v>0</v>
      </c>
      <c r="AH26" s="35">
        <v>0</v>
      </c>
      <c r="AI26" s="35">
        <v>0</v>
      </c>
      <c r="AJ26" s="35">
        <v>0</v>
      </c>
      <c r="AK26" s="35">
        <v>1</v>
      </c>
      <c r="AL26" s="35">
        <v>1</v>
      </c>
      <c r="AM26" s="35">
        <v>0</v>
      </c>
      <c r="AN26" s="35">
        <v>20</v>
      </c>
    </row>
    <row r="27" spans="1:40" x14ac:dyDescent="0.3">
      <c r="A27" s="39">
        <v>0</v>
      </c>
      <c r="B27" s="32" t="s">
        <v>24</v>
      </c>
      <c r="C27" s="28" t="s">
        <v>455</v>
      </c>
      <c r="D27" s="28">
        <v>1</v>
      </c>
      <c r="E27" s="28" t="s">
        <v>446</v>
      </c>
      <c r="F27" s="32" t="s">
        <v>209</v>
      </c>
      <c r="G27" s="28" t="s">
        <v>445</v>
      </c>
      <c r="H27" s="28">
        <f>0</f>
        <v>0</v>
      </c>
      <c r="I27" s="28" t="str">
        <f>"Yes"</f>
        <v>Yes</v>
      </c>
      <c r="J27" s="28" t="str">
        <f t="shared" si="0"/>
        <v>No</v>
      </c>
      <c r="K27" s="28">
        <f>INT(ResourceEffects[[#This Row],[Time]]*TimeInterval/60/60/24)</f>
        <v>0</v>
      </c>
      <c r="L27" s="28">
        <f>INT(ResourceEffects[[#This Row],[Time]]*TimeInterval/60/60)-ResourceEffects[[#This Row],[Days]]*24</f>
        <v>0</v>
      </c>
      <c r="M27" s="28">
        <f>INT(ResourceEffects[[#This Row],[Time]]*TimeInterval/60)-ResourceEffects[[#This Row],[Hours]]*60-ResourceEffects[[#This Row],[Days]]*60*24</f>
        <v>0</v>
      </c>
      <c r="N27" s="28">
        <f>ResourceEffects[[#This Row],[Time]]*TimeInterval-ResourceEffects[[#This Row],[Min]]*60-ResourceEffects[[#This Row],[Hours]]*60*60-ResourceEffects[[#This Row],[Days]]*60*60*24</f>
        <v>0</v>
      </c>
      <c r="O27" s="33">
        <f ca="1">INT(RAND()*999999999)</f>
        <v>236245196</v>
      </c>
      <c r="P27" s="33">
        <f>_xlfn.XLOOKUP(ResourceEffects[[#This Row],[Protocol Name]],ProtocolNamesCol,ProtocolIds,"")</f>
        <v>11020</v>
      </c>
      <c r="Q27" s="33">
        <f>ResourceEffects[[#This Row],[Time]]</f>
        <v>0</v>
      </c>
      <c r="R27" s="33">
        <f>ResourceEffects[[#This Row],[Drone ID]]</f>
        <v>0</v>
      </c>
      <c r="S27" s="33">
        <f>_xlfn.XLOOKUP(ResourceEffects[[#This Row],[Resource Name]],ResourceNames,ResourceIds,"")</f>
        <v>1020</v>
      </c>
      <c r="T27" s="33">
        <f>_xlfn.XLOOKUP(ResourceEffects[[#This Row],[Event Type]],EventTypeNames,EventTypeIds,"")</f>
        <v>1</v>
      </c>
      <c r="U27" s="33">
        <f>IF(ResourceEffects[[#This Row],[Is Local]]="Yes",1,0)</f>
        <v>1</v>
      </c>
      <c r="V27" s="33">
        <f>IF(ResourceEffects[[#This Row],[Is Installed]]="Yes",1,0)</f>
        <v>0</v>
      </c>
      <c r="W27" s="33">
        <f>IF(ResourceEffects[[#This Row],[Status]]="Locked",1,0)</f>
        <v>0</v>
      </c>
      <c r="X27" s="33">
        <f>IF(ResourceEffects[[#This Row],[event_type]]=1,0,1)</f>
        <v>0</v>
      </c>
      <c r="Y27" s="33">
        <f>IF(ResourceEffects[[#This Row],[Use Abundancies]]="Yes",1,0)</f>
        <v>1</v>
      </c>
      <c r="Z27" s="33">
        <f>ResourceEffects[[#This Row],[∆]]</f>
        <v>1</v>
      </c>
      <c r="AB27" s="35">
        <v>11120</v>
      </c>
      <c r="AD27" s="35">
        <v>0</v>
      </c>
      <c r="AE27" s="35">
        <v>1120</v>
      </c>
      <c r="AF27" s="35">
        <v>1</v>
      </c>
      <c r="AG27" s="35">
        <v>0</v>
      </c>
      <c r="AH27" s="35">
        <v>0</v>
      </c>
      <c r="AI27" s="35">
        <v>0</v>
      </c>
      <c r="AJ27" s="35">
        <v>0</v>
      </c>
      <c r="AK27" s="35">
        <v>1</v>
      </c>
      <c r="AL27" s="35">
        <v>1</v>
      </c>
      <c r="AM27" s="35">
        <v>0</v>
      </c>
      <c r="AN27" s="35">
        <v>21</v>
      </c>
    </row>
    <row r="28" spans="1:40" x14ac:dyDescent="0.3">
      <c r="A28" s="39">
        <v>0</v>
      </c>
      <c r="B28" s="32" t="s">
        <v>26</v>
      </c>
      <c r="C28" s="28" t="s">
        <v>455</v>
      </c>
      <c r="D28" s="28">
        <v>1</v>
      </c>
      <c r="E28" s="28" t="s">
        <v>446</v>
      </c>
      <c r="F28" s="32" t="s">
        <v>210</v>
      </c>
      <c r="G28" s="28" t="s">
        <v>445</v>
      </c>
      <c r="H28" s="28">
        <f>0</f>
        <v>0</v>
      </c>
      <c r="I28" s="28" t="str">
        <f>"Yes"</f>
        <v>Yes</v>
      </c>
      <c r="J28" s="28" t="str">
        <f t="shared" si="0"/>
        <v>No</v>
      </c>
      <c r="K28" s="28">
        <f>INT(ResourceEffects[[#This Row],[Time]]*TimeInterval/60/60/24)</f>
        <v>0</v>
      </c>
      <c r="L28" s="28">
        <f>INT(ResourceEffects[[#This Row],[Time]]*TimeInterval/60/60)-ResourceEffects[[#This Row],[Days]]*24</f>
        <v>0</v>
      </c>
      <c r="M28" s="28">
        <f>INT(ResourceEffects[[#This Row],[Time]]*TimeInterval/60)-ResourceEffects[[#This Row],[Hours]]*60-ResourceEffects[[#This Row],[Days]]*60*24</f>
        <v>0</v>
      </c>
      <c r="N28" s="28">
        <f>ResourceEffects[[#This Row],[Time]]*TimeInterval-ResourceEffects[[#This Row],[Min]]*60-ResourceEffects[[#This Row],[Hours]]*60*60-ResourceEffects[[#This Row],[Days]]*60*60*24</f>
        <v>0</v>
      </c>
      <c r="O28" s="33">
        <f ca="1">INT(RAND()*999999999)</f>
        <v>879197676</v>
      </c>
      <c r="P28" s="33">
        <f>_xlfn.XLOOKUP(ResourceEffects[[#This Row],[Protocol Name]],ProtocolNamesCol,ProtocolIds,"")</f>
        <v>11030</v>
      </c>
      <c r="Q28" s="33">
        <f>ResourceEffects[[#This Row],[Time]]</f>
        <v>0</v>
      </c>
      <c r="R28" s="33">
        <f>ResourceEffects[[#This Row],[Drone ID]]</f>
        <v>0</v>
      </c>
      <c r="S28" s="33">
        <f>_xlfn.XLOOKUP(ResourceEffects[[#This Row],[Resource Name]],ResourceNames,ResourceIds,"")</f>
        <v>1030</v>
      </c>
      <c r="T28" s="33">
        <f>_xlfn.XLOOKUP(ResourceEffects[[#This Row],[Event Type]],EventTypeNames,EventTypeIds,"")</f>
        <v>1</v>
      </c>
      <c r="U28" s="33">
        <f>IF(ResourceEffects[[#This Row],[Is Local]]="Yes",1,0)</f>
        <v>1</v>
      </c>
      <c r="V28" s="33">
        <f>IF(ResourceEffects[[#This Row],[Is Installed]]="Yes",1,0)</f>
        <v>0</v>
      </c>
      <c r="W28" s="33">
        <f>IF(ResourceEffects[[#This Row],[Status]]="Locked",1,0)</f>
        <v>0</v>
      </c>
      <c r="X28" s="33">
        <f>IF(ResourceEffects[[#This Row],[event_type]]=1,0,1)</f>
        <v>0</v>
      </c>
      <c r="Y28" s="33">
        <f>IF(ResourceEffects[[#This Row],[Use Abundancies]]="Yes",1,0)</f>
        <v>1</v>
      </c>
      <c r="Z28" s="33">
        <f>ResourceEffects[[#This Row],[∆]]</f>
        <v>1</v>
      </c>
      <c r="AB28" s="35">
        <v>11130</v>
      </c>
      <c r="AD28" s="35">
        <v>0</v>
      </c>
      <c r="AE28" s="35">
        <v>1130</v>
      </c>
      <c r="AF28" s="35">
        <v>1</v>
      </c>
      <c r="AG28" s="35">
        <v>0</v>
      </c>
      <c r="AH28" s="35">
        <v>0</v>
      </c>
      <c r="AI28" s="35">
        <v>0</v>
      </c>
      <c r="AJ28" s="35">
        <v>0</v>
      </c>
      <c r="AK28" s="35">
        <v>1</v>
      </c>
      <c r="AL28" s="35">
        <v>1</v>
      </c>
      <c r="AM28" s="35">
        <v>0</v>
      </c>
      <c r="AN28" s="35">
        <v>22</v>
      </c>
    </row>
    <row r="29" spans="1:40" x14ac:dyDescent="0.3">
      <c r="A29" s="39">
        <v>0</v>
      </c>
      <c r="B29" s="32" t="s">
        <v>28</v>
      </c>
      <c r="C29" s="28" t="s">
        <v>455</v>
      </c>
      <c r="D29" s="28">
        <v>1</v>
      </c>
      <c r="E29" s="28" t="s">
        <v>446</v>
      </c>
      <c r="F29" s="32" t="s">
        <v>214</v>
      </c>
      <c r="G29" s="28" t="s">
        <v>445</v>
      </c>
      <c r="H29" s="28">
        <f>0</f>
        <v>0</v>
      </c>
      <c r="I29" s="28" t="str">
        <f>"Yes"</f>
        <v>Yes</v>
      </c>
      <c r="J29" s="28" t="str">
        <f t="shared" si="0"/>
        <v>No</v>
      </c>
      <c r="K29" s="28">
        <f>INT(ResourceEffects[[#This Row],[Time]]*TimeInterval/60/60/24)</f>
        <v>0</v>
      </c>
      <c r="L29" s="28">
        <f>INT(ResourceEffects[[#This Row],[Time]]*TimeInterval/60/60)-ResourceEffects[[#This Row],[Days]]*24</f>
        <v>0</v>
      </c>
      <c r="M29" s="28">
        <f>INT(ResourceEffects[[#This Row],[Time]]*TimeInterval/60)-ResourceEffects[[#This Row],[Hours]]*60-ResourceEffects[[#This Row],[Days]]*60*24</f>
        <v>0</v>
      </c>
      <c r="N29" s="28">
        <f>ResourceEffects[[#This Row],[Time]]*TimeInterval-ResourceEffects[[#This Row],[Min]]*60-ResourceEffects[[#This Row],[Hours]]*60*60-ResourceEffects[[#This Row],[Days]]*60*60*24</f>
        <v>0</v>
      </c>
      <c r="O29" s="33">
        <f ca="1">INT(RAND()*999999999)</f>
        <v>925487388</v>
      </c>
      <c r="P29" s="33">
        <f>_xlfn.XLOOKUP(ResourceEffects[[#This Row],[Protocol Name]],ProtocolNamesCol,ProtocolIds,"")</f>
        <v>11100</v>
      </c>
      <c r="Q29" s="33">
        <f>ResourceEffects[[#This Row],[Time]]</f>
        <v>0</v>
      </c>
      <c r="R29" s="33">
        <f>ResourceEffects[[#This Row],[Drone ID]]</f>
        <v>0</v>
      </c>
      <c r="S29" s="33">
        <f>_xlfn.XLOOKUP(ResourceEffects[[#This Row],[Resource Name]],ResourceNames,ResourceIds,"")</f>
        <v>1100</v>
      </c>
      <c r="T29" s="33">
        <f>_xlfn.XLOOKUP(ResourceEffects[[#This Row],[Event Type]],EventTypeNames,EventTypeIds,"")</f>
        <v>1</v>
      </c>
      <c r="U29" s="33">
        <f>IF(ResourceEffects[[#This Row],[Is Local]]="Yes",1,0)</f>
        <v>1</v>
      </c>
      <c r="V29" s="33">
        <f>IF(ResourceEffects[[#This Row],[Is Installed]]="Yes",1,0)</f>
        <v>0</v>
      </c>
      <c r="W29" s="33">
        <f>IF(ResourceEffects[[#This Row],[Status]]="Locked",1,0)</f>
        <v>0</v>
      </c>
      <c r="X29" s="33">
        <f>IF(ResourceEffects[[#This Row],[event_type]]=1,0,1)</f>
        <v>0</v>
      </c>
      <c r="Y29" s="33">
        <f>IF(ResourceEffects[[#This Row],[Use Abundancies]]="Yes",1,0)</f>
        <v>1</v>
      </c>
      <c r="Z29" s="33">
        <f>ResourceEffects[[#This Row],[∆]]</f>
        <v>1</v>
      </c>
      <c r="AB29" s="35">
        <v>11200</v>
      </c>
      <c r="AD29" s="35">
        <v>0</v>
      </c>
      <c r="AE29" s="35">
        <v>1200</v>
      </c>
      <c r="AF29" s="35">
        <v>1</v>
      </c>
      <c r="AG29" s="35">
        <v>0</v>
      </c>
      <c r="AH29" s="35">
        <v>0</v>
      </c>
      <c r="AI29" s="35">
        <v>0</v>
      </c>
      <c r="AJ29" s="35">
        <v>0</v>
      </c>
      <c r="AK29" s="35">
        <v>1</v>
      </c>
      <c r="AL29" s="35">
        <v>1</v>
      </c>
      <c r="AM29" s="35">
        <v>0</v>
      </c>
      <c r="AN29" s="35">
        <v>27</v>
      </c>
    </row>
    <row r="30" spans="1:40" x14ac:dyDescent="0.3">
      <c r="A30" s="39">
        <v>0</v>
      </c>
      <c r="B30" s="32" t="s">
        <v>30</v>
      </c>
      <c r="C30" s="28" t="s">
        <v>455</v>
      </c>
      <c r="D30" s="28">
        <v>1</v>
      </c>
      <c r="E30" s="28" t="s">
        <v>446</v>
      </c>
      <c r="F30" s="32" t="s">
        <v>216</v>
      </c>
      <c r="G30" s="28" t="s">
        <v>445</v>
      </c>
      <c r="H30" s="28">
        <f>0</f>
        <v>0</v>
      </c>
      <c r="I30" s="28" t="str">
        <f>"Yes"</f>
        <v>Yes</v>
      </c>
      <c r="J30" s="28" t="str">
        <f t="shared" si="0"/>
        <v>No</v>
      </c>
      <c r="K30" s="28">
        <f>INT(ResourceEffects[[#This Row],[Time]]*TimeInterval/60/60/24)</f>
        <v>0</v>
      </c>
      <c r="L30" s="28">
        <f>INT(ResourceEffects[[#This Row],[Time]]*TimeInterval/60/60)-ResourceEffects[[#This Row],[Days]]*24</f>
        <v>0</v>
      </c>
      <c r="M30" s="28">
        <f>INT(ResourceEffects[[#This Row],[Time]]*TimeInterval/60)-ResourceEffects[[#This Row],[Hours]]*60-ResourceEffects[[#This Row],[Days]]*60*24</f>
        <v>0</v>
      </c>
      <c r="N30" s="28">
        <f>ResourceEffects[[#This Row],[Time]]*TimeInterval-ResourceEffects[[#This Row],[Min]]*60-ResourceEffects[[#This Row],[Hours]]*60*60-ResourceEffects[[#This Row],[Days]]*60*60*24</f>
        <v>0</v>
      </c>
      <c r="O30" s="33">
        <f ca="1">INT(RAND()*999999999)</f>
        <v>646841187</v>
      </c>
      <c r="P30" s="33">
        <f>_xlfn.XLOOKUP(ResourceEffects[[#This Row],[Protocol Name]],ProtocolNamesCol,ProtocolIds,"")</f>
        <v>11110</v>
      </c>
      <c r="Q30" s="33">
        <f>ResourceEffects[[#This Row],[Time]]</f>
        <v>0</v>
      </c>
      <c r="R30" s="33">
        <f>ResourceEffects[[#This Row],[Drone ID]]</f>
        <v>0</v>
      </c>
      <c r="S30" s="33">
        <f>_xlfn.XLOOKUP(ResourceEffects[[#This Row],[Resource Name]],ResourceNames,ResourceIds,"")</f>
        <v>1110</v>
      </c>
      <c r="T30" s="33">
        <f>_xlfn.XLOOKUP(ResourceEffects[[#This Row],[Event Type]],EventTypeNames,EventTypeIds,"")</f>
        <v>1</v>
      </c>
      <c r="U30" s="33">
        <f>IF(ResourceEffects[[#This Row],[Is Local]]="Yes",1,0)</f>
        <v>1</v>
      </c>
      <c r="V30" s="33">
        <f>IF(ResourceEffects[[#This Row],[Is Installed]]="Yes",1,0)</f>
        <v>0</v>
      </c>
      <c r="W30" s="33">
        <f>IF(ResourceEffects[[#This Row],[Status]]="Locked",1,0)</f>
        <v>0</v>
      </c>
      <c r="X30" s="33">
        <f>IF(ResourceEffects[[#This Row],[event_type]]=1,0,1)</f>
        <v>0</v>
      </c>
      <c r="Y30" s="33">
        <f>IF(ResourceEffects[[#This Row],[Use Abundancies]]="Yes",1,0)</f>
        <v>1</v>
      </c>
      <c r="Z30" s="33">
        <f>ResourceEffects[[#This Row],[∆]]</f>
        <v>1</v>
      </c>
      <c r="AB30" s="35">
        <v>11210</v>
      </c>
      <c r="AD30" s="35">
        <v>0</v>
      </c>
      <c r="AE30" s="35">
        <v>1210</v>
      </c>
      <c r="AF30" s="35">
        <v>1</v>
      </c>
      <c r="AG30" s="35">
        <v>0</v>
      </c>
      <c r="AH30" s="35">
        <v>0</v>
      </c>
      <c r="AI30" s="35">
        <v>0</v>
      </c>
      <c r="AJ30" s="35">
        <v>0</v>
      </c>
      <c r="AK30" s="35">
        <v>1</v>
      </c>
      <c r="AL30" s="35">
        <v>1</v>
      </c>
      <c r="AM30" s="35">
        <v>0</v>
      </c>
      <c r="AN30" s="35">
        <v>28</v>
      </c>
    </row>
    <row r="31" spans="1:40" x14ac:dyDescent="0.3">
      <c r="A31" s="39">
        <v>0</v>
      </c>
      <c r="B31" s="32" t="s">
        <v>32</v>
      </c>
      <c r="C31" s="28" t="s">
        <v>455</v>
      </c>
      <c r="D31" s="28">
        <v>1</v>
      </c>
      <c r="E31" s="28" t="s">
        <v>446</v>
      </c>
      <c r="F31" s="32" t="s">
        <v>217</v>
      </c>
      <c r="G31" s="28" t="s">
        <v>445</v>
      </c>
      <c r="H31" s="28">
        <f>0</f>
        <v>0</v>
      </c>
      <c r="I31" s="28" t="str">
        <f>"Yes"</f>
        <v>Yes</v>
      </c>
      <c r="J31" s="28" t="str">
        <f t="shared" si="0"/>
        <v>No</v>
      </c>
      <c r="K31" s="28">
        <f>INT(ResourceEffects[[#This Row],[Time]]*TimeInterval/60/60/24)</f>
        <v>0</v>
      </c>
      <c r="L31" s="28">
        <f>INT(ResourceEffects[[#This Row],[Time]]*TimeInterval/60/60)-ResourceEffects[[#This Row],[Days]]*24</f>
        <v>0</v>
      </c>
      <c r="M31" s="28">
        <f>INT(ResourceEffects[[#This Row],[Time]]*TimeInterval/60)-ResourceEffects[[#This Row],[Hours]]*60-ResourceEffects[[#This Row],[Days]]*60*24</f>
        <v>0</v>
      </c>
      <c r="N31" s="28">
        <f>ResourceEffects[[#This Row],[Time]]*TimeInterval-ResourceEffects[[#This Row],[Min]]*60-ResourceEffects[[#This Row],[Hours]]*60*60-ResourceEffects[[#This Row],[Days]]*60*60*24</f>
        <v>0</v>
      </c>
      <c r="O31" s="33">
        <f ca="1">INT(RAND()*999999999)</f>
        <v>367220747</v>
      </c>
      <c r="P31" s="33">
        <f>_xlfn.XLOOKUP(ResourceEffects[[#This Row],[Protocol Name]],ProtocolNamesCol,ProtocolIds,"")</f>
        <v>11120</v>
      </c>
      <c r="Q31" s="33">
        <f>ResourceEffects[[#This Row],[Time]]</f>
        <v>0</v>
      </c>
      <c r="R31" s="33">
        <f>ResourceEffects[[#This Row],[Drone ID]]</f>
        <v>0</v>
      </c>
      <c r="S31" s="33">
        <f>_xlfn.XLOOKUP(ResourceEffects[[#This Row],[Resource Name]],ResourceNames,ResourceIds,"")</f>
        <v>1120</v>
      </c>
      <c r="T31" s="33">
        <f>_xlfn.XLOOKUP(ResourceEffects[[#This Row],[Event Type]],EventTypeNames,EventTypeIds,"")</f>
        <v>1</v>
      </c>
      <c r="U31" s="33">
        <f>IF(ResourceEffects[[#This Row],[Is Local]]="Yes",1,0)</f>
        <v>1</v>
      </c>
      <c r="V31" s="33">
        <f>IF(ResourceEffects[[#This Row],[Is Installed]]="Yes",1,0)</f>
        <v>0</v>
      </c>
      <c r="W31" s="33">
        <f>IF(ResourceEffects[[#This Row],[Status]]="Locked",1,0)</f>
        <v>0</v>
      </c>
      <c r="X31" s="33">
        <f>IF(ResourceEffects[[#This Row],[event_type]]=1,0,1)</f>
        <v>0</v>
      </c>
      <c r="Y31" s="33">
        <f>IF(ResourceEffects[[#This Row],[Use Abundancies]]="Yes",1,0)</f>
        <v>1</v>
      </c>
      <c r="Z31" s="33">
        <f>ResourceEffects[[#This Row],[∆]]</f>
        <v>1</v>
      </c>
      <c r="AB31" s="35">
        <v>11220</v>
      </c>
      <c r="AD31" s="35">
        <v>0</v>
      </c>
      <c r="AE31" s="35">
        <v>1220</v>
      </c>
      <c r="AF31" s="35">
        <v>1</v>
      </c>
      <c r="AG31" s="35">
        <v>0</v>
      </c>
      <c r="AH31" s="35">
        <v>0</v>
      </c>
      <c r="AI31" s="35">
        <v>0</v>
      </c>
      <c r="AJ31" s="35">
        <v>0</v>
      </c>
      <c r="AK31" s="35">
        <v>1</v>
      </c>
      <c r="AL31" s="35">
        <v>1</v>
      </c>
      <c r="AM31" s="35">
        <v>0</v>
      </c>
      <c r="AN31" s="35">
        <v>29</v>
      </c>
    </row>
    <row r="32" spans="1:40" x14ac:dyDescent="0.3">
      <c r="A32" s="39">
        <v>0</v>
      </c>
      <c r="B32" s="32" t="s">
        <v>34</v>
      </c>
      <c r="C32" s="28" t="s">
        <v>455</v>
      </c>
      <c r="D32" s="28">
        <v>1</v>
      </c>
      <c r="E32" s="28" t="s">
        <v>446</v>
      </c>
      <c r="F32" s="32" t="s">
        <v>218</v>
      </c>
      <c r="G32" s="28" t="s">
        <v>445</v>
      </c>
      <c r="H32" s="28">
        <f>0</f>
        <v>0</v>
      </c>
      <c r="I32" s="28" t="str">
        <f>"Yes"</f>
        <v>Yes</v>
      </c>
      <c r="J32" s="28" t="str">
        <f t="shared" si="0"/>
        <v>No</v>
      </c>
      <c r="K32" s="28">
        <f>INT(ResourceEffects[[#This Row],[Time]]*TimeInterval/60/60/24)</f>
        <v>0</v>
      </c>
      <c r="L32" s="28">
        <f>INT(ResourceEffects[[#This Row],[Time]]*TimeInterval/60/60)-ResourceEffects[[#This Row],[Days]]*24</f>
        <v>0</v>
      </c>
      <c r="M32" s="28">
        <f>INT(ResourceEffects[[#This Row],[Time]]*TimeInterval/60)-ResourceEffects[[#This Row],[Hours]]*60-ResourceEffects[[#This Row],[Days]]*60*24</f>
        <v>0</v>
      </c>
      <c r="N32" s="28">
        <f>ResourceEffects[[#This Row],[Time]]*TimeInterval-ResourceEffects[[#This Row],[Min]]*60-ResourceEffects[[#This Row],[Hours]]*60*60-ResourceEffects[[#This Row],[Days]]*60*60*24</f>
        <v>0</v>
      </c>
      <c r="O32" s="33">
        <f ca="1">INT(RAND()*999999999)</f>
        <v>271160348</v>
      </c>
      <c r="P32" s="33">
        <f>_xlfn.XLOOKUP(ResourceEffects[[#This Row],[Protocol Name]],ProtocolNamesCol,ProtocolIds,"")</f>
        <v>11130</v>
      </c>
      <c r="Q32" s="33">
        <f>ResourceEffects[[#This Row],[Time]]</f>
        <v>0</v>
      </c>
      <c r="R32" s="33">
        <f>ResourceEffects[[#This Row],[Drone ID]]</f>
        <v>0</v>
      </c>
      <c r="S32" s="33">
        <f>_xlfn.XLOOKUP(ResourceEffects[[#This Row],[Resource Name]],ResourceNames,ResourceIds,"")</f>
        <v>1130</v>
      </c>
      <c r="T32" s="33">
        <f>_xlfn.XLOOKUP(ResourceEffects[[#This Row],[Event Type]],EventTypeNames,EventTypeIds,"")</f>
        <v>1</v>
      </c>
      <c r="U32" s="33">
        <f>IF(ResourceEffects[[#This Row],[Is Local]]="Yes",1,0)</f>
        <v>1</v>
      </c>
      <c r="V32" s="33">
        <f>IF(ResourceEffects[[#This Row],[Is Installed]]="Yes",1,0)</f>
        <v>0</v>
      </c>
      <c r="W32" s="33">
        <f>IF(ResourceEffects[[#This Row],[Status]]="Locked",1,0)</f>
        <v>0</v>
      </c>
      <c r="X32" s="33">
        <f>IF(ResourceEffects[[#This Row],[event_type]]=1,0,1)</f>
        <v>0</v>
      </c>
      <c r="Y32" s="33">
        <f>IF(ResourceEffects[[#This Row],[Use Abundancies]]="Yes",1,0)</f>
        <v>1</v>
      </c>
      <c r="Z32" s="33">
        <f>ResourceEffects[[#This Row],[∆]]</f>
        <v>1</v>
      </c>
      <c r="AB32" s="35">
        <v>11230</v>
      </c>
      <c r="AD32" s="35">
        <v>0</v>
      </c>
      <c r="AE32" s="35">
        <v>1230</v>
      </c>
      <c r="AF32" s="35">
        <v>1</v>
      </c>
      <c r="AG32" s="35">
        <v>0</v>
      </c>
      <c r="AH32" s="35">
        <v>0</v>
      </c>
      <c r="AI32" s="35">
        <v>0</v>
      </c>
      <c r="AJ32" s="35">
        <v>0</v>
      </c>
      <c r="AK32" s="35">
        <v>1</v>
      </c>
      <c r="AL32" s="35">
        <v>1</v>
      </c>
      <c r="AM32" s="35">
        <v>0</v>
      </c>
      <c r="AN32" s="35">
        <v>30</v>
      </c>
    </row>
    <row r="33" spans="1:40" x14ac:dyDescent="0.3">
      <c r="A33" s="39">
        <v>0</v>
      </c>
      <c r="B33" s="32" t="s">
        <v>36</v>
      </c>
      <c r="C33" s="28" t="s">
        <v>455</v>
      </c>
      <c r="D33" s="28">
        <v>1</v>
      </c>
      <c r="E33" s="28" t="s">
        <v>446</v>
      </c>
      <c r="F33" s="32" t="s">
        <v>222</v>
      </c>
      <c r="G33" s="28" t="s">
        <v>445</v>
      </c>
      <c r="H33" s="28">
        <f>0</f>
        <v>0</v>
      </c>
      <c r="I33" s="28" t="str">
        <f>"Yes"</f>
        <v>Yes</v>
      </c>
      <c r="J33" s="28" t="str">
        <f t="shared" si="0"/>
        <v>No</v>
      </c>
      <c r="K33" s="28">
        <f>INT(ResourceEffects[[#This Row],[Time]]*TimeInterval/60/60/24)</f>
        <v>0</v>
      </c>
      <c r="L33" s="28">
        <f>INT(ResourceEffects[[#This Row],[Time]]*TimeInterval/60/60)-ResourceEffects[[#This Row],[Days]]*24</f>
        <v>0</v>
      </c>
      <c r="M33" s="28">
        <f>INT(ResourceEffects[[#This Row],[Time]]*TimeInterval/60)-ResourceEffects[[#This Row],[Hours]]*60-ResourceEffects[[#This Row],[Days]]*60*24</f>
        <v>0</v>
      </c>
      <c r="N33" s="28">
        <f>ResourceEffects[[#This Row],[Time]]*TimeInterval-ResourceEffects[[#This Row],[Min]]*60-ResourceEffects[[#This Row],[Hours]]*60*60-ResourceEffects[[#This Row],[Days]]*60*60*24</f>
        <v>0</v>
      </c>
      <c r="O33" s="33">
        <f ca="1">INT(RAND()*999999999)</f>
        <v>730639637</v>
      </c>
      <c r="P33" s="33">
        <f>_xlfn.XLOOKUP(ResourceEffects[[#This Row],[Protocol Name]],ProtocolNamesCol,ProtocolIds,"")</f>
        <v>11200</v>
      </c>
      <c r="Q33" s="33">
        <f>ResourceEffects[[#This Row],[Time]]</f>
        <v>0</v>
      </c>
      <c r="R33" s="33">
        <f>ResourceEffects[[#This Row],[Drone ID]]</f>
        <v>0</v>
      </c>
      <c r="S33" s="33">
        <f>_xlfn.XLOOKUP(ResourceEffects[[#This Row],[Resource Name]],ResourceNames,ResourceIds,"")</f>
        <v>1200</v>
      </c>
      <c r="T33" s="33">
        <f>_xlfn.XLOOKUP(ResourceEffects[[#This Row],[Event Type]],EventTypeNames,EventTypeIds,"")</f>
        <v>1</v>
      </c>
      <c r="U33" s="33">
        <f>IF(ResourceEffects[[#This Row],[Is Local]]="Yes",1,0)</f>
        <v>1</v>
      </c>
      <c r="V33" s="33">
        <f>IF(ResourceEffects[[#This Row],[Is Installed]]="Yes",1,0)</f>
        <v>0</v>
      </c>
      <c r="W33" s="33">
        <f>IF(ResourceEffects[[#This Row],[Status]]="Locked",1,0)</f>
        <v>0</v>
      </c>
      <c r="X33" s="33">
        <f>IF(ResourceEffects[[#This Row],[event_type]]=1,0,1)</f>
        <v>0</v>
      </c>
      <c r="Y33" s="33">
        <f>IF(ResourceEffects[[#This Row],[Use Abundancies]]="Yes",1,0)</f>
        <v>1</v>
      </c>
      <c r="Z33" s="33">
        <f>ResourceEffects[[#This Row],[∆]]</f>
        <v>1</v>
      </c>
      <c r="AB33" s="35">
        <v>11300</v>
      </c>
      <c r="AD33" s="35">
        <v>0</v>
      </c>
      <c r="AE33" s="35">
        <v>1300</v>
      </c>
      <c r="AF33" s="35">
        <v>1</v>
      </c>
      <c r="AG33" s="35">
        <v>0</v>
      </c>
      <c r="AH33" s="35">
        <v>0</v>
      </c>
      <c r="AI33" s="35">
        <v>0</v>
      </c>
      <c r="AJ33" s="35">
        <v>0</v>
      </c>
      <c r="AK33" s="35">
        <v>1</v>
      </c>
      <c r="AL33" s="35">
        <v>1</v>
      </c>
      <c r="AM33" s="35">
        <v>0</v>
      </c>
      <c r="AN33" s="35">
        <v>34</v>
      </c>
    </row>
    <row r="34" spans="1:40" x14ac:dyDescent="0.3">
      <c r="A34" s="39">
        <v>0</v>
      </c>
      <c r="B34" s="32" t="s">
        <v>38</v>
      </c>
      <c r="C34" s="28" t="s">
        <v>455</v>
      </c>
      <c r="D34" s="28">
        <v>1</v>
      </c>
      <c r="E34" s="28" t="s">
        <v>446</v>
      </c>
      <c r="F34" s="32" t="s">
        <v>224</v>
      </c>
      <c r="G34" s="28" t="str">
        <f>"No"</f>
        <v>No</v>
      </c>
      <c r="H34" s="28">
        <f>0</f>
        <v>0</v>
      </c>
      <c r="I34" s="28" t="str">
        <f>"Yes"</f>
        <v>Yes</v>
      </c>
      <c r="J34" s="28" t="str">
        <f t="shared" si="0"/>
        <v>No</v>
      </c>
      <c r="K34" s="28">
        <f>INT(ResourceEffects[[#This Row],[Time]]*TimeInterval/60/60/24)</f>
        <v>0</v>
      </c>
      <c r="L34" s="28">
        <f>INT(ResourceEffects[[#This Row],[Time]]*TimeInterval/60/60)-ResourceEffects[[#This Row],[Days]]*24</f>
        <v>0</v>
      </c>
      <c r="M34" s="28">
        <f>INT(ResourceEffects[[#This Row],[Time]]*TimeInterval/60)-ResourceEffects[[#This Row],[Hours]]*60-ResourceEffects[[#This Row],[Days]]*60*24</f>
        <v>0</v>
      </c>
      <c r="N34" s="28">
        <f>ResourceEffects[[#This Row],[Time]]*TimeInterval-ResourceEffects[[#This Row],[Min]]*60-ResourceEffects[[#This Row],[Hours]]*60*60-ResourceEffects[[#This Row],[Days]]*60*60*24</f>
        <v>0</v>
      </c>
      <c r="O34" s="33">
        <f ca="1">INT(RAND()*999999999)</f>
        <v>8066165</v>
      </c>
      <c r="P34" s="33">
        <f>_xlfn.XLOOKUP(ResourceEffects[[#This Row],[Protocol Name]],ProtocolNamesCol,ProtocolIds,"")</f>
        <v>11210</v>
      </c>
      <c r="Q34" s="33">
        <f>ResourceEffects[[#This Row],[Time]]</f>
        <v>0</v>
      </c>
      <c r="R34" s="33">
        <f>ResourceEffects[[#This Row],[Drone ID]]</f>
        <v>0</v>
      </c>
      <c r="S34" s="33">
        <f>_xlfn.XLOOKUP(ResourceEffects[[#This Row],[Resource Name]],ResourceNames,ResourceIds,"")</f>
        <v>1210</v>
      </c>
      <c r="T34" s="33">
        <f>_xlfn.XLOOKUP(ResourceEffects[[#This Row],[Event Type]],EventTypeNames,EventTypeIds,"")</f>
        <v>1</v>
      </c>
      <c r="U34" s="33">
        <f>IF(ResourceEffects[[#This Row],[Is Local]]="Yes",1,0)</f>
        <v>1</v>
      </c>
      <c r="V34" s="33">
        <f>IF(ResourceEffects[[#This Row],[Is Installed]]="Yes",1,0)</f>
        <v>0</v>
      </c>
      <c r="W34" s="33">
        <f>IF(ResourceEffects[[#This Row],[Status]]="Locked",1,0)</f>
        <v>0</v>
      </c>
      <c r="X34" s="33">
        <f>IF(ResourceEffects[[#This Row],[event_type]]=1,0,1)</f>
        <v>0</v>
      </c>
      <c r="Y34" s="33">
        <f>IF(ResourceEffects[[#This Row],[Use Abundancies]]="Yes",1,0)</f>
        <v>0</v>
      </c>
      <c r="Z34" s="33">
        <f>ResourceEffects[[#This Row],[∆]]</f>
        <v>1</v>
      </c>
      <c r="AB34" s="35">
        <v>11310</v>
      </c>
      <c r="AD34" s="35">
        <v>0</v>
      </c>
      <c r="AE34" s="35">
        <v>1310</v>
      </c>
      <c r="AF34" s="35">
        <v>1</v>
      </c>
      <c r="AG34" s="35">
        <v>0</v>
      </c>
      <c r="AH34" s="35">
        <v>0</v>
      </c>
      <c r="AI34" s="35">
        <v>0</v>
      </c>
      <c r="AJ34" s="35">
        <v>0</v>
      </c>
      <c r="AK34" s="35">
        <v>1</v>
      </c>
      <c r="AL34" s="35">
        <v>1</v>
      </c>
      <c r="AM34" s="35">
        <v>0</v>
      </c>
      <c r="AN34" s="35">
        <v>35</v>
      </c>
    </row>
    <row r="35" spans="1:40" x14ac:dyDescent="0.3">
      <c r="A35" s="39">
        <v>0</v>
      </c>
      <c r="B35" s="32" t="s">
        <v>40</v>
      </c>
      <c r="C35" s="28" t="s">
        <v>455</v>
      </c>
      <c r="D35" s="28">
        <v>1</v>
      </c>
      <c r="E35" s="28" t="s">
        <v>446</v>
      </c>
      <c r="F35" s="32" t="s">
        <v>225</v>
      </c>
      <c r="G35" s="28" t="s">
        <v>445</v>
      </c>
      <c r="H35" s="28">
        <f>0</f>
        <v>0</v>
      </c>
      <c r="I35" s="28" t="str">
        <f>"Yes"</f>
        <v>Yes</v>
      </c>
      <c r="J35" s="28" t="str">
        <f t="shared" si="0"/>
        <v>No</v>
      </c>
      <c r="K35" s="28">
        <f>INT(ResourceEffects[[#This Row],[Time]]*TimeInterval/60/60/24)</f>
        <v>0</v>
      </c>
      <c r="L35" s="28">
        <f>INT(ResourceEffects[[#This Row],[Time]]*TimeInterval/60/60)-ResourceEffects[[#This Row],[Days]]*24</f>
        <v>0</v>
      </c>
      <c r="M35" s="28">
        <f>INT(ResourceEffects[[#This Row],[Time]]*TimeInterval/60)-ResourceEffects[[#This Row],[Hours]]*60-ResourceEffects[[#This Row],[Days]]*60*24</f>
        <v>0</v>
      </c>
      <c r="N35" s="28">
        <f>ResourceEffects[[#This Row],[Time]]*TimeInterval-ResourceEffects[[#This Row],[Min]]*60-ResourceEffects[[#This Row],[Hours]]*60*60-ResourceEffects[[#This Row],[Days]]*60*60*24</f>
        <v>0</v>
      </c>
      <c r="O35" s="33">
        <f ca="1">INT(RAND()*999999999)</f>
        <v>276802715</v>
      </c>
      <c r="P35" s="33">
        <f>_xlfn.XLOOKUP(ResourceEffects[[#This Row],[Protocol Name]],ProtocolNamesCol,ProtocolIds,"")</f>
        <v>11220</v>
      </c>
      <c r="Q35" s="33">
        <f>ResourceEffects[[#This Row],[Time]]</f>
        <v>0</v>
      </c>
      <c r="R35" s="33">
        <f>ResourceEffects[[#This Row],[Drone ID]]</f>
        <v>0</v>
      </c>
      <c r="S35" s="33">
        <f>_xlfn.XLOOKUP(ResourceEffects[[#This Row],[Resource Name]],ResourceNames,ResourceIds,"")</f>
        <v>1220</v>
      </c>
      <c r="T35" s="33">
        <f>_xlfn.XLOOKUP(ResourceEffects[[#This Row],[Event Type]],EventTypeNames,EventTypeIds,"")</f>
        <v>1</v>
      </c>
      <c r="U35" s="33">
        <f>IF(ResourceEffects[[#This Row],[Is Local]]="Yes",1,0)</f>
        <v>1</v>
      </c>
      <c r="V35" s="33">
        <f>IF(ResourceEffects[[#This Row],[Is Installed]]="Yes",1,0)</f>
        <v>0</v>
      </c>
      <c r="W35" s="33">
        <f>IF(ResourceEffects[[#This Row],[Status]]="Locked",1,0)</f>
        <v>0</v>
      </c>
      <c r="X35" s="33">
        <f>IF(ResourceEffects[[#This Row],[event_type]]=1,0,1)</f>
        <v>0</v>
      </c>
      <c r="Y35" s="33">
        <f>IF(ResourceEffects[[#This Row],[Use Abundancies]]="Yes",1,0)</f>
        <v>1</v>
      </c>
      <c r="Z35" s="33">
        <f>ResourceEffects[[#This Row],[∆]]</f>
        <v>1</v>
      </c>
      <c r="AB35" s="35">
        <v>11320</v>
      </c>
      <c r="AD35" s="35">
        <v>0</v>
      </c>
      <c r="AE35" s="35">
        <v>1320</v>
      </c>
      <c r="AF35" s="35">
        <v>1</v>
      </c>
      <c r="AG35" s="35">
        <v>0</v>
      </c>
      <c r="AH35" s="35">
        <v>0</v>
      </c>
      <c r="AI35" s="35">
        <v>0</v>
      </c>
      <c r="AJ35" s="35">
        <v>0</v>
      </c>
      <c r="AK35" s="35">
        <v>1</v>
      </c>
      <c r="AL35" s="35">
        <v>1</v>
      </c>
      <c r="AM35" s="35">
        <v>0</v>
      </c>
      <c r="AN35" s="35">
        <v>36</v>
      </c>
    </row>
    <row r="36" spans="1:40" x14ac:dyDescent="0.3">
      <c r="A36" s="39">
        <v>0</v>
      </c>
      <c r="B36" s="32" t="s">
        <v>42</v>
      </c>
      <c r="C36" s="28" t="s">
        <v>455</v>
      </c>
      <c r="D36" s="28">
        <v>1</v>
      </c>
      <c r="E36" s="28" t="s">
        <v>446</v>
      </c>
      <c r="F36" s="32" t="s">
        <v>226</v>
      </c>
      <c r="G36" s="28" t="s">
        <v>445</v>
      </c>
      <c r="H36" s="28">
        <f>0</f>
        <v>0</v>
      </c>
      <c r="I36" s="28" t="str">
        <f>"Yes"</f>
        <v>Yes</v>
      </c>
      <c r="J36" s="28" t="str">
        <f t="shared" si="0"/>
        <v>No</v>
      </c>
      <c r="K36" s="28">
        <f>INT(ResourceEffects[[#This Row],[Time]]*TimeInterval/60/60/24)</f>
        <v>0</v>
      </c>
      <c r="L36" s="28">
        <f>INT(ResourceEffects[[#This Row],[Time]]*TimeInterval/60/60)-ResourceEffects[[#This Row],[Days]]*24</f>
        <v>0</v>
      </c>
      <c r="M36" s="28">
        <f>INT(ResourceEffects[[#This Row],[Time]]*TimeInterval/60)-ResourceEffects[[#This Row],[Hours]]*60-ResourceEffects[[#This Row],[Days]]*60*24</f>
        <v>0</v>
      </c>
      <c r="N36" s="28">
        <f>ResourceEffects[[#This Row],[Time]]*TimeInterval-ResourceEffects[[#This Row],[Min]]*60-ResourceEffects[[#This Row],[Hours]]*60*60-ResourceEffects[[#This Row],[Days]]*60*60*24</f>
        <v>0</v>
      </c>
      <c r="O36" s="33">
        <f ca="1">INT(RAND()*999999999)</f>
        <v>124259453</v>
      </c>
      <c r="P36" s="33">
        <f>_xlfn.XLOOKUP(ResourceEffects[[#This Row],[Protocol Name]],ProtocolNamesCol,ProtocolIds,"")</f>
        <v>11230</v>
      </c>
      <c r="Q36" s="33">
        <f>ResourceEffects[[#This Row],[Time]]</f>
        <v>0</v>
      </c>
      <c r="R36" s="33">
        <f>ResourceEffects[[#This Row],[Drone ID]]</f>
        <v>0</v>
      </c>
      <c r="S36" s="33">
        <f>_xlfn.XLOOKUP(ResourceEffects[[#This Row],[Resource Name]],ResourceNames,ResourceIds,"")</f>
        <v>1230</v>
      </c>
      <c r="T36" s="33">
        <f>_xlfn.XLOOKUP(ResourceEffects[[#This Row],[Event Type]],EventTypeNames,EventTypeIds,"")</f>
        <v>1</v>
      </c>
      <c r="U36" s="33">
        <f>IF(ResourceEffects[[#This Row],[Is Local]]="Yes",1,0)</f>
        <v>1</v>
      </c>
      <c r="V36" s="33">
        <f>IF(ResourceEffects[[#This Row],[Is Installed]]="Yes",1,0)</f>
        <v>0</v>
      </c>
      <c r="W36" s="33">
        <f>IF(ResourceEffects[[#This Row],[Status]]="Locked",1,0)</f>
        <v>0</v>
      </c>
      <c r="X36" s="33">
        <f>IF(ResourceEffects[[#This Row],[event_type]]=1,0,1)</f>
        <v>0</v>
      </c>
      <c r="Y36" s="33">
        <f>IF(ResourceEffects[[#This Row],[Use Abundancies]]="Yes",1,0)</f>
        <v>1</v>
      </c>
      <c r="Z36" s="33">
        <f>ResourceEffects[[#This Row],[∆]]</f>
        <v>1</v>
      </c>
      <c r="AB36" s="35">
        <v>11330</v>
      </c>
      <c r="AD36" s="35">
        <v>0</v>
      </c>
      <c r="AE36" s="35">
        <v>1330</v>
      </c>
      <c r="AF36" s="35">
        <v>1</v>
      </c>
      <c r="AG36" s="35">
        <v>0</v>
      </c>
      <c r="AH36" s="35">
        <v>0</v>
      </c>
      <c r="AI36" s="35">
        <v>0</v>
      </c>
      <c r="AJ36" s="35">
        <v>0</v>
      </c>
      <c r="AK36" s="35">
        <v>1</v>
      </c>
      <c r="AL36" s="35">
        <v>1</v>
      </c>
      <c r="AM36" s="35">
        <v>0</v>
      </c>
      <c r="AN36" s="35">
        <v>37</v>
      </c>
    </row>
    <row r="37" spans="1:40" x14ac:dyDescent="0.3">
      <c r="A37" s="39">
        <v>0</v>
      </c>
      <c r="B37" s="32" t="s">
        <v>44</v>
      </c>
      <c r="C37" s="28" t="s">
        <v>455</v>
      </c>
      <c r="D37" s="28">
        <v>1</v>
      </c>
      <c r="E37" s="28" t="s">
        <v>446</v>
      </c>
      <c r="F37" s="32" t="s">
        <v>230</v>
      </c>
      <c r="G37" s="28" t="s">
        <v>445</v>
      </c>
      <c r="H37" s="28">
        <f>0</f>
        <v>0</v>
      </c>
      <c r="I37" s="28" t="str">
        <f>"Yes"</f>
        <v>Yes</v>
      </c>
      <c r="J37" s="28" t="str">
        <f t="shared" si="0"/>
        <v>No</v>
      </c>
      <c r="K37" s="28">
        <f>INT(ResourceEffects[[#This Row],[Time]]*TimeInterval/60/60/24)</f>
        <v>0</v>
      </c>
      <c r="L37" s="28">
        <f>INT(ResourceEffects[[#This Row],[Time]]*TimeInterval/60/60)-ResourceEffects[[#This Row],[Days]]*24</f>
        <v>0</v>
      </c>
      <c r="M37" s="28">
        <f>INT(ResourceEffects[[#This Row],[Time]]*TimeInterval/60)-ResourceEffects[[#This Row],[Hours]]*60-ResourceEffects[[#This Row],[Days]]*60*24</f>
        <v>0</v>
      </c>
      <c r="N37" s="28">
        <f>ResourceEffects[[#This Row],[Time]]*TimeInterval-ResourceEffects[[#This Row],[Min]]*60-ResourceEffects[[#This Row],[Hours]]*60*60-ResourceEffects[[#This Row],[Days]]*60*60*24</f>
        <v>0</v>
      </c>
      <c r="O37" s="33">
        <f ca="1">INT(RAND()*999999999)</f>
        <v>570651078</v>
      </c>
      <c r="P37" s="33">
        <f>_xlfn.XLOOKUP(ResourceEffects[[#This Row],[Protocol Name]],ProtocolNamesCol,ProtocolIds,"")</f>
        <v>11300</v>
      </c>
      <c r="Q37" s="33">
        <f>ResourceEffects[[#This Row],[Time]]</f>
        <v>0</v>
      </c>
      <c r="R37" s="33">
        <f>ResourceEffects[[#This Row],[Drone ID]]</f>
        <v>0</v>
      </c>
      <c r="S37" s="33">
        <f>_xlfn.XLOOKUP(ResourceEffects[[#This Row],[Resource Name]],ResourceNames,ResourceIds,"")</f>
        <v>1300</v>
      </c>
      <c r="T37" s="33">
        <f>_xlfn.XLOOKUP(ResourceEffects[[#This Row],[Event Type]],EventTypeNames,EventTypeIds,"")</f>
        <v>1</v>
      </c>
      <c r="U37" s="33">
        <f>IF(ResourceEffects[[#This Row],[Is Local]]="Yes",1,0)</f>
        <v>1</v>
      </c>
      <c r="V37" s="33">
        <f>IF(ResourceEffects[[#This Row],[Is Installed]]="Yes",1,0)</f>
        <v>0</v>
      </c>
      <c r="W37" s="33">
        <f>IF(ResourceEffects[[#This Row],[Status]]="Locked",1,0)</f>
        <v>0</v>
      </c>
      <c r="X37" s="33">
        <f>IF(ResourceEffects[[#This Row],[event_type]]=1,0,1)</f>
        <v>0</v>
      </c>
      <c r="Y37" s="33">
        <f>IF(ResourceEffects[[#This Row],[Use Abundancies]]="Yes",1,0)</f>
        <v>1</v>
      </c>
      <c r="Z37" s="33">
        <f>ResourceEffects[[#This Row],[∆]]</f>
        <v>1</v>
      </c>
      <c r="AB37" s="35">
        <v>11400</v>
      </c>
      <c r="AD37" s="35">
        <v>0</v>
      </c>
      <c r="AE37" s="35">
        <v>1400</v>
      </c>
      <c r="AF37" s="35">
        <v>1</v>
      </c>
      <c r="AG37" s="35">
        <v>0</v>
      </c>
      <c r="AH37" s="35">
        <v>0</v>
      </c>
      <c r="AI37" s="35">
        <v>0</v>
      </c>
      <c r="AJ37" s="35">
        <v>0</v>
      </c>
      <c r="AK37" s="35">
        <v>1</v>
      </c>
      <c r="AL37" s="35">
        <v>1</v>
      </c>
      <c r="AM37" s="35">
        <v>0</v>
      </c>
      <c r="AN37" s="35">
        <v>41</v>
      </c>
    </row>
    <row r="38" spans="1:40" x14ac:dyDescent="0.3">
      <c r="A38" s="39">
        <v>0</v>
      </c>
      <c r="B38" s="32" t="s">
        <v>46</v>
      </c>
      <c r="C38" s="28" t="s">
        <v>455</v>
      </c>
      <c r="D38" s="28">
        <v>1</v>
      </c>
      <c r="E38" s="28" t="s">
        <v>446</v>
      </c>
      <c r="F38" s="32" t="s">
        <v>232</v>
      </c>
      <c r="G38" s="28" t="s">
        <v>445</v>
      </c>
      <c r="H38" s="28">
        <f>0</f>
        <v>0</v>
      </c>
      <c r="I38" s="28" t="str">
        <f>"Yes"</f>
        <v>Yes</v>
      </c>
      <c r="J38" s="28" t="str">
        <f t="shared" si="0"/>
        <v>No</v>
      </c>
      <c r="K38" s="28">
        <f>INT(ResourceEffects[[#This Row],[Time]]*TimeInterval/60/60/24)</f>
        <v>0</v>
      </c>
      <c r="L38" s="28">
        <f>INT(ResourceEffects[[#This Row],[Time]]*TimeInterval/60/60)-ResourceEffects[[#This Row],[Days]]*24</f>
        <v>0</v>
      </c>
      <c r="M38" s="28">
        <f>INT(ResourceEffects[[#This Row],[Time]]*TimeInterval/60)-ResourceEffects[[#This Row],[Hours]]*60-ResourceEffects[[#This Row],[Days]]*60*24</f>
        <v>0</v>
      </c>
      <c r="N38" s="28">
        <f>ResourceEffects[[#This Row],[Time]]*TimeInterval-ResourceEffects[[#This Row],[Min]]*60-ResourceEffects[[#This Row],[Hours]]*60*60-ResourceEffects[[#This Row],[Days]]*60*60*24</f>
        <v>0</v>
      </c>
      <c r="O38" s="33">
        <f ca="1">INT(RAND()*999999999)</f>
        <v>933126031</v>
      </c>
      <c r="P38" s="33">
        <f>_xlfn.XLOOKUP(ResourceEffects[[#This Row],[Protocol Name]],ProtocolNamesCol,ProtocolIds,"")</f>
        <v>11310</v>
      </c>
      <c r="Q38" s="33">
        <f>ResourceEffects[[#This Row],[Time]]</f>
        <v>0</v>
      </c>
      <c r="R38" s="33">
        <f>ResourceEffects[[#This Row],[Drone ID]]</f>
        <v>0</v>
      </c>
      <c r="S38" s="33">
        <f>_xlfn.XLOOKUP(ResourceEffects[[#This Row],[Resource Name]],ResourceNames,ResourceIds,"")</f>
        <v>1310</v>
      </c>
      <c r="T38" s="33">
        <f>_xlfn.XLOOKUP(ResourceEffects[[#This Row],[Event Type]],EventTypeNames,EventTypeIds,"")</f>
        <v>1</v>
      </c>
      <c r="U38" s="33">
        <f>IF(ResourceEffects[[#This Row],[Is Local]]="Yes",1,0)</f>
        <v>1</v>
      </c>
      <c r="V38" s="33">
        <f>IF(ResourceEffects[[#This Row],[Is Installed]]="Yes",1,0)</f>
        <v>0</v>
      </c>
      <c r="W38" s="33">
        <f>IF(ResourceEffects[[#This Row],[Status]]="Locked",1,0)</f>
        <v>0</v>
      </c>
      <c r="X38" s="33">
        <f>IF(ResourceEffects[[#This Row],[event_type]]=1,0,1)</f>
        <v>0</v>
      </c>
      <c r="Y38" s="33">
        <f>IF(ResourceEffects[[#This Row],[Use Abundancies]]="Yes",1,0)</f>
        <v>1</v>
      </c>
      <c r="Z38" s="33">
        <f>ResourceEffects[[#This Row],[∆]]</f>
        <v>1</v>
      </c>
      <c r="AB38" s="35">
        <v>11410</v>
      </c>
      <c r="AD38" s="35">
        <v>0</v>
      </c>
      <c r="AE38" s="35">
        <v>1410</v>
      </c>
      <c r="AF38" s="35">
        <v>1</v>
      </c>
      <c r="AG38" s="35">
        <v>0</v>
      </c>
      <c r="AH38" s="35">
        <v>0</v>
      </c>
      <c r="AI38" s="35">
        <v>0</v>
      </c>
      <c r="AJ38" s="35">
        <v>0</v>
      </c>
      <c r="AK38" s="35">
        <v>1</v>
      </c>
      <c r="AL38" s="35">
        <v>1</v>
      </c>
      <c r="AM38" s="35">
        <v>0</v>
      </c>
      <c r="AN38" s="35">
        <v>42</v>
      </c>
    </row>
    <row r="39" spans="1:40" x14ac:dyDescent="0.3">
      <c r="A39" s="39">
        <v>0</v>
      </c>
      <c r="B39" s="32" t="s">
        <v>48</v>
      </c>
      <c r="C39" s="28" t="s">
        <v>455</v>
      </c>
      <c r="D39" s="28">
        <v>1</v>
      </c>
      <c r="E39" s="28" t="s">
        <v>446</v>
      </c>
      <c r="F39" s="32" t="s">
        <v>233</v>
      </c>
      <c r="G39" s="28" t="s">
        <v>445</v>
      </c>
      <c r="H39" s="28">
        <f>0</f>
        <v>0</v>
      </c>
      <c r="I39" s="28" t="str">
        <f>"Yes"</f>
        <v>Yes</v>
      </c>
      <c r="J39" s="28" t="str">
        <f t="shared" si="0"/>
        <v>No</v>
      </c>
      <c r="K39" s="28">
        <f>INT(ResourceEffects[[#This Row],[Time]]*TimeInterval/60/60/24)</f>
        <v>0</v>
      </c>
      <c r="L39" s="28">
        <f>INT(ResourceEffects[[#This Row],[Time]]*TimeInterval/60/60)-ResourceEffects[[#This Row],[Days]]*24</f>
        <v>0</v>
      </c>
      <c r="M39" s="28">
        <f>INT(ResourceEffects[[#This Row],[Time]]*TimeInterval/60)-ResourceEffects[[#This Row],[Hours]]*60-ResourceEffects[[#This Row],[Days]]*60*24</f>
        <v>0</v>
      </c>
      <c r="N39" s="28">
        <f>ResourceEffects[[#This Row],[Time]]*TimeInterval-ResourceEffects[[#This Row],[Min]]*60-ResourceEffects[[#This Row],[Hours]]*60*60-ResourceEffects[[#This Row],[Days]]*60*60*24</f>
        <v>0</v>
      </c>
      <c r="O39" s="33">
        <f ca="1">INT(RAND()*999999999)</f>
        <v>381321415</v>
      </c>
      <c r="P39" s="33">
        <f>_xlfn.XLOOKUP(ResourceEffects[[#This Row],[Protocol Name]],ProtocolNamesCol,ProtocolIds,"")</f>
        <v>11320</v>
      </c>
      <c r="Q39" s="33">
        <f>ResourceEffects[[#This Row],[Time]]</f>
        <v>0</v>
      </c>
      <c r="R39" s="33">
        <f>ResourceEffects[[#This Row],[Drone ID]]</f>
        <v>0</v>
      </c>
      <c r="S39" s="33">
        <f>_xlfn.XLOOKUP(ResourceEffects[[#This Row],[Resource Name]],ResourceNames,ResourceIds,"")</f>
        <v>1320</v>
      </c>
      <c r="T39" s="33">
        <f>_xlfn.XLOOKUP(ResourceEffects[[#This Row],[Event Type]],EventTypeNames,EventTypeIds,"")</f>
        <v>1</v>
      </c>
      <c r="U39" s="33">
        <f>IF(ResourceEffects[[#This Row],[Is Local]]="Yes",1,0)</f>
        <v>1</v>
      </c>
      <c r="V39" s="33">
        <f>IF(ResourceEffects[[#This Row],[Is Installed]]="Yes",1,0)</f>
        <v>0</v>
      </c>
      <c r="W39" s="33">
        <f>IF(ResourceEffects[[#This Row],[Status]]="Locked",1,0)</f>
        <v>0</v>
      </c>
      <c r="X39" s="33">
        <f>IF(ResourceEffects[[#This Row],[event_type]]=1,0,1)</f>
        <v>0</v>
      </c>
      <c r="Y39" s="33">
        <f>IF(ResourceEffects[[#This Row],[Use Abundancies]]="Yes",1,0)</f>
        <v>1</v>
      </c>
      <c r="Z39" s="33">
        <f>ResourceEffects[[#This Row],[∆]]</f>
        <v>1</v>
      </c>
      <c r="AB39" s="35">
        <v>11420</v>
      </c>
      <c r="AD39" s="35">
        <v>0</v>
      </c>
      <c r="AE39" s="35">
        <v>1420</v>
      </c>
      <c r="AF39" s="35">
        <v>1</v>
      </c>
      <c r="AG39" s="35">
        <v>0</v>
      </c>
      <c r="AH39" s="35">
        <v>0</v>
      </c>
      <c r="AI39" s="35">
        <v>0</v>
      </c>
      <c r="AJ39" s="35">
        <v>0</v>
      </c>
      <c r="AK39" s="35">
        <v>1</v>
      </c>
      <c r="AL39" s="35">
        <v>1</v>
      </c>
      <c r="AM39" s="35">
        <v>0</v>
      </c>
      <c r="AN39" s="35">
        <v>43</v>
      </c>
    </row>
    <row r="40" spans="1:40" x14ac:dyDescent="0.3">
      <c r="A40" s="39">
        <v>0</v>
      </c>
      <c r="B40" s="32" t="s">
        <v>50</v>
      </c>
      <c r="C40" s="28" t="s">
        <v>455</v>
      </c>
      <c r="D40" s="28">
        <v>1</v>
      </c>
      <c r="E40" s="28" t="s">
        <v>446</v>
      </c>
      <c r="F40" s="32" t="s">
        <v>234</v>
      </c>
      <c r="G40" s="28" t="s">
        <v>445</v>
      </c>
      <c r="H40" s="28">
        <f>0</f>
        <v>0</v>
      </c>
      <c r="I40" s="28" t="str">
        <f>"Yes"</f>
        <v>Yes</v>
      </c>
      <c r="J40" s="28" t="str">
        <f t="shared" si="0"/>
        <v>No</v>
      </c>
      <c r="K40" s="28">
        <f>INT(ResourceEffects[[#This Row],[Time]]*TimeInterval/60/60/24)</f>
        <v>0</v>
      </c>
      <c r="L40" s="28">
        <f>INT(ResourceEffects[[#This Row],[Time]]*TimeInterval/60/60)-ResourceEffects[[#This Row],[Days]]*24</f>
        <v>0</v>
      </c>
      <c r="M40" s="28">
        <f>INT(ResourceEffects[[#This Row],[Time]]*TimeInterval/60)-ResourceEffects[[#This Row],[Hours]]*60-ResourceEffects[[#This Row],[Days]]*60*24</f>
        <v>0</v>
      </c>
      <c r="N40" s="28">
        <f>ResourceEffects[[#This Row],[Time]]*TimeInterval-ResourceEffects[[#This Row],[Min]]*60-ResourceEffects[[#This Row],[Hours]]*60*60-ResourceEffects[[#This Row],[Days]]*60*60*24</f>
        <v>0</v>
      </c>
      <c r="O40" s="33">
        <f ca="1">INT(RAND()*999999999)</f>
        <v>197095501</v>
      </c>
      <c r="P40" s="33">
        <f>_xlfn.XLOOKUP(ResourceEffects[[#This Row],[Protocol Name]],ProtocolNamesCol,ProtocolIds,"")</f>
        <v>11330</v>
      </c>
      <c r="Q40" s="33">
        <f>ResourceEffects[[#This Row],[Time]]</f>
        <v>0</v>
      </c>
      <c r="R40" s="33">
        <f>ResourceEffects[[#This Row],[Drone ID]]</f>
        <v>0</v>
      </c>
      <c r="S40" s="33">
        <f>_xlfn.XLOOKUP(ResourceEffects[[#This Row],[Resource Name]],ResourceNames,ResourceIds,"")</f>
        <v>1330</v>
      </c>
      <c r="T40" s="33">
        <f>_xlfn.XLOOKUP(ResourceEffects[[#This Row],[Event Type]],EventTypeNames,EventTypeIds,"")</f>
        <v>1</v>
      </c>
      <c r="U40" s="33">
        <f>IF(ResourceEffects[[#This Row],[Is Local]]="Yes",1,0)</f>
        <v>1</v>
      </c>
      <c r="V40" s="33">
        <f>IF(ResourceEffects[[#This Row],[Is Installed]]="Yes",1,0)</f>
        <v>0</v>
      </c>
      <c r="W40" s="33">
        <f>IF(ResourceEffects[[#This Row],[Status]]="Locked",1,0)</f>
        <v>0</v>
      </c>
      <c r="X40" s="33">
        <f>IF(ResourceEffects[[#This Row],[event_type]]=1,0,1)</f>
        <v>0</v>
      </c>
      <c r="Y40" s="33">
        <f>IF(ResourceEffects[[#This Row],[Use Abundancies]]="Yes",1,0)</f>
        <v>1</v>
      </c>
      <c r="Z40" s="33">
        <f>ResourceEffects[[#This Row],[∆]]</f>
        <v>1</v>
      </c>
      <c r="AB40" s="35">
        <v>11430</v>
      </c>
      <c r="AD40" s="35">
        <v>0</v>
      </c>
      <c r="AE40" s="35">
        <v>1430</v>
      </c>
      <c r="AF40" s="35">
        <v>1</v>
      </c>
      <c r="AG40" s="35">
        <v>0</v>
      </c>
      <c r="AH40" s="35">
        <v>0</v>
      </c>
      <c r="AI40" s="35">
        <v>0</v>
      </c>
      <c r="AJ40" s="35">
        <v>0</v>
      </c>
      <c r="AK40" s="35">
        <v>1</v>
      </c>
      <c r="AL40" s="35">
        <v>1</v>
      </c>
      <c r="AM40" s="35">
        <v>0</v>
      </c>
      <c r="AN40" s="35">
        <v>44</v>
      </c>
    </row>
    <row r="41" spans="1:40" x14ac:dyDescent="0.3">
      <c r="A41" s="39">
        <v>0</v>
      </c>
      <c r="B41" s="32" t="s">
        <v>52</v>
      </c>
      <c r="C41" s="28" t="s">
        <v>455</v>
      </c>
      <c r="D41" s="28">
        <v>1</v>
      </c>
      <c r="E41" s="28" t="s">
        <v>446</v>
      </c>
      <c r="F41" s="32" t="s">
        <v>238</v>
      </c>
      <c r="G41" s="28" t="s">
        <v>445</v>
      </c>
      <c r="H41" s="28">
        <f>0</f>
        <v>0</v>
      </c>
      <c r="I41" s="28" t="str">
        <f>"Yes"</f>
        <v>Yes</v>
      </c>
      <c r="J41" s="28" t="str">
        <f t="shared" si="0"/>
        <v>No</v>
      </c>
      <c r="K41" s="28">
        <f>INT(ResourceEffects[[#This Row],[Time]]*TimeInterval/60/60/24)</f>
        <v>0</v>
      </c>
      <c r="L41" s="28">
        <f>INT(ResourceEffects[[#This Row],[Time]]*TimeInterval/60/60)-ResourceEffects[[#This Row],[Days]]*24</f>
        <v>0</v>
      </c>
      <c r="M41" s="28">
        <f>INT(ResourceEffects[[#This Row],[Time]]*TimeInterval/60)-ResourceEffects[[#This Row],[Hours]]*60-ResourceEffects[[#This Row],[Days]]*60*24</f>
        <v>0</v>
      </c>
      <c r="N41" s="28">
        <f>ResourceEffects[[#This Row],[Time]]*TimeInterval-ResourceEffects[[#This Row],[Min]]*60-ResourceEffects[[#This Row],[Hours]]*60*60-ResourceEffects[[#This Row],[Days]]*60*60*24</f>
        <v>0</v>
      </c>
      <c r="O41" s="33">
        <f ca="1">INT(RAND()*999999999)</f>
        <v>712894264</v>
      </c>
      <c r="P41" s="33">
        <f>_xlfn.XLOOKUP(ResourceEffects[[#This Row],[Protocol Name]],ProtocolNamesCol,ProtocolIds,"")</f>
        <v>11400</v>
      </c>
      <c r="Q41" s="33">
        <f>ResourceEffects[[#This Row],[Time]]</f>
        <v>0</v>
      </c>
      <c r="R41" s="33">
        <f>ResourceEffects[[#This Row],[Drone ID]]</f>
        <v>0</v>
      </c>
      <c r="S41" s="33">
        <f>_xlfn.XLOOKUP(ResourceEffects[[#This Row],[Resource Name]],ResourceNames,ResourceIds,"")</f>
        <v>1400</v>
      </c>
      <c r="T41" s="33">
        <f>_xlfn.XLOOKUP(ResourceEffects[[#This Row],[Event Type]],EventTypeNames,EventTypeIds,"")</f>
        <v>1</v>
      </c>
      <c r="U41" s="33">
        <f>IF(ResourceEffects[[#This Row],[Is Local]]="Yes",1,0)</f>
        <v>1</v>
      </c>
      <c r="V41" s="33">
        <f>IF(ResourceEffects[[#This Row],[Is Installed]]="Yes",1,0)</f>
        <v>0</v>
      </c>
      <c r="W41" s="33">
        <f>IF(ResourceEffects[[#This Row],[Status]]="Locked",1,0)</f>
        <v>0</v>
      </c>
      <c r="X41" s="33">
        <f>IF(ResourceEffects[[#This Row],[event_type]]=1,0,1)</f>
        <v>0</v>
      </c>
      <c r="Y41" s="33">
        <f>IF(ResourceEffects[[#This Row],[Use Abundancies]]="Yes",1,0)</f>
        <v>1</v>
      </c>
      <c r="Z41" s="33">
        <f>ResourceEffects[[#This Row],[∆]]</f>
        <v>1</v>
      </c>
      <c r="AB41" s="35">
        <v>12021</v>
      </c>
      <c r="AD41" s="35">
        <v>0</v>
      </c>
      <c r="AE41" s="35">
        <v>2011</v>
      </c>
      <c r="AF41" s="35">
        <v>2</v>
      </c>
      <c r="AG41" s="35">
        <v>1</v>
      </c>
      <c r="AH41" s="35">
        <v>0</v>
      </c>
      <c r="AI41" s="35">
        <v>0</v>
      </c>
      <c r="AJ41" s="35">
        <v>1</v>
      </c>
      <c r="AK41" s="35">
        <v>0</v>
      </c>
      <c r="AL41" s="35">
        <v>2</v>
      </c>
      <c r="AM41" s="35">
        <v>0</v>
      </c>
      <c r="AN41" s="35">
        <v>123</v>
      </c>
    </row>
    <row r="42" spans="1:40" x14ac:dyDescent="0.3">
      <c r="A42" s="39">
        <v>0</v>
      </c>
      <c r="B42" s="32" t="s">
        <v>54</v>
      </c>
      <c r="C42" s="28" t="s">
        <v>455</v>
      </c>
      <c r="D42" s="28">
        <v>1</v>
      </c>
      <c r="E42" s="28" t="s">
        <v>446</v>
      </c>
      <c r="F42" s="32" t="s">
        <v>240</v>
      </c>
      <c r="G42" s="28" t="s">
        <v>445</v>
      </c>
      <c r="H42" s="28">
        <f>0</f>
        <v>0</v>
      </c>
      <c r="I42" s="28" t="str">
        <f>"Yes"</f>
        <v>Yes</v>
      </c>
      <c r="J42" s="28" t="str">
        <f t="shared" si="0"/>
        <v>No</v>
      </c>
      <c r="K42" s="28">
        <f>INT(ResourceEffects[[#This Row],[Time]]*TimeInterval/60/60/24)</f>
        <v>0</v>
      </c>
      <c r="L42" s="28">
        <f>INT(ResourceEffects[[#This Row],[Time]]*TimeInterval/60/60)-ResourceEffects[[#This Row],[Days]]*24</f>
        <v>0</v>
      </c>
      <c r="M42" s="28">
        <f>INT(ResourceEffects[[#This Row],[Time]]*TimeInterval/60)-ResourceEffects[[#This Row],[Hours]]*60-ResourceEffects[[#This Row],[Days]]*60*24</f>
        <v>0</v>
      </c>
      <c r="N42" s="28">
        <f>ResourceEffects[[#This Row],[Time]]*TimeInterval-ResourceEffects[[#This Row],[Min]]*60-ResourceEffects[[#This Row],[Hours]]*60*60-ResourceEffects[[#This Row],[Days]]*60*60*24</f>
        <v>0</v>
      </c>
      <c r="O42" s="33">
        <f ca="1">INT(RAND()*999999999)</f>
        <v>150936888</v>
      </c>
      <c r="P42" s="33">
        <f>_xlfn.XLOOKUP(ResourceEffects[[#This Row],[Protocol Name]],ProtocolNamesCol,ProtocolIds,"")</f>
        <v>11410</v>
      </c>
      <c r="Q42" s="33">
        <f>ResourceEffects[[#This Row],[Time]]</f>
        <v>0</v>
      </c>
      <c r="R42" s="33">
        <f>ResourceEffects[[#This Row],[Drone ID]]</f>
        <v>0</v>
      </c>
      <c r="S42" s="33">
        <f>_xlfn.XLOOKUP(ResourceEffects[[#This Row],[Resource Name]],ResourceNames,ResourceIds,"")</f>
        <v>1410</v>
      </c>
      <c r="T42" s="33">
        <f>_xlfn.XLOOKUP(ResourceEffects[[#This Row],[Event Type]],EventTypeNames,EventTypeIds,"")</f>
        <v>1</v>
      </c>
      <c r="U42" s="33">
        <f>IF(ResourceEffects[[#This Row],[Is Local]]="Yes",1,0)</f>
        <v>1</v>
      </c>
      <c r="V42" s="33">
        <f>IF(ResourceEffects[[#This Row],[Is Installed]]="Yes",1,0)</f>
        <v>0</v>
      </c>
      <c r="W42" s="33">
        <f>IF(ResourceEffects[[#This Row],[Status]]="Locked",1,0)</f>
        <v>0</v>
      </c>
      <c r="X42" s="33">
        <f>IF(ResourceEffects[[#This Row],[event_type]]=1,0,1)</f>
        <v>0</v>
      </c>
      <c r="Y42" s="33">
        <f>IF(ResourceEffects[[#This Row],[Use Abundancies]]="Yes",1,0)</f>
        <v>1</v>
      </c>
      <c r="Z42" s="33">
        <f>ResourceEffects[[#This Row],[∆]]</f>
        <v>1</v>
      </c>
      <c r="AB42" s="35">
        <v>12021</v>
      </c>
      <c r="AD42" s="35">
        <v>0</v>
      </c>
      <c r="AE42" s="35">
        <v>2021</v>
      </c>
      <c r="AF42" s="35">
        <v>1</v>
      </c>
      <c r="AG42" s="35">
        <v>1</v>
      </c>
      <c r="AH42" s="35">
        <v>0</v>
      </c>
      <c r="AI42" s="35">
        <v>0</v>
      </c>
      <c r="AJ42" s="35">
        <v>0</v>
      </c>
      <c r="AK42" s="35">
        <v>0</v>
      </c>
      <c r="AL42" s="35">
        <v>1</v>
      </c>
      <c r="AM42" s="35">
        <v>0</v>
      </c>
      <c r="AN42" s="35">
        <v>124</v>
      </c>
    </row>
    <row r="43" spans="1:40" x14ac:dyDescent="0.3">
      <c r="A43" s="39">
        <v>0</v>
      </c>
      <c r="B43" s="32" t="s">
        <v>56</v>
      </c>
      <c r="C43" s="28" t="s">
        <v>455</v>
      </c>
      <c r="D43" s="28">
        <v>1</v>
      </c>
      <c r="E43" s="28" t="s">
        <v>446</v>
      </c>
      <c r="F43" s="32" t="s">
        <v>241</v>
      </c>
      <c r="G43" s="28" t="s">
        <v>445</v>
      </c>
      <c r="H43" s="28">
        <f>0</f>
        <v>0</v>
      </c>
      <c r="I43" s="28" t="str">
        <f>"Yes"</f>
        <v>Yes</v>
      </c>
      <c r="J43" s="28" t="str">
        <f t="shared" si="0"/>
        <v>No</v>
      </c>
      <c r="K43" s="28">
        <f>INT(ResourceEffects[[#This Row],[Time]]*TimeInterval/60/60/24)</f>
        <v>0</v>
      </c>
      <c r="L43" s="28">
        <f>INT(ResourceEffects[[#This Row],[Time]]*TimeInterval/60/60)-ResourceEffects[[#This Row],[Days]]*24</f>
        <v>0</v>
      </c>
      <c r="M43" s="28">
        <f>INT(ResourceEffects[[#This Row],[Time]]*TimeInterval/60)-ResourceEffects[[#This Row],[Hours]]*60-ResourceEffects[[#This Row],[Days]]*60*24</f>
        <v>0</v>
      </c>
      <c r="N43" s="28">
        <f>ResourceEffects[[#This Row],[Time]]*TimeInterval-ResourceEffects[[#This Row],[Min]]*60-ResourceEffects[[#This Row],[Hours]]*60*60-ResourceEffects[[#This Row],[Days]]*60*60*24</f>
        <v>0</v>
      </c>
      <c r="O43" s="33">
        <f ca="1">INT(RAND()*999999999)</f>
        <v>482001787</v>
      </c>
      <c r="P43" s="33">
        <f>_xlfn.XLOOKUP(ResourceEffects[[#This Row],[Protocol Name]],ProtocolNamesCol,ProtocolIds,"")</f>
        <v>11420</v>
      </c>
      <c r="Q43" s="33">
        <f>ResourceEffects[[#This Row],[Time]]</f>
        <v>0</v>
      </c>
      <c r="R43" s="33">
        <f>ResourceEffects[[#This Row],[Drone ID]]</f>
        <v>0</v>
      </c>
      <c r="S43" s="33">
        <f>_xlfn.XLOOKUP(ResourceEffects[[#This Row],[Resource Name]],ResourceNames,ResourceIds,"")</f>
        <v>1420</v>
      </c>
      <c r="T43" s="33">
        <f>_xlfn.XLOOKUP(ResourceEffects[[#This Row],[Event Type]],EventTypeNames,EventTypeIds,"")</f>
        <v>1</v>
      </c>
      <c r="U43" s="33">
        <f>IF(ResourceEffects[[#This Row],[Is Local]]="Yes",1,0)</f>
        <v>1</v>
      </c>
      <c r="V43" s="33">
        <f>IF(ResourceEffects[[#This Row],[Is Installed]]="Yes",1,0)</f>
        <v>0</v>
      </c>
      <c r="W43" s="33">
        <f>IF(ResourceEffects[[#This Row],[Status]]="Locked",1,0)</f>
        <v>0</v>
      </c>
      <c r="X43" s="33">
        <f>IF(ResourceEffects[[#This Row],[event_type]]=1,0,1)</f>
        <v>0</v>
      </c>
      <c r="Y43" s="33">
        <f>IF(ResourceEffects[[#This Row],[Use Abundancies]]="Yes",1,0)</f>
        <v>1</v>
      </c>
      <c r="Z43" s="33">
        <f>ResourceEffects[[#This Row],[∆]]</f>
        <v>1</v>
      </c>
      <c r="AB43" s="35">
        <v>12022</v>
      </c>
      <c r="AD43" s="35">
        <v>0</v>
      </c>
      <c r="AE43" s="35">
        <v>2011</v>
      </c>
      <c r="AF43" s="35">
        <v>2</v>
      </c>
      <c r="AG43" s="35">
        <v>1</v>
      </c>
      <c r="AH43" s="35">
        <v>0</v>
      </c>
      <c r="AI43" s="35">
        <v>0</v>
      </c>
      <c r="AJ43" s="35">
        <v>1</v>
      </c>
      <c r="AK43" s="35">
        <v>0</v>
      </c>
      <c r="AL43" s="35">
        <v>1</v>
      </c>
      <c r="AM43" s="35">
        <v>0</v>
      </c>
      <c r="AN43" s="35">
        <v>125</v>
      </c>
    </row>
    <row r="44" spans="1:40" x14ac:dyDescent="0.3">
      <c r="A44" s="39">
        <v>0</v>
      </c>
      <c r="B44" s="32" t="s">
        <v>58</v>
      </c>
      <c r="C44" s="28" t="s">
        <v>455</v>
      </c>
      <c r="D44" s="28">
        <v>1</v>
      </c>
      <c r="E44" s="28" t="s">
        <v>446</v>
      </c>
      <c r="F44" s="32" t="s">
        <v>242</v>
      </c>
      <c r="G44" s="28" t="s">
        <v>445</v>
      </c>
      <c r="H44" s="28">
        <f>0</f>
        <v>0</v>
      </c>
      <c r="I44" s="28" t="str">
        <f>"Yes"</f>
        <v>Yes</v>
      </c>
      <c r="J44" s="28" t="str">
        <f t="shared" si="0"/>
        <v>No</v>
      </c>
      <c r="K44" s="28">
        <f>INT(ResourceEffects[[#This Row],[Time]]*TimeInterval/60/60/24)</f>
        <v>0</v>
      </c>
      <c r="L44" s="28">
        <f>INT(ResourceEffects[[#This Row],[Time]]*TimeInterval/60/60)-ResourceEffects[[#This Row],[Days]]*24</f>
        <v>0</v>
      </c>
      <c r="M44" s="28">
        <f>INT(ResourceEffects[[#This Row],[Time]]*TimeInterval/60)-ResourceEffects[[#This Row],[Hours]]*60-ResourceEffects[[#This Row],[Days]]*60*24</f>
        <v>0</v>
      </c>
      <c r="N44" s="28">
        <f>ResourceEffects[[#This Row],[Time]]*TimeInterval-ResourceEffects[[#This Row],[Min]]*60-ResourceEffects[[#This Row],[Hours]]*60*60-ResourceEffects[[#This Row],[Days]]*60*60*24</f>
        <v>0</v>
      </c>
      <c r="O44" s="33">
        <f ca="1">INT(RAND()*999999999)</f>
        <v>176082258</v>
      </c>
      <c r="P44" s="33">
        <f>_xlfn.XLOOKUP(ResourceEffects[[#This Row],[Protocol Name]],ProtocolNamesCol,ProtocolIds,"")</f>
        <v>11430</v>
      </c>
      <c r="Q44" s="33">
        <f>ResourceEffects[[#This Row],[Time]]</f>
        <v>0</v>
      </c>
      <c r="R44" s="33">
        <f>ResourceEffects[[#This Row],[Drone ID]]</f>
        <v>0</v>
      </c>
      <c r="S44" s="33">
        <f>_xlfn.XLOOKUP(ResourceEffects[[#This Row],[Resource Name]],ResourceNames,ResourceIds,"")</f>
        <v>1430</v>
      </c>
      <c r="T44" s="33">
        <f>_xlfn.XLOOKUP(ResourceEffects[[#This Row],[Event Type]],EventTypeNames,EventTypeIds,"")</f>
        <v>1</v>
      </c>
      <c r="U44" s="33">
        <f>IF(ResourceEffects[[#This Row],[Is Local]]="Yes",1,0)</f>
        <v>1</v>
      </c>
      <c r="V44" s="33">
        <f>IF(ResourceEffects[[#This Row],[Is Installed]]="Yes",1,0)</f>
        <v>0</v>
      </c>
      <c r="W44" s="33">
        <f>IF(ResourceEffects[[#This Row],[Status]]="Locked",1,0)</f>
        <v>0</v>
      </c>
      <c r="X44" s="33">
        <f>IF(ResourceEffects[[#This Row],[event_type]]=1,0,1)</f>
        <v>0</v>
      </c>
      <c r="Y44" s="33">
        <f>IF(ResourceEffects[[#This Row],[Use Abundancies]]="Yes",1,0)</f>
        <v>1</v>
      </c>
      <c r="Z44" s="33">
        <f>ResourceEffects[[#This Row],[∆]]</f>
        <v>1</v>
      </c>
      <c r="AB44" s="35">
        <v>12022</v>
      </c>
      <c r="AD44" s="35">
        <v>0</v>
      </c>
      <c r="AE44" s="35">
        <v>2012</v>
      </c>
      <c r="AF44" s="35">
        <v>2</v>
      </c>
      <c r="AG44" s="35">
        <v>1</v>
      </c>
      <c r="AH44" s="35">
        <v>0</v>
      </c>
      <c r="AI44" s="35">
        <v>0</v>
      </c>
      <c r="AJ44" s="35">
        <v>1</v>
      </c>
      <c r="AK44" s="35">
        <v>0</v>
      </c>
      <c r="AL44" s="35">
        <v>1</v>
      </c>
      <c r="AM44" s="35">
        <v>0</v>
      </c>
      <c r="AN44" s="35">
        <v>126</v>
      </c>
    </row>
    <row r="45" spans="1:40" x14ac:dyDescent="0.3">
      <c r="A45" s="39">
        <v>0</v>
      </c>
      <c r="B45" s="32" t="s">
        <v>60</v>
      </c>
      <c r="C45" s="28" t="s">
        <v>456</v>
      </c>
      <c r="D45" s="28">
        <v>2</v>
      </c>
      <c r="E45" s="28" t="s">
        <v>446</v>
      </c>
      <c r="F45" s="32" t="s">
        <v>246</v>
      </c>
      <c r="G45" s="28" t="str">
        <f>"No"</f>
        <v>No</v>
      </c>
      <c r="H45" s="28">
        <f>0</f>
        <v>0</v>
      </c>
      <c r="I45" s="28" t="str">
        <f>"Yes"</f>
        <v>Yes</v>
      </c>
      <c r="J45" s="28" t="str">
        <f t="shared" si="0"/>
        <v>No</v>
      </c>
      <c r="K45" s="28">
        <f>INT(ResourceEffects[[#This Row],[Time]]*TimeInterval/60/60/24)</f>
        <v>0</v>
      </c>
      <c r="L45" s="28">
        <f>INT(ResourceEffects[[#This Row],[Time]]*TimeInterval/60/60)-ResourceEffects[[#This Row],[Days]]*24</f>
        <v>0</v>
      </c>
      <c r="M45" s="28">
        <f>INT(ResourceEffects[[#This Row],[Time]]*TimeInterval/60)-ResourceEffects[[#This Row],[Hours]]*60-ResourceEffects[[#This Row],[Days]]*60*24</f>
        <v>0</v>
      </c>
      <c r="N45" s="28">
        <f>ResourceEffects[[#This Row],[Time]]*TimeInterval-ResourceEffects[[#This Row],[Min]]*60-ResourceEffects[[#This Row],[Hours]]*60*60-ResourceEffects[[#This Row],[Days]]*60*60*24</f>
        <v>0</v>
      </c>
      <c r="O45" s="33">
        <f ca="1">INT(RAND()*999999999)</f>
        <v>516901104</v>
      </c>
      <c r="P45" s="33">
        <f>_xlfn.XLOOKUP(ResourceEffects[[#This Row],[Protocol Name]],ProtocolNamesCol,ProtocolIds,"")</f>
        <v>12021</v>
      </c>
      <c r="Q45" s="33">
        <f>ResourceEffects[[#This Row],[Time]]</f>
        <v>0</v>
      </c>
      <c r="R45" s="33">
        <f>ResourceEffects[[#This Row],[Drone ID]]</f>
        <v>0</v>
      </c>
      <c r="S45" s="33">
        <f>_xlfn.XLOOKUP(ResourceEffects[[#This Row],[Resource Name]],ResourceNames,ResourceIds,"")</f>
        <v>2011</v>
      </c>
      <c r="T45" s="33">
        <f>_xlfn.XLOOKUP(ResourceEffects[[#This Row],[Event Type]],EventTypeNames,EventTypeIds,"")</f>
        <v>2</v>
      </c>
      <c r="U45" s="33">
        <f>IF(ResourceEffects[[#This Row],[Is Local]]="Yes",1,0)</f>
        <v>1</v>
      </c>
      <c r="V45" s="33">
        <f>IF(ResourceEffects[[#This Row],[Is Installed]]="Yes",1,0)</f>
        <v>0</v>
      </c>
      <c r="W45" s="33">
        <f>IF(ResourceEffects[[#This Row],[Status]]="Locked",1,0)</f>
        <v>0</v>
      </c>
      <c r="X45" s="33">
        <f>IF(ResourceEffects[[#This Row],[event_type]]=1,0,1)</f>
        <v>1</v>
      </c>
      <c r="Y45" s="33">
        <f>IF(ResourceEffects[[#This Row],[Use Abundancies]]="Yes",1,0)</f>
        <v>0</v>
      </c>
      <c r="Z45" s="33">
        <f>ResourceEffects[[#This Row],[∆]]</f>
        <v>2</v>
      </c>
      <c r="AB45" s="35">
        <v>12022</v>
      </c>
      <c r="AD45" s="35">
        <v>0</v>
      </c>
      <c r="AE45" s="35">
        <v>2022</v>
      </c>
      <c r="AF45" s="35">
        <v>1</v>
      </c>
      <c r="AG45" s="35">
        <v>1</v>
      </c>
      <c r="AH45" s="35">
        <v>0</v>
      </c>
      <c r="AI45" s="35">
        <v>0</v>
      </c>
      <c r="AJ45" s="35">
        <v>0</v>
      </c>
      <c r="AK45" s="35">
        <v>0</v>
      </c>
      <c r="AL45" s="35">
        <v>1</v>
      </c>
      <c r="AM45" s="35">
        <v>0</v>
      </c>
      <c r="AN45" s="35">
        <v>127</v>
      </c>
    </row>
    <row r="46" spans="1:40" x14ac:dyDescent="0.3">
      <c r="A46" s="39">
        <v>0</v>
      </c>
      <c r="B46" s="32" t="s">
        <v>60</v>
      </c>
      <c r="C46" s="28" t="s">
        <v>455</v>
      </c>
      <c r="D46" s="28">
        <v>1</v>
      </c>
      <c r="E46" s="28" t="s">
        <v>446</v>
      </c>
      <c r="F46" s="32" t="s">
        <v>252</v>
      </c>
      <c r="G46" s="28" t="str">
        <f>"No"</f>
        <v>No</v>
      </c>
      <c r="H46" s="28">
        <f>0</f>
        <v>0</v>
      </c>
      <c r="I46" s="28" t="str">
        <f>"Yes"</f>
        <v>Yes</v>
      </c>
      <c r="J46" s="28" t="str">
        <f t="shared" si="0"/>
        <v>No</v>
      </c>
      <c r="K46" s="28">
        <f>INT(ResourceEffects[[#This Row],[Time]]*TimeInterval/60/60/24)</f>
        <v>0</v>
      </c>
      <c r="L46" s="28">
        <f>INT(ResourceEffects[[#This Row],[Time]]*TimeInterval/60/60)-ResourceEffects[[#This Row],[Days]]*24</f>
        <v>0</v>
      </c>
      <c r="M46" s="28">
        <f>INT(ResourceEffects[[#This Row],[Time]]*TimeInterval/60)-ResourceEffects[[#This Row],[Hours]]*60-ResourceEffects[[#This Row],[Days]]*60*24</f>
        <v>0</v>
      </c>
      <c r="N46" s="28">
        <f>ResourceEffects[[#This Row],[Time]]*TimeInterval-ResourceEffects[[#This Row],[Min]]*60-ResourceEffects[[#This Row],[Hours]]*60*60-ResourceEffects[[#This Row],[Days]]*60*60*24</f>
        <v>0</v>
      </c>
      <c r="O46" s="33">
        <f ca="1">INT(RAND()*999999999)</f>
        <v>764598232</v>
      </c>
      <c r="P46" s="33">
        <f>_xlfn.XLOOKUP(ResourceEffects[[#This Row],[Protocol Name]],ProtocolNamesCol,ProtocolIds,"")</f>
        <v>12021</v>
      </c>
      <c r="Q46" s="33">
        <f>ResourceEffects[[#This Row],[Time]]</f>
        <v>0</v>
      </c>
      <c r="R46" s="33">
        <f>ResourceEffects[[#This Row],[Drone ID]]</f>
        <v>0</v>
      </c>
      <c r="S46" s="33">
        <f>_xlfn.XLOOKUP(ResourceEffects[[#This Row],[Resource Name]],ResourceNames,ResourceIds,"")</f>
        <v>2021</v>
      </c>
      <c r="T46" s="33">
        <f>_xlfn.XLOOKUP(ResourceEffects[[#This Row],[Event Type]],EventTypeNames,EventTypeIds,"")</f>
        <v>1</v>
      </c>
      <c r="U46" s="33">
        <f>IF(ResourceEffects[[#This Row],[Is Local]]="Yes",1,0)</f>
        <v>1</v>
      </c>
      <c r="V46" s="33">
        <f>IF(ResourceEffects[[#This Row],[Is Installed]]="Yes",1,0)</f>
        <v>0</v>
      </c>
      <c r="W46" s="33">
        <f>IF(ResourceEffects[[#This Row],[Status]]="Locked",1,0)</f>
        <v>0</v>
      </c>
      <c r="X46" s="33">
        <f>IF(ResourceEffects[[#This Row],[event_type]]=1,0,1)</f>
        <v>0</v>
      </c>
      <c r="Y46" s="33">
        <f>IF(ResourceEffects[[#This Row],[Use Abundancies]]="Yes",1,0)</f>
        <v>0</v>
      </c>
      <c r="Z46" s="33">
        <f>ResourceEffects[[#This Row],[∆]]</f>
        <v>1</v>
      </c>
      <c r="AB46" s="35">
        <v>12023</v>
      </c>
      <c r="AD46" s="35">
        <v>0</v>
      </c>
      <c r="AE46" s="35">
        <v>2011</v>
      </c>
      <c r="AF46" s="35">
        <v>2</v>
      </c>
      <c r="AG46" s="35">
        <v>1</v>
      </c>
      <c r="AH46" s="35">
        <v>0</v>
      </c>
      <c r="AI46" s="35">
        <v>0</v>
      </c>
      <c r="AJ46" s="35">
        <v>1</v>
      </c>
      <c r="AK46" s="35">
        <v>0</v>
      </c>
      <c r="AL46" s="35">
        <v>1</v>
      </c>
      <c r="AM46" s="35">
        <v>0</v>
      </c>
      <c r="AN46" s="35">
        <v>128</v>
      </c>
    </row>
    <row r="47" spans="1:40" x14ac:dyDescent="0.3">
      <c r="A47" s="39">
        <v>0</v>
      </c>
      <c r="B47" s="32" t="s">
        <v>62</v>
      </c>
      <c r="C47" s="28" t="s">
        <v>456</v>
      </c>
      <c r="D47" s="28">
        <v>1</v>
      </c>
      <c r="E47" s="28" t="s">
        <v>446</v>
      </c>
      <c r="F47" s="32" t="s">
        <v>246</v>
      </c>
      <c r="G47" s="28" t="str">
        <f>"No"</f>
        <v>No</v>
      </c>
      <c r="H47" s="28">
        <f>0</f>
        <v>0</v>
      </c>
      <c r="I47" s="28" t="str">
        <f>"Yes"</f>
        <v>Yes</v>
      </c>
      <c r="J47" s="28" t="str">
        <f t="shared" si="0"/>
        <v>No</v>
      </c>
      <c r="K47" s="28">
        <f>INT(ResourceEffects[[#This Row],[Time]]*TimeInterval/60/60/24)</f>
        <v>0</v>
      </c>
      <c r="L47" s="28">
        <f>INT(ResourceEffects[[#This Row],[Time]]*TimeInterval/60/60)-ResourceEffects[[#This Row],[Days]]*24</f>
        <v>0</v>
      </c>
      <c r="M47" s="28">
        <f>INT(ResourceEffects[[#This Row],[Time]]*TimeInterval/60)-ResourceEffects[[#This Row],[Hours]]*60-ResourceEffects[[#This Row],[Days]]*60*24</f>
        <v>0</v>
      </c>
      <c r="N47" s="28">
        <f>ResourceEffects[[#This Row],[Time]]*TimeInterval-ResourceEffects[[#This Row],[Min]]*60-ResourceEffects[[#This Row],[Hours]]*60*60-ResourceEffects[[#This Row],[Days]]*60*60*24</f>
        <v>0</v>
      </c>
      <c r="O47" s="33">
        <f ca="1">INT(RAND()*999999999)</f>
        <v>830436532</v>
      </c>
      <c r="P47" s="33">
        <f>_xlfn.XLOOKUP(ResourceEffects[[#This Row],[Protocol Name]],ProtocolNamesCol,ProtocolIds,"")</f>
        <v>12022</v>
      </c>
      <c r="Q47" s="33">
        <f>ResourceEffects[[#This Row],[Time]]</f>
        <v>0</v>
      </c>
      <c r="R47" s="33">
        <f>ResourceEffects[[#This Row],[Drone ID]]</f>
        <v>0</v>
      </c>
      <c r="S47" s="33">
        <f>_xlfn.XLOOKUP(ResourceEffects[[#This Row],[Resource Name]],ResourceNames,ResourceIds,"")</f>
        <v>2011</v>
      </c>
      <c r="T47" s="33">
        <f>_xlfn.XLOOKUP(ResourceEffects[[#This Row],[Event Type]],EventTypeNames,EventTypeIds,"")</f>
        <v>2</v>
      </c>
      <c r="U47" s="33">
        <f>IF(ResourceEffects[[#This Row],[Is Local]]="Yes",1,0)</f>
        <v>1</v>
      </c>
      <c r="V47" s="33">
        <f>IF(ResourceEffects[[#This Row],[Is Installed]]="Yes",1,0)</f>
        <v>0</v>
      </c>
      <c r="W47" s="33">
        <f>IF(ResourceEffects[[#This Row],[Status]]="Locked",1,0)</f>
        <v>0</v>
      </c>
      <c r="X47" s="33">
        <f>IF(ResourceEffects[[#This Row],[event_type]]=1,0,1)</f>
        <v>1</v>
      </c>
      <c r="Y47" s="33">
        <f>IF(ResourceEffects[[#This Row],[Use Abundancies]]="Yes",1,0)</f>
        <v>0</v>
      </c>
      <c r="Z47" s="33">
        <f>ResourceEffects[[#This Row],[∆]]</f>
        <v>1</v>
      </c>
      <c r="AB47" s="35">
        <v>12023</v>
      </c>
      <c r="AD47" s="35">
        <v>0</v>
      </c>
      <c r="AE47" s="35">
        <v>2012</v>
      </c>
      <c r="AF47" s="35">
        <v>2</v>
      </c>
      <c r="AG47" s="35">
        <v>1</v>
      </c>
      <c r="AH47" s="35">
        <v>0</v>
      </c>
      <c r="AI47" s="35">
        <v>0</v>
      </c>
      <c r="AJ47" s="35">
        <v>1</v>
      </c>
      <c r="AK47" s="35">
        <v>0</v>
      </c>
      <c r="AL47" s="35">
        <v>1</v>
      </c>
      <c r="AM47" s="35">
        <v>0</v>
      </c>
      <c r="AN47" s="35">
        <v>129</v>
      </c>
    </row>
    <row r="48" spans="1:40" x14ac:dyDescent="0.3">
      <c r="A48" s="39">
        <v>0</v>
      </c>
      <c r="B48" s="32" t="s">
        <v>62</v>
      </c>
      <c r="C48" s="28" t="s">
        <v>456</v>
      </c>
      <c r="D48" s="28">
        <v>1</v>
      </c>
      <c r="E48" s="28" t="s">
        <v>446</v>
      </c>
      <c r="F48" s="32" t="s">
        <v>248</v>
      </c>
      <c r="G48" s="28" t="str">
        <f>"No"</f>
        <v>No</v>
      </c>
      <c r="H48" s="28">
        <f>0</f>
        <v>0</v>
      </c>
      <c r="I48" s="28" t="str">
        <f>"Yes"</f>
        <v>Yes</v>
      </c>
      <c r="J48" s="28" t="str">
        <f t="shared" si="0"/>
        <v>No</v>
      </c>
      <c r="K48" s="28">
        <f>INT(ResourceEffects[[#This Row],[Time]]*TimeInterval/60/60/24)</f>
        <v>0</v>
      </c>
      <c r="L48" s="28">
        <f>INT(ResourceEffects[[#This Row],[Time]]*TimeInterval/60/60)-ResourceEffects[[#This Row],[Days]]*24</f>
        <v>0</v>
      </c>
      <c r="M48" s="28">
        <f>INT(ResourceEffects[[#This Row],[Time]]*TimeInterval/60)-ResourceEffects[[#This Row],[Hours]]*60-ResourceEffects[[#This Row],[Days]]*60*24</f>
        <v>0</v>
      </c>
      <c r="N48" s="28">
        <f>ResourceEffects[[#This Row],[Time]]*TimeInterval-ResourceEffects[[#This Row],[Min]]*60-ResourceEffects[[#This Row],[Hours]]*60*60-ResourceEffects[[#This Row],[Days]]*60*60*24</f>
        <v>0</v>
      </c>
      <c r="O48" s="33">
        <f ca="1">INT(RAND()*999999999)</f>
        <v>910966744</v>
      </c>
      <c r="P48" s="33">
        <f>_xlfn.XLOOKUP(ResourceEffects[[#This Row],[Protocol Name]],ProtocolNamesCol,ProtocolIds,"")</f>
        <v>12022</v>
      </c>
      <c r="Q48" s="33">
        <f>ResourceEffects[[#This Row],[Time]]</f>
        <v>0</v>
      </c>
      <c r="R48" s="33">
        <f>ResourceEffects[[#This Row],[Drone ID]]</f>
        <v>0</v>
      </c>
      <c r="S48" s="33">
        <f>_xlfn.XLOOKUP(ResourceEffects[[#This Row],[Resource Name]],ResourceNames,ResourceIds,"")</f>
        <v>2012</v>
      </c>
      <c r="T48" s="33">
        <f>_xlfn.XLOOKUP(ResourceEffects[[#This Row],[Event Type]],EventTypeNames,EventTypeIds,"")</f>
        <v>2</v>
      </c>
      <c r="U48" s="33">
        <f>IF(ResourceEffects[[#This Row],[Is Local]]="Yes",1,0)</f>
        <v>1</v>
      </c>
      <c r="V48" s="33">
        <f>IF(ResourceEffects[[#This Row],[Is Installed]]="Yes",1,0)</f>
        <v>0</v>
      </c>
      <c r="W48" s="33">
        <f>IF(ResourceEffects[[#This Row],[Status]]="Locked",1,0)</f>
        <v>0</v>
      </c>
      <c r="X48" s="33">
        <f>IF(ResourceEffects[[#This Row],[event_type]]=1,0,1)</f>
        <v>1</v>
      </c>
      <c r="Y48" s="33">
        <f>IF(ResourceEffects[[#This Row],[Use Abundancies]]="Yes",1,0)</f>
        <v>0</v>
      </c>
      <c r="Z48" s="33">
        <f>ResourceEffects[[#This Row],[∆]]</f>
        <v>1</v>
      </c>
      <c r="AB48" s="35">
        <v>12023</v>
      </c>
      <c r="AD48" s="35">
        <v>0</v>
      </c>
      <c r="AE48" s="35">
        <v>2013</v>
      </c>
      <c r="AF48" s="35">
        <v>2</v>
      </c>
      <c r="AG48" s="35">
        <v>1</v>
      </c>
      <c r="AH48" s="35">
        <v>0</v>
      </c>
      <c r="AI48" s="35">
        <v>0</v>
      </c>
      <c r="AJ48" s="35">
        <v>1</v>
      </c>
      <c r="AK48" s="35">
        <v>0</v>
      </c>
      <c r="AL48" s="35">
        <v>1</v>
      </c>
      <c r="AM48" s="35">
        <v>0</v>
      </c>
      <c r="AN48" s="35">
        <v>130</v>
      </c>
    </row>
    <row r="49" spans="1:40" x14ac:dyDescent="0.3">
      <c r="A49" s="39">
        <v>0</v>
      </c>
      <c r="B49" s="32" t="s">
        <v>62</v>
      </c>
      <c r="C49" s="28" t="s">
        <v>455</v>
      </c>
      <c r="D49" s="28">
        <v>1</v>
      </c>
      <c r="E49" s="28" t="s">
        <v>446</v>
      </c>
      <c r="F49" s="32" t="s">
        <v>254</v>
      </c>
      <c r="G49" s="28" t="str">
        <f>"No"</f>
        <v>No</v>
      </c>
      <c r="H49" s="28">
        <f>0</f>
        <v>0</v>
      </c>
      <c r="I49" s="28" t="str">
        <f>"Yes"</f>
        <v>Yes</v>
      </c>
      <c r="J49" s="28" t="str">
        <f t="shared" si="0"/>
        <v>No</v>
      </c>
      <c r="K49" s="28">
        <f>INT(ResourceEffects[[#This Row],[Time]]*TimeInterval/60/60/24)</f>
        <v>0</v>
      </c>
      <c r="L49" s="28">
        <f>INT(ResourceEffects[[#This Row],[Time]]*TimeInterval/60/60)-ResourceEffects[[#This Row],[Days]]*24</f>
        <v>0</v>
      </c>
      <c r="M49" s="28">
        <f>INT(ResourceEffects[[#This Row],[Time]]*TimeInterval/60)-ResourceEffects[[#This Row],[Hours]]*60-ResourceEffects[[#This Row],[Days]]*60*24</f>
        <v>0</v>
      </c>
      <c r="N49" s="28">
        <f>ResourceEffects[[#This Row],[Time]]*TimeInterval-ResourceEffects[[#This Row],[Min]]*60-ResourceEffects[[#This Row],[Hours]]*60*60-ResourceEffects[[#This Row],[Days]]*60*60*24</f>
        <v>0</v>
      </c>
      <c r="O49" s="33">
        <f ca="1">INT(RAND()*999999999)</f>
        <v>448754317</v>
      </c>
      <c r="P49" s="33">
        <f>_xlfn.XLOOKUP(ResourceEffects[[#This Row],[Protocol Name]],ProtocolNamesCol,ProtocolIds,"")</f>
        <v>12022</v>
      </c>
      <c r="Q49" s="33">
        <f>ResourceEffects[[#This Row],[Time]]</f>
        <v>0</v>
      </c>
      <c r="R49" s="33">
        <f>ResourceEffects[[#This Row],[Drone ID]]</f>
        <v>0</v>
      </c>
      <c r="S49" s="33">
        <f>_xlfn.XLOOKUP(ResourceEffects[[#This Row],[Resource Name]],ResourceNames,ResourceIds,"")</f>
        <v>2022</v>
      </c>
      <c r="T49" s="33">
        <f>_xlfn.XLOOKUP(ResourceEffects[[#This Row],[Event Type]],EventTypeNames,EventTypeIds,"")</f>
        <v>1</v>
      </c>
      <c r="U49" s="33">
        <f>IF(ResourceEffects[[#This Row],[Is Local]]="Yes",1,0)</f>
        <v>1</v>
      </c>
      <c r="V49" s="33">
        <f>IF(ResourceEffects[[#This Row],[Is Installed]]="Yes",1,0)</f>
        <v>0</v>
      </c>
      <c r="W49" s="33">
        <f>IF(ResourceEffects[[#This Row],[Status]]="Locked",1,0)</f>
        <v>0</v>
      </c>
      <c r="X49" s="33">
        <f>IF(ResourceEffects[[#This Row],[event_type]]=1,0,1)</f>
        <v>0</v>
      </c>
      <c r="Y49" s="33">
        <f>IF(ResourceEffects[[#This Row],[Use Abundancies]]="Yes",1,0)</f>
        <v>0</v>
      </c>
      <c r="Z49" s="33">
        <f>ResourceEffects[[#This Row],[∆]]</f>
        <v>1</v>
      </c>
      <c r="AB49" s="35">
        <v>12023</v>
      </c>
      <c r="AD49" s="35">
        <v>0</v>
      </c>
      <c r="AE49" s="35">
        <v>2023</v>
      </c>
      <c r="AF49" s="35">
        <v>1</v>
      </c>
      <c r="AG49" s="35">
        <v>1</v>
      </c>
      <c r="AH49" s="35">
        <v>0</v>
      </c>
      <c r="AI49" s="35">
        <v>0</v>
      </c>
      <c r="AJ49" s="35">
        <v>0</v>
      </c>
      <c r="AK49" s="35">
        <v>0</v>
      </c>
      <c r="AL49" s="35">
        <v>2</v>
      </c>
      <c r="AM49" s="35">
        <v>0</v>
      </c>
      <c r="AN49" s="35">
        <v>131</v>
      </c>
    </row>
    <row r="50" spans="1:40" x14ac:dyDescent="0.3">
      <c r="A50" s="39">
        <v>0</v>
      </c>
      <c r="B50" s="32" t="s">
        <v>64</v>
      </c>
      <c r="C50" s="28" t="s">
        <v>456</v>
      </c>
      <c r="D50" s="28">
        <v>1</v>
      </c>
      <c r="E50" s="28" t="s">
        <v>446</v>
      </c>
      <c r="F50" s="32" t="s">
        <v>246</v>
      </c>
      <c r="G50" s="28" t="str">
        <f>"No"</f>
        <v>No</v>
      </c>
      <c r="H50" s="28">
        <f>0</f>
        <v>0</v>
      </c>
      <c r="I50" s="28" t="str">
        <f>"Yes"</f>
        <v>Yes</v>
      </c>
      <c r="J50" s="28" t="str">
        <f t="shared" si="0"/>
        <v>No</v>
      </c>
      <c r="K50" s="28">
        <f>INT(ResourceEffects[[#This Row],[Time]]*TimeInterval/60/60/24)</f>
        <v>0</v>
      </c>
      <c r="L50" s="28">
        <f>INT(ResourceEffects[[#This Row],[Time]]*TimeInterval/60/60)-ResourceEffects[[#This Row],[Days]]*24</f>
        <v>0</v>
      </c>
      <c r="M50" s="28">
        <f>INT(ResourceEffects[[#This Row],[Time]]*TimeInterval/60)-ResourceEffects[[#This Row],[Hours]]*60-ResourceEffects[[#This Row],[Days]]*60*24</f>
        <v>0</v>
      </c>
      <c r="N50" s="28">
        <f>ResourceEffects[[#This Row],[Time]]*TimeInterval-ResourceEffects[[#This Row],[Min]]*60-ResourceEffects[[#This Row],[Hours]]*60*60-ResourceEffects[[#This Row],[Days]]*60*60*24</f>
        <v>0</v>
      </c>
      <c r="O50" s="33">
        <f ca="1">INT(RAND()*999999999)</f>
        <v>927039682</v>
      </c>
      <c r="P50" s="33">
        <f>_xlfn.XLOOKUP(ResourceEffects[[#This Row],[Protocol Name]],ProtocolNamesCol,ProtocolIds,"")</f>
        <v>12023</v>
      </c>
      <c r="Q50" s="33">
        <f>ResourceEffects[[#This Row],[Time]]</f>
        <v>0</v>
      </c>
      <c r="R50" s="33">
        <f>ResourceEffects[[#This Row],[Drone ID]]</f>
        <v>0</v>
      </c>
      <c r="S50" s="33">
        <f>_xlfn.XLOOKUP(ResourceEffects[[#This Row],[Resource Name]],ResourceNames,ResourceIds,"")</f>
        <v>2011</v>
      </c>
      <c r="T50" s="33">
        <f>_xlfn.XLOOKUP(ResourceEffects[[#This Row],[Event Type]],EventTypeNames,EventTypeIds,"")</f>
        <v>2</v>
      </c>
      <c r="U50" s="33">
        <f>IF(ResourceEffects[[#This Row],[Is Local]]="Yes",1,0)</f>
        <v>1</v>
      </c>
      <c r="V50" s="33">
        <f>IF(ResourceEffects[[#This Row],[Is Installed]]="Yes",1,0)</f>
        <v>0</v>
      </c>
      <c r="W50" s="33">
        <f>IF(ResourceEffects[[#This Row],[Status]]="Locked",1,0)</f>
        <v>0</v>
      </c>
      <c r="X50" s="33">
        <f>IF(ResourceEffects[[#This Row],[event_type]]=1,0,1)</f>
        <v>1</v>
      </c>
      <c r="Y50" s="33">
        <f>IF(ResourceEffects[[#This Row],[Use Abundancies]]="Yes",1,0)</f>
        <v>0</v>
      </c>
      <c r="Z50" s="33">
        <f>ResourceEffects[[#This Row],[∆]]</f>
        <v>1</v>
      </c>
      <c r="AB50" s="35">
        <v>12042</v>
      </c>
      <c r="AD50" s="35">
        <v>0</v>
      </c>
      <c r="AE50" s="35">
        <v>2032</v>
      </c>
      <c r="AF50" s="35">
        <v>2</v>
      </c>
      <c r="AG50" s="35">
        <v>1</v>
      </c>
      <c r="AH50" s="35">
        <v>0</v>
      </c>
      <c r="AI50" s="35">
        <v>0</v>
      </c>
      <c r="AJ50" s="35">
        <v>1</v>
      </c>
      <c r="AK50" s="35">
        <v>0</v>
      </c>
      <c r="AL50" s="35">
        <v>1</v>
      </c>
      <c r="AM50" s="35">
        <v>0</v>
      </c>
      <c r="AN50" s="35">
        <v>132</v>
      </c>
    </row>
    <row r="51" spans="1:40" x14ac:dyDescent="0.3">
      <c r="A51" s="39">
        <v>0</v>
      </c>
      <c r="B51" s="32" t="s">
        <v>64</v>
      </c>
      <c r="C51" s="28" t="s">
        <v>456</v>
      </c>
      <c r="D51" s="28">
        <v>1</v>
      </c>
      <c r="E51" s="28" t="s">
        <v>446</v>
      </c>
      <c r="F51" s="32" t="s">
        <v>248</v>
      </c>
      <c r="G51" s="28" t="str">
        <f>"No"</f>
        <v>No</v>
      </c>
      <c r="H51" s="28">
        <f>0</f>
        <v>0</v>
      </c>
      <c r="I51" s="28" t="str">
        <f>"Yes"</f>
        <v>Yes</v>
      </c>
      <c r="J51" s="28" t="str">
        <f t="shared" si="0"/>
        <v>No</v>
      </c>
      <c r="K51" s="28">
        <f>INT(ResourceEffects[[#This Row],[Time]]*TimeInterval/60/60/24)</f>
        <v>0</v>
      </c>
      <c r="L51" s="28">
        <f>INT(ResourceEffects[[#This Row],[Time]]*TimeInterval/60/60)-ResourceEffects[[#This Row],[Days]]*24</f>
        <v>0</v>
      </c>
      <c r="M51" s="28">
        <f>INT(ResourceEffects[[#This Row],[Time]]*TimeInterval/60)-ResourceEffects[[#This Row],[Hours]]*60-ResourceEffects[[#This Row],[Days]]*60*24</f>
        <v>0</v>
      </c>
      <c r="N51" s="28">
        <f>ResourceEffects[[#This Row],[Time]]*TimeInterval-ResourceEffects[[#This Row],[Min]]*60-ResourceEffects[[#This Row],[Hours]]*60*60-ResourceEffects[[#This Row],[Days]]*60*60*24</f>
        <v>0</v>
      </c>
      <c r="O51" s="33">
        <f ca="1">INT(RAND()*999999999)</f>
        <v>858539951</v>
      </c>
      <c r="P51" s="33">
        <f>_xlfn.XLOOKUP(ResourceEffects[[#This Row],[Protocol Name]],ProtocolNamesCol,ProtocolIds,"")</f>
        <v>12023</v>
      </c>
      <c r="Q51" s="33">
        <f>ResourceEffects[[#This Row],[Time]]</f>
        <v>0</v>
      </c>
      <c r="R51" s="33">
        <f>ResourceEffects[[#This Row],[Drone ID]]</f>
        <v>0</v>
      </c>
      <c r="S51" s="33">
        <f>_xlfn.XLOOKUP(ResourceEffects[[#This Row],[Resource Name]],ResourceNames,ResourceIds,"")</f>
        <v>2012</v>
      </c>
      <c r="T51" s="33">
        <f>_xlfn.XLOOKUP(ResourceEffects[[#This Row],[Event Type]],EventTypeNames,EventTypeIds,"")</f>
        <v>2</v>
      </c>
      <c r="U51" s="33">
        <f>IF(ResourceEffects[[#This Row],[Is Local]]="Yes",1,0)</f>
        <v>1</v>
      </c>
      <c r="V51" s="33">
        <f>IF(ResourceEffects[[#This Row],[Is Installed]]="Yes",1,0)</f>
        <v>0</v>
      </c>
      <c r="W51" s="33">
        <f>IF(ResourceEffects[[#This Row],[Status]]="Locked",1,0)</f>
        <v>0</v>
      </c>
      <c r="X51" s="33">
        <f>IF(ResourceEffects[[#This Row],[event_type]]=1,0,1)</f>
        <v>1</v>
      </c>
      <c r="Y51" s="33">
        <f>IF(ResourceEffects[[#This Row],[Use Abundancies]]="Yes",1,0)</f>
        <v>0</v>
      </c>
      <c r="Z51" s="33">
        <f>ResourceEffects[[#This Row],[∆]]</f>
        <v>1</v>
      </c>
      <c r="AB51" s="35">
        <v>12042</v>
      </c>
      <c r="AD51" s="35">
        <v>0</v>
      </c>
      <c r="AE51" s="35">
        <v>2041</v>
      </c>
      <c r="AF51" s="35">
        <v>2</v>
      </c>
      <c r="AG51" s="35">
        <v>1</v>
      </c>
      <c r="AH51" s="35">
        <v>0</v>
      </c>
      <c r="AI51" s="35">
        <v>0</v>
      </c>
      <c r="AJ51" s="35">
        <v>1</v>
      </c>
      <c r="AK51" s="35">
        <v>0</v>
      </c>
      <c r="AL51" s="35">
        <v>2</v>
      </c>
      <c r="AM51" s="35">
        <v>0</v>
      </c>
      <c r="AN51" s="35">
        <v>133</v>
      </c>
    </row>
    <row r="52" spans="1:40" x14ac:dyDescent="0.3">
      <c r="A52" s="39">
        <v>0</v>
      </c>
      <c r="B52" s="32" t="s">
        <v>64</v>
      </c>
      <c r="C52" s="28" t="s">
        <v>456</v>
      </c>
      <c r="D52" s="28">
        <v>1</v>
      </c>
      <c r="E52" s="28" t="s">
        <v>446</v>
      </c>
      <c r="F52" s="32" t="s">
        <v>250</v>
      </c>
      <c r="G52" s="28" t="str">
        <f>"No"</f>
        <v>No</v>
      </c>
      <c r="H52" s="28">
        <f>0</f>
        <v>0</v>
      </c>
      <c r="I52" s="28" t="str">
        <f>"Yes"</f>
        <v>Yes</v>
      </c>
      <c r="J52" s="28" t="str">
        <f t="shared" si="0"/>
        <v>No</v>
      </c>
      <c r="K52" s="28">
        <f>INT(ResourceEffects[[#This Row],[Time]]*TimeInterval/60/60/24)</f>
        <v>0</v>
      </c>
      <c r="L52" s="28">
        <f>INT(ResourceEffects[[#This Row],[Time]]*TimeInterval/60/60)-ResourceEffects[[#This Row],[Days]]*24</f>
        <v>0</v>
      </c>
      <c r="M52" s="28">
        <f>INT(ResourceEffects[[#This Row],[Time]]*TimeInterval/60)-ResourceEffects[[#This Row],[Hours]]*60-ResourceEffects[[#This Row],[Days]]*60*24</f>
        <v>0</v>
      </c>
      <c r="N52" s="28">
        <f>ResourceEffects[[#This Row],[Time]]*TimeInterval-ResourceEffects[[#This Row],[Min]]*60-ResourceEffects[[#This Row],[Hours]]*60*60-ResourceEffects[[#This Row],[Days]]*60*60*24</f>
        <v>0</v>
      </c>
      <c r="O52" s="33">
        <f ca="1">INT(RAND()*999999999)</f>
        <v>233273001</v>
      </c>
      <c r="P52" s="33">
        <f>_xlfn.XLOOKUP(ResourceEffects[[#This Row],[Protocol Name]],ProtocolNamesCol,ProtocolIds,"")</f>
        <v>12023</v>
      </c>
      <c r="Q52" s="33">
        <f>ResourceEffects[[#This Row],[Time]]</f>
        <v>0</v>
      </c>
      <c r="R52" s="33">
        <f>ResourceEffects[[#This Row],[Drone ID]]</f>
        <v>0</v>
      </c>
      <c r="S52" s="33">
        <f>_xlfn.XLOOKUP(ResourceEffects[[#This Row],[Resource Name]],ResourceNames,ResourceIds,"")</f>
        <v>2013</v>
      </c>
      <c r="T52" s="33">
        <f>_xlfn.XLOOKUP(ResourceEffects[[#This Row],[Event Type]],EventTypeNames,EventTypeIds,"")</f>
        <v>2</v>
      </c>
      <c r="U52" s="33">
        <f>IF(ResourceEffects[[#This Row],[Is Local]]="Yes",1,0)</f>
        <v>1</v>
      </c>
      <c r="V52" s="33">
        <f>IF(ResourceEffects[[#This Row],[Is Installed]]="Yes",1,0)</f>
        <v>0</v>
      </c>
      <c r="W52" s="33">
        <f>IF(ResourceEffects[[#This Row],[Status]]="Locked",1,0)</f>
        <v>0</v>
      </c>
      <c r="X52" s="33">
        <f>IF(ResourceEffects[[#This Row],[event_type]]=1,0,1)</f>
        <v>1</v>
      </c>
      <c r="Y52" s="33">
        <f>IF(ResourceEffects[[#This Row],[Use Abundancies]]="Yes",1,0)</f>
        <v>0</v>
      </c>
      <c r="Z52" s="33">
        <f>ResourceEffects[[#This Row],[∆]]</f>
        <v>1</v>
      </c>
      <c r="AB52" s="35">
        <v>12042</v>
      </c>
      <c r="AD52" s="35">
        <v>0</v>
      </c>
      <c r="AE52" s="35">
        <v>2042</v>
      </c>
      <c r="AF52" s="35">
        <v>1</v>
      </c>
      <c r="AG52" s="35">
        <v>1</v>
      </c>
      <c r="AH52" s="35">
        <v>0</v>
      </c>
      <c r="AI52" s="35">
        <v>0</v>
      </c>
      <c r="AJ52" s="35">
        <v>0</v>
      </c>
      <c r="AK52" s="35">
        <v>0</v>
      </c>
      <c r="AL52" s="35">
        <v>2</v>
      </c>
      <c r="AM52" s="35">
        <v>0</v>
      </c>
      <c r="AN52" s="35">
        <v>134</v>
      </c>
    </row>
    <row r="53" spans="1:40" x14ac:dyDescent="0.3">
      <c r="A53" s="39">
        <v>0</v>
      </c>
      <c r="B53" s="32" t="s">
        <v>64</v>
      </c>
      <c r="C53" s="28" t="s">
        <v>455</v>
      </c>
      <c r="D53" s="28">
        <v>2</v>
      </c>
      <c r="E53" s="28" t="s">
        <v>446</v>
      </c>
      <c r="F53" s="32" t="s">
        <v>256</v>
      </c>
      <c r="G53" s="28" t="str">
        <f>"No"</f>
        <v>No</v>
      </c>
      <c r="H53" s="28">
        <f>0</f>
        <v>0</v>
      </c>
      <c r="I53" s="28" t="str">
        <f>"Yes"</f>
        <v>Yes</v>
      </c>
      <c r="J53" s="28" t="str">
        <f t="shared" si="0"/>
        <v>No</v>
      </c>
      <c r="K53" s="28">
        <f>INT(ResourceEffects[[#This Row],[Time]]*TimeInterval/60/60/24)</f>
        <v>0</v>
      </c>
      <c r="L53" s="28">
        <f>INT(ResourceEffects[[#This Row],[Time]]*TimeInterval/60/60)-ResourceEffects[[#This Row],[Days]]*24</f>
        <v>0</v>
      </c>
      <c r="M53" s="28">
        <f>INT(ResourceEffects[[#This Row],[Time]]*TimeInterval/60)-ResourceEffects[[#This Row],[Hours]]*60-ResourceEffects[[#This Row],[Days]]*60*24</f>
        <v>0</v>
      </c>
      <c r="N53" s="28">
        <f>ResourceEffects[[#This Row],[Time]]*TimeInterval-ResourceEffects[[#This Row],[Min]]*60-ResourceEffects[[#This Row],[Hours]]*60*60-ResourceEffects[[#This Row],[Days]]*60*60*24</f>
        <v>0</v>
      </c>
      <c r="O53" s="33">
        <f ca="1">INT(RAND()*999999999)</f>
        <v>862601129</v>
      </c>
      <c r="P53" s="33">
        <f>_xlfn.XLOOKUP(ResourceEffects[[#This Row],[Protocol Name]],ProtocolNamesCol,ProtocolIds,"")</f>
        <v>12023</v>
      </c>
      <c r="Q53" s="33">
        <f>ResourceEffects[[#This Row],[Time]]</f>
        <v>0</v>
      </c>
      <c r="R53" s="33">
        <f>ResourceEffects[[#This Row],[Drone ID]]</f>
        <v>0</v>
      </c>
      <c r="S53" s="33">
        <f>_xlfn.XLOOKUP(ResourceEffects[[#This Row],[Resource Name]],ResourceNames,ResourceIds,"")</f>
        <v>2023</v>
      </c>
      <c r="T53" s="33">
        <f>_xlfn.XLOOKUP(ResourceEffects[[#This Row],[Event Type]],EventTypeNames,EventTypeIds,"")</f>
        <v>1</v>
      </c>
      <c r="U53" s="33">
        <f>IF(ResourceEffects[[#This Row],[Is Local]]="Yes",1,0)</f>
        <v>1</v>
      </c>
      <c r="V53" s="33">
        <f>IF(ResourceEffects[[#This Row],[Is Installed]]="Yes",1,0)</f>
        <v>0</v>
      </c>
      <c r="W53" s="33">
        <f>IF(ResourceEffects[[#This Row],[Status]]="Locked",1,0)</f>
        <v>0</v>
      </c>
      <c r="X53" s="33">
        <f>IF(ResourceEffects[[#This Row],[event_type]]=1,0,1)</f>
        <v>0</v>
      </c>
      <c r="Y53" s="33">
        <f>IF(ResourceEffects[[#This Row],[Use Abundancies]]="Yes",1,0)</f>
        <v>0</v>
      </c>
      <c r="Z53" s="33">
        <f>ResourceEffects[[#This Row],[∆]]</f>
        <v>2</v>
      </c>
      <c r="AB53" s="35">
        <v>12043</v>
      </c>
      <c r="AD53" s="35">
        <v>0</v>
      </c>
      <c r="AE53" s="35">
        <v>2033</v>
      </c>
      <c r="AF53" s="35">
        <v>2</v>
      </c>
      <c r="AG53" s="35">
        <v>1</v>
      </c>
      <c r="AH53" s="35">
        <v>0</v>
      </c>
      <c r="AI53" s="35">
        <v>0</v>
      </c>
      <c r="AJ53" s="35">
        <v>1</v>
      </c>
      <c r="AK53" s="35">
        <v>0</v>
      </c>
      <c r="AL53" s="35">
        <v>2</v>
      </c>
      <c r="AM53" s="35">
        <v>0</v>
      </c>
      <c r="AN53" s="35">
        <v>135</v>
      </c>
    </row>
    <row r="54" spans="1:40" x14ac:dyDescent="0.3">
      <c r="A54" s="39">
        <v>0</v>
      </c>
      <c r="B54" s="32" t="s">
        <v>66</v>
      </c>
      <c r="C54" s="28" t="s">
        <v>456</v>
      </c>
      <c r="D54" s="28">
        <v>1</v>
      </c>
      <c r="E54" s="28" t="s">
        <v>446</v>
      </c>
      <c r="F54" s="32" t="s">
        <v>260</v>
      </c>
      <c r="G54" s="28" t="str">
        <f>"No"</f>
        <v>No</v>
      </c>
      <c r="H54" s="28">
        <f>0</f>
        <v>0</v>
      </c>
      <c r="I54" s="28" t="str">
        <f>"Yes"</f>
        <v>Yes</v>
      </c>
      <c r="J54" s="28" t="str">
        <f t="shared" si="0"/>
        <v>No</v>
      </c>
      <c r="K54" s="28">
        <f>INT(ResourceEffects[[#This Row],[Time]]*TimeInterval/60/60/24)</f>
        <v>0</v>
      </c>
      <c r="L54" s="28">
        <f>INT(ResourceEffects[[#This Row],[Time]]*TimeInterval/60/60)-ResourceEffects[[#This Row],[Days]]*24</f>
        <v>0</v>
      </c>
      <c r="M54" s="28">
        <f>INT(ResourceEffects[[#This Row],[Time]]*TimeInterval/60)-ResourceEffects[[#This Row],[Hours]]*60-ResourceEffects[[#This Row],[Days]]*60*24</f>
        <v>0</v>
      </c>
      <c r="N54" s="28">
        <f>ResourceEffects[[#This Row],[Time]]*TimeInterval-ResourceEffects[[#This Row],[Min]]*60-ResourceEffects[[#This Row],[Hours]]*60*60-ResourceEffects[[#This Row],[Days]]*60*60*24</f>
        <v>0</v>
      </c>
      <c r="O54" s="33">
        <f ca="1">INT(RAND()*999999999)</f>
        <v>30338601</v>
      </c>
      <c r="P54" s="33">
        <f>_xlfn.XLOOKUP(ResourceEffects[[#This Row],[Protocol Name]],ProtocolNamesCol,ProtocolIds,"")</f>
        <v>12042</v>
      </c>
      <c r="Q54" s="33">
        <f>ResourceEffects[[#This Row],[Time]]</f>
        <v>0</v>
      </c>
      <c r="R54" s="33">
        <f>ResourceEffects[[#This Row],[Drone ID]]</f>
        <v>0</v>
      </c>
      <c r="S54" s="33">
        <f>_xlfn.XLOOKUP(ResourceEffects[[#This Row],[Resource Name]],ResourceNames,ResourceIds,"")</f>
        <v>2032</v>
      </c>
      <c r="T54" s="33">
        <f>_xlfn.XLOOKUP(ResourceEffects[[#This Row],[Event Type]],EventTypeNames,EventTypeIds,"")</f>
        <v>2</v>
      </c>
      <c r="U54" s="33">
        <f>IF(ResourceEffects[[#This Row],[Is Local]]="Yes",1,0)</f>
        <v>1</v>
      </c>
      <c r="V54" s="33">
        <f>IF(ResourceEffects[[#This Row],[Is Installed]]="Yes",1,0)</f>
        <v>0</v>
      </c>
      <c r="W54" s="33">
        <f>IF(ResourceEffects[[#This Row],[Status]]="Locked",1,0)</f>
        <v>0</v>
      </c>
      <c r="X54" s="33">
        <f>IF(ResourceEffects[[#This Row],[event_type]]=1,0,1)</f>
        <v>1</v>
      </c>
      <c r="Y54" s="33">
        <f>IF(ResourceEffects[[#This Row],[Use Abundancies]]="Yes",1,0)</f>
        <v>0</v>
      </c>
      <c r="Z54" s="33">
        <f>ResourceEffects[[#This Row],[∆]]</f>
        <v>1</v>
      </c>
      <c r="AB54" s="35">
        <v>12043</v>
      </c>
      <c r="AD54" s="35">
        <v>0</v>
      </c>
      <c r="AE54" s="35">
        <v>2042</v>
      </c>
      <c r="AF54" s="35">
        <v>2</v>
      </c>
      <c r="AG54" s="35">
        <v>1</v>
      </c>
      <c r="AH54" s="35">
        <v>0</v>
      </c>
      <c r="AI54" s="35">
        <v>0</v>
      </c>
      <c r="AJ54" s="35">
        <v>1</v>
      </c>
      <c r="AK54" s="35">
        <v>0</v>
      </c>
      <c r="AL54" s="35">
        <v>1</v>
      </c>
      <c r="AM54" s="35">
        <v>0</v>
      </c>
      <c r="AN54" s="35">
        <v>136</v>
      </c>
    </row>
    <row r="55" spans="1:40" x14ac:dyDescent="0.3">
      <c r="A55" s="39">
        <v>0</v>
      </c>
      <c r="B55" s="32" t="s">
        <v>66</v>
      </c>
      <c r="C55" s="28" t="s">
        <v>456</v>
      </c>
      <c r="D55" s="28">
        <v>2</v>
      </c>
      <c r="E55" s="28" t="s">
        <v>446</v>
      </c>
      <c r="F55" s="32" t="s">
        <v>264</v>
      </c>
      <c r="G55" s="28" t="str">
        <f>"No"</f>
        <v>No</v>
      </c>
      <c r="H55" s="28">
        <f>0</f>
        <v>0</v>
      </c>
      <c r="I55" s="28" t="str">
        <f>"Yes"</f>
        <v>Yes</v>
      </c>
      <c r="J55" s="28" t="str">
        <f t="shared" si="0"/>
        <v>No</v>
      </c>
      <c r="K55" s="28">
        <f>INT(ResourceEffects[[#This Row],[Time]]*TimeInterval/60/60/24)</f>
        <v>0</v>
      </c>
      <c r="L55" s="28">
        <f>INT(ResourceEffects[[#This Row],[Time]]*TimeInterval/60/60)-ResourceEffects[[#This Row],[Days]]*24</f>
        <v>0</v>
      </c>
      <c r="M55" s="28">
        <f>INT(ResourceEffects[[#This Row],[Time]]*TimeInterval/60)-ResourceEffects[[#This Row],[Hours]]*60-ResourceEffects[[#This Row],[Days]]*60*24</f>
        <v>0</v>
      </c>
      <c r="N55" s="28">
        <f>ResourceEffects[[#This Row],[Time]]*TimeInterval-ResourceEffects[[#This Row],[Min]]*60-ResourceEffects[[#This Row],[Hours]]*60*60-ResourceEffects[[#This Row],[Days]]*60*60*24</f>
        <v>0</v>
      </c>
      <c r="O55" s="33">
        <f ca="1">INT(RAND()*999999999)</f>
        <v>698403452</v>
      </c>
      <c r="P55" s="33">
        <f>_xlfn.XLOOKUP(ResourceEffects[[#This Row],[Protocol Name]],ProtocolNamesCol,ProtocolIds,"")</f>
        <v>12042</v>
      </c>
      <c r="Q55" s="33">
        <f>ResourceEffects[[#This Row],[Time]]</f>
        <v>0</v>
      </c>
      <c r="R55" s="33">
        <f>ResourceEffects[[#This Row],[Drone ID]]</f>
        <v>0</v>
      </c>
      <c r="S55" s="33">
        <f>_xlfn.XLOOKUP(ResourceEffects[[#This Row],[Resource Name]],ResourceNames,ResourceIds,"")</f>
        <v>2041</v>
      </c>
      <c r="T55" s="33">
        <f>_xlfn.XLOOKUP(ResourceEffects[[#This Row],[Event Type]],EventTypeNames,EventTypeIds,"")</f>
        <v>2</v>
      </c>
      <c r="U55" s="33">
        <f>IF(ResourceEffects[[#This Row],[Is Local]]="Yes",1,0)</f>
        <v>1</v>
      </c>
      <c r="V55" s="33">
        <f>IF(ResourceEffects[[#This Row],[Is Installed]]="Yes",1,0)</f>
        <v>0</v>
      </c>
      <c r="W55" s="33">
        <f>IF(ResourceEffects[[#This Row],[Status]]="Locked",1,0)</f>
        <v>0</v>
      </c>
      <c r="X55" s="33">
        <f>IF(ResourceEffects[[#This Row],[event_type]]=1,0,1)</f>
        <v>1</v>
      </c>
      <c r="Y55" s="33">
        <f>IF(ResourceEffects[[#This Row],[Use Abundancies]]="Yes",1,0)</f>
        <v>0</v>
      </c>
      <c r="Z55" s="33">
        <f>ResourceEffects[[#This Row],[∆]]</f>
        <v>2</v>
      </c>
      <c r="AB55" s="35">
        <v>12043</v>
      </c>
      <c r="AD55" s="35">
        <v>0</v>
      </c>
      <c r="AE55" s="35">
        <v>2043</v>
      </c>
      <c r="AF55" s="35">
        <v>1</v>
      </c>
      <c r="AG55" s="35">
        <v>1</v>
      </c>
      <c r="AH55" s="35">
        <v>0</v>
      </c>
      <c r="AI55" s="35">
        <v>0</v>
      </c>
      <c r="AJ55" s="35">
        <v>0</v>
      </c>
      <c r="AK55" s="35">
        <v>0</v>
      </c>
      <c r="AL55" s="35">
        <v>2</v>
      </c>
      <c r="AM55" s="35">
        <v>0</v>
      </c>
      <c r="AN55" s="35">
        <v>137</v>
      </c>
    </row>
    <row r="56" spans="1:40" x14ac:dyDescent="0.3">
      <c r="A56" s="39">
        <v>0</v>
      </c>
      <c r="B56" s="32" t="s">
        <v>66</v>
      </c>
      <c r="C56" s="28" t="s">
        <v>455</v>
      </c>
      <c r="D56" s="28">
        <v>2</v>
      </c>
      <c r="E56" s="28" t="s">
        <v>446</v>
      </c>
      <c r="F56" s="32" t="s">
        <v>265</v>
      </c>
      <c r="G56" s="28" t="str">
        <f>"No"</f>
        <v>No</v>
      </c>
      <c r="H56" s="28">
        <f>0</f>
        <v>0</v>
      </c>
      <c r="I56" s="28" t="str">
        <f>"Yes"</f>
        <v>Yes</v>
      </c>
      <c r="J56" s="28" t="str">
        <f t="shared" si="0"/>
        <v>No</v>
      </c>
      <c r="K56" s="28">
        <f>INT(ResourceEffects[[#This Row],[Time]]*TimeInterval/60/60/24)</f>
        <v>0</v>
      </c>
      <c r="L56" s="28">
        <f>INT(ResourceEffects[[#This Row],[Time]]*TimeInterval/60/60)-ResourceEffects[[#This Row],[Days]]*24</f>
        <v>0</v>
      </c>
      <c r="M56" s="28">
        <f>INT(ResourceEffects[[#This Row],[Time]]*TimeInterval/60)-ResourceEffects[[#This Row],[Hours]]*60-ResourceEffects[[#This Row],[Days]]*60*24</f>
        <v>0</v>
      </c>
      <c r="N56" s="28">
        <f>ResourceEffects[[#This Row],[Time]]*TimeInterval-ResourceEffects[[#This Row],[Min]]*60-ResourceEffects[[#This Row],[Hours]]*60*60-ResourceEffects[[#This Row],[Days]]*60*60*24</f>
        <v>0</v>
      </c>
      <c r="O56" s="33">
        <f ca="1">INT(RAND()*999999999)</f>
        <v>782299368</v>
      </c>
      <c r="P56" s="33">
        <f>_xlfn.XLOOKUP(ResourceEffects[[#This Row],[Protocol Name]],ProtocolNamesCol,ProtocolIds,"")</f>
        <v>12042</v>
      </c>
      <c r="Q56" s="33">
        <f>ResourceEffects[[#This Row],[Time]]</f>
        <v>0</v>
      </c>
      <c r="R56" s="33">
        <f>ResourceEffects[[#This Row],[Drone ID]]</f>
        <v>0</v>
      </c>
      <c r="S56" s="33">
        <f>_xlfn.XLOOKUP(ResourceEffects[[#This Row],[Resource Name]],ResourceNames,ResourceIds,"")</f>
        <v>2042</v>
      </c>
      <c r="T56" s="33">
        <f>_xlfn.XLOOKUP(ResourceEffects[[#This Row],[Event Type]],EventTypeNames,EventTypeIds,"")</f>
        <v>1</v>
      </c>
      <c r="U56" s="33">
        <f>IF(ResourceEffects[[#This Row],[Is Local]]="Yes",1,0)</f>
        <v>1</v>
      </c>
      <c r="V56" s="33">
        <f>IF(ResourceEffects[[#This Row],[Is Installed]]="Yes",1,0)</f>
        <v>0</v>
      </c>
      <c r="W56" s="33">
        <f>IF(ResourceEffects[[#This Row],[Status]]="Locked",1,0)</f>
        <v>0</v>
      </c>
      <c r="X56" s="33">
        <f>IF(ResourceEffects[[#This Row],[event_type]]=1,0,1)</f>
        <v>0</v>
      </c>
      <c r="Y56" s="33">
        <f>IF(ResourceEffects[[#This Row],[Use Abundancies]]="Yes",1,0)</f>
        <v>0</v>
      </c>
      <c r="Z56" s="33">
        <f>ResourceEffects[[#This Row],[∆]]</f>
        <v>2</v>
      </c>
      <c r="AB56" s="35">
        <v>12051</v>
      </c>
      <c r="AD56" s="35">
        <v>0</v>
      </c>
      <c r="AE56" s="35">
        <v>2031</v>
      </c>
      <c r="AF56" s="35">
        <v>2</v>
      </c>
      <c r="AG56" s="35">
        <v>1</v>
      </c>
      <c r="AH56" s="35">
        <v>0</v>
      </c>
      <c r="AI56" s="35">
        <v>0</v>
      </c>
      <c r="AJ56" s="35">
        <v>1</v>
      </c>
      <c r="AK56" s="35">
        <v>0</v>
      </c>
      <c r="AL56" s="35">
        <v>1</v>
      </c>
      <c r="AM56" s="35">
        <v>0</v>
      </c>
      <c r="AN56" s="35">
        <v>138</v>
      </c>
    </row>
    <row r="57" spans="1:40" x14ac:dyDescent="0.3">
      <c r="A57" s="39">
        <v>0</v>
      </c>
      <c r="B57" s="32" t="s">
        <v>68</v>
      </c>
      <c r="C57" s="28" t="s">
        <v>456</v>
      </c>
      <c r="D57" s="28">
        <v>2</v>
      </c>
      <c r="E57" s="28" t="s">
        <v>446</v>
      </c>
      <c r="F57" s="32" t="s">
        <v>262</v>
      </c>
      <c r="G57" s="28" t="str">
        <f>"No"</f>
        <v>No</v>
      </c>
      <c r="H57" s="28">
        <f>0</f>
        <v>0</v>
      </c>
      <c r="I57" s="28" t="str">
        <f>"Yes"</f>
        <v>Yes</v>
      </c>
      <c r="J57" s="28" t="str">
        <f t="shared" si="0"/>
        <v>No</v>
      </c>
      <c r="K57" s="28">
        <f>INT(ResourceEffects[[#This Row],[Time]]*TimeInterval/60/60/24)</f>
        <v>0</v>
      </c>
      <c r="L57" s="28">
        <f>INT(ResourceEffects[[#This Row],[Time]]*TimeInterval/60/60)-ResourceEffects[[#This Row],[Days]]*24</f>
        <v>0</v>
      </c>
      <c r="M57" s="28">
        <f>INT(ResourceEffects[[#This Row],[Time]]*TimeInterval/60)-ResourceEffects[[#This Row],[Hours]]*60-ResourceEffects[[#This Row],[Days]]*60*24</f>
        <v>0</v>
      </c>
      <c r="N57" s="28">
        <f>ResourceEffects[[#This Row],[Time]]*TimeInterval-ResourceEffects[[#This Row],[Min]]*60-ResourceEffects[[#This Row],[Hours]]*60*60-ResourceEffects[[#This Row],[Days]]*60*60*24</f>
        <v>0</v>
      </c>
      <c r="O57" s="33">
        <f ca="1">INT(RAND()*999999999)</f>
        <v>292572139</v>
      </c>
      <c r="P57" s="33">
        <f>_xlfn.XLOOKUP(ResourceEffects[[#This Row],[Protocol Name]],ProtocolNamesCol,ProtocolIds,"")</f>
        <v>12043</v>
      </c>
      <c r="Q57" s="33">
        <f>ResourceEffects[[#This Row],[Time]]</f>
        <v>0</v>
      </c>
      <c r="R57" s="33">
        <f>ResourceEffects[[#This Row],[Drone ID]]</f>
        <v>0</v>
      </c>
      <c r="S57" s="33">
        <f>_xlfn.XLOOKUP(ResourceEffects[[#This Row],[Resource Name]],ResourceNames,ResourceIds,"")</f>
        <v>2033</v>
      </c>
      <c r="T57" s="33">
        <f>_xlfn.XLOOKUP(ResourceEffects[[#This Row],[Event Type]],EventTypeNames,EventTypeIds,"")</f>
        <v>2</v>
      </c>
      <c r="U57" s="33">
        <f>IF(ResourceEffects[[#This Row],[Is Local]]="Yes",1,0)</f>
        <v>1</v>
      </c>
      <c r="V57" s="33">
        <f>IF(ResourceEffects[[#This Row],[Is Installed]]="Yes",1,0)</f>
        <v>0</v>
      </c>
      <c r="W57" s="33">
        <f>IF(ResourceEffects[[#This Row],[Status]]="Locked",1,0)</f>
        <v>0</v>
      </c>
      <c r="X57" s="33">
        <f>IF(ResourceEffects[[#This Row],[event_type]]=1,0,1)</f>
        <v>1</v>
      </c>
      <c r="Y57" s="33">
        <f>IF(ResourceEffects[[#This Row],[Use Abundancies]]="Yes",1,0)</f>
        <v>0</v>
      </c>
      <c r="Z57" s="33">
        <f>ResourceEffects[[#This Row],[∆]]</f>
        <v>2</v>
      </c>
      <c r="AB57" s="35">
        <v>12051</v>
      </c>
      <c r="AD57" s="35">
        <v>0</v>
      </c>
      <c r="AE57" s="35">
        <v>2041</v>
      </c>
      <c r="AF57" s="35">
        <v>2</v>
      </c>
      <c r="AG57" s="35">
        <v>1</v>
      </c>
      <c r="AH57" s="35">
        <v>0</v>
      </c>
      <c r="AI57" s="35">
        <v>0</v>
      </c>
      <c r="AJ57" s="35">
        <v>1</v>
      </c>
      <c r="AK57" s="35">
        <v>0</v>
      </c>
      <c r="AL57" s="35">
        <v>1</v>
      </c>
      <c r="AM57" s="35">
        <v>0</v>
      </c>
      <c r="AN57" s="35">
        <v>139</v>
      </c>
    </row>
    <row r="58" spans="1:40" x14ac:dyDescent="0.3">
      <c r="A58" s="39">
        <v>0</v>
      </c>
      <c r="B58" s="32" t="s">
        <v>68</v>
      </c>
      <c r="C58" s="28" t="s">
        <v>456</v>
      </c>
      <c r="D58" s="28">
        <v>1</v>
      </c>
      <c r="E58" s="28" t="s">
        <v>446</v>
      </c>
      <c r="F58" s="32" t="s">
        <v>265</v>
      </c>
      <c r="G58" s="28" t="str">
        <f>"No"</f>
        <v>No</v>
      </c>
      <c r="H58" s="28">
        <f>0</f>
        <v>0</v>
      </c>
      <c r="I58" s="28" t="str">
        <f>"Yes"</f>
        <v>Yes</v>
      </c>
      <c r="J58" s="28" t="str">
        <f t="shared" si="0"/>
        <v>No</v>
      </c>
      <c r="K58" s="28">
        <f>INT(ResourceEffects[[#This Row],[Time]]*TimeInterval/60/60/24)</f>
        <v>0</v>
      </c>
      <c r="L58" s="28">
        <f>INT(ResourceEffects[[#This Row],[Time]]*TimeInterval/60/60)-ResourceEffects[[#This Row],[Days]]*24</f>
        <v>0</v>
      </c>
      <c r="M58" s="28">
        <f>INT(ResourceEffects[[#This Row],[Time]]*TimeInterval/60)-ResourceEffects[[#This Row],[Hours]]*60-ResourceEffects[[#This Row],[Days]]*60*24</f>
        <v>0</v>
      </c>
      <c r="N58" s="28">
        <f>ResourceEffects[[#This Row],[Time]]*TimeInterval-ResourceEffects[[#This Row],[Min]]*60-ResourceEffects[[#This Row],[Hours]]*60*60-ResourceEffects[[#This Row],[Days]]*60*60*24</f>
        <v>0</v>
      </c>
      <c r="O58" s="33">
        <f ca="1">INT(RAND()*999999999)</f>
        <v>662426112</v>
      </c>
      <c r="P58" s="33">
        <f>_xlfn.XLOOKUP(ResourceEffects[[#This Row],[Protocol Name]],ProtocolNamesCol,ProtocolIds,"")</f>
        <v>12043</v>
      </c>
      <c r="Q58" s="33">
        <f>ResourceEffects[[#This Row],[Time]]</f>
        <v>0</v>
      </c>
      <c r="R58" s="33">
        <f>ResourceEffects[[#This Row],[Drone ID]]</f>
        <v>0</v>
      </c>
      <c r="S58" s="33">
        <f>_xlfn.XLOOKUP(ResourceEffects[[#This Row],[Resource Name]],ResourceNames,ResourceIds,"")</f>
        <v>2042</v>
      </c>
      <c r="T58" s="33">
        <f>_xlfn.XLOOKUP(ResourceEffects[[#This Row],[Event Type]],EventTypeNames,EventTypeIds,"")</f>
        <v>2</v>
      </c>
      <c r="U58" s="33">
        <f>IF(ResourceEffects[[#This Row],[Is Local]]="Yes",1,0)</f>
        <v>1</v>
      </c>
      <c r="V58" s="33">
        <f>IF(ResourceEffects[[#This Row],[Is Installed]]="Yes",1,0)</f>
        <v>0</v>
      </c>
      <c r="W58" s="33">
        <f>IF(ResourceEffects[[#This Row],[Status]]="Locked",1,0)</f>
        <v>0</v>
      </c>
      <c r="X58" s="33">
        <f>IF(ResourceEffects[[#This Row],[event_type]]=1,0,1)</f>
        <v>1</v>
      </c>
      <c r="Y58" s="33">
        <f>IF(ResourceEffects[[#This Row],[Use Abundancies]]="Yes",1,0)</f>
        <v>0</v>
      </c>
      <c r="Z58" s="33">
        <f>ResourceEffects[[#This Row],[∆]]</f>
        <v>1</v>
      </c>
      <c r="AB58" s="35">
        <v>12051</v>
      </c>
      <c r="AD58" s="35">
        <v>0</v>
      </c>
      <c r="AE58" s="35">
        <v>2051</v>
      </c>
      <c r="AF58" s="35">
        <v>1</v>
      </c>
      <c r="AG58" s="35">
        <v>1</v>
      </c>
      <c r="AH58" s="35">
        <v>0</v>
      </c>
      <c r="AI58" s="35">
        <v>0</v>
      </c>
      <c r="AJ58" s="35">
        <v>0</v>
      </c>
      <c r="AK58" s="35">
        <v>0</v>
      </c>
      <c r="AL58" s="35">
        <v>1</v>
      </c>
      <c r="AM58" s="35">
        <v>0</v>
      </c>
      <c r="AN58" s="35">
        <v>140</v>
      </c>
    </row>
    <row r="59" spans="1:40" x14ac:dyDescent="0.3">
      <c r="A59" s="39">
        <v>0</v>
      </c>
      <c r="B59" s="32" t="s">
        <v>68</v>
      </c>
      <c r="C59" s="28" t="s">
        <v>455</v>
      </c>
      <c r="D59" s="28">
        <v>2</v>
      </c>
      <c r="E59" s="28" t="s">
        <v>446</v>
      </c>
      <c r="F59" s="32" t="s">
        <v>266</v>
      </c>
      <c r="G59" s="28" t="str">
        <f>"No"</f>
        <v>No</v>
      </c>
      <c r="H59" s="28">
        <f>0</f>
        <v>0</v>
      </c>
      <c r="I59" s="28" t="str">
        <f>"Yes"</f>
        <v>Yes</v>
      </c>
      <c r="J59" s="28" t="str">
        <f t="shared" si="0"/>
        <v>No</v>
      </c>
      <c r="K59" s="28">
        <f>INT(ResourceEffects[[#This Row],[Time]]*TimeInterval/60/60/24)</f>
        <v>0</v>
      </c>
      <c r="L59" s="28">
        <f>INT(ResourceEffects[[#This Row],[Time]]*TimeInterval/60/60)-ResourceEffects[[#This Row],[Days]]*24</f>
        <v>0</v>
      </c>
      <c r="M59" s="28">
        <f>INT(ResourceEffects[[#This Row],[Time]]*TimeInterval/60)-ResourceEffects[[#This Row],[Hours]]*60-ResourceEffects[[#This Row],[Days]]*60*24</f>
        <v>0</v>
      </c>
      <c r="N59" s="28">
        <f>ResourceEffects[[#This Row],[Time]]*TimeInterval-ResourceEffects[[#This Row],[Min]]*60-ResourceEffects[[#This Row],[Hours]]*60*60-ResourceEffects[[#This Row],[Days]]*60*60*24</f>
        <v>0</v>
      </c>
      <c r="O59" s="33">
        <f ca="1">INT(RAND()*999999999)</f>
        <v>958805463</v>
      </c>
      <c r="P59" s="33">
        <f>_xlfn.XLOOKUP(ResourceEffects[[#This Row],[Protocol Name]],ProtocolNamesCol,ProtocolIds,"")</f>
        <v>12043</v>
      </c>
      <c r="Q59" s="33">
        <f>ResourceEffects[[#This Row],[Time]]</f>
        <v>0</v>
      </c>
      <c r="R59" s="33">
        <f>ResourceEffects[[#This Row],[Drone ID]]</f>
        <v>0</v>
      </c>
      <c r="S59" s="33">
        <f>_xlfn.XLOOKUP(ResourceEffects[[#This Row],[Resource Name]],ResourceNames,ResourceIds,"")</f>
        <v>2043</v>
      </c>
      <c r="T59" s="33">
        <f>_xlfn.XLOOKUP(ResourceEffects[[#This Row],[Event Type]],EventTypeNames,EventTypeIds,"")</f>
        <v>1</v>
      </c>
      <c r="U59" s="33">
        <f>IF(ResourceEffects[[#This Row],[Is Local]]="Yes",1,0)</f>
        <v>1</v>
      </c>
      <c r="V59" s="33">
        <f>IF(ResourceEffects[[#This Row],[Is Installed]]="Yes",1,0)</f>
        <v>0</v>
      </c>
      <c r="W59" s="33">
        <f>IF(ResourceEffects[[#This Row],[Status]]="Locked",1,0)</f>
        <v>0</v>
      </c>
      <c r="X59" s="33">
        <f>IF(ResourceEffects[[#This Row],[event_type]]=1,0,1)</f>
        <v>0</v>
      </c>
      <c r="Y59" s="33">
        <f>IF(ResourceEffects[[#This Row],[Use Abundancies]]="Yes",1,0)</f>
        <v>0</v>
      </c>
      <c r="Z59" s="33">
        <f>ResourceEffects[[#This Row],[∆]]</f>
        <v>2</v>
      </c>
      <c r="AB59" s="35">
        <v>12052</v>
      </c>
      <c r="AD59" s="35">
        <v>0</v>
      </c>
      <c r="AE59" s="35">
        <v>2031</v>
      </c>
      <c r="AF59" s="35">
        <v>2</v>
      </c>
      <c r="AG59" s="35">
        <v>1</v>
      </c>
      <c r="AH59" s="35">
        <v>0</v>
      </c>
      <c r="AI59" s="35">
        <v>0</v>
      </c>
      <c r="AJ59" s="35">
        <v>1</v>
      </c>
      <c r="AK59" s="35">
        <v>0</v>
      </c>
      <c r="AL59" s="35">
        <v>1</v>
      </c>
      <c r="AM59" s="35">
        <v>0</v>
      </c>
      <c r="AN59" s="35">
        <v>141</v>
      </c>
    </row>
    <row r="60" spans="1:40" x14ac:dyDescent="0.3">
      <c r="A60" s="39">
        <v>0</v>
      </c>
      <c r="B60" s="32" t="s">
        <v>70</v>
      </c>
      <c r="C60" s="28" t="s">
        <v>456</v>
      </c>
      <c r="D60" s="28">
        <v>1</v>
      </c>
      <c r="E60" s="28" t="s">
        <v>446</v>
      </c>
      <c r="F60" s="32" t="s">
        <v>258</v>
      </c>
      <c r="G60" s="28" t="str">
        <f>"No"</f>
        <v>No</v>
      </c>
      <c r="H60" s="28">
        <f>0</f>
        <v>0</v>
      </c>
      <c r="I60" s="28" t="str">
        <f>"Yes"</f>
        <v>Yes</v>
      </c>
      <c r="J60" s="28" t="str">
        <f t="shared" si="0"/>
        <v>No</v>
      </c>
      <c r="K60" s="28">
        <f>INT(ResourceEffects[[#This Row],[Time]]*TimeInterval/60/60/24)</f>
        <v>0</v>
      </c>
      <c r="L60" s="28">
        <f>INT(ResourceEffects[[#This Row],[Time]]*TimeInterval/60/60)-ResourceEffects[[#This Row],[Days]]*24</f>
        <v>0</v>
      </c>
      <c r="M60" s="28">
        <f>INT(ResourceEffects[[#This Row],[Time]]*TimeInterval/60)-ResourceEffects[[#This Row],[Hours]]*60-ResourceEffects[[#This Row],[Days]]*60*24</f>
        <v>0</v>
      </c>
      <c r="N60" s="28">
        <f>ResourceEffects[[#This Row],[Time]]*TimeInterval-ResourceEffects[[#This Row],[Min]]*60-ResourceEffects[[#This Row],[Hours]]*60*60-ResourceEffects[[#This Row],[Days]]*60*60*24</f>
        <v>0</v>
      </c>
      <c r="O60" s="33">
        <f ca="1">INT(RAND()*999999999)</f>
        <v>701426375</v>
      </c>
      <c r="P60" s="33">
        <f>_xlfn.XLOOKUP(ResourceEffects[[#This Row],[Protocol Name]],ProtocolNamesCol,ProtocolIds,"")</f>
        <v>12051</v>
      </c>
      <c r="Q60" s="33">
        <f>ResourceEffects[[#This Row],[Time]]</f>
        <v>0</v>
      </c>
      <c r="R60" s="33">
        <f>ResourceEffects[[#This Row],[Drone ID]]</f>
        <v>0</v>
      </c>
      <c r="S60" s="33">
        <f>_xlfn.XLOOKUP(ResourceEffects[[#This Row],[Resource Name]],ResourceNames,ResourceIds,"")</f>
        <v>2031</v>
      </c>
      <c r="T60" s="33">
        <f>_xlfn.XLOOKUP(ResourceEffects[[#This Row],[Event Type]],EventTypeNames,EventTypeIds,"")</f>
        <v>2</v>
      </c>
      <c r="U60" s="33">
        <f>IF(ResourceEffects[[#This Row],[Is Local]]="Yes",1,0)</f>
        <v>1</v>
      </c>
      <c r="V60" s="33">
        <f>IF(ResourceEffects[[#This Row],[Is Installed]]="Yes",1,0)</f>
        <v>0</v>
      </c>
      <c r="W60" s="33">
        <f>IF(ResourceEffects[[#This Row],[Status]]="Locked",1,0)</f>
        <v>0</v>
      </c>
      <c r="X60" s="33">
        <f>IF(ResourceEffects[[#This Row],[event_type]]=1,0,1)</f>
        <v>1</v>
      </c>
      <c r="Y60" s="33">
        <f>IF(ResourceEffects[[#This Row],[Use Abundancies]]="Yes",1,0)</f>
        <v>0</v>
      </c>
      <c r="Z60" s="33">
        <f>ResourceEffects[[#This Row],[∆]]</f>
        <v>1</v>
      </c>
      <c r="AB60" s="35">
        <v>12052</v>
      </c>
      <c r="AD60" s="35">
        <v>0</v>
      </c>
      <c r="AE60" s="35">
        <v>2041</v>
      </c>
      <c r="AF60" s="35">
        <v>2</v>
      </c>
      <c r="AG60" s="35">
        <v>1</v>
      </c>
      <c r="AH60" s="35">
        <v>0</v>
      </c>
      <c r="AI60" s="35">
        <v>0</v>
      </c>
      <c r="AJ60" s="35">
        <v>1</v>
      </c>
      <c r="AK60" s="35">
        <v>0</v>
      </c>
      <c r="AL60" s="35">
        <v>1</v>
      </c>
      <c r="AM60" s="35">
        <v>0</v>
      </c>
      <c r="AN60" s="35">
        <v>142</v>
      </c>
    </row>
    <row r="61" spans="1:40" x14ac:dyDescent="0.3">
      <c r="A61" s="39">
        <v>0</v>
      </c>
      <c r="B61" s="32" t="s">
        <v>70</v>
      </c>
      <c r="C61" s="28" t="s">
        <v>456</v>
      </c>
      <c r="D61" s="28">
        <v>1</v>
      </c>
      <c r="E61" s="28" t="s">
        <v>446</v>
      </c>
      <c r="F61" s="32" t="s">
        <v>264</v>
      </c>
      <c r="G61" s="28" t="str">
        <f>"No"</f>
        <v>No</v>
      </c>
      <c r="H61" s="28">
        <f>0</f>
        <v>0</v>
      </c>
      <c r="I61" s="28" t="str">
        <f>"Yes"</f>
        <v>Yes</v>
      </c>
      <c r="J61" s="28" t="str">
        <f t="shared" si="0"/>
        <v>No</v>
      </c>
      <c r="K61" s="28">
        <f>INT(ResourceEffects[[#This Row],[Time]]*TimeInterval/60/60/24)</f>
        <v>0</v>
      </c>
      <c r="L61" s="28">
        <f>INT(ResourceEffects[[#This Row],[Time]]*TimeInterval/60/60)-ResourceEffects[[#This Row],[Days]]*24</f>
        <v>0</v>
      </c>
      <c r="M61" s="28">
        <f>INT(ResourceEffects[[#This Row],[Time]]*TimeInterval/60)-ResourceEffects[[#This Row],[Hours]]*60-ResourceEffects[[#This Row],[Days]]*60*24</f>
        <v>0</v>
      </c>
      <c r="N61" s="28">
        <f>ResourceEffects[[#This Row],[Time]]*TimeInterval-ResourceEffects[[#This Row],[Min]]*60-ResourceEffects[[#This Row],[Hours]]*60*60-ResourceEffects[[#This Row],[Days]]*60*60*24</f>
        <v>0</v>
      </c>
      <c r="O61" s="33">
        <f ca="1">INT(RAND()*999999999)</f>
        <v>574158986</v>
      </c>
      <c r="P61" s="33">
        <f>_xlfn.XLOOKUP(ResourceEffects[[#This Row],[Protocol Name]],ProtocolNamesCol,ProtocolIds,"")</f>
        <v>12051</v>
      </c>
      <c r="Q61" s="33">
        <f>ResourceEffects[[#This Row],[Time]]</f>
        <v>0</v>
      </c>
      <c r="R61" s="33">
        <f>ResourceEffects[[#This Row],[Drone ID]]</f>
        <v>0</v>
      </c>
      <c r="S61" s="33">
        <f>_xlfn.XLOOKUP(ResourceEffects[[#This Row],[Resource Name]],ResourceNames,ResourceIds,"")</f>
        <v>2041</v>
      </c>
      <c r="T61" s="33">
        <f>_xlfn.XLOOKUP(ResourceEffects[[#This Row],[Event Type]],EventTypeNames,EventTypeIds,"")</f>
        <v>2</v>
      </c>
      <c r="U61" s="33">
        <f>IF(ResourceEffects[[#This Row],[Is Local]]="Yes",1,0)</f>
        <v>1</v>
      </c>
      <c r="V61" s="33">
        <f>IF(ResourceEffects[[#This Row],[Is Installed]]="Yes",1,0)</f>
        <v>0</v>
      </c>
      <c r="W61" s="33">
        <f>IF(ResourceEffects[[#This Row],[Status]]="Locked",1,0)</f>
        <v>0</v>
      </c>
      <c r="X61" s="33">
        <f>IF(ResourceEffects[[#This Row],[event_type]]=1,0,1)</f>
        <v>1</v>
      </c>
      <c r="Y61" s="33">
        <f>IF(ResourceEffects[[#This Row],[Use Abundancies]]="Yes",1,0)</f>
        <v>0</v>
      </c>
      <c r="Z61" s="33">
        <f>ResourceEffects[[#This Row],[∆]]</f>
        <v>1</v>
      </c>
      <c r="AB61" s="35">
        <v>12052</v>
      </c>
      <c r="AD61" s="35">
        <v>0</v>
      </c>
      <c r="AE61" s="35">
        <v>2042</v>
      </c>
      <c r="AF61" s="35">
        <v>2</v>
      </c>
      <c r="AG61" s="35">
        <v>1</v>
      </c>
      <c r="AH61" s="35">
        <v>0</v>
      </c>
      <c r="AI61" s="35">
        <v>0</v>
      </c>
      <c r="AJ61" s="35">
        <v>1</v>
      </c>
      <c r="AK61" s="35">
        <v>0</v>
      </c>
      <c r="AL61" s="35">
        <v>1</v>
      </c>
      <c r="AM61" s="35">
        <v>0</v>
      </c>
      <c r="AN61" s="35">
        <v>143</v>
      </c>
    </row>
    <row r="62" spans="1:40" x14ac:dyDescent="0.3">
      <c r="A62" s="39">
        <v>0</v>
      </c>
      <c r="B62" s="32" t="s">
        <v>70</v>
      </c>
      <c r="C62" s="28" t="s">
        <v>455</v>
      </c>
      <c r="D62" s="28">
        <v>1</v>
      </c>
      <c r="E62" s="28" t="s">
        <v>446</v>
      </c>
      <c r="F62" s="32" t="s">
        <v>267</v>
      </c>
      <c r="G62" s="28" t="str">
        <f>"No"</f>
        <v>No</v>
      </c>
      <c r="H62" s="28">
        <f>0</f>
        <v>0</v>
      </c>
      <c r="I62" s="28" t="str">
        <f>"Yes"</f>
        <v>Yes</v>
      </c>
      <c r="J62" s="28" t="str">
        <f t="shared" si="0"/>
        <v>No</v>
      </c>
      <c r="K62" s="28">
        <f>INT(ResourceEffects[[#This Row],[Time]]*TimeInterval/60/60/24)</f>
        <v>0</v>
      </c>
      <c r="L62" s="28">
        <f>INT(ResourceEffects[[#This Row],[Time]]*TimeInterval/60/60)-ResourceEffects[[#This Row],[Days]]*24</f>
        <v>0</v>
      </c>
      <c r="M62" s="28">
        <f>INT(ResourceEffects[[#This Row],[Time]]*TimeInterval/60)-ResourceEffects[[#This Row],[Hours]]*60-ResourceEffects[[#This Row],[Days]]*60*24</f>
        <v>0</v>
      </c>
      <c r="N62" s="28">
        <f>ResourceEffects[[#This Row],[Time]]*TimeInterval-ResourceEffects[[#This Row],[Min]]*60-ResourceEffects[[#This Row],[Hours]]*60*60-ResourceEffects[[#This Row],[Days]]*60*60*24</f>
        <v>0</v>
      </c>
      <c r="O62" s="33">
        <f ca="1">INT(RAND()*999999999)</f>
        <v>841711830</v>
      </c>
      <c r="P62" s="33">
        <f>_xlfn.XLOOKUP(ResourceEffects[[#This Row],[Protocol Name]],ProtocolNamesCol,ProtocolIds,"")</f>
        <v>12051</v>
      </c>
      <c r="Q62" s="33">
        <f>ResourceEffects[[#This Row],[Time]]</f>
        <v>0</v>
      </c>
      <c r="R62" s="33">
        <f>ResourceEffects[[#This Row],[Drone ID]]</f>
        <v>0</v>
      </c>
      <c r="S62" s="33">
        <f>_xlfn.XLOOKUP(ResourceEffects[[#This Row],[Resource Name]],ResourceNames,ResourceIds,"")</f>
        <v>2051</v>
      </c>
      <c r="T62" s="33">
        <f>_xlfn.XLOOKUP(ResourceEffects[[#This Row],[Event Type]],EventTypeNames,EventTypeIds,"")</f>
        <v>1</v>
      </c>
      <c r="U62" s="33">
        <f>IF(ResourceEffects[[#This Row],[Is Local]]="Yes",1,0)</f>
        <v>1</v>
      </c>
      <c r="V62" s="33">
        <f>IF(ResourceEffects[[#This Row],[Is Installed]]="Yes",1,0)</f>
        <v>0</v>
      </c>
      <c r="W62" s="33">
        <f>IF(ResourceEffects[[#This Row],[Status]]="Locked",1,0)</f>
        <v>0</v>
      </c>
      <c r="X62" s="33">
        <f>IF(ResourceEffects[[#This Row],[event_type]]=1,0,1)</f>
        <v>0</v>
      </c>
      <c r="Y62" s="33">
        <f>IF(ResourceEffects[[#This Row],[Use Abundancies]]="Yes",1,0)</f>
        <v>0</v>
      </c>
      <c r="Z62" s="33">
        <f>ResourceEffects[[#This Row],[∆]]</f>
        <v>1</v>
      </c>
      <c r="AB62" s="35">
        <v>12052</v>
      </c>
      <c r="AD62" s="35">
        <v>0</v>
      </c>
      <c r="AE62" s="35">
        <v>2052</v>
      </c>
      <c r="AF62" s="35">
        <v>1</v>
      </c>
      <c r="AG62" s="35">
        <v>1</v>
      </c>
      <c r="AH62" s="35">
        <v>0</v>
      </c>
      <c r="AI62" s="35">
        <v>0</v>
      </c>
      <c r="AJ62" s="35">
        <v>0</v>
      </c>
      <c r="AK62" s="35">
        <v>0</v>
      </c>
      <c r="AL62" s="35">
        <v>2</v>
      </c>
      <c r="AM62" s="35">
        <v>0</v>
      </c>
      <c r="AN62" s="35">
        <v>144</v>
      </c>
    </row>
    <row r="63" spans="1:40" x14ac:dyDescent="0.3">
      <c r="A63" s="39">
        <v>0</v>
      </c>
      <c r="B63" s="32" t="s">
        <v>72</v>
      </c>
      <c r="C63" s="28" t="s">
        <v>456</v>
      </c>
      <c r="D63" s="28">
        <v>1</v>
      </c>
      <c r="E63" s="28" t="s">
        <v>446</v>
      </c>
      <c r="F63" s="32" t="s">
        <v>258</v>
      </c>
      <c r="G63" s="28" t="str">
        <f>"No"</f>
        <v>No</v>
      </c>
      <c r="H63" s="28">
        <f>0</f>
        <v>0</v>
      </c>
      <c r="I63" s="28" t="str">
        <f>"Yes"</f>
        <v>Yes</v>
      </c>
      <c r="J63" s="28" t="str">
        <f t="shared" si="0"/>
        <v>No</v>
      </c>
      <c r="K63" s="28">
        <f>INT(ResourceEffects[[#This Row],[Time]]*TimeInterval/60/60/24)</f>
        <v>0</v>
      </c>
      <c r="L63" s="28">
        <f>INT(ResourceEffects[[#This Row],[Time]]*TimeInterval/60/60)-ResourceEffects[[#This Row],[Days]]*24</f>
        <v>0</v>
      </c>
      <c r="M63" s="28">
        <f>INT(ResourceEffects[[#This Row],[Time]]*TimeInterval/60)-ResourceEffects[[#This Row],[Hours]]*60-ResourceEffects[[#This Row],[Days]]*60*24</f>
        <v>0</v>
      </c>
      <c r="N63" s="28">
        <f>ResourceEffects[[#This Row],[Time]]*TimeInterval-ResourceEffects[[#This Row],[Min]]*60-ResourceEffects[[#This Row],[Hours]]*60*60-ResourceEffects[[#This Row],[Days]]*60*60*24</f>
        <v>0</v>
      </c>
      <c r="O63" s="33">
        <f ca="1">INT(RAND()*999999999)</f>
        <v>817641147</v>
      </c>
      <c r="P63" s="33">
        <f>_xlfn.XLOOKUP(ResourceEffects[[#This Row],[Protocol Name]],ProtocolNamesCol,ProtocolIds,"")</f>
        <v>12052</v>
      </c>
      <c r="Q63" s="33">
        <f>ResourceEffects[[#This Row],[Time]]</f>
        <v>0</v>
      </c>
      <c r="R63" s="33">
        <f>ResourceEffects[[#This Row],[Drone ID]]</f>
        <v>0</v>
      </c>
      <c r="S63" s="33">
        <f>_xlfn.XLOOKUP(ResourceEffects[[#This Row],[Resource Name]],ResourceNames,ResourceIds,"")</f>
        <v>2031</v>
      </c>
      <c r="T63" s="33">
        <f>_xlfn.XLOOKUP(ResourceEffects[[#This Row],[Event Type]],EventTypeNames,EventTypeIds,"")</f>
        <v>2</v>
      </c>
      <c r="U63" s="33">
        <f>IF(ResourceEffects[[#This Row],[Is Local]]="Yes",1,0)</f>
        <v>1</v>
      </c>
      <c r="V63" s="33">
        <f>IF(ResourceEffects[[#This Row],[Is Installed]]="Yes",1,0)</f>
        <v>0</v>
      </c>
      <c r="W63" s="33">
        <f>IF(ResourceEffects[[#This Row],[Status]]="Locked",1,0)</f>
        <v>0</v>
      </c>
      <c r="X63" s="33">
        <f>IF(ResourceEffects[[#This Row],[event_type]]=1,0,1)</f>
        <v>1</v>
      </c>
      <c r="Y63" s="33">
        <f>IF(ResourceEffects[[#This Row],[Use Abundancies]]="Yes",1,0)</f>
        <v>0</v>
      </c>
      <c r="Z63" s="33">
        <f>ResourceEffects[[#This Row],[∆]]</f>
        <v>1</v>
      </c>
      <c r="AB63" s="35">
        <v>12053</v>
      </c>
      <c r="AD63" s="35">
        <v>0</v>
      </c>
      <c r="AE63" s="35">
        <v>2031</v>
      </c>
      <c r="AF63" s="35">
        <v>2</v>
      </c>
      <c r="AG63" s="35">
        <v>1</v>
      </c>
      <c r="AH63" s="35">
        <v>0</v>
      </c>
      <c r="AI63" s="35">
        <v>0</v>
      </c>
      <c r="AJ63" s="35">
        <v>1</v>
      </c>
      <c r="AK63" s="35">
        <v>0</v>
      </c>
      <c r="AL63" s="35">
        <v>1</v>
      </c>
      <c r="AM63" s="35">
        <v>0</v>
      </c>
      <c r="AN63" s="35">
        <v>145</v>
      </c>
    </row>
    <row r="64" spans="1:40" x14ac:dyDescent="0.3">
      <c r="A64" s="39">
        <v>0</v>
      </c>
      <c r="B64" s="32" t="s">
        <v>72</v>
      </c>
      <c r="C64" s="28" t="s">
        <v>456</v>
      </c>
      <c r="D64" s="28">
        <v>1</v>
      </c>
      <c r="E64" s="28" t="s">
        <v>446</v>
      </c>
      <c r="F64" s="32" t="s">
        <v>264</v>
      </c>
      <c r="G64" s="28" t="str">
        <f>"No"</f>
        <v>No</v>
      </c>
      <c r="H64" s="28">
        <f>0</f>
        <v>0</v>
      </c>
      <c r="I64" s="28" t="str">
        <f>"Yes"</f>
        <v>Yes</v>
      </c>
      <c r="J64" s="28" t="str">
        <f t="shared" si="0"/>
        <v>No</v>
      </c>
      <c r="K64" s="28">
        <f>INT(ResourceEffects[[#This Row],[Time]]*TimeInterval/60/60/24)</f>
        <v>0</v>
      </c>
      <c r="L64" s="28">
        <f>INT(ResourceEffects[[#This Row],[Time]]*TimeInterval/60/60)-ResourceEffects[[#This Row],[Days]]*24</f>
        <v>0</v>
      </c>
      <c r="M64" s="28">
        <f>INT(ResourceEffects[[#This Row],[Time]]*TimeInterval/60)-ResourceEffects[[#This Row],[Hours]]*60-ResourceEffects[[#This Row],[Days]]*60*24</f>
        <v>0</v>
      </c>
      <c r="N64" s="28">
        <f>ResourceEffects[[#This Row],[Time]]*TimeInterval-ResourceEffects[[#This Row],[Min]]*60-ResourceEffects[[#This Row],[Hours]]*60*60-ResourceEffects[[#This Row],[Days]]*60*60*24</f>
        <v>0</v>
      </c>
      <c r="O64" s="33">
        <f ca="1">INT(RAND()*999999999)</f>
        <v>752584031</v>
      </c>
      <c r="P64" s="33">
        <f>_xlfn.XLOOKUP(ResourceEffects[[#This Row],[Protocol Name]],ProtocolNamesCol,ProtocolIds,"")</f>
        <v>12052</v>
      </c>
      <c r="Q64" s="33">
        <f>ResourceEffects[[#This Row],[Time]]</f>
        <v>0</v>
      </c>
      <c r="R64" s="33">
        <f>ResourceEffects[[#This Row],[Drone ID]]</f>
        <v>0</v>
      </c>
      <c r="S64" s="33">
        <f>_xlfn.XLOOKUP(ResourceEffects[[#This Row],[Resource Name]],ResourceNames,ResourceIds,"")</f>
        <v>2041</v>
      </c>
      <c r="T64" s="33">
        <f>_xlfn.XLOOKUP(ResourceEffects[[#This Row],[Event Type]],EventTypeNames,EventTypeIds,"")</f>
        <v>2</v>
      </c>
      <c r="U64" s="33">
        <f>IF(ResourceEffects[[#This Row],[Is Local]]="Yes",1,0)</f>
        <v>1</v>
      </c>
      <c r="V64" s="33">
        <f>IF(ResourceEffects[[#This Row],[Is Installed]]="Yes",1,0)</f>
        <v>0</v>
      </c>
      <c r="W64" s="33">
        <f>IF(ResourceEffects[[#This Row],[Status]]="Locked",1,0)</f>
        <v>0</v>
      </c>
      <c r="X64" s="33">
        <f>IF(ResourceEffects[[#This Row],[event_type]]=1,0,1)</f>
        <v>1</v>
      </c>
      <c r="Y64" s="33">
        <f>IF(ResourceEffects[[#This Row],[Use Abundancies]]="Yes",1,0)</f>
        <v>0</v>
      </c>
      <c r="Z64" s="33">
        <f>ResourceEffects[[#This Row],[∆]]</f>
        <v>1</v>
      </c>
      <c r="AB64" s="35">
        <v>12053</v>
      </c>
      <c r="AD64" s="35">
        <v>0</v>
      </c>
      <c r="AE64" s="35">
        <v>2042</v>
      </c>
      <c r="AF64" s="35">
        <v>2</v>
      </c>
      <c r="AG64" s="35">
        <v>1</v>
      </c>
      <c r="AH64" s="35">
        <v>0</v>
      </c>
      <c r="AI64" s="35">
        <v>0</v>
      </c>
      <c r="AJ64" s="35">
        <v>1</v>
      </c>
      <c r="AK64" s="35">
        <v>0</v>
      </c>
      <c r="AL64" s="35">
        <v>1</v>
      </c>
      <c r="AM64" s="35">
        <v>0</v>
      </c>
      <c r="AN64" s="35">
        <v>146</v>
      </c>
    </row>
    <row r="65" spans="1:40" x14ac:dyDescent="0.3">
      <c r="A65" s="39">
        <v>0</v>
      </c>
      <c r="B65" s="32" t="s">
        <v>72</v>
      </c>
      <c r="C65" s="28" t="s">
        <v>456</v>
      </c>
      <c r="D65" s="28">
        <v>1</v>
      </c>
      <c r="E65" s="28" t="s">
        <v>446</v>
      </c>
      <c r="F65" s="32" t="s">
        <v>265</v>
      </c>
      <c r="G65" s="28" t="str">
        <f>"No"</f>
        <v>No</v>
      </c>
      <c r="H65" s="28">
        <f>0</f>
        <v>0</v>
      </c>
      <c r="I65" s="28" t="str">
        <f>"Yes"</f>
        <v>Yes</v>
      </c>
      <c r="J65" s="28" t="str">
        <f t="shared" si="0"/>
        <v>No</v>
      </c>
      <c r="K65" s="28">
        <f>INT(ResourceEffects[[#This Row],[Time]]*TimeInterval/60/60/24)</f>
        <v>0</v>
      </c>
      <c r="L65" s="28">
        <f>INT(ResourceEffects[[#This Row],[Time]]*TimeInterval/60/60)-ResourceEffects[[#This Row],[Days]]*24</f>
        <v>0</v>
      </c>
      <c r="M65" s="28">
        <f>INT(ResourceEffects[[#This Row],[Time]]*TimeInterval/60)-ResourceEffects[[#This Row],[Hours]]*60-ResourceEffects[[#This Row],[Days]]*60*24</f>
        <v>0</v>
      </c>
      <c r="N65" s="28">
        <f>ResourceEffects[[#This Row],[Time]]*TimeInterval-ResourceEffects[[#This Row],[Min]]*60-ResourceEffects[[#This Row],[Hours]]*60*60-ResourceEffects[[#This Row],[Days]]*60*60*24</f>
        <v>0</v>
      </c>
      <c r="O65" s="33">
        <f ca="1">INT(RAND()*999999999)</f>
        <v>734217246</v>
      </c>
      <c r="P65" s="33">
        <f>_xlfn.XLOOKUP(ResourceEffects[[#This Row],[Protocol Name]],ProtocolNamesCol,ProtocolIds,"")</f>
        <v>12052</v>
      </c>
      <c r="Q65" s="33">
        <f>ResourceEffects[[#This Row],[Time]]</f>
        <v>0</v>
      </c>
      <c r="R65" s="33">
        <f>ResourceEffects[[#This Row],[Drone ID]]</f>
        <v>0</v>
      </c>
      <c r="S65" s="33">
        <f>_xlfn.XLOOKUP(ResourceEffects[[#This Row],[Resource Name]],ResourceNames,ResourceIds,"")</f>
        <v>2042</v>
      </c>
      <c r="T65" s="33">
        <f>_xlfn.XLOOKUP(ResourceEffects[[#This Row],[Event Type]],EventTypeNames,EventTypeIds,"")</f>
        <v>2</v>
      </c>
      <c r="U65" s="33">
        <f>IF(ResourceEffects[[#This Row],[Is Local]]="Yes",1,0)</f>
        <v>1</v>
      </c>
      <c r="V65" s="33">
        <f>IF(ResourceEffects[[#This Row],[Is Installed]]="Yes",1,0)</f>
        <v>0</v>
      </c>
      <c r="W65" s="33">
        <f>IF(ResourceEffects[[#This Row],[Status]]="Locked",1,0)</f>
        <v>0</v>
      </c>
      <c r="X65" s="33">
        <f>IF(ResourceEffects[[#This Row],[event_type]]=1,0,1)</f>
        <v>1</v>
      </c>
      <c r="Y65" s="33">
        <f>IF(ResourceEffects[[#This Row],[Use Abundancies]]="Yes",1,0)</f>
        <v>0</v>
      </c>
      <c r="Z65" s="33">
        <f>ResourceEffects[[#This Row],[∆]]</f>
        <v>1</v>
      </c>
      <c r="AB65" s="35">
        <v>12053</v>
      </c>
      <c r="AD65" s="35">
        <v>0</v>
      </c>
      <c r="AE65" s="35">
        <v>2043</v>
      </c>
      <c r="AF65" s="35">
        <v>2</v>
      </c>
      <c r="AG65" s="35">
        <v>1</v>
      </c>
      <c r="AH65" s="35">
        <v>0</v>
      </c>
      <c r="AI65" s="35">
        <v>0</v>
      </c>
      <c r="AJ65" s="35">
        <v>1</v>
      </c>
      <c r="AK65" s="35">
        <v>0</v>
      </c>
      <c r="AL65" s="35">
        <v>1</v>
      </c>
      <c r="AM65" s="35">
        <v>0</v>
      </c>
      <c r="AN65" s="35">
        <v>147</v>
      </c>
    </row>
    <row r="66" spans="1:40" x14ac:dyDescent="0.3">
      <c r="A66" s="39">
        <v>0</v>
      </c>
      <c r="B66" s="32" t="s">
        <v>72</v>
      </c>
      <c r="C66" s="28" t="s">
        <v>455</v>
      </c>
      <c r="D66" s="28">
        <v>2</v>
      </c>
      <c r="E66" s="28" t="s">
        <v>446</v>
      </c>
      <c r="F66" s="32" t="s">
        <v>269</v>
      </c>
      <c r="G66" s="28" t="str">
        <f>"No"</f>
        <v>No</v>
      </c>
      <c r="H66" s="28">
        <f>0</f>
        <v>0</v>
      </c>
      <c r="I66" s="28" t="str">
        <f>"Yes"</f>
        <v>Yes</v>
      </c>
      <c r="J66" s="28" t="str">
        <f t="shared" si="0"/>
        <v>No</v>
      </c>
      <c r="K66" s="28">
        <f>INT(ResourceEffects[[#This Row],[Time]]*TimeInterval/60/60/24)</f>
        <v>0</v>
      </c>
      <c r="L66" s="28">
        <f>INT(ResourceEffects[[#This Row],[Time]]*TimeInterval/60/60)-ResourceEffects[[#This Row],[Days]]*24</f>
        <v>0</v>
      </c>
      <c r="M66" s="28">
        <f>INT(ResourceEffects[[#This Row],[Time]]*TimeInterval/60)-ResourceEffects[[#This Row],[Hours]]*60-ResourceEffects[[#This Row],[Days]]*60*24</f>
        <v>0</v>
      </c>
      <c r="N66" s="28">
        <f>ResourceEffects[[#This Row],[Time]]*TimeInterval-ResourceEffects[[#This Row],[Min]]*60-ResourceEffects[[#This Row],[Hours]]*60*60-ResourceEffects[[#This Row],[Days]]*60*60*24</f>
        <v>0</v>
      </c>
      <c r="O66" s="33">
        <f ca="1">INT(RAND()*999999999)</f>
        <v>839461817</v>
      </c>
      <c r="P66" s="33">
        <f>_xlfn.XLOOKUP(ResourceEffects[[#This Row],[Protocol Name]],ProtocolNamesCol,ProtocolIds,"")</f>
        <v>12052</v>
      </c>
      <c r="Q66" s="33">
        <f>ResourceEffects[[#This Row],[Time]]</f>
        <v>0</v>
      </c>
      <c r="R66" s="33">
        <f>ResourceEffects[[#This Row],[Drone ID]]</f>
        <v>0</v>
      </c>
      <c r="S66" s="33">
        <f>_xlfn.XLOOKUP(ResourceEffects[[#This Row],[Resource Name]],ResourceNames,ResourceIds,"")</f>
        <v>2052</v>
      </c>
      <c r="T66" s="33">
        <f>_xlfn.XLOOKUP(ResourceEffects[[#This Row],[Event Type]],EventTypeNames,EventTypeIds,"")</f>
        <v>1</v>
      </c>
      <c r="U66" s="33">
        <f>IF(ResourceEffects[[#This Row],[Is Local]]="Yes",1,0)</f>
        <v>1</v>
      </c>
      <c r="V66" s="33">
        <f>IF(ResourceEffects[[#This Row],[Is Installed]]="Yes",1,0)</f>
        <v>0</v>
      </c>
      <c r="W66" s="33">
        <f>IF(ResourceEffects[[#This Row],[Status]]="Locked",1,0)</f>
        <v>0</v>
      </c>
      <c r="X66" s="33">
        <f>IF(ResourceEffects[[#This Row],[event_type]]=1,0,1)</f>
        <v>0</v>
      </c>
      <c r="Y66" s="33">
        <f>IF(ResourceEffects[[#This Row],[Use Abundancies]]="Yes",1,0)</f>
        <v>0</v>
      </c>
      <c r="Z66" s="33">
        <f>ResourceEffects[[#This Row],[∆]]</f>
        <v>2</v>
      </c>
      <c r="AB66" s="35">
        <v>12053</v>
      </c>
      <c r="AD66" s="35">
        <v>0</v>
      </c>
      <c r="AE66" s="35">
        <v>2053</v>
      </c>
      <c r="AF66" s="35">
        <v>1</v>
      </c>
      <c r="AG66" s="35">
        <v>1</v>
      </c>
      <c r="AH66" s="35">
        <v>0</v>
      </c>
      <c r="AI66" s="35">
        <v>0</v>
      </c>
      <c r="AJ66" s="35">
        <v>0</v>
      </c>
      <c r="AK66" s="35">
        <v>0</v>
      </c>
      <c r="AL66" s="35">
        <v>2</v>
      </c>
      <c r="AM66" s="35">
        <v>0</v>
      </c>
      <c r="AN66" s="35">
        <v>148</v>
      </c>
    </row>
    <row r="67" spans="1:40" x14ac:dyDescent="0.3">
      <c r="A67" s="39">
        <v>0</v>
      </c>
      <c r="B67" s="32" t="s">
        <v>74</v>
      </c>
      <c r="C67" s="28" t="s">
        <v>456</v>
      </c>
      <c r="D67" s="28">
        <v>1</v>
      </c>
      <c r="E67" s="28" t="s">
        <v>446</v>
      </c>
      <c r="F67" s="32" t="s">
        <v>258</v>
      </c>
      <c r="G67" s="28" t="str">
        <f>"No"</f>
        <v>No</v>
      </c>
      <c r="H67" s="28">
        <f>0</f>
        <v>0</v>
      </c>
      <c r="I67" s="28" t="str">
        <f>"Yes"</f>
        <v>Yes</v>
      </c>
      <c r="J67" s="28" t="str">
        <f t="shared" si="0"/>
        <v>No</v>
      </c>
      <c r="K67" s="28">
        <f>INT(ResourceEffects[[#This Row],[Time]]*TimeInterval/60/60/24)</f>
        <v>0</v>
      </c>
      <c r="L67" s="28">
        <f>INT(ResourceEffects[[#This Row],[Time]]*TimeInterval/60/60)-ResourceEffects[[#This Row],[Days]]*24</f>
        <v>0</v>
      </c>
      <c r="M67" s="28">
        <f>INT(ResourceEffects[[#This Row],[Time]]*TimeInterval/60)-ResourceEffects[[#This Row],[Hours]]*60-ResourceEffects[[#This Row],[Days]]*60*24</f>
        <v>0</v>
      </c>
      <c r="N67" s="28">
        <f>ResourceEffects[[#This Row],[Time]]*TimeInterval-ResourceEffects[[#This Row],[Min]]*60-ResourceEffects[[#This Row],[Hours]]*60*60-ResourceEffects[[#This Row],[Days]]*60*60*24</f>
        <v>0</v>
      </c>
      <c r="O67" s="33">
        <f ca="1">INT(RAND()*999999999)</f>
        <v>945166143</v>
      </c>
      <c r="P67" s="33">
        <f>_xlfn.XLOOKUP(ResourceEffects[[#This Row],[Protocol Name]],ProtocolNamesCol,ProtocolIds,"")</f>
        <v>12053</v>
      </c>
      <c r="Q67" s="33">
        <f>ResourceEffects[[#This Row],[Time]]</f>
        <v>0</v>
      </c>
      <c r="R67" s="33">
        <f>ResourceEffects[[#This Row],[Drone ID]]</f>
        <v>0</v>
      </c>
      <c r="S67" s="33">
        <f>_xlfn.XLOOKUP(ResourceEffects[[#This Row],[Resource Name]],ResourceNames,ResourceIds,"")</f>
        <v>2031</v>
      </c>
      <c r="T67" s="33">
        <f>_xlfn.XLOOKUP(ResourceEffects[[#This Row],[Event Type]],EventTypeNames,EventTypeIds,"")</f>
        <v>2</v>
      </c>
      <c r="U67" s="33">
        <f>IF(ResourceEffects[[#This Row],[Is Local]]="Yes",1,0)</f>
        <v>1</v>
      </c>
      <c r="V67" s="33">
        <f>IF(ResourceEffects[[#This Row],[Is Installed]]="Yes",1,0)</f>
        <v>0</v>
      </c>
      <c r="W67" s="33">
        <f>IF(ResourceEffects[[#This Row],[Status]]="Locked",1,0)</f>
        <v>0</v>
      </c>
      <c r="X67" s="33">
        <f>IF(ResourceEffects[[#This Row],[event_type]]=1,0,1)</f>
        <v>1</v>
      </c>
      <c r="Y67" s="33">
        <f>IF(ResourceEffects[[#This Row],[Use Abundancies]]="Yes",1,0)</f>
        <v>0</v>
      </c>
      <c r="Z67" s="33">
        <f>ResourceEffects[[#This Row],[∆]]</f>
        <v>1</v>
      </c>
      <c r="AB67" s="35">
        <v>13001</v>
      </c>
      <c r="AD67" s="35">
        <v>0</v>
      </c>
      <c r="AE67" s="35">
        <v>2021</v>
      </c>
      <c r="AF67" s="35">
        <v>2</v>
      </c>
      <c r="AG67" s="35">
        <v>1</v>
      </c>
      <c r="AH67" s="35">
        <v>0</v>
      </c>
      <c r="AI67" s="35">
        <v>0</v>
      </c>
      <c r="AJ67" s="35">
        <v>1</v>
      </c>
      <c r="AK67" s="35">
        <v>0</v>
      </c>
      <c r="AL67" s="35">
        <v>2</v>
      </c>
      <c r="AM67" s="35">
        <v>0</v>
      </c>
      <c r="AN67" s="35">
        <v>179</v>
      </c>
    </row>
    <row r="68" spans="1:40" x14ac:dyDescent="0.3">
      <c r="A68" s="39">
        <v>0</v>
      </c>
      <c r="B68" s="32" t="s">
        <v>74</v>
      </c>
      <c r="C68" s="28" t="s">
        <v>456</v>
      </c>
      <c r="D68" s="28">
        <v>1</v>
      </c>
      <c r="E68" s="28" t="s">
        <v>446</v>
      </c>
      <c r="F68" s="32" t="s">
        <v>265</v>
      </c>
      <c r="G68" s="28" t="str">
        <f>"No"</f>
        <v>No</v>
      </c>
      <c r="H68" s="28">
        <f>0</f>
        <v>0</v>
      </c>
      <c r="I68" s="28" t="str">
        <f>"Yes"</f>
        <v>Yes</v>
      </c>
      <c r="J68" s="28" t="str">
        <f t="shared" ref="J68:J131" si="1">"No"</f>
        <v>No</v>
      </c>
      <c r="K68" s="28">
        <f>INT(ResourceEffects[[#This Row],[Time]]*TimeInterval/60/60/24)</f>
        <v>0</v>
      </c>
      <c r="L68" s="28">
        <f>INT(ResourceEffects[[#This Row],[Time]]*TimeInterval/60/60)-ResourceEffects[[#This Row],[Days]]*24</f>
        <v>0</v>
      </c>
      <c r="M68" s="28">
        <f>INT(ResourceEffects[[#This Row],[Time]]*TimeInterval/60)-ResourceEffects[[#This Row],[Hours]]*60-ResourceEffects[[#This Row],[Days]]*60*24</f>
        <v>0</v>
      </c>
      <c r="N68" s="28">
        <f>ResourceEffects[[#This Row],[Time]]*TimeInterval-ResourceEffects[[#This Row],[Min]]*60-ResourceEffects[[#This Row],[Hours]]*60*60-ResourceEffects[[#This Row],[Days]]*60*60*24</f>
        <v>0</v>
      </c>
      <c r="O68" s="33">
        <f ca="1">INT(RAND()*999999999)</f>
        <v>977551956</v>
      </c>
      <c r="P68" s="33">
        <f>_xlfn.XLOOKUP(ResourceEffects[[#This Row],[Protocol Name]],ProtocolNamesCol,ProtocolIds,"")</f>
        <v>12053</v>
      </c>
      <c r="Q68" s="33">
        <f>ResourceEffects[[#This Row],[Time]]</f>
        <v>0</v>
      </c>
      <c r="R68" s="33">
        <f>ResourceEffects[[#This Row],[Drone ID]]</f>
        <v>0</v>
      </c>
      <c r="S68" s="33">
        <f>_xlfn.XLOOKUP(ResourceEffects[[#This Row],[Resource Name]],ResourceNames,ResourceIds,"")</f>
        <v>2042</v>
      </c>
      <c r="T68" s="33">
        <f>_xlfn.XLOOKUP(ResourceEffects[[#This Row],[Event Type]],EventTypeNames,EventTypeIds,"")</f>
        <v>2</v>
      </c>
      <c r="U68" s="33">
        <f>IF(ResourceEffects[[#This Row],[Is Local]]="Yes",1,0)</f>
        <v>1</v>
      </c>
      <c r="V68" s="33">
        <f>IF(ResourceEffects[[#This Row],[Is Installed]]="Yes",1,0)</f>
        <v>0</v>
      </c>
      <c r="W68" s="33">
        <f>IF(ResourceEffects[[#This Row],[Status]]="Locked",1,0)</f>
        <v>0</v>
      </c>
      <c r="X68" s="33">
        <f>IF(ResourceEffects[[#This Row],[event_type]]=1,0,1)</f>
        <v>1</v>
      </c>
      <c r="Y68" s="33">
        <f>IF(ResourceEffects[[#This Row],[Use Abundancies]]="Yes",1,0)</f>
        <v>0</v>
      </c>
      <c r="Z68" s="33">
        <f>ResourceEffects[[#This Row],[∆]]</f>
        <v>1</v>
      </c>
      <c r="AB68" s="35">
        <v>13001</v>
      </c>
      <c r="AD68" s="35">
        <v>0</v>
      </c>
      <c r="AE68" s="35">
        <v>3001</v>
      </c>
      <c r="AF68" s="35">
        <v>1</v>
      </c>
      <c r="AG68" s="35">
        <v>1</v>
      </c>
      <c r="AH68" s="35">
        <v>0</v>
      </c>
      <c r="AI68" s="35">
        <v>0</v>
      </c>
      <c r="AJ68" s="35">
        <v>0</v>
      </c>
      <c r="AK68" s="35">
        <v>0</v>
      </c>
      <c r="AL68" s="35">
        <v>1</v>
      </c>
      <c r="AM68" s="35">
        <v>0</v>
      </c>
      <c r="AN68" s="35">
        <v>180</v>
      </c>
    </row>
    <row r="69" spans="1:40" x14ac:dyDescent="0.3">
      <c r="A69" s="39">
        <v>0</v>
      </c>
      <c r="B69" s="32" t="s">
        <v>74</v>
      </c>
      <c r="C69" s="28" t="s">
        <v>456</v>
      </c>
      <c r="D69" s="28">
        <v>1</v>
      </c>
      <c r="E69" s="28" t="s">
        <v>446</v>
      </c>
      <c r="F69" s="32" t="s">
        <v>266</v>
      </c>
      <c r="G69" s="28" t="str">
        <f>"No"</f>
        <v>No</v>
      </c>
      <c r="H69" s="28">
        <f>0</f>
        <v>0</v>
      </c>
      <c r="I69" s="28" t="str">
        <f>"Yes"</f>
        <v>Yes</v>
      </c>
      <c r="J69" s="28" t="str">
        <f t="shared" si="1"/>
        <v>No</v>
      </c>
      <c r="K69" s="28">
        <f>INT(ResourceEffects[[#This Row],[Time]]*TimeInterval/60/60/24)</f>
        <v>0</v>
      </c>
      <c r="L69" s="28">
        <f>INT(ResourceEffects[[#This Row],[Time]]*TimeInterval/60/60)-ResourceEffects[[#This Row],[Days]]*24</f>
        <v>0</v>
      </c>
      <c r="M69" s="28">
        <f>INT(ResourceEffects[[#This Row],[Time]]*TimeInterval/60)-ResourceEffects[[#This Row],[Hours]]*60-ResourceEffects[[#This Row],[Days]]*60*24</f>
        <v>0</v>
      </c>
      <c r="N69" s="28">
        <f>ResourceEffects[[#This Row],[Time]]*TimeInterval-ResourceEffects[[#This Row],[Min]]*60-ResourceEffects[[#This Row],[Hours]]*60*60-ResourceEffects[[#This Row],[Days]]*60*60*24</f>
        <v>0</v>
      </c>
      <c r="O69" s="33">
        <f ca="1">INT(RAND()*999999999)</f>
        <v>653427231</v>
      </c>
      <c r="P69" s="33">
        <f>_xlfn.XLOOKUP(ResourceEffects[[#This Row],[Protocol Name]],ProtocolNamesCol,ProtocolIds,"")</f>
        <v>12053</v>
      </c>
      <c r="Q69" s="33">
        <f>ResourceEffects[[#This Row],[Time]]</f>
        <v>0</v>
      </c>
      <c r="R69" s="33">
        <f>ResourceEffects[[#This Row],[Drone ID]]</f>
        <v>0</v>
      </c>
      <c r="S69" s="33">
        <f>_xlfn.XLOOKUP(ResourceEffects[[#This Row],[Resource Name]],ResourceNames,ResourceIds,"")</f>
        <v>2043</v>
      </c>
      <c r="T69" s="33">
        <f>_xlfn.XLOOKUP(ResourceEffects[[#This Row],[Event Type]],EventTypeNames,EventTypeIds,"")</f>
        <v>2</v>
      </c>
      <c r="U69" s="33">
        <f>IF(ResourceEffects[[#This Row],[Is Local]]="Yes",1,0)</f>
        <v>1</v>
      </c>
      <c r="V69" s="33">
        <f>IF(ResourceEffects[[#This Row],[Is Installed]]="Yes",1,0)</f>
        <v>0</v>
      </c>
      <c r="W69" s="33">
        <f>IF(ResourceEffects[[#This Row],[Status]]="Locked",1,0)</f>
        <v>0</v>
      </c>
      <c r="X69" s="33">
        <f>IF(ResourceEffects[[#This Row],[event_type]]=1,0,1)</f>
        <v>1</v>
      </c>
      <c r="Y69" s="33">
        <f>IF(ResourceEffects[[#This Row],[Use Abundancies]]="Yes",1,0)</f>
        <v>0</v>
      </c>
      <c r="Z69" s="33">
        <f>ResourceEffects[[#This Row],[∆]]</f>
        <v>1</v>
      </c>
      <c r="AB69" s="35">
        <v>13011</v>
      </c>
      <c r="AD69" s="35">
        <v>0</v>
      </c>
      <c r="AE69" s="35">
        <v>2021</v>
      </c>
      <c r="AF69" s="35">
        <v>2</v>
      </c>
      <c r="AG69" s="35">
        <v>1</v>
      </c>
      <c r="AH69" s="35">
        <v>0</v>
      </c>
      <c r="AI69" s="35">
        <v>0</v>
      </c>
      <c r="AJ69" s="35">
        <v>1</v>
      </c>
      <c r="AK69" s="35">
        <v>0</v>
      </c>
      <c r="AL69" s="35">
        <v>1</v>
      </c>
      <c r="AM69" s="35">
        <v>0</v>
      </c>
      <c r="AN69" s="35">
        <v>149</v>
      </c>
    </row>
    <row r="70" spans="1:40" x14ac:dyDescent="0.3">
      <c r="A70" s="39">
        <v>0</v>
      </c>
      <c r="B70" s="32" t="s">
        <v>74</v>
      </c>
      <c r="C70" s="28" t="s">
        <v>455</v>
      </c>
      <c r="D70" s="28">
        <v>2</v>
      </c>
      <c r="E70" s="28" t="s">
        <v>446</v>
      </c>
      <c r="F70" s="32" t="s">
        <v>271</v>
      </c>
      <c r="G70" s="28" t="str">
        <f>"No"</f>
        <v>No</v>
      </c>
      <c r="H70" s="28">
        <f>0</f>
        <v>0</v>
      </c>
      <c r="I70" s="28" t="str">
        <f>"Yes"</f>
        <v>Yes</v>
      </c>
      <c r="J70" s="28" t="str">
        <f t="shared" si="1"/>
        <v>No</v>
      </c>
      <c r="K70" s="28">
        <f>INT(ResourceEffects[[#This Row],[Time]]*TimeInterval/60/60/24)</f>
        <v>0</v>
      </c>
      <c r="L70" s="28">
        <f>INT(ResourceEffects[[#This Row],[Time]]*TimeInterval/60/60)-ResourceEffects[[#This Row],[Days]]*24</f>
        <v>0</v>
      </c>
      <c r="M70" s="28">
        <f>INT(ResourceEffects[[#This Row],[Time]]*TimeInterval/60)-ResourceEffects[[#This Row],[Hours]]*60-ResourceEffects[[#This Row],[Days]]*60*24</f>
        <v>0</v>
      </c>
      <c r="N70" s="28">
        <f>ResourceEffects[[#This Row],[Time]]*TimeInterval-ResourceEffects[[#This Row],[Min]]*60-ResourceEffects[[#This Row],[Hours]]*60*60-ResourceEffects[[#This Row],[Days]]*60*60*24</f>
        <v>0</v>
      </c>
      <c r="O70" s="33">
        <f ca="1">INT(RAND()*999999999)</f>
        <v>287178190</v>
      </c>
      <c r="P70" s="33">
        <f>_xlfn.XLOOKUP(ResourceEffects[[#This Row],[Protocol Name]],ProtocolNamesCol,ProtocolIds,"")</f>
        <v>12053</v>
      </c>
      <c r="Q70" s="33">
        <f>ResourceEffects[[#This Row],[Time]]</f>
        <v>0</v>
      </c>
      <c r="R70" s="33">
        <f>ResourceEffects[[#This Row],[Drone ID]]</f>
        <v>0</v>
      </c>
      <c r="S70" s="33">
        <f>_xlfn.XLOOKUP(ResourceEffects[[#This Row],[Resource Name]],ResourceNames,ResourceIds,"")</f>
        <v>2053</v>
      </c>
      <c r="T70" s="33">
        <f>_xlfn.XLOOKUP(ResourceEffects[[#This Row],[Event Type]],EventTypeNames,EventTypeIds,"")</f>
        <v>1</v>
      </c>
      <c r="U70" s="33">
        <f>IF(ResourceEffects[[#This Row],[Is Local]]="Yes",1,0)</f>
        <v>1</v>
      </c>
      <c r="V70" s="33">
        <f>IF(ResourceEffects[[#This Row],[Is Installed]]="Yes",1,0)</f>
        <v>0</v>
      </c>
      <c r="W70" s="33">
        <f>IF(ResourceEffects[[#This Row],[Status]]="Locked",1,0)</f>
        <v>0</v>
      </c>
      <c r="X70" s="33">
        <f>IF(ResourceEffects[[#This Row],[event_type]]=1,0,1)</f>
        <v>0</v>
      </c>
      <c r="Y70" s="33">
        <f>IF(ResourceEffects[[#This Row],[Use Abundancies]]="Yes",1,0)</f>
        <v>0</v>
      </c>
      <c r="Z70" s="33">
        <f>ResourceEffects[[#This Row],[∆]]</f>
        <v>2</v>
      </c>
      <c r="AB70" s="35">
        <v>13011</v>
      </c>
      <c r="AD70" s="35">
        <v>0</v>
      </c>
      <c r="AE70" s="35">
        <v>3011</v>
      </c>
      <c r="AF70" s="35">
        <v>1</v>
      </c>
      <c r="AG70" s="35">
        <v>1</v>
      </c>
      <c r="AH70" s="35">
        <v>0</v>
      </c>
      <c r="AI70" s="35">
        <v>0</v>
      </c>
      <c r="AJ70" s="35">
        <v>0</v>
      </c>
      <c r="AK70" s="35">
        <v>0</v>
      </c>
      <c r="AL70" s="35">
        <v>1</v>
      </c>
      <c r="AM70" s="35">
        <v>0</v>
      </c>
      <c r="AN70" s="35">
        <v>150</v>
      </c>
    </row>
    <row r="71" spans="1:40" x14ac:dyDescent="0.3">
      <c r="A71" s="39">
        <v>0</v>
      </c>
      <c r="B71" s="32" t="s">
        <v>76</v>
      </c>
      <c r="C71" s="28" t="s">
        <v>456</v>
      </c>
      <c r="D71" s="28">
        <v>2</v>
      </c>
      <c r="E71" s="28" t="s">
        <v>446</v>
      </c>
      <c r="F71" s="32" t="s">
        <v>252</v>
      </c>
      <c r="G71" s="28" t="str">
        <f>"No"</f>
        <v>No</v>
      </c>
      <c r="H71" s="28">
        <f>0</f>
        <v>0</v>
      </c>
      <c r="I71" s="28" t="str">
        <f>"Yes"</f>
        <v>Yes</v>
      </c>
      <c r="J71" s="28" t="str">
        <f t="shared" si="1"/>
        <v>No</v>
      </c>
      <c r="K71" s="28">
        <f>INT(ResourceEffects[[#This Row],[Time]]*TimeInterval/60/60/24)</f>
        <v>0</v>
      </c>
      <c r="L71" s="28">
        <f>INT(ResourceEffects[[#This Row],[Time]]*TimeInterval/60/60)-ResourceEffects[[#This Row],[Days]]*24</f>
        <v>0</v>
      </c>
      <c r="M71" s="28">
        <f>INT(ResourceEffects[[#This Row],[Time]]*TimeInterval/60)-ResourceEffects[[#This Row],[Hours]]*60-ResourceEffects[[#This Row],[Days]]*60*24</f>
        <v>0</v>
      </c>
      <c r="N71" s="28">
        <f>ResourceEffects[[#This Row],[Time]]*TimeInterval-ResourceEffects[[#This Row],[Min]]*60-ResourceEffects[[#This Row],[Hours]]*60*60-ResourceEffects[[#This Row],[Days]]*60*60*24</f>
        <v>0</v>
      </c>
      <c r="O71" s="33">
        <f ca="1">INT(RAND()*999999999)</f>
        <v>728584839</v>
      </c>
      <c r="P71" s="33">
        <f>_xlfn.XLOOKUP(ResourceEffects[[#This Row],[Protocol Name]],ProtocolNamesCol,ProtocolIds,"")</f>
        <v>13001</v>
      </c>
      <c r="Q71" s="33">
        <f>ResourceEffects[[#This Row],[Time]]</f>
        <v>0</v>
      </c>
      <c r="R71" s="33">
        <f>ResourceEffects[[#This Row],[Drone ID]]</f>
        <v>0</v>
      </c>
      <c r="S71" s="33">
        <f>_xlfn.XLOOKUP(ResourceEffects[[#This Row],[Resource Name]],ResourceNames,ResourceIds,"")</f>
        <v>2021</v>
      </c>
      <c r="T71" s="33">
        <f>_xlfn.XLOOKUP(ResourceEffects[[#This Row],[Event Type]],EventTypeNames,EventTypeIds,"")</f>
        <v>2</v>
      </c>
      <c r="U71" s="33">
        <f>IF(ResourceEffects[[#This Row],[Is Local]]="Yes",1,0)</f>
        <v>1</v>
      </c>
      <c r="V71" s="33">
        <f>IF(ResourceEffects[[#This Row],[Is Installed]]="Yes",1,0)</f>
        <v>0</v>
      </c>
      <c r="W71" s="33">
        <f>IF(ResourceEffects[[#This Row],[Status]]="Locked",1,0)</f>
        <v>0</v>
      </c>
      <c r="X71" s="33">
        <f>IF(ResourceEffects[[#This Row],[event_type]]=1,0,1)</f>
        <v>1</v>
      </c>
      <c r="Y71" s="33">
        <f>IF(ResourceEffects[[#This Row],[Use Abundancies]]="Yes",1,0)</f>
        <v>0</v>
      </c>
      <c r="Z71" s="33">
        <f>ResourceEffects[[#This Row],[∆]]</f>
        <v>2</v>
      </c>
      <c r="AB71" s="35">
        <v>13021</v>
      </c>
      <c r="AD71" s="35">
        <v>0</v>
      </c>
      <c r="AE71" s="35">
        <v>2021</v>
      </c>
      <c r="AF71" s="35">
        <v>2</v>
      </c>
      <c r="AG71" s="35">
        <v>1</v>
      </c>
      <c r="AH71" s="35">
        <v>0</v>
      </c>
      <c r="AI71" s="35">
        <v>0</v>
      </c>
      <c r="AJ71" s="35">
        <v>1</v>
      </c>
      <c r="AK71" s="35">
        <v>0</v>
      </c>
      <c r="AL71" s="35">
        <v>2</v>
      </c>
      <c r="AM71" s="35">
        <v>0</v>
      </c>
      <c r="AN71" s="35">
        <v>151</v>
      </c>
    </row>
    <row r="72" spans="1:40" x14ac:dyDescent="0.3">
      <c r="A72" s="39">
        <v>0</v>
      </c>
      <c r="B72" s="32" t="s">
        <v>76</v>
      </c>
      <c r="C72" s="28" t="s">
        <v>455</v>
      </c>
      <c r="D72" s="28">
        <v>1</v>
      </c>
      <c r="E72" s="28" t="s">
        <v>446</v>
      </c>
      <c r="F72" s="32" t="s">
        <v>273</v>
      </c>
      <c r="G72" s="28" t="str">
        <f>"No"</f>
        <v>No</v>
      </c>
      <c r="H72" s="28">
        <f>0</f>
        <v>0</v>
      </c>
      <c r="I72" s="28" t="str">
        <f>"Yes"</f>
        <v>Yes</v>
      </c>
      <c r="J72" s="28" t="str">
        <f t="shared" si="1"/>
        <v>No</v>
      </c>
      <c r="K72" s="28">
        <f>INT(ResourceEffects[[#This Row],[Time]]*TimeInterval/60/60/24)</f>
        <v>0</v>
      </c>
      <c r="L72" s="28">
        <f>INT(ResourceEffects[[#This Row],[Time]]*TimeInterval/60/60)-ResourceEffects[[#This Row],[Days]]*24</f>
        <v>0</v>
      </c>
      <c r="M72" s="28">
        <f>INT(ResourceEffects[[#This Row],[Time]]*TimeInterval/60)-ResourceEffects[[#This Row],[Hours]]*60-ResourceEffects[[#This Row],[Days]]*60*24</f>
        <v>0</v>
      </c>
      <c r="N72" s="28">
        <f>ResourceEffects[[#This Row],[Time]]*TimeInterval-ResourceEffects[[#This Row],[Min]]*60-ResourceEffects[[#This Row],[Hours]]*60*60-ResourceEffects[[#This Row],[Days]]*60*60*24</f>
        <v>0</v>
      </c>
      <c r="O72" s="33">
        <f ca="1">INT(RAND()*999999999)</f>
        <v>288947249</v>
      </c>
      <c r="P72" s="33">
        <f>_xlfn.XLOOKUP(ResourceEffects[[#This Row],[Protocol Name]],ProtocolNamesCol,ProtocolIds,"")</f>
        <v>13001</v>
      </c>
      <c r="Q72" s="33">
        <f>ResourceEffects[[#This Row],[Time]]</f>
        <v>0</v>
      </c>
      <c r="R72" s="33">
        <f>ResourceEffects[[#This Row],[Drone ID]]</f>
        <v>0</v>
      </c>
      <c r="S72" s="33">
        <f>_xlfn.XLOOKUP(ResourceEffects[[#This Row],[Resource Name]],ResourceNames,ResourceIds,"")</f>
        <v>3001</v>
      </c>
      <c r="T72" s="33">
        <f>_xlfn.XLOOKUP(ResourceEffects[[#This Row],[Event Type]],EventTypeNames,EventTypeIds,"")</f>
        <v>1</v>
      </c>
      <c r="U72" s="33">
        <f>IF(ResourceEffects[[#This Row],[Is Local]]="Yes",1,0)</f>
        <v>1</v>
      </c>
      <c r="V72" s="33">
        <f>IF(ResourceEffects[[#This Row],[Is Installed]]="Yes",1,0)</f>
        <v>0</v>
      </c>
      <c r="W72" s="33">
        <f>IF(ResourceEffects[[#This Row],[Status]]="Locked",1,0)</f>
        <v>0</v>
      </c>
      <c r="X72" s="33">
        <f>IF(ResourceEffects[[#This Row],[event_type]]=1,0,1)</f>
        <v>0</v>
      </c>
      <c r="Y72" s="33">
        <f>IF(ResourceEffects[[#This Row],[Use Abundancies]]="Yes",1,0)</f>
        <v>0</v>
      </c>
      <c r="Z72" s="33">
        <f>ResourceEffects[[#This Row],[∆]]</f>
        <v>1</v>
      </c>
      <c r="AB72" s="35">
        <v>13021</v>
      </c>
      <c r="AD72" s="35">
        <v>0</v>
      </c>
      <c r="AE72" s="35">
        <v>3021</v>
      </c>
      <c r="AF72" s="35">
        <v>1</v>
      </c>
      <c r="AG72" s="35">
        <v>1</v>
      </c>
      <c r="AH72" s="35">
        <v>0</v>
      </c>
      <c r="AI72" s="35">
        <v>0</v>
      </c>
      <c r="AJ72" s="35">
        <v>0</v>
      </c>
      <c r="AK72" s="35">
        <v>0</v>
      </c>
      <c r="AL72" s="35">
        <v>1</v>
      </c>
      <c r="AM72" s="35">
        <v>0</v>
      </c>
      <c r="AN72" s="35">
        <v>152</v>
      </c>
    </row>
    <row r="73" spans="1:40" x14ac:dyDescent="0.3">
      <c r="A73" s="39">
        <v>0</v>
      </c>
      <c r="B73" s="32" t="s">
        <v>78</v>
      </c>
      <c r="C73" s="28" t="s">
        <v>456</v>
      </c>
      <c r="D73" s="28">
        <v>1</v>
      </c>
      <c r="E73" s="28" t="s">
        <v>446</v>
      </c>
      <c r="F73" s="32" t="s">
        <v>252</v>
      </c>
      <c r="G73" s="28" t="str">
        <f>"No"</f>
        <v>No</v>
      </c>
      <c r="H73" s="28">
        <f>0</f>
        <v>0</v>
      </c>
      <c r="I73" s="28" t="str">
        <f>"Yes"</f>
        <v>Yes</v>
      </c>
      <c r="J73" s="28" t="str">
        <f t="shared" si="1"/>
        <v>No</v>
      </c>
      <c r="K73" s="28">
        <f>INT(ResourceEffects[[#This Row],[Time]]*TimeInterval/60/60/24)</f>
        <v>0</v>
      </c>
      <c r="L73" s="28">
        <f>INT(ResourceEffects[[#This Row],[Time]]*TimeInterval/60/60)-ResourceEffects[[#This Row],[Days]]*24</f>
        <v>0</v>
      </c>
      <c r="M73" s="28">
        <f>INT(ResourceEffects[[#This Row],[Time]]*TimeInterval/60)-ResourceEffects[[#This Row],[Hours]]*60-ResourceEffects[[#This Row],[Days]]*60*24</f>
        <v>0</v>
      </c>
      <c r="N73" s="28">
        <f>ResourceEffects[[#This Row],[Time]]*TimeInterval-ResourceEffects[[#This Row],[Min]]*60-ResourceEffects[[#This Row],[Hours]]*60*60-ResourceEffects[[#This Row],[Days]]*60*60*24</f>
        <v>0</v>
      </c>
      <c r="O73" s="33">
        <f ca="1">INT(RAND()*999999999)</f>
        <v>726364355</v>
      </c>
      <c r="P73" s="33">
        <f>_xlfn.XLOOKUP(ResourceEffects[[#This Row],[Protocol Name]],ProtocolNamesCol,ProtocolIds,"")</f>
        <v>13011</v>
      </c>
      <c r="Q73" s="33">
        <f>ResourceEffects[[#This Row],[Time]]</f>
        <v>0</v>
      </c>
      <c r="R73" s="33">
        <f>ResourceEffects[[#This Row],[Drone ID]]</f>
        <v>0</v>
      </c>
      <c r="S73" s="33">
        <f>_xlfn.XLOOKUP(ResourceEffects[[#This Row],[Resource Name]],ResourceNames,ResourceIds,"")</f>
        <v>2021</v>
      </c>
      <c r="T73" s="33">
        <f>_xlfn.XLOOKUP(ResourceEffects[[#This Row],[Event Type]],EventTypeNames,EventTypeIds,"")</f>
        <v>2</v>
      </c>
      <c r="U73" s="33">
        <f>IF(ResourceEffects[[#This Row],[Is Local]]="Yes",1,0)</f>
        <v>1</v>
      </c>
      <c r="V73" s="33">
        <f>IF(ResourceEffects[[#This Row],[Is Installed]]="Yes",1,0)</f>
        <v>0</v>
      </c>
      <c r="W73" s="33">
        <f>IF(ResourceEffects[[#This Row],[Status]]="Locked",1,0)</f>
        <v>0</v>
      </c>
      <c r="X73" s="33">
        <f>IF(ResourceEffects[[#This Row],[event_type]]=1,0,1)</f>
        <v>1</v>
      </c>
      <c r="Y73" s="33">
        <f>IF(ResourceEffects[[#This Row],[Use Abundancies]]="Yes",1,0)</f>
        <v>0</v>
      </c>
      <c r="Z73" s="33">
        <f>ResourceEffects[[#This Row],[∆]]</f>
        <v>1</v>
      </c>
      <c r="AB73" s="35">
        <v>13031</v>
      </c>
      <c r="AD73" s="35">
        <v>0</v>
      </c>
      <c r="AE73" s="35">
        <v>2022</v>
      </c>
      <c r="AF73" s="35">
        <v>2</v>
      </c>
      <c r="AG73" s="35">
        <v>1</v>
      </c>
      <c r="AH73" s="35">
        <v>0</v>
      </c>
      <c r="AI73" s="35">
        <v>0</v>
      </c>
      <c r="AJ73" s="35">
        <v>1</v>
      </c>
      <c r="AK73" s="35">
        <v>0</v>
      </c>
      <c r="AL73" s="35">
        <v>2</v>
      </c>
      <c r="AM73" s="35">
        <v>0</v>
      </c>
      <c r="AN73" s="35">
        <v>153</v>
      </c>
    </row>
    <row r="74" spans="1:40" x14ac:dyDescent="0.3">
      <c r="A74" s="39">
        <v>0</v>
      </c>
      <c r="B74" s="32" t="s">
        <v>78</v>
      </c>
      <c r="C74" s="28" t="s">
        <v>455</v>
      </c>
      <c r="D74" s="28">
        <v>1</v>
      </c>
      <c r="E74" s="28" t="s">
        <v>446</v>
      </c>
      <c r="F74" s="32" t="s">
        <v>275</v>
      </c>
      <c r="G74" s="28" t="str">
        <f>"No"</f>
        <v>No</v>
      </c>
      <c r="H74" s="28">
        <f>0</f>
        <v>0</v>
      </c>
      <c r="I74" s="28" t="str">
        <f>"Yes"</f>
        <v>Yes</v>
      </c>
      <c r="J74" s="28" t="str">
        <f t="shared" si="1"/>
        <v>No</v>
      </c>
      <c r="K74" s="28">
        <f>INT(ResourceEffects[[#This Row],[Time]]*TimeInterval/60/60/24)</f>
        <v>0</v>
      </c>
      <c r="L74" s="28">
        <f>INT(ResourceEffects[[#This Row],[Time]]*TimeInterval/60/60)-ResourceEffects[[#This Row],[Days]]*24</f>
        <v>0</v>
      </c>
      <c r="M74" s="28">
        <f>INT(ResourceEffects[[#This Row],[Time]]*TimeInterval/60)-ResourceEffects[[#This Row],[Hours]]*60-ResourceEffects[[#This Row],[Days]]*60*24</f>
        <v>0</v>
      </c>
      <c r="N74" s="28">
        <f>ResourceEffects[[#This Row],[Time]]*TimeInterval-ResourceEffects[[#This Row],[Min]]*60-ResourceEffects[[#This Row],[Hours]]*60*60-ResourceEffects[[#This Row],[Days]]*60*60*24</f>
        <v>0</v>
      </c>
      <c r="O74" s="33">
        <f ca="1">INT(RAND()*999999999)</f>
        <v>261809974</v>
      </c>
      <c r="P74" s="33">
        <f>_xlfn.XLOOKUP(ResourceEffects[[#This Row],[Protocol Name]],ProtocolNamesCol,ProtocolIds,"")</f>
        <v>13011</v>
      </c>
      <c r="Q74" s="33">
        <f>ResourceEffects[[#This Row],[Time]]</f>
        <v>0</v>
      </c>
      <c r="R74" s="33">
        <f>ResourceEffects[[#This Row],[Drone ID]]</f>
        <v>0</v>
      </c>
      <c r="S74" s="33">
        <f>_xlfn.XLOOKUP(ResourceEffects[[#This Row],[Resource Name]],ResourceNames,ResourceIds,"")</f>
        <v>3011</v>
      </c>
      <c r="T74" s="33">
        <f>_xlfn.XLOOKUP(ResourceEffects[[#This Row],[Event Type]],EventTypeNames,EventTypeIds,"")</f>
        <v>1</v>
      </c>
      <c r="U74" s="33">
        <f>IF(ResourceEffects[[#This Row],[Is Local]]="Yes",1,0)</f>
        <v>1</v>
      </c>
      <c r="V74" s="33">
        <f>IF(ResourceEffects[[#This Row],[Is Installed]]="Yes",1,0)</f>
        <v>0</v>
      </c>
      <c r="W74" s="33">
        <f>IF(ResourceEffects[[#This Row],[Status]]="Locked",1,0)</f>
        <v>0</v>
      </c>
      <c r="X74" s="33">
        <f>IF(ResourceEffects[[#This Row],[event_type]]=1,0,1)</f>
        <v>0</v>
      </c>
      <c r="Y74" s="33">
        <f>IF(ResourceEffects[[#This Row],[Use Abundancies]]="Yes",1,0)</f>
        <v>0</v>
      </c>
      <c r="Z74" s="33">
        <f>ResourceEffects[[#This Row],[∆]]</f>
        <v>1</v>
      </c>
      <c r="AB74" s="35">
        <v>13031</v>
      </c>
      <c r="AD74" s="35">
        <v>0</v>
      </c>
      <c r="AE74" s="35">
        <v>3031</v>
      </c>
      <c r="AF74" s="35">
        <v>1</v>
      </c>
      <c r="AG74" s="35">
        <v>1</v>
      </c>
      <c r="AH74" s="35">
        <v>0</v>
      </c>
      <c r="AI74" s="35">
        <v>0</v>
      </c>
      <c r="AJ74" s="35">
        <v>0</v>
      </c>
      <c r="AK74" s="35">
        <v>0</v>
      </c>
      <c r="AL74" s="35">
        <v>1</v>
      </c>
      <c r="AM74" s="35">
        <v>0</v>
      </c>
      <c r="AN74" s="35">
        <v>154</v>
      </c>
    </row>
    <row r="75" spans="1:40" x14ac:dyDescent="0.3">
      <c r="A75" s="39">
        <v>0</v>
      </c>
      <c r="B75" s="32" t="s">
        <v>80</v>
      </c>
      <c r="C75" s="28" t="s">
        <v>456</v>
      </c>
      <c r="D75" s="28">
        <v>2</v>
      </c>
      <c r="E75" s="28" t="s">
        <v>446</v>
      </c>
      <c r="F75" s="32" t="s">
        <v>252</v>
      </c>
      <c r="G75" s="28" t="str">
        <f>"No"</f>
        <v>No</v>
      </c>
      <c r="H75" s="28">
        <f>0</f>
        <v>0</v>
      </c>
      <c r="I75" s="28" t="str">
        <f>"Yes"</f>
        <v>Yes</v>
      </c>
      <c r="J75" s="28" t="str">
        <f t="shared" si="1"/>
        <v>No</v>
      </c>
      <c r="K75" s="28">
        <f>INT(ResourceEffects[[#This Row],[Time]]*TimeInterval/60/60/24)</f>
        <v>0</v>
      </c>
      <c r="L75" s="28">
        <f>INT(ResourceEffects[[#This Row],[Time]]*TimeInterval/60/60)-ResourceEffects[[#This Row],[Days]]*24</f>
        <v>0</v>
      </c>
      <c r="M75" s="28">
        <f>INT(ResourceEffects[[#This Row],[Time]]*TimeInterval/60)-ResourceEffects[[#This Row],[Hours]]*60-ResourceEffects[[#This Row],[Days]]*60*24</f>
        <v>0</v>
      </c>
      <c r="N75" s="28">
        <f>ResourceEffects[[#This Row],[Time]]*TimeInterval-ResourceEffects[[#This Row],[Min]]*60-ResourceEffects[[#This Row],[Hours]]*60*60-ResourceEffects[[#This Row],[Days]]*60*60*24</f>
        <v>0</v>
      </c>
      <c r="O75" s="33">
        <f ca="1">INT(RAND()*999999999)</f>
        <v>34418703</v>
      </c>
      <c r="P75" s="33">
        <f>_xlfn.XLOOKUP(ResourceEffects[[#This Row],[Protocol Name]],ProtocolNamesCol,ProtocolIds,"")</f>
        <v>13021</v>
      </c>
      <c r="Q75" s="33">
        <f>ResourceEffects[[#This Row],[Time]]</f>
        <v>0</v>
      </c>
      <c r="R75" s="33">
        <f>ResourceEffects[[#This Row],[Drone ID]]</f>
        <v>0</v>
      </c>
      <c r="S75" s="33">
        <f>_xlfn.XLOOKUP(ResourceEffects[[#This Row],[Resource Name]],ResourceNames,ResourceIds,"")</f>
        <v>2021</v>
      </c>
      <c r="T75" s="33">
        <f>_xlfn.XLOOKUP(ResourceEffects[[#This Row],[Event Type]],EventTypeNames,EventTypeIds,"")</f>
        <v>2</v>
      </c>
      <c r="U75" s="33">
        <f>IF(ResourceEffects[[#This Row],[Is Local]]="Yes",1,0)</f>
        <v>1</v>
      </c>
      <c r="V75" s="33">
        <f>IF(ResourceEffects[[#This Row],[Is Installed]]="Yes",1,0)</f>
        <v>0</v>
      </c>
      <c r="W75" s="33">
        <f>IF(ResourceEffects[[#This Row],[Status]]="Locked",1,0)</f>
        <v>0</v>
      </c>
      <c r="X75" s="33">
        <f>IF(ResourceEffects[[#This Row],[event_type]]=1,0,1)</f>
        <v>1</v>
      </c>
      <c r="Y75" s="33">
        <f>IF(ResourceEffects[[#This Row],[Use Abundancies]]="Yes",1,0)</f>
        <v>0</v>
      </c>
      <c r="Z75" s="33">
        <f>ResourceEffects[[#This Row],[∆]]</f>
        <v>2</v>
      </c>
      <c r="AB75" s="35">
        <v>13101</v>
      </c>
      <c r="AD75" s="35">
        <v>0</v>
      </c>
      <c r="AE75" s="35">
        <v>2022</v>
      </c>
      <c r="AF75" s="35">
        <v>2</v>
      </c>
      <c r="AG75" s="35">
        <v>1</v>
      </c>
      <c r="AH75" s="35">
        <v>0</v>
      </c>
      <c r="AI75" s="35">
        <v>0</v>
      </c>
      <c r="AJ75" s="35">
        <v>1</v>
      </c>
      <c r="AK75" s="35">
        <v>0</v>
      </c>
      <c r="AL75" s="35">
        <v>2</v>
      </c>
      <c r="AM75" s="35">
        <v>0</v>
      </c>
      <c r="AN75" s="35">
        <v>155</v>
      </c>
    </row>
    <row r="76" spans="1:40" x14ac:dyDescent="0.3">
      <c r="A76" s="39">
        <v>0</v>
      </c>
      <c r="B76" s="32" t="s">
        <v>80</v>
      </c>
      <c r="C76" s="28" t="s">
        <v>455</v>
      </c>
      <c r="D76" s="28">
        <v>1</v>
      </c>
      <c r="E76" s="28" t="s">
        <v>446</v>
      </c>
      <c r="F76" s="32" t="s">
        <v>277</v>
      </c>
      <c r="G76" s="28" t="str">
        <f>"No"</f>
        <v>No</v>
      </c>
      <c r="H76" s="28">
        <f>0</f>
        <v>0</v>
      </c>
      <c r="I76" s="28" t="str">
        <f>"Yes"</f>
        <v>Yes</v>
      </c>
      <c r="J76" s="28" t="str">
        <f t="shared" si="1"/>
        <v>No</v>
      </c>
      <c r="K76" s="28">
        <f>INT(ResourceEffects[[#This Row],[Time]]*TimeInterval/60/60/24)</f>
        <v>0</v>
      </c>
      <c r="L76" s="28">
        <f>INT(ResourceEffects[[#This Row],[Time]]*TimeInterval/60/60)-ResourceEffects[[#This Row],[Days]]*24</f>
        <v>0</v>
      </c>
      <c r="M76" s="28">
        <f>INT(ResourceEffects[[#This Row],[Time]]*TimeInterval/60)-ResourceEffects[[#This Row],[Hours]]*60-ResourceEffects[[#This Row],[Days]]*60*24</f>
        <v>0</v>
      </c>
      <c r="N76" s="28">
        <f>ResourceEffects[[#This Row],[Time]]*TimeInterval-ResourceEffects[[#This Row],[Min]]*60-ResourceEffects[[#This Row],[Hours]]*60*60-ResourceEffects[[#This Row],[Days]]*60*60*24</f>
        <v>0</v>
      </c>
      <c r="O76" s="33">
        <f ca="1">INT(RAND()*999999999)</f>
        <v>59579929</v>
      </c>
      <c r="P76" s="33">
        <f>_xlfn.XLOOKUP(ResourceEffects[[#This Row],[Protocol Name]],ProtocolNamesCol,ProtocolIds,"")</f>
        <v>13021</v>
      </c>
      <c r="Q76" s="33">
        <f>ResourceEffects[[#This Row],[Time]]</f>
        <v>0</v>
      </c>
      <c r="R76" s="33">
        <f>ResourceEffects[[#This Row],[Drone ID]]</f>
        <v>0</v>
      </c>
      <c r="S76" s="33">
        <f>_xlfn.XLOOKUP(ResourceEffects[[#This Row],[Resource Name]],ResourceNames,ResourceIds,"")</f>
        <v>3021</v>
      </c>
      <c r="T76" s="33">
        <f>_xlfn.XLOOKUP(ResourceEffects[[#This Row],[Event Type]],EventTypeNames,EventTypeIds,"")</f>
        <v>1</v>
      </c>
      <c r="U76" s="33">
        <f>IF(ResourceEffects[[#This Row],[Is Local]]="Yes",1,0)</f>
        <v>1</v>
      </c>
      <c r="V76" s="33">
        <f>IF(ResourceEffects[[#This Row],[Is Installed]]="Yes",1,0)</f>
        <v>0</v>
      </c>
      <c r="W76" s="33">
        <f>IF(ResourceEffects[[#This Row],[Status]]="Locked",1,0)</f>
        <v>0</v>
      </c>
      <c r="X76" s="33">
        <f>IF(ResourceEffects[[#This Row],[event_type]]=1,0,1)</f>
        <v>0</v>
      </c>
      <c r="Y76" s="33">
        <f>IF(ResourceEffects[[#This Row],[Use Abundancies]]="Yes",1,0)</f>
        <v>0</v>
      </c>
      <c r="Z76" s="33">
        <f>ResourceEffects[[#This Row],[∆]]</f>
        <v>1</v>
      </c>
      <c r="AB76" s="35">
        <v>13101</v>
      </c>
      <c r="AD76" s="35">
        <v>0</v>
      </c>
      <c r="AE76" s="35">
        <v>3101</v>
      </c>
      <c r="AF76" s="35">
        <v>1</v>
      </c>
      <c r="AG76" s="35">
        <v>1</v>
      </c>
      <c r="AH76" s="35">
        <v>0</v>
      </c>
      <c r="AI76" s="35">
        <v>0</v>
      </c>
      <c r="AJ76" s="35">
        <v>0</v>
      </c>
      <c r="AK76" s="35">
        <v>0</v>
      </c>
      <c r="AL76" s="35">
        <v>1</v>
      </c>
      <c r="AM76" s="35">
        <v>0</v>
      </c>
      <c r="AN76" s="35">
        <v>156</v>
      </c>
    </row>
    <row r="77" spans="1:40" x14ac:dyDescent="0.3">
      <c r="A77" s="39">
        <v>0</v>
      </c>
      <c r="B77" s="32" t="s">
        <v>82</v>
      </c>
      <c r="C77" s="28" t="s">
        <v>456</v>
      </c>
      <c r="D77" s="28">
        <v>2</v>
      </c>
      <c r="E77" s="28" t="s">
        <v>446</v>
      </c>
      <c r="F77" s="32" t="s">
        <v>254</v>
      </c>
      <c r="G77" s="28" t="str">
        <f>"No"</f>
        <v>No</v>
      </c>
      <c r="H77" s="28">
        <f>0</f>
        <v>0</v>
      </c>
      <c r="I77" s="28" t="str">
        <f>"Yes"</f>
        <v>Yes</v>
      </c>
      <c r="J77" s="28" t="str">
        <f t="shared" si="1"/>
        <v>No</v>
      </c>
      <c r="K77" s="28">
        <f>INT(ResourceEffects[[#This Row],[Time]]*TimeInterval/60/60/24)</f>
        <v>0</v>
      </c>
      <c r="L77" s="28">
        <f>INT(ResourceEffects[[#This Row],[Time]]*TimeInterval/60/60)-ResourceEffects[[#This Row],[Days]]*24</f>
        <v>0</v>
      </c>
      <c r="M77" s="28">
        <f>INT(ResourceEffects[[#This Row],[Time]]*TimeInterval/60)-ResourceEffects[[#This Row],[Hours]]*60-ResourceEffects[[#This Row],[Days]]*60*24</f>
        <v>0</v>
      </c>
      <c r="N77" s="28">
        <f>ResourceEffects[[#This Row],[Time]]*TimeInterval-ResourceEffects[[#This Row],[Min]]*60-ResourceEffects[[#This Row],[Hours]]*60*60-ResourceEffects[[#This Row],[Days]]*60*60*24</f>
        <v>0</v>
      </c>
      <c r="O77" s="33">
        <f ca="1">INT(RAND()*999999999)</f>
        <v>428473536</v>
      </c>
      <c r="P77" s="33">
        <f>_xlfn.XLOOKUP(ResourceEffects[[#This Row],[Protocol Name]],ProtocolNamesCol,ProtocolIds,"")</f>
        <v>13031</v>
      </c>
      <c r="Q77" s="33">
        <f>ResourceEffects[[#This Row],[Time]]</f>
        <v>0</v>
      </c>
      <c r="R77" s="33">
        <f>ResourceEffects[[#This Row],[Drone ID]]</f>
        <v>0</v>
      </c>
      <c r="S77" s="33">
        <f>_xlfn.XLOOKUP(ResourceEffects[[#This Row],[Resource Name]],ResourceNames,ResourceIds,"")</f>
        <v>2022</v>
      </c>
      <c r="T77" s="33">
        <f>_xlfn.XLOOKUP(ResourceEffects[[#This Row],[Event Type]],EventTypeNames,EventTypeIds,"")</f>
        <v>2</v>
      </c>
      <c r="U77" s="33">
        <f>IF(ResourceEffects[[#This Row],[Is Local]]="Yes",1,0)</f>
        <v>1</v>
      </c>
      <c r="V77" s="33">
        <f>IF(ResourceEffects[[#This Row],[Is Installed]]="Yes",1,0)</f>
        <v>0</v>
      </c>
      <c r="W77" s="33">
        <f>IF(ResourceEffects[[#This Row],[Status]]="Locked",1,0)</f>
        <v>0</v>
      </c>
      <c r="X77" s="33">
        <f>IF(ResourceEffects[[#This Row],[event_type]]=1,0,1)</f>
        <v>1</v>
      </c>
      <c r="Y77" s="33">
        <f>IF(ResourceEffects[[#This Row],[Use Abundancies]]="Yes",1,0)</f>
        <v>0</v>
      </c>
      <c r="Z77" s="33">
        <f>ResourceEffects[[#This Row],[∆]]</f>
        <v>2</v>
      </c>
      <c r="AB77" s="35">
        <v>13111</v>
      </c>
      <c r="AD77" s="35">
        <v>0</v>
      </c>
      <c r="AE77" s="35">
        <v>2021</v>
      </c>
      <c r="AF77" s="35">
        <v>2</v>
      </c>
      <c r="AG77" s="35">
        <v>1</v>
      </c>
      <c r="AH77" s="35">
        <v>0</v>
      </c>
      <c r="AI77" s="35">
        <v>0</v>
      </c>
      <c r="AJ77" s="35">
        <v>1</v>
      </c>
      <c r="AK77" s="35">
        <v>0</v>
      </c>
      <c r="AL77" s="35">
        <v>2</v>
      </c>
      <c r="AM77" s="35">
        <v>0</v>
      </c>
      <c r="AN77" s="35">
        <v>157</v>
      </c>
    </row>
    <row r="78" spans="1:40" x14ac:dyDescent="0.3">
      <c r="A78" s="39">
        <v>0</v>
      </c>
      <c r="B78" s="32" t="s">
        <v>82</v>
      </c>
      <c r="C78" s="28" t="s">
        <v>455</v>
      </c>
      <c r="D78" s="28">
        <v>1</v>
      </c>
      <c r="E78" s="28" t="s">
        <v>446</v>
      </c>
      <c r="F78" s="32" t="s">
        <v>279</v>
      </c>
      <c r="G78" s="28" t="str">
        <f>"No"</f>
        <v>No</v>
      </c>
      <c r="H78" s="28">
        <f>0</f>
        <v>0</v>
      </c>
      <c r="I78" s="28" t="str">
        <f>"Yes"</f>
        <v>Yes</v>
      </c>
      <c r="J78" s="28" t="str">
        <f t="shared" si="1"/>
        <v>No</v>
      </c>
      <c r="K78" s="28">
        <f>INT(ResourceEffects[[#This Row],[Time]]*TimeInterval/60/60/24)</f>
        <v>0</v>
      </c>
      <c r="L78" s="28">
        <f>INT(ResourceEffects[[#This Row],[Time]]*TimeInterval/60/60)-ResourceEffects[[#This Row],[Days]]*24</f>
        <v>0</v>
      </c>
      <c r="M78" s="28">
        <f>INT(ResourceEffects[[#This Row],[Time]]*TimeInterval/60)-ResourceEffects[[#This Row],[Hours]]*60-ResourceEffects[[#This Row],[Days]]*60*24</f>
        <v>0</v>
      </c>
      <c r="N78" s="28">
        <f>ResourceEffects[[#This Row],[Time]]*TimeInterval-ResourceEffects[[#This Row],[Min]]*60-ResourceEffects[[#This Row],[Hours]]*60*60-ResourceEffects[[#This Row],[Days]]*60*60*24</f>
        <v>0</v>
      </c>
      <c r="O78" s="33">
        <f ca="1">INT(RAND()*999999999)</f>
        <v>340841645</v>
      </c>
      <c r="P78" s="33">
        <f>_xlfn.XLOOKUP(ResourceEffects[[#This Row],[Protocol Name]],ProtocolNamesCol,ProtocolIds,"")</f>
        <v>13031</v>
      </c>
      <c r="Q78" s="33">
        <f>ResourceEffects[[#This Row],[Time]]</f>
        <v>0</v>
      </c>
      <c r="R78" s="33">
        <f>ResourceEffects[[#This Row],[Drone ID]]</f>
        <v>0</v>
      </c>
      <c r="S78" s="33">
        <f>_xlfn.XLOOKUP(ResourceEffects[[#This Row],[Resource Name]],ResourceNames,ResourceIds,"")</f>
        <v>3031</v>
      </c>
      <c r="T78" s="33">
        <f>_xlfn.XLOOKUP(ResourceEffects[[#This Row],[Event Type]],EventTypeNames,EventTypeIds,"")</f>
        <v>1</v>
      </c>
      <c r="U78" s="33">
        <f>IF(ResourceEffects[[#This Row],[Is Local]]="Yes",1,0)</f>
        <v>1</v>
      </c>
      <c r="V78" s="33">
        <f>IF(ResourceEffects[[#This Row],[Is Installed]]="Yes",1,0)</f>
        <v>0</v>
      </c>
      <c r="W78" s="33">
        <f>IF(ResourceEffects[[#This Row],[Status]]="Locked",1,0)</f>
        <v>0</v>
      </c>
      <c r="X78" s="33">
        <f>IF(ResourceEffects[[#This Row],[event_type]]=1,0,1)</f>
        <v>0</v>
      </c>
      <c r="Y78" s="33">
        <f>IF(ResourceEffects[[#This Row],[Use Abundancies]]="Yes",1,0)</f>
        <v>0</v>
      </c>
      <c r="Z78" s="33">
        <f>ResourceEffects[[#This Row],[∆]]</f>
        <v>1</v>
      </c>
      <c r="AB78" s="35">
        <v>13111</v>
      </c>
      <c r="AD78" s="35">
        <v>0</v>
      </c>
      <c r="AE78" s="35">
        <v>3111</v>
      </c>
      <c r="AF78" s="35">
        <v>1</v>
      </c>
      <c r="AG78" s="35">
        <v>1</v>
      </c>
      <c r="AH78" s="35">
        <v>0</v>
      </c>
      <c r="AI78" s="35">
        <v>0</v>
      </c>
      <c r="AJ78" s="35">
        <v>0</v>
      </c>
      <c r="AK78" s="35">
        <v>0</v>
      </c>
      <c r="AL78" s="35">
        <v>1</v>
      </c>
      <c r="AM78" s="35">
        <v>0</v>
      </c>
      <c r="AN78" s="35">
        <v>158</v>
      </c>
    </row>
    <row r="79" spans="1:40" x14ac:dyDescent="0.3">
      <c r="A79" s="39">
        <v>0</v>
      </c>
      <c r="B79" s="32" t="s">
        <v>84</v>
      </c>
      <c r="C79" s="28" t="s">
        <v>456</v>
      </c>
      <c r="D79" s="28">
        <v>2</v>
      </c>
      <c r="E79" s="28" t="s">
        <v>446</v>
      </c>
      <c r="F79" s="32" t="s">
        <v>254</v>
      </c>
      <c r="G79" s="28" t="str">
        <f>"No"</f>
        <v>No</v>
      </c>
      <c r="H79" s="28">
        <f>0</f>
        <v>0</v>
      </c>
      <c r="I79" s="28" t="str">
        <f>"Yes"</f>
        <v>Yes</v>
      </c>
      <c r="J79" s="28" t="str">
        <f t="shared" si="1"/>
        <v>No</v>
      </c>
      <c r="K79" s="28">
        <f>INT(ResourceEffects[[#This Row],[Time]]*TimeInterval/60/60/24)</f>
        <v>0</v>
      </c>
      <c r="L79" s="28">
        <f>INT(ResourceEffects[[#This Row],[Time]]*TimeInterval/60/60)-ResourceEffects[[#This Row],[Days]]*24</f>
        <v>0</v>
      </c>
      <c r="M79" s="28">
        <f>INT(ResourceEffects[[#This Row],[Time]]*TimeInterval/60)-ResourceEffects[[#This Row],[Hours]]*60-ResourceEffects[[#This Row],[Days]]*60*24</f>
        <v>0</v>
      </c>
      <c r="N79" s="28">
        <f>ResourceEffects[[#This Row],[Time]]*TimeInterval-ResourceEffects[[#This Row],[Min]]*60-ResourceEffects[[#This Row],[Hours]]*60*60-ResourceEffects[[#This Row],[Days]]*60*60*24</f>
        <v>0</v>
      </c>
      <c r="O79" s="33">
        <f ca="1">INT(RAND()*999999999)</f>
        <v>670680947</v>
      </c>
      <c r="P79" s="33">
        <f>_xlfn.XLOOKUP(ResourceEffects[[#This Row],[Protocol Name]],ProtocolNamesCol,ProtocolIds,"")</f>
        <v>13101</v>
      </c>
      <c r="Q79" s="33">
        <f>ResourceEffects[[#This Row],[Time]]</f>
        <v>0</v>
      </c>
      <c r="R79" s="33">
        <f>ResourceEffects[[#This Row],[Drone ID]]</f>
        <v>0</v>
      </c>
      <c r="S79" s="33">
        <f>_xlfn.XLOOKUP(ResourceEffects[[#This Row],[Resource Name]],ResourceNames,ResourceIds,"")</f>
        <v>2022</v>
      </c>
      <c r="T79" s="33">
        <f>_xlfn.XLOOKUP(ResourceEffects[[#This Row],[Event Type]],EventTypeNames,EventTypeIds,"")</f>
        <v>2</v>
      </c>
      <c r="U79" s="33">
        <f>IF(ResourceEffects[[#This Row],[Is Local]]="Yes",1,0)</f>
        <v>1</v>
      </c>
      <c r="V79" s="33">
        <f>IF(ResourceEffects[[#This Row],[Is Installed]]="Yes",1,0)</f>
        <v>0</v>
      </c>
      <c r="W79" s="33">
        <f>IF(ResourceEffects[[#This Row],[Status]]="Locked",1,0)</f>
        <v>0</v>
      </c>
      <c r="X79" s="33">
        <f>IF(ResourceEffects[[#This Row],[event_type]]=1,0,1)</f>
        <v>1</v>
      </c>
      <c r="Y79" s="33">
        <f>IF(ResourceEffects[[#This Row],[Use Abundancies]]="Yes",1,0)</f>
        <v>0</v>
      </c>
      <c r="Z79" s="33">
        <f>ResourceEffects[[#This Row],[∆]]</f>
        <v>2</v>
      </c>
      <c r="AB79" s="35">
        <v>13121</v>
      </c>
      <c r="AD79" s="35">
        <v>0</v>
      </c>
      <c r="AE79" s="35">
        <v>2021</v>
      </c>
      <c r="AF79" s="35">
        <v>2</v>
      </c>
      <c r="AG79" s="35">
        <v>1</v>
      </c>
      <c r="AH79" s="35">
        <v>0</v>
      </c>
      <c r="AI79" s="35">
        <v>0</v>
      </c>
      <c r="AJ79" s="35">
        <v>1</v>
      </c>
      <c r="AK79" s="35">
        <v>0</v>
      </c>
      <c r="AL79" s="35">
        <v>2</v>
      </c>
      <c r="AM79" s="35">
        <v>0</v>
      </c>
      <c r="AN79" s="35">
        <v>159</v>
      </c>
    </row>
    <row r="80" spans="1:40" x14ac:dyDescent="0.3">
      <c r="A80" s="39">
        <v>0</v>
      </c>
      <c r="B80" s="32" t="s">
        <v>84</v>
      </c>
      <c r="C80" s="28" t="s">
        <v>455</v>
      </c>
      <c r="D80" s="28">
        <v>1</v>
      </c>
      <c r="E80" s="28" t="s">
        <v>446</v>
      </c>
      <c r="F80" s="32" t="s">
        <v>281</v>
      </c>
      <c r="G80" s="28" t="str">
        <f>"No"</f>
        <v>No</v>
      </c>
      <c r="H80" s="28">
        <f>0</f>
        <v>0</v>
      </c>
      <c r="I80" s="28" t="str">
        <f>"Yes"</f>
        <v>Yes</v>
      </c>
      <c r="J80" s="28" t="str">
        <f t="shared" si="1"/>
        <v>No</v>
      </c>
      <c r="K80" s="28">
        <f>INT(ResourceEffects[[#This Row],[Time]]*TimeInterval/60/60/24)</f>
        <v>0</v>
      </c>
      <c r="L80" s="28">
        <f>INT(ResourceEffects[[#This Row],[Time]]*TimeInterval/60/60)-ResourceEffects[[#This Row],[Days]]*24</f>
        <v>0</v>
      </c>
      <c r="M80" s="28">
        <f>INT(ResourceEffects[[#This Row],[Time]]*TimeInterval/60)-ResourceEffects[[#This Row],[Hours]]*60-ResourceEffects[[#This Row],[Days]]*60*24</f>
        <v>0</v>
      </c>
      <c r="N80" s="28">
        <f>ResourceEffects[[#This Row],[Time]]*TimeInterval-ResourceEffects[[#This Row],[Min]]*60-ResourceEffects[[#This Row],[Hours]]*60*60-ResourceEffects[[#This Row],[Days]]*60*60*24</f>
        <v>0</v>
      </c>
      <c r="O80" s="33">
        <f ca="1">INT(RAND()*999999999)</f>
        <v>472691633</v>
      </c>
      <c r="P80" s="33">
        <f>_xlfn.XLOOKUP(ResourceEffects[[#This Row],[Protocol Name]],ProtocolNamesCol,ProtocolIds,"")</f>
        <v>13101</v>
      </c>
      <c r="Q80" s="33">
        <f>ResourceEffects[[#This Row],[Time]]</f>
        <v>0</v>
      </c>
      <c r="R80" s="33">
        <f>ResourceEffects[[#This Row],[Drone ID]]</f>
        <v>0</v>
      </c>
      <c r="S80" s="33">
        <f>_xlfn.XLOOKUP(ResourceEffects[[#This Row],[Resource Name]],ResourceNames,ResourceIds,"")</f>
        <v>3101</v>
      </c>
      <c r="T80" s="33">
        <f>_xlfn.XLOOKUP(ResourceEffects[[#This Row],[Event Type]],EventTypeNames,EventTypeIds,"")</f>
        <v>1</v>
      </c>
      <c r="U80" s="33">
        <f>IF(ResourceEffects[[#This Row],[Is Local]]="Yes",1,0)</f>
        <v>1</v>
      </c>
      <c r="V80" s="33">
        <f>IF(ResourceEffects[[#This Row],[Is Installed]]="Yes",1,0)</f>
        <v>0</v>
      </c>
      <c r="W80" s="33">
        <f>IF(ResourceEffects[[#This Row],[Status]]="Locked",1,0)</f>
        <v>0</v>
      </c>
      <c r="X80" s="33">
        <f>IF(ResourceEffects[[#This Row],[event_type]]=1,0,1)</f>
        <v>0</v>
      </c>
      <c r="Y80" s="33">
        <f>IF(ResourceEffects[[#This Row],[Use Abundancies]]="Yes",1,0)</f>
        <v>0</v>
      </c>
      <c r="Z80" s="33">
        <f>ResourceEffects[[#This Row],[∆]]</f>
        <v>1</v>
      </c>
      <c r="AB80" s="35">
        <v>13121</v>
      </c>
      <c r="AD80" s="35">
        <v>0</v>
      </c>
      <c r="AE80" s="35">
        <v>3121</v>
      </c>
      <c r="AF80" s="35">
        <v>1</v>
      </c>
      <c r="AG80" s="35">
        <v>1</v>
      </c>
      <c r="AH80" s="35">
        <v>0</v>
      </c>
      <c r="AI80" s="35">
        <v>0</v>
      </c>
      <c r="AJ80" s="35">
        <v>0</v>
      </c>
      <c r="AK80" s="35">
        <v>0</v>
      </c>
      <c r="AL80" s="35">
        <v>1</v>
      </c>
      <c r="AM80" s="35">
        <v>0</v>
      </c>
      <c r="AN80" s="35">
        <v>160</v>
      </c>
    </row>
    <row r="81" spans="1:40" x14ac:dyDescent="0.3">
      <c r="A81" s="39">
        <v>0</v>
      </c>
      <c r="B81" s="32" t="s">
        <v>86</v>
      </c>
      <c r="C81" s="28" t="s">
        <v>456</v>
      </c>
      <c r="D81" s="28">
        <v>2</v>
      </c>
      <c r="E81" s="28" t="s">
        <v>446</v>
      </c>
      <c r="F81" s="32" t="s">
        <v>252</v>
      </c>
      <c r="G81" s="28" t="str">
        <f>"No"</f>
        <v>No</v>
      </c>
      <c r="H81" s="28">
        <f>0</f>
        <v>0</v>
      </c>
      <c r="I81" s="28" t="str">
        <f>"Yes"</f>
        <v>Yes</v>
      </c>
      <c r="J81" s="28" t="str">
        <f t="shared" si="1"/>
        <v>No</v>
      </c>
      <c r="K81" s="28">
        <f>INT(ResourceEffects[[#This Row],[Time]]*TimeInterval/60/60/24)</f>
        <v>0</v>
      </c>
      <c r="L81" s="28">
        <f>INT(ResourceEffects[[#This Row],[Time]]*TimeInterval/60/60)-ResourceEffects[[#This Row],[Days]]*24</f>
        <v>0</v>
      </c>
      <c r="M81" s="28">
        <f>INT(ResourceEffects[[#This Row],[Time]]*TimeInterval/60)-ResourceEffects[[#This Row],[Hours]]*60-ResourceEffects[[#This Row],[Days]]*60*24</f>
        <v>0</v>
      </c>
      <c r="N81" s="28">
        <f>ResourceEffects[[#This Row],[Time]]*TimeInterval-ResourceEffects[[#This Row],[Min]]*60-ResourceEffects[[#This Row],[Hours]]*60*60-ResourceEffects[[#This Row],[Days]]*60*60*24</f>
        <v>0</v>
      </c>
      <c r="O81" s="33">
        <f ca="1">INT(RAND()*999999999)</f>
        <v>635661039</v>
      </c>
      <c r="P81" s="33">
        <f>_xlfn.XLOOKUP(ResourceEffects[[#This Row],[Protocol Name]],ProtocolNamesCol,ProtocolIds,"")</f>
        <v>13111</v>
      </c>
      <c r="Q81" s="33">
        <f>ResourceEffects[[#This Row],[Time]]</f>
        <v>0</v>
      </c>
      <c r="R81" s="33">
        <f>ResourceEffects[[#This Row],[Drone ID]]</f>
        <v>0</v>
      </c>
      <c r="S81" s="33">
        <f>_xlfn.XLOOKUP(ResourceEffects[[#This Row],[Resource Name]],ResourceNames,ResourceIds,"")</f>
        <v>2021</v>
      </c>
      <c r="T81" s="33">
        <f>_xlfn.XLOOKUP(ResourceEffects[[#This Row],[Event Type]],EventTypeNames,EventTypeIds,"")</f>
        <v>2</v>
      </c>
      <c r="U81" s="33">
        <f>IF(ResourceEffects[[#This Row],[Is Local]]="Yes",1,0)</f>
        <v>1</v>
      </c>
      <c r="V81" s="33">
        <f>IF(ResourceEffects[[#This Row],[Is Installed]]="Yes",1,0)</f>
        <v>0</v>
      </c>
      <c r="W81" s="33">
        <f>IF(ResourceEffects[[#This Row],[Status]]="Locked",1,0)</f>
        <v>0</v>
      </c>
      <c r="X81" s="33">
        <f>IF(ResourceEffects[[#This Row],[event_type]]=1,0,1)</f>
        <v>1</v>
      </c>
      <c r="Y81" s="33">
        <f>IF(ResourceEffects[[#This Row],[Use Abundancies]]="Yes",1,0)</f>
        <v>0</v>
      </c>
      <c r="Z81" s="33">
        <f>ResourceEffects[[#This Row],[∆]]</f>
        <v>2</v>
      </c>
      <c r="AB81" s="35">
        <v>13141</v>
      </c>
      <c r="AD81" s="35">
        <v>0</v>
      </c>
      <c r="AE81" s="35">
        <v>2051</v>
      </c>
      <c r="AF81" s="35">
        <v>2</v>
      </c>
      <c r="AG81" s="35">
        <v>1</v>
      </c>
      <c r="AH81" s="35">
        <v>0</v>
      </c>
      <c r="AI81" s="35">
        <v>0</v>
      </c>
      <c r="AJ81" s="35">
        <v>1</v>
      </c>
      <c r="AK81" s="35">
        <v>0</v>
      </c>
      <c r="AL81" s="35">
        <v>2</v>
      </c>
      <c r="AM81" s="35">
        <v>0</v>
      </c>
      <c r="AN81" s="35">
        <v>161</v>
      </c>
    </row>
    <row r="82" spans="1:40" x14ac:dyDescent="0.3">
      <c r="A82" s="39">
        <v>0</v>
      </c>
      <c r="B82" s="32" t="s">
        <v>86</v>
      </c>
      <c r="C82" s="28" t="s">
        <v>455</v>
      </c>
      <c r="D82" s="28">
        <v>1</v>
      </c>
      <c r="E82" s="28" t="s">
        <v>446</v>
      </c>
      <c r="F82" s="32" t="s">
        <v>283</v>
      </c>
      <c r="G82" s="28" t="str">
        <f>"No"</f>
        <v>No</v>
      </c>
      <c r="H82" s="28">
        <f>0</f>
        <v>0</v>
      </c>
      <c r="I82" s="28" t="str">
        <f>"Yes"</f>
        <v>Yes</v>
      </c>
      <c r="J82" s="28" t="str">
        <f t="shared" si="1"/>
        <v>No</v>
      </c>
      <c r="K82" s="28">
        <f>INT(ResourceEffects[[#This Row],[Time]]*TimeInterval/60/60/24)</f>
        <v>0</v>
      </c>
      <c r="L82" s="28">
        <f>INT(ResourceEffects[[#This Row],[Time]]*TimeInterval/60/60)-ResourceEffects[[#This Row],[Days]]*24</f>
        <v>0</v>
      </c>
      <c r="M82" s="28">
        <f>INT(ResourceEffects[[#This Row],[Time]]*TimeInterval/60)-ResourceEffects[[#This Row],[Hours]]*60-ResourceEffects[[#This Row],[Days]]*60*24</f>
        <v>0</v>
      </c>
      <c r="N82" s="28">
        <f>ResourceEffects[[#This Row],[Time]]*TimeInterval-ResourceEffects[[#This Row],[Min]]*60-ResourceEffects[[#This Row],[Hours]]*60*60-ResourceEffects[[#This Row],[Days]]*60*60*24</f>
        <v>0</v>
      </c>
      <c r="O82" s="33">
        <f ca="1">INT(RAND()*999999999)</f>
        <v>687527874</v>
      </c>
      <c r="P82" s="33">
        <f>_xlfn.XLOOKUP(ResourceEffects[[#This Row],[Protocol Name]],ProtocolNamesCol,ProtocolIds,"")</f>
        <v>13111</v>
      </c>
      <c r="Q82" s="33">
        <f>ResourceEffects[[#This Row],[Time]]</f>
        <v>0</v>
      </c>
      <c r="R82" s="33">
        <f>ResourceEffects[[#This Row],[Drone ID]]</f>
        <v>0</v>
      </c>
      <c r="S82" s="33">
        <f>_xlfn.XLOOKUP(ResourceEffects[[#This Row],[Resource Name]],ResourceNames,ResourceIds,"")</f>
        <v>3111</v>
      </c>
      <c r="T82" s="33">
        <f>_xlfn.XLOOKUP(ResourceEffects[[#This Row],[Event Type]],EventTypeNames,EventTypeIds,"")</f>
        <v>1</v>
      </c>
      <c r="U82" s="33">
        <f>IF(ResourceEffects[[#This Row],[Is Local]]="Yes",1,0)</f>
        <v>1</v>
      </c>
      <c r="V82" s="33">
        <f>IF(ResourceEffects[[#This Row],[Is Installed]]="Yes",1,0)</f>
        <v>0</v>
      </c>
      <c r="W82" s="33">
        <f>IF(ResourceEffects[[#This Row],[Status]]="Locked",1,0)</f>
        <v>0</v>
      </c>
      <c r="X82" s="33">
        <f>IF(ResourceEffects[[#This Row],[event_type]]=1,0,1)</f>
        <v>0</v>
      </c>
      <c r="Y82" s="33">
        <f>IF(ResourceEffects[[#This Row],[Use Abundancies]]="Yes",1,0)</f>
        <v>0</v>
      </c>
      <c r="Z82" s="33">
        <f>ResourceEffects[[#This Row],[∆]]</f>
        <v>1</v>
      </c>
      <c r="AB82" s="35">
        <v>13141</v>
      </c>
      <c r="AD82" s="35">
        <v>0</v>
      </c>
      <c r="AE82" s="35">
        <v>3141</v>
      </c>
      <c r="AF82" s="35">
        <v>1</v>
      </c>
      <c r="AG82" s="35">
        <v>1</v>
      </c>
      <c r="AH82" s="35">
        <v>0</v>
      </c>
      <c r="AI82" s="35">
        <v>0</v>
      </c>
      <c r="AJ82" s="35">
        <v>0</v>
      </c>
      <c r="AK82" s="35">
        <v>0</v>
      </c>
      <c r="AL82" s="35">
        <v>1</v>
      </c>
      <c r="AM82" s="35">
        <v>0</v>
      </c>
      <c r="AN82" s="35">
        <v>162</v>
      </c>
    </row>
    <row r="83" spans="1:40" x14ac:dyDescent="0.3">
      <c r="A83" s="39">
        <v>0</v>
      </c>
      <c r="B83" s="32" t="s">
        <v>88</v>
      </c>
      <c r="C83" s="28" t="s">
        <v>456</v>
      </c>
      <c r="D83" s="28">
        <v>2</v>
      </c>
      <c r="E83" s="28" t="s">
        <v>446</v>
      </c>
      <c r="F83" s="32" t="s">
        <v>252</v>
      </c>
      <c r="G83" s="28" t="str">
        <f>"No"</f>
        <v>No</v>
      </c>
      <c r="H83" s="28">
        <f>0</f>
        <v>0</v>
      </c>
      <c r="I83" s="28" t="str">
        <f>"Yes"</f>
        <v>Yes</v>
      </c>
      <c r="J83" s="28" t="str">
        <f t="shared" si="1"/>
        <v>No</v>
      </c>
      <c r="K83" s="28">
        <f>INT(ResourceEffects[[#This Row],[Time]]*TimeInterval/60/60/24)</f>
        <v>0</v>
      </c>
      <c r="L83" s="28">
        <f>INT(ResourceEffects[[#This Row],[Time]]*TimeInterval/60/60)-ResourceEffects[[#This Row],[Days]]*24</f>
        <v>0</v>
      </c>
      <c r="M83" s="28">
        <f>INT(ResourceEffects[[#This Row],[Time]]*TimeInterval/60)-ResourceEffects[[#This Row],[Hours]]*60-ResourceEffects[[#This Row],[Days]]*60*24</f>
        <v>0</v>
      </c>
      <c r="N83" s="28">
        <f>ResourceEffects[[#This Row],[Time]]*TimeInterval-ResourceEffects[[#This Row],[Min]]*60-ResourceEffects[[#This Row],[Hours]]*60*60-ResourceEffects[[#This Row],[Days]]*60*60*24</f>
        <v>0</v>
      </c>
      <c r="O83" s="33">
        <f ca="1">INT(RAND()*999999999)</f>
        <v>664387891</v>
      </c>
      <c r="P83" s="33">
        <f>_xlfn.XLOOKUP(ResourceEffects[[#This Row],[Protocol Name]],ProtocolNamesCol,ProtocolIds,"")</f>
        <v>13121</v>
      </c>
      <c r="Q83" s="33">
        <f>ResourceEffects[[#This Row],[Time]]</f>
        <v>0</v>
      </c>
      <c r="R83" s="33">
        <f>ResourceEffects[[#This Row],[Drone ID]]</f>
        <v>0</v>
      </c>
      <c r="S83" s="33">
        <f>_xlfn.XLOOKUP(ResourceEffects[[#This Row],[Resource Name]],ResourceNames,ResourceIds,"")</f>
        <v>2021</v>
      </c>
      <c r="T83" s="33">
        <f>_xlfn.XLOOKUP(ResourceEffects[[#This Row],[Event Type]],EventTypeNames,EventTypeIds,"")</f>
        <v>2</v>
      </c>
      <c r="U83" s="33">
        <f>IF(ResourceEffects[[#This Row],[Is Local]]="Yes",1,0)</f>
        <v>1</v>
      </c>
      <c r="V83" s="33">
        <f>IF(ResourceEffects[[#This Row],[Is Installed]]="Yes",1,0)</f>
        <v>0</v>
      </c>
      <c r="W83" s="33">
        <f>IF(ResourceEffects[[#This Row],[Status]]="Locked",1,0)</f>
        <v>0</v>
      </c>
      <c r="X83" s="33">
        <f>IF(ResourceEffects[[#This Row],[event_type]]=1,0,1)</f>
        <v>1</v>
      </c>
      <c r="Y83" s="33">
        <f>IF(ResourceEffects[[#This Row],[Use Abundancies]]="Yes",1,0)</f>
        <v>0</v>
      </c>
      <c r="Z83" s="33">
        <f>ResourceEffects[[#This Row],[∆]]</f>
        <v>2</v>
      </c>
      <c r="AB83" s="35">
        <v>13201</v>
      </c>
      <c r="AD83" s="35">
        <v>0</v>
      </c>
      <c r="AE83" s="35">
        <v>2021</v>
      </c>
      <c r="AF83" s="35">
        <v>2</v>
      </c>
      <c r="AG83" s="35">
        <v>1</v>
      </c>
      <c r="AH83" s="35">
        <v>0</v>
      </c>
      <c r="AI83" s="35">
        <v>0</v>
      </c>
      <c r="AJ83" s="35">
        <v>1</v>
      </c>
      <c r="AK83" s="35">
        <v>0</v>
      </c>
      <c r="AL83" s="35">
        <v>2</v>
      </c>
      <c r="AM83" s="35">
        <v>0</v>
      </c>
      <c r="AN83" s="35">
        <v>163</v>
      </c>
    </row>
    <row r="84" spans="1:40" x14ac:dyDescent="0.3">
      <c r="A84" s="39">
        <v>0</v>
      </c>
      <c r="B84" s="32" t="s">
        <v>88</v>
      </c>
      <c r="C84" s="28" t="s">
        <v>455</v>
      </c>
      <c r="D84" s="28">
        <v>1</v>
      </c>
      <c r="E84" s="28" t="s">
        <v>446</v>
      </c>
      <c r="F84" s="32" t="s">
        <v>285</v>
      </c>
      <c r="G84" s="28" t="str">
        <f>"No"</f>
        <v>No</v>
      </c>
      <c r="H84" s="28">
        <f>0</f>
        <v>0</v>
      </c>
      <c r="I84" s="28" t="str">
        <f>"Yes"</f>
        <v>Yes</v>
      </c>
      <c r="J84" s="28" t="str">
        <f t="shared" si="1"/>
        <v>No</v>
      </c>
      <c r="K84" s="28">
        <f>INT(ResourceEffects[[#This Row],[Time]]*TimeInterval/60/60/24)</f>
        <v>0</v>
      </c>
      <c r="L84" s="28">
        <f>INT(ResourceEffects[[#This Row],[Time]]*TimeInterval/60/60)-ResourceEffects[[#This Row],[Days]]*24</f>
        <v>0</v>
      </c>
      <c r="M84" s="28">
        <f>INT(ResourceEffects[[#This Row],[Time]]*TimeInterval/60)-ResourceEffects[[#This Row],[Hours]]*60-ResourceEffects[[#This Row],[Days]]*60*24</f>
        <v>0</v>
      </c>
      <c r="N84" s="28">
        <f>ResourceEffects[[#This Row],[Time]]*TimeInterval-ResourceEffects[[#This Row],[Min]]*60-ResourceEffects[[#This Row],[Hours]]*60*60-ResourceEffects[[#This Row],[Days]]*60*60*24</f>
        <v>0</v>
      </c>
      <c r="O84" s="33">
        <f ca="1">INT(RAND()*999999999)</f>
        <v>91358485</v>
      </c>
      <c r="P84" s="33">
        <f>_xlfn.XLOOKUP(ResourceEffects[[#This Row],[Protocol Name]],ProtocolNamesCol,ProtocolIds,"")</f>
        <v>13121</v>
      </c>
      <c r="Q84" s="33">
        <f>ResourceEffects[[#This Row],[Time]]</f>
        <v>0</v>
      </c>
      <c r="R84" s="33">
        <f>ResourceEffects[[#This Row],[Drone ID]]</f>
        <v>0</v>
      </c>
      <c r="S84" s="33">
        <f>_xlfn.XLOOKUP(ResourceEffects[[#This Row],[Resource Name]],ResourceNames,ResourceIds,"")</f>
        <v>3121</v>
      </c>
      <c r="T84" s="33">
        <f>_xlfn.XLOOKUP(ResourceEffects[[#This Row],[Event Type]],EventTypeNames,EventTypeIds,"")</f>
        <v>1</v>
      </c>
      <c r="U84" s="33">
        <f>IF(ResourceEffects[[#This Row],[Is Local]]="Yes",1,0)</f>
        <v>1</v>
      </c>
      <c r="V84" s="33">
        <f>IF(ResourceEffects[[#This Row],[Is Installed]]="Yes",1,0)</f>
        <v>0</v>
      </c>
      <c r="W84" s="33">
        <f>IF(ResourceEffects[[#This Row],[Status]]="Locked",1,0)</f>
        <v>0</v>
      </c>
      <c r="X84" s="33">
        <f>IF(ResourceEffects[[#This Row],[event_type]]=1,0,1)</f>
        <v>0</v>
      </c>
      <c r="Y84" s="33">
        <f>IF(ResourceEffects[[#This Row],[Use Abundancies]]="Yes",1,0)</f>
        <v>0</v>
      </c>
      <c r="Z84" s="33">
        <f>ResourceEffects[[#This Row],[∆]]</f>
        <v>1</v>
      </c>
      <c r="AB84" s="35">
        <v>13201</v>
      </c>
      <c r="AD84" s="35">
        <v>0</v>
      </c>
      <c r="AE84" s="35">
        <v>3201</v>
      </c>
      <c r="AF84" s="35">
        <v>1</v>
      </c>
      <c r="AG84" s="35">
        <v>1</v>
      </c>
      <c r="AH84" s="35">
        <v>0</v>
      </c>
      <c r="AI84" s="35">
        <v>0</v>
      </c>
      <c r="AJ84" s="35">
        <v>0</v>
      </c>
      <c r="AK84" s="35">
        <v>0</v>
      </c>
      <c r="AL84" s="35">
        <v>1</v>
      </c>
      <c r="AM84" s="35">
        <v>0</v>
      </c>
      <c r="AN84" s="35">
        <v>164</v>
      </c>
    </row>
    <row r="85" spans="1:40" x14ac:dyDescent="0.3">
      <c r="A85" s="39">
        <v>0</v>
      </c>
      <c r="B85" s="32" t="s">
        <v>90</v>
      </c>
      <c r="C85" s="28" t="s">
        <v>456</v>
      </c>
      <c r="D85" s="28">
        <v>2</v>
      </c>
      <c r="E85" s="28" t="s">
        <v>446</v>
      </c>
      <c r="F85" s="32" t="s">
        <v>267</v>
      </c>
      <c r="G85" s="28" t="str">
        <f>"No"</f>
        <v>No</v>
      </c>
      <c r="H85" s="28">
        <f>0</f>
        <v>0</v>
      </c>
      <c r="I85" s="28" t="str">
        <f>"Yes"</f>
        <v>Yes</v>
      </c>
      <c r="J85" s="28" t="str">
        <f t="shared" si="1"/>
        <v>No</v>
      </c>
      <c r="K85" s="28">
        <f>INT(ResourceEffects[[#This Row],[Time]]*TimeInterval/60/60/24)</f>
        <v>0</v>
      </c>
      <c r="L85" s="28">
        <f>INT(ResourceEffects[[#This Row],[Time]]*TimeInterval/60/60)-ResourceEffects[[#This Row],[Days]]*24</f>
        <v>0</v>
      </c>
      <c r="M85" s="28">
        <f>INT(ResourceEffects[[#This Row],[Time]]*TimeInterval/60)-ResourceEffects[[#This Row],[Hours]]*60-ResourceEffects[[#This Row],[Days]]*60*24</f>
        <v>0</v>
      </c>
      <c r="N85" s="28">
        <f>ResourceEffects[[#This Row],[Time]]*TimeInterval-ResourceEffects[[#This Row],[Min]]*60-ResourceEffects[[#This Row],[Hours]]*60*60-ResourceEffects[[#This Row],[Days]]*60*60*24</f>
        <v>0</v>
      </c>
      <c r="O85" s="33">
        <f ca="1">INT(RAND()*999999999)</f>
        <v>96093460</v>
      </c>
      <c r="P85" s="33">
        <f>_xlfn.XLOOKUP(ResourceEffects[[#This Row],[Protocol Name]],ProtocolNamesCol,ProtocolIds,"")</f>
        <v>13141</v>
      </c>
      <c r="Q85" s="33">
        <f>ResourceEffects[[#This Row],[Time]]</f>
        <v>0</v>
      </c>
      <c r="R85" s="33">
        <f>ResourceEffects[[#This Row],[Drone ID]]</f>
        <v>0</v>
      </c>
      <c r="S85" s="33">
        <f>_xlfn.XLOOKUP(ResourceEffects[[#This Row],[Resource Name]],ResourceNames,ResourceIds,"")</f>
        <v>2051</v>
      </c>
      <c r="T85" s="33">
        <f>_xlfn.XLOOKUP(ResourceEffects[[#This Row],[Event Type]],EventTypeNames,EventTypeIds,"")</f>
        <v>2</v>
      </c>
      <c r="U85" s="33">
        <f>IF(ResourceEffects[[#This Row],[Is Local]]="Yes",1,0)</f>
        <v>1</v>
      </c>
      <c r="V85" s="33">
        <f>IF(ResourceEffects[[#This Row],[Is Installed]]="Yes",1,0)</f>
        <v>0</v>
      </c>
      <c r="W85" s="33">
        <f>IF(ResourceEffects[[#This Row],[Status]]="Locked",1,0)</f>
        <v>0</v>
      </c>
      <c r="X85" s="33">
        <f>IF(ResourceEffects[[#This Row],[event_type]]=1,0,1)</f>
        <v>1</v>
      </c>
      <c r="Y85" s="33">
        <f>IF(ResourceEffects[[#This Row],[Use Abundancies]]="Yes",1,0)</f>
        <v>0</v>
      </c>
      <c r="Z85" s="33">
        <f>ResourceEffects[[#This Row],[∆]]</f>
        <v>2</v>
      </c>
      <c r="AB85" s="35">
        <v>13211</v>
      </c>
      <c r="AD85" s="35">
        <v>0</v>
      </c>
      <c r="AE85" s="35">
        <v>2022</v>
      </c>
      <c r="AF85" s="35">
        <v>2</v>
      </c>
      <c r="AG85" s="35">
        <v>1</v>
      </c>
      <c r="AH85" s="35">
        <v>0</v>
      </c>
      <c r="AI85" s="35">
        <v>0</v>
      </c>
      <c r="AJ85" s="35">
        <v>1</v>
      </c>
      <c r="AK85" s="35">
        <v>0</v>
      </c>
      <c r="AL85" s="35">
        <v>1</v>
      </c>
      <c r="AM85" s="35">
        <v>0</v>
      </c>
      <c r="AN85" s="35">
        <v>165</v>
      </c>
    </row>
    <row r="86" spans="1:40" x14ac:dyDescent="0.3">
      <c r="A86" s="39">
        <v>0</v>
      </c>
      <c r="B86" s="32" t="s">
        <v>90</v>
      </c>
      <c r="C86" s="28" t="s">
        <v>455</v>
      </c>
      <c r="D86" s="28">
        <v>1</v>
      </c>
      <c r="E86" s="28" t="s">
        <v>446</v>
      </c>
      <c r="F86" s="32" t="s">
        <v>287</v>
      </c>
      <c r="G86" s="28" t="str">
        <f>"No"</f>
        <v>No</v>
      </c>
      <c r="H86" s="28">
        <f>0</f>
        <v>0</v>
      </c>
      <c r="I86" s="28" t="str">
        <f>"Yes"</f>
        <v>Yes</v>
      </c>
      <c r="J86" s="28" t="str">
        <f t="shared" si="1"/>
        <v>No</v>
      </c>
      <c r="K86" s="28">
        <f>INT(ResourceEffects[[#This Row],[Time]]*TimeInterval/60/60/24)</f>
        <v>0</v>
      </c>
      <c r="L86" s="28">
        <f>INT(ResourceEffects[[#This Row],[Time]]*TimeInterval/60/60)-ResourceEffects[[#This Row],[Days]]*24</f>
        <v>0</v>
      </c>
      <c r="M86" s="28">
        <f>INT(ResourceEffects[[#This Row],[Time]]*TimeInterval/60)-ResourceEffects[[#This Row],[Hours]]*60-ResourceEffects[[#This Row],[Days]]*60*24</f>
        <v>0</v>
      </c>
      <c r="N86" s="28">
        <f>ResourceEffects[[#This Row],[Time]]*TimeInterval-ResourceEffects[[#This Row],[Min]]*60-ResourceEffects[[#This Row],[Hours]]*60*60-ResourceEffects[[#This Row],[Days]]*60*60*24</f>
        <v>0</v>
      </c>
      <c r="O86" s="33">
        <f ca="1">INT(RAND()*999999999)</f>
        <v>974405939</v>
      </c>
      <c r="P86" s="33">
        <f>_xlfn.XLOOKUP(ResourceEffects[[#This Row],[Protocol Name]],ProtocolNamesCol,ProtocolIds,"")</f>
        <v>13141</v>
      </c>
      <c r="Q86" s="33">
        <f>ResourceEffects[[#This Row],[Time]]</f>
        <v>0</v>
      </c>
      <c r="R86" s="33">
        <f>ResourceEffects[[#This Row],[Drone ID]]</f>
        <v>0</v>
      </c>
      <c r="S86" s="33">
        <f>_xlfn.XLOOKUP(ResourceEffects[[#This Row],[Resource Name]],ResourceNames,ResourceIds,"")</f>
        <v>3141</v>
      </c>
      <c r="T86" s="33">
        <f>_xlfn.XLOOKUP(ResourceEffects[[#This Row],[Event Type]],EventTypeNames,EventTypeIds,"")</f>
        <v>1</v>
      </c>
      <c r="U86" s="33">
        <f>IF(ResourceEffects[[#This Row],[Is Local]]="Yes",1,0)</f>
        <v>1</v>
      </c>
      <c r="V86" s="33">
        <f>IF(ResourceEffects[[#This Row],[Is Installed]]="Yes",1,0)</f>
        <v>0</v>
      </c>
      <c r="W86" s="33">
        <f>IF(ResourceEffects[[#This Row],[Status]]="Locked",1,0)</f>
        <v>0</v>
      </c>
      <c r="X86" s="33">
        <f>IF(ResourceEffects[[#This Row],[event_type]]=1,0,1)</f>
        <v>0</v>
      </c>
      <c r="Y86" s="33">
        <f>IF(ResourceEffects[[#This Row],[Use Abundancies]]="Yes",1,0)</f>
        <v>0</v>
      </c>
      <c r="Z86" s="33">
        <f>ResourceEffects[[#This Row],[∆]]</f>
        <v>1</v>
      </c>
      <c r="AB86" s="35">
        <v>13211</v>
      </c>
      <c r="AD86" s="35">
        <v>0</v>
      </c>
      <c r="AE86" s="35">
        <v>3211</v>
      </c>
      <c r="AF86" s="35">
        <v>1</v>
      </c>
      <c r="AG86" s="35">
        <v>1</v>
      </c>
      <c r="AH86" s="35">
        <v>0</v>
      </c>
      <c r="AI86" s="35">
        <v>0</v>
      </c>
      <c r="AJ86" s="35">
        <v>0</v>
      </c>
      <c r="AK86" s="35">
        <v>0</v>
      </c>
      <c r="AL86" s="35">
        <v>1</v>
      </c>
      <c r="AM86" s="35">
        <v>0</v>
      </c>
      <c r="AN86" s="35">
        <v>166</v>
      </c>
    </row>
    <row r="87" spans="1:40" x14ac:dyDescent="0.3">
      <c r="A87" s="39">
        <v>0</v>
      </c>
      <c r="B87" s="32" t="s">
        <v>92</v>
      </c>
      <c r="C87" s="28" t="s">
        <v>456</v>
      </c>
      <c r="D87" s="28">
        <v>2</v>
      </c>
      <c r="E87" s="28" t="s">
        <v>446</v>
      </c>
      <c r="F87" s="32" t="s">
        <v>252</v>
      </c>
      <c r="G87" s="28" t="str">
        <f>"No"</f>
        <v>No</v>
      </c>
      <c r="H87" s="28">
        <f>0</f>
        <v>0</v>
      </c>
      <c r="I87" s="28" t="str">
        <f>"Yes"</f>
        <v>Yes</v>
      </c>
      <c r="J87" s="28" t="str">
        <f t="shared" si="1"/>
        <v>No</v>
      </c>
      <c r="K87" s="28">
        <f>INT(ResourceEffects[[#This Row],[Time]]*TimeInterval/60/60/24)</f>
        <v>0</v>
      </c>
      <c r="L87" s="28">
        <f>INT(ResourceEffects[[#This Row],[Time]]*TimeInterval/60/60)-ResourceEffects[[#This Row],[Days]]*24</f>
        <v>0</v>
      </c>
      <c r="M87" s="28">
        <f>INT(ResourceEffects[[#This Row],[Time]]*TimeInterval/60)-ResourceEffects[[#This Row],[Hours]]*60-ResourceEffects[[#This Row],[Days]]*60*24</f>
        <v>0</v>
      </c>
      <c r="N87" s="28">
        <f>ResourceEffects[[#This Row],[Time]]*TimeInterval-ResourceEffects[[#This Row],[Min]]*60-ResourceEffects[[#This Row],[Hours]]*60*60-ResourceEffects[[#This Row],[Days]]*60*60*24</f>
        <v>0</v>
      </c>
      <c r="O87" s="33">
        <f ca="1">INT(RAND()*999999999)</f>
        <v>576306180</v>
      </c>
      <c r="P87" s="33">
        <f>_xlfn.XLOOKUP(ResourceEffects[[#This Row],[Protocol Name]],ProtocolNamesCol,ProtocolIds,"")</f>
        <v>13201</v>
      </c>
      <c r="Q87" s="33">
        <f>ResourceEffects[[#This Row],[Time]]</f>
        <v>0</v>
      </c>
      <c r="R87" s="33">
        <f>ResourceEffects[[#This Row],[Drone ID]]</f>
        <v>0</v>
      </c>
      <c r="S87" s="33">
        <f>_xlfn.XLOOKUP(ResourceEffects[[#This Row],[Resource Name]],ResourceNames,ResourceIds,"")</f>
        <v>2021</v>
      </c>
      <c r="T87" s="33">
        <f>_xlfn.XLOOKUP(ResourceEffects[[#This Row],[Event Type]],EventTypeNames,EventTypeIds,"")</f>
        <v>2</v>
      </c>
      <c r="U87" s="33">
        <f>IF(ResourceEffects[[#This Row],[Is Local]]="Yes",1,0)</f>
        <v>1</v>
      </c>
      <c r="V87" s="33">
        <f>IF(ResourceEffects[[#This Row],[Is Installed]]="Yes",1,0)</f>
        <v>0</v>
      </c>
      <c r="W87" s="33">
        <f>IF(ResourceEffects[[#This Row],[Status]]="Locked",1,0)</f>
        <v>0</v>
      </c>
      <c r="X87" s="33">
        <f>IF(ResourceEffects[[#This Row],[event_type]]=1,0,1)</f>
        <v>1</v>
      </c>
      <c r="Y87" s="33">
        <f>IF(ResourceEffects[[#This Row],[Use Abundancies]]="Yes",1,0)</f>
        <v>0</v>
      </c>
      <c r="Z87" s="33">
        <f>ResourceEffects[[#This Row],[∆]]</f>
        <v>2</v>
      </c>
      <c r="AB87" s="35">
        <v>13221</v>
      </c>
      <c r="AD87" s="35">
        <v>0</v>
      </c>
      <c r="AE87" s="35">
        <v>2023</v>
      </c>
      <c r="AF87" s="35">
        <v>2</v>
      </c>
      <c r="AG87" s="35">
        <v>1</v>
      </c>
      <c r="AH87" s="35">
        <v>0</v>
      </c>
      <c r="AI87" s="35">
        <v>0</v>
      </c>
      <c r="AJ87" s="35">
        <v>1</v>
      </c>
      <c r="AK87" s="35">
        <v>0</v>
      </c>
      <c r="AL87" s="35">
        <v>2</v>
      </c>
      <c r="AM87" s="35">
        <v>0</v>
      </c>
      <c r="AN87" s="35">
        <v>167</v>
      </c>
    </row>
    <row r="88" spans="1:40" x14ac:dyDescent="0.3">
      <c r="A88" s="39">
        <v>0</v>
      </c>
      <c r="B88" s="32" t="s">
        <v>92</v>
      </c>
      <c r="C88" s="28" t="s">
        <v>455</v>
      </c>
      <c r="D88" s="28">
        <v>1</v>
      </c>
      <c r="E88" s="28" t="s">
        <v>446</v>
      </c>
      <c r="F88" s="32" t="s">
        <v>289</v>
      </c>
      <c r="G88" s="28" t="str">
        <f>"No"</f>
        <v>No</v>
      </c>
      <c r="H88" s="28">
        <f>0</f>
        <v>0</v>
      </c>
      <c r="I88" s="28" t="str">
        <f>"Yes"</f>
        <v>Yes</v>
      </c>
      <c r="J88" s="28" t="str">
        <f t="shared" si="1"/>
        <v>No</v>
      </c>
      <c r="K88" s="28">
        <f>INT(ResourceEffects[[#This Row],[Time]]*TimeInterval/60/60/24)</f>
        <v>0</v>
      </c>
      <c r="L88" s="28">
        <f>INT(ResourceEffects[[#This Row],[Time]]*TimeInterval/60/60)-ResourceEffects[[#This Row],[Days]]*24</f>
        <v>0</v>
      </c>
      <c r="M88" s="28">
        <f>INT(ResourceEffects[[#This Row],[Time]]*TimeInterval/60)-ResourceEffects[[#This Row],[Hours]]*60-ResourceEffects[[#This Row],[Days]]*60*24</f>
        <v>0</v>
      </c>
      <c r="N88" s="28">
        <f>ResourceEffects[[#This Row],[Time]]*TimeInterval-ResourceEffects[[#This Row],[Min]]*60-ResourceEffects[[#This Row],[Hours]]*60*60-ResourceEffects[[#This Row],[Days]]*60*60*24</f>
        <v>0</v>
      </c>
      <c r="O88" s="33">
        <f ca="1">INT(RAND()*999999999)</f>
        <v>924105678</v>
      </c>
      <c r="P88" s="33">
        <f>_xlfn.XLOOKUP(ResourceEffects[[#This Row],[Protocol Name]],ProtocolNamesCol,ProtocolIds,"")</f>
        <v>13201</v>
      </c>
      <c r="Q88" s="33">
        <f>ResourceEffects[[#This Row],[Time]]</f>
        <v>0</v>
      </c>
      <c r="R88" s="33">
        <f>ResourceEffects[[#This Row],[Drone ID]]</f>
        <v>0</v>
      </c>
      <c r="S88" s="33">
        <f>_xlfn.XLOOKUP(ResourceEffects[[#This Row],[Resource Name]],ResourceNames,ResourceIds,"")</f>
        <v>3201</v>
      </c>
      <c r="T88" s="33">
        <f>_xlfn.XLOOKUP(ResourceEffects[[#This Row],[Event Type]],EventTypeNames,EventTypeIds,"")</f>
        <v>1</v>
      </c>
      <c r="U88" s="33">
        <f>IF(ResourceEffects[[#This Row],[Is Local]]="Yes",1,0)</f>
        <v>1</v>
      </c>
      <c r="V88" s="33">
        <f>IF(ResourceEffects[[#This Row],[Is Installed]]="Yes",1,0)</f>
        <v>0</v>
      </c>
      <c r="W88" s="33">
        <f>IF(ResourceEffects[[#This Row],[Status]]="Locked",1,0)</f>
        <v>0</v>
      </c>
      <c r="X88" s="33">
        <f>IF(ResourceEffects[[#This Row],[event_type]]=1,0,1)</f>
        <v>0</v>
      </c>
      <c r="Y88" s="33">
        <f>IF(ResourceEffects[[#This Row],[Use Abundancies]]="Yes",1,0)</f>
        <v>0</v>
      </c>
      <c r="Z88" s="33">
        <f>ResourceEffects[[#This Row],[∆]]</f>
        <v>1</v>
      </c>
      <c r="AB88" s="35">
        <v>13221</v>
      </c>
      <c r="AD88" s="35">
        <v>0</v>
      </c>
      <c r="AE88" s="35">
        <v>3221</v>
      </c>
      <c r="AF88" s="35">
        <v>1</v>
      </c>
      <c r="AG88" s="35">
        <v>1</v>
      </c>
      <c r="AH88" s="35">
        <v>0</v>
      </c>
      <c r="AI88" s="35">
        <v>0</v>
      </c>
      <c r="AJ88" s="35">
        <v>0</v>
      </c>
      <c r="AK88" s="35">
        <v>0</v>
      </c>
      <c r="AL88" s="35">
        <v>1</v>
      </c>
      <c r="AM88" s="35">
        <v>0</v>
      </c>
      <c r="AN88" s="35">
        <v>168</v>
      </c>
    </row>
    <row r="89" spans="1:40" x14ac:dyDescent="0.3">
      <c r="A89" s="39">
        <v>0</v>
      </c>
      <c r="B89" s="32" t="s">
        <v>94</v>
      </c>
      <c r="C89" s="28" t="s">
        <v>456</v>
      </c>
      <c r="D89" s="28">
        <v>1</v>
      </c>
      <c r="E89" s="28" t="s">
        <v>446</v>
      </c>
      <c r="F89" s="32" t="s">
        <v>254</v>
      </c>
      <c r="G89" s="28" t="str">
        <f>"No"</f>
        <v>No</v>
      </c>
      <c r="H89" s="28">
        <f>0</f>
        <v>0</v>
      </c>
      <c r="I89" s="28" t="str">
        <f>"Yes"</f>
        <v>Yes</v>
      </c>
      <c r="J89" s="28" t="str">
        <f t="shared" si="1"/>
        <v>No</v>
      </c>
      <c r="K89" s="28">
        <f>INT(ResourceEffects[[#This Row],[Time]]*TimeInterval/60/60/24)</f>
        <v>0</v>
      </c>
      <c r="L89" s="28">
        <f>INT(ResourceEffects[[#This Row],[Time]]*TimeInterval/60/60)-ResourceEffects[[#This Row],[Days]]*24</f>
        <v>0</v>
      </c>
      <c r="M89" s="28">
        <f>INT(ResourceEffects[[#This Row],[Time]]*TimeInterval/60)-ResourceEffects[[#This Row],[Hours]]*60-ResourceEffects[[#This Row],[Days]]*60*24</f>
        <v>0</v>
      </c>
      <c r="N89" s="28">
        <f>ResourceEffects[[#This Row],[Time]]*TimeInterval-ResourceEffects[[#This Row],[Min]]*60-ResourceEffects[[#This Row],[Hours]]*60*60-ResourceEffects[[#This Row],[Days]]*60*60*24</f>
        <v>0</v>
      </c>
      <c r="O89" s="33">
        <f ca="1">INT(RAND()*999999999)</f>
        <v>906522590</v>
      </c>
      <c r="P89" s="33">
        <f>_xlfn.XLOOKUP(ResourceEffects[[#This Row],[Protocol Name]],ProtocolNamesCol,ProtocolIds,"")</f>
        <v>13211</v>
      </c>
      <c r="Q89" s="33">
        <f>ResourceEffects[[#This Row],[Time]]</f>
        <v>0</v>
      </c>
      <c r="R89" s="33">
        <f>ResourceEffects[[#This Row],[Drone ID]]</f>
        <v>0</v>
      </c>
      <c r="S89" s="33">
        <f>_xlfn.XLOOKUP(ResourceEffects[[#This Row],[Resource Name]],ResourceNames,ResourceIds,"")</f>
        <v>2022</v>
      </c>
      <c r="T89" s="33">
        <f>_xlfn.XLOOKUP(ResourceEffects[[#This Row],[Event Type]],EventTypeNames,EventTypeIds,"")</f>
        <v>2</v>
      </c>
      <c r="U89" s="33">
        <f>IF(ResourceEffects[[#This Row],[Is Local]]="Yes",1,0)</f>
        <v>1</v>
      </c>
      <c r="V89" s="33">
        <f>IF(ResourceEffects[[#This Row],[Is Installed]]="Yes",1,0)</f>
        <v>0</v>
      </c>
      <c r="W89" s="33">
        <f>IF(ResourceEffects[[#This Row],[Status]]="Locked",1,0)</f>
        <v>0</v>
      </c>
      <c r="X89" s="33">
        <f>IF(ResourceEffects[[#This Row],[event_type]]=1,0,1)</f>
        <v>1</v>
      </c>
      <c r="Y89" s="33">
        <f>IF(ResourceEffects[[#This Row],[Use Abundancies]]="Yes",1,0)</f>
        <v>0</v>
      </c>
      <c r="Z89" s="33">
        <f>ResourceEffects[[#This Row],[∆]]</f>
        <v>1</v>
      </c>
      <c r="AB89" s="35">
        <v>13301</v>
      </c>
      <c r="AD89" s="35">
        <v>0</v>
      </c>
      <c r="AE89" s="35">
        <v>2051</v>
      </c>
      <c r="AF89" s="35">
        <v>2</v>
      </c>
      <c r="AG89" s="35">
        <v>1</v>
      </c>
      <c r="AH89" s="35">
        <v>0</v>
      </c>
      <c r="AI89" s="35">
        <v>0</v>
      </c>
      <c r="AJ89" s="35">
        <v>1</v>
      </c>
      <c r="AK89" s="35">
        <v>0</v>
      </c>
      <c r="AL89" s="35">
        <v>3</v>
      </c>
      <c r="AM89" s="35">
        <v>0</v>
      </c>
      <c r="AN89" s="35">
        <v>169</v>
      </c>
    </row>
    <row r="90" spans="1:40" x14ac:dyDescent="0.3">
      <c r="A90" s="39">
        <v>0</v>
      </c>
      <c r="B90" s="32" t="s">
        <v>94</v>
      </c>
      <c r="C90" s="28" t="s">
        <v>455</v>
      </c>
      <c r="D90" s="28">
        <v>1</v>
      </c>
      <c r="E90" s="28" t="s">
        <v>446</v>
      </c>
      <c r="F90" s="32" t="s">
        <v>291</v>
      </c>
      <c r="G90" s="28" t="str">
        <f>"No"</f>
        <v>No</v>
      </c>
      <c r="H90" s="28">
        <f>0</f>
        <v>0</v>
      </c>
      <c r="I90" s="28" t="str">
        <f>"Yes"</f>
        <v>Yes</v>
      </c>
      <c r="J90" s="28" t="str">
        <f t="shared" si="1"/>
        <v>No</v>
      </c>
      <c r="K90" s="28">
        <f>INT(ResourceEffects[[#This Row],[Time]]*TimeInterval/60/60/24)</f>
        <v>0</v>
      </c>
      <c r="L90" s="28">
        <f>INT(ResourceEffects[[#This Row],[Time]]*TimeInterval/60/60)-ResourceEffects[[#This Row],[Days]]*24</f>
        <v>0</v>
      </c>
      <c r="M90" s="28">
        <f>INT(ResourceEffects[[#This Row],[Time]]*TimeInterval/60)-ResourceEffects[[#This Row],[Hours]]*60-ResourceEffects[[#This Row],[Days]]*60*24</f>
        <v>0</v>
      </c>
      <c r="N90" s="28">
        <f>ResourceEffects[[#This Row],[Time]]*TimeInterval-ResourceEffects[[#This Row],[Min]]*60-ResourceEffects[[#This Row],[Hours]]*60*60-ResourceEffects[[#This Row],[Days]]*60*60*24</f>
        <v>0</v>
      </c>
      <c r="O90" s="33">
        <f ca="1">INT(RAND()*999999999)</f>
        <v>824422048</v>
      </c>
      <c r="P90" s="33">
        <f>_xlfn.XLOOKUP(ResourceEffects[[#This Row],[Protocol Name]],ProtocolNamesCol,ProtocolIds,"")</f>
        <v>13211</v>
      </c>
      <c r="Q90" s="33">
        <f>ResourceEffects[[#This Row],[Time]]</f>
        <v>0</v>
      </c>
      <c r="R90" s="33">
        <f>ResourceEffects[[#This Row],[Drone ID]]</f>
        <v>0</v>
      </c>
      <c r="S90" s="33">
        <f>_xlfn.XLOOKUP(ResourceEffects[[#This Row],[Resource Name]],ResourceNames,ResourceIds,"")</f>
        <v>3211</v>
      </c>
      <c r="T90" s="33">
        <f>_xlfn.XLOOKUP(ResourceEffects[[#This Row],[Event Type]],EventTypeNames,EventTypeIds,"")</f>
        <v>1</v>
      </c>
      <c r="U90" s="33">
        <f>IF(ResourceEffects[[#This Row],[Is Local]]="Yes",1,0)</f>
        <v>1</v>
      </c>
      <c r="V90" s="33">
        <f>IF(ResourceEffects[[#This Row],[Is Installed]]="Yes",1,0)</f>
        <v>0</v>
      </c>
      <c r="W90" s="33">
        <f>IF(ResourceEffects[[#This Row],[Status]]="Locked",1,0)</f>
        <v>0</v>
      </c>
      <c r="X90" s="33">
        <f>IF(ResourceEffects[[#This Row],[event_type]]=1,0,1)</f>
        <v>0</v>
      </c>
      <c r="Y90" s="33">
        <f>IF(ResourceEffects[[#This Row],[Use Abundancies]]="Yes",1,0)</f>
        <v>0</v>
      </c>
      <c r="Z90" s="33">
        <f>ResourceEffects[[#This Row],[∆]]</f>
        <v>1</v>
      </c>
      <c r="AB90" s="35">
        <v>13301</v>
      </c>
      <c r="AD90" s="35">
        <v>0</v>
      </c>
      <c r="AE90" s="35">
        <v>3301</v>
      </c>
      <c r="AF90" s="35">
        <v>1</v>
      </c>
      <c r="AG90" s="35">
        <v>1</v>
      </c>
      <c r="AH90" s="35">
        <v>0</v>
      </c>
      <c r="AI90" s="35">
        <v>0</v>
      </c>
      <c r="AJ90" s="35">
        <v>0</v>
      </c>
      <c r="AK90" s="35">
        <v>0</v>
      </c>
      <c r="AL90" s="35">
        <v>1</v>
      </c>
      <c r="AM90" s="35">
        <v>0</v>
      </c>
      <c r="AN90" s="35">
        <v>170</v>
      </c>
    </row>
    <row r="91" spans="1:40" x14ac:dyDescent="0.3">
      <c r="A91" s="39">
        <v>0</v>
      </c>
      <c r="B91" s="32" t="s">
        <v>96</v>
      </c>
      <c r="C91" s="28" t="s">
        <v>456</v>
      </c>
      <c r="D91" s="28">
        <v>2</v>
      </c>
      <c r="E91" s="28" t="s">
        <v>446</v>
      </c>
      <c r="F91" s="32" t="s">
        <v>256</v>
      </c>
      <c r="G91" s="28" t="str">
        <f>"No"</f>
        <v>No</v>
      </c>
      <c r="H91" s="28">
        <f>0</f>
        <v>0</v>
      </c>
      <c r="I91" s="28" t="str">
        <f>"Yes"</f>
        <v>Yes</v>
      </c>
      <c r="J91" s="28" t="str">
        <f t="shared" si="1"/>
        <v>No</v>
      </c>
      <c r="K91" s="28">
        <f>INT(ResourceEffects[[#This Row],[Time]]*TimeInterval/60/60/24)</f>
        <v>0</v>
      </c>
      <c r="L91" s="28">
        <f>INT(ResourceEffects[[#This Row],[Time]]*TimeInterval/60/60)-ResourceEffects[[#This Row],[Days]]*24</f>
        <v>0</v>
      </c>
      <c r="M91" s="28">
        <f>INT(ResourceEffects[[#This Row],[Time]]*TimeInterval/60)-ResourceEffects[[#This Row],[Hours]]*60-ResourceEffects[[#This Row],[Days]]*60*24</f>
        <v>0</v>
      </c>
      <c r="N91" s="28">
        <f>ResourceEffects[[#This Row],[Time]]*TimeInterval-ResourceEffects[[#This Row],[Min]]*60-ResourceEffects[[#This Row],[Hours]]*60*60-ResourceEffects[[#This Row],[Days]]*60*60*24</f>
        <v>0</v>
      </c>
      <c r="O91" s="33">
        <f ca="1">INT(RAND()*999999999)</f>
        <v>490178330</v>
      </c>
      <c r="P91" s="33">
        <f>_xlfn.XLOOKUP(ResourceEffects[[#This Row],[Protocol Name]],ProtocolNamesCol,ProtocolIds,"")</f>
        <v>13221</v>
      </c>
      <c r="Q91" s="33">
        <f>ResourceEffects[[#This Row],[Time]]</f>
        <v>0</v>
      </c>
      <c r="R91" s="33">
        <f>ResourceEffects[[#This Row],[Drone ID]]</f>
        <v>0</v>
      </c>
      <c r="S91" s="33">
        <f>_xlfn.XLOOKUP(ResourceEffects[[#This Row],[Resource Name]],ResourceNames,ResourceIds,"")</f>
        <v>2023</v>
      </c>
      <c r="T91" s="33">
        <f>_xlfn.XLOOKUP(ResourceEffects[[#This Row],[Event Type]],EventTypeNames,EventTypeIds,"")</f>
        <v>2</v>
      </c>
      <c r="U91" s="33">
        <f>IF(ResourceEffects[[#This Row],[Is Local]]="Yes",1,0)</f>
        <v>1</v>
      </c>
      <c r="V91" s="33">
        <f>IF(ResourceEffects[[#This Row],[Is Installed]]="Yes",1,0)</f>
        <v>0</v>
      </c>
      <c r="W91" s="33">
        <f>IF(ResourceEffects[[#This Row],[Status]]="Locked",1,0)</f>
        <v>0</v>
      </c>
      <c r="X91" s="33">
        <f>IF(ResourceEffects[[#This Row],[event_type]]=1,0,1)</f>
        <v>1</v>
      </c>
      <c r="Y91" s="33">
        <f>IF(ResourceEffects[[#This Row],[Use Abundancies]]="Yes",1,0)</f>
        <v>0</v>
      </c>
      <c r="Z91" s="33">
        <f>ResourceEffects[[#This Row],[∆]]</f>
        <v>2</v>
      </c>
      <c r="AB91" s="35">
        <v>13311</v>
      </c>
      <c r="AD91" s="35">
        <v>0</v>
      </c>
      <c r="AE91" s="35">
        <v>2021</v>
      </c>
      <c r="AF91" s="35">
        <v>2</v>
      </c>
      <c r="AG91" s="35">
        <v>1</v>
      </c>
      <c r="AH91" s="35">
        <v>0</v>
      </c>
      <c r="AI91" s="35">
        <v>0</v>
      </c>
      <c r="AJ91" s="35">
        <v>1</v>
      </c>
      <c r="AK91" s="35">
        <v>0</v>
      </c>
      <c r="AL91" s="35">
        <v>3</v>
      </c>
      <c r="AM91" s="35">
        <v>0</v>
      </c>
      <c r="AN91" s="35">
        <v>171</v>
      </c>
    </row>
    <row r="92" spans="1:40" x14ac:dyDescent="0.3">
      <c r="A92" s="39">
        <v>0</v>
      </c>
      <c r="B92" s="32" t="s">
        <v>96</v>
      </c>
      <c r="C92" s="28" t="s">
        <v>455</v>
      </c>
      <c r="D92" s="28">
        <v>1</v>
      </c>
      <c r="E92" s="28" t="s">
        <v>446</v>
      </c>
      <c r="F92" s="32" t="s">
        <v>293</v>
      </c>
      <c r="G92" s="28" t="str">
        <f>"No"</f>
        <v>No</v>
      </c>
      <c r="H92" s="28">
        <f>0</f>
        <v>0</v>
      </c>
      <c r="I92" s="28" t="str">
        <f>"Yes"</f>
        <v>Yes</v>
      </c>
      <c r="J92" s="28" t="str">
        <f t="shared" si="1"/>
        <v>No</v>
      </c>
      <c r="K92" s="28">
        <f>INT(ResourceEffects[[#This Row],[Time]]*TimeInterval/60/60/24)</f>
        <v>0</v>
      </c>
      <c r="L92" s="28">
        <f>INT(ResourceEffects[[#This Row],[Time]]*TimeInterval/60/60)-ResourceEffects[[#This Row],[Days]]*24</f>
        <v>0</v>
      </c>
      <c r="M92" s="28">
        <f>INT(ResourceEffects[[#This Row],[Time]]*TimeInterval/60)-ResourceEffects[[#This Row],[Hours]]*60-ResourceEffects[[#This Row],[Days]]*60*24</f>
        <v>0</v>
      </c>
      <c r="N92" s="28">
        <f>ResourceEffects[[#This Row],[Time]]*TimeInterval-ResourceEffects[[#This Row],[Min]]*60-ResourceEffects[[#This Row],[Hours]]*60*60-ResourceEffects[[#This Row],[Days]]*60*60*24</f>
        <v>0</v>
      </c>
      <c r="O92" s="33">
        <f ca="1">INT(RAND()*999999999)</f>
        <v>992002950</v>
      </c>
      <c r="P92" s="33">
        <f>_xlfn.XLOOKUP(ResourceEffects[[#This Row],[Protocol Name]],ProtocolNamesCol,ProtocolIds,"")</f>
        <v>13221</v>
      </c>
      <c r="Q92" s="33">
        <f>ResourceEffects[[#This Row],[Time]]</f>
        <v>0</v>
      </c>
      <c r="R92" s="33">
        <f>ResourceEffects[[#This Row],[Drone ID]]</f>
        <v>0</v>
      </c>
      <c r="S92" s="33">
        <f>_xlfn.XLOOKUP(ResourceEffects[[#This Row],[Resource Name]],ResourceNames,ResourceIds,"")</f>
        <v>3221</v>
      </c>
      <c r="T92" s="33">
        <f>_xlfn.XLOOKUP(ResourceEffects[[#This Row],[Event Type]],EventTypeNames,EventTypeIds,"")</f>
        <v>1</v>
      </c>
      <c r="U92" s="33">
        <f>IF(ResourceEffects[[#This Row],[Is Local]]="Yes",1,0)</f>
        <v>1</v>
      </c>
      <c r="V92" s="33">
        <f>IF(ResourceEffects[[#This Row],[Is Installed]]="Yes",1,0)</f>
        <v>0</v>
      </c>
      <c r="W92" s="33">
        <f>IF(ResourceEffects[[#This Row],[Status]]="Locked",1,0)</f>
        <v>0</v>
      </c>
      <c r="X92" s="33">
        <f>IF(ResourceEffects[[#This Row],[event_type]]=1,0,1)</f>
        <v>0</v>
      </c>
      <c r="Y92" s="33">
        <f>IF(ResourceEffects[[#This Row],[Use Abundancies]]="Yes",1,0)</f>
        <v>0</v>
      </c>
      <c r="Z92" s="33">
        <f>ResourceEffects[[#This Row],[∆]]</f>
        <v>1</v>
      </c>
      <c r="AB92" s="35">
        <v>13311</v>
      </c>
      <c r="AD92" s="35">
        <v>0</v>
      </c>
      <c r="AE92" s="35">
        <v>3311</v>
      </c>
      <c r="AF92" s="35">
        <v>1</v>
      </c>
      <c r="AG92" s="35">
        <v>1</v>
      </c>
      <c r="AH92" s="35">
        <v>0</v>
      </c>
      <c r="AI92" s="35">
        <v>0</v>
      </c>
      <c r="AJ92" s="35">
        <v>0</v>
      </c>
      <c r="AK92" s="35">
        <v>0</v>
      </c>
      <c r="AL92" s="35">
        <v>1</v>
      </c>
      <c r="AM92" s="35">
        <v>0</v>
      </c>
      <c r="AN92" s="35">
        <v>172</v>
      </c>
    </row>
    <row r="93" spans="1:40" x14ac:dyDescent="0.3">
      <c r="A93" s="39">
        <v>0</v>
      </c>
      <c r="B93" s="32" t="s">
        <v>98</v>
      </c>
      <c r="C93" s="28" t="s">
        <v>456</v>
      </c>
      <c r="D93" s="28">
        <v>3</v>
      </c>
      <c r="E93" s="28" t="s">
        <v>446</v>
      </c>
      <c r="F93" s="32" t="s">
        <v>267</v>
      </c>
      <c r="G93" s="28" t="str">
        <f>"No"</f>
        <v>No</v>
      </c>
      <c r="H93" s="28">
        <f>0</f>
        <v>0</v>
      </c>
      <c r="I93" s="28" t="str">
        <f>"Yes"</f>
        <v>Yes</v>
      </c>
      <c r="J93" s="28" t="str">
        <f t="shared" si="1"/>
        <v>No</v>
      </c>
      <c r="K93" s="28">
        <f>INT(ResourceEffects[[#This Row],[Time]]*TimeInterval/60/60/24)</f>
        <v>0</v>
      </c>
      <c r="L93" s="28">
        <f>INT(ResourceEffects[[#This Row],[Time]]*TimeInterval/60/60)-ResourceEffects[[#This Row],[Days]]*24</f>
        <v>0</v>
      </c>
      <c r="M93" s="28">
        <f>INT(ResourceEffects[[#This Row],[Time]]*TimeInterval/60)-ResourceEffects[[#This Row],[Hours]]*60-ResourceEffects[[#This Row],[Days]]*60*24</f>
        <v>0</v>
      </c>
      <c r="N93" s="28">
        <f>ResourceEffects[[#This Row],[Time]]*TimeInterval-ResourceEffects[[#This Row],[Min]]*60-ResourceEffects[[#This Row],[Hours]]*60*60-ResourceEffects[[#This Row],[Days]]*60*60*24</f>
        <v>0</v>
      </c>
      <c r="O93" s="33">
        <f ca="1">INT(RAND()*999999999)</f>
        <v>85767717</v>
      </c>
      <c r="P93" s="33">
        <f>_xlfn.XLOOKUP(ResourceEffects[[#This Row],[Protocol Name]],ProtocolNamesCol,ProtocolIds,"")</f>
        <v>13301</v>
      </c>
      <c r="Q93" s="33">
        <f>ResourceEffects[[#This Row],[Time]]</f>
        <v>0</v>
      </c>
      <c r="R93" s="33">
        <f>ResourceEffects[[#This Row],[Drone ID]]</f>
        <v>0</v>
      </c>
      <c r="S93" s="33">
        <f>_xlfn.XLOOKUP(ResourceEffects[[#This Row],[Resource Name]],ResourceNames,ResourceIds,"")</f>
        <v>2051</v>
      </c>
      <c r="T93" s="33">
        <f>_xlfn.XLOOKUP(ResourceEffects[[#This Row],[Event Type]],EventTypeNames,EventTypeIds,"")</f>
        <v>2</v>
      </c>
      <c r="U93" s="33">
        <f>IF(ResourceEffects[[#This Row],[Is Local]]="Yes",1,0)</f>
        <v>1</v>
      </c>
      <c r="V93" s="33">
        <f>IF(ResourceEffects[[#This Row],[Is Installed]]="Yes",1,0)</f>
        <v>0</v>
      </c>
      <c r="W93" s="33">
        <f>IF(ResourceEffects[[#This Row],[Status]]="Locked",1,0)</f>
        <v>0</v>
      </c>
      <c r="X93" s="33">
        <f>IF(ResourceEffects[[#This Row],[event_type]]=1,0,1)</f>
        <v>1</v>
      </c>
      <c r="Y93" s="33">
        <f>IF(ResourceEffects[[#This Row],[Use Abundancies]]="Yes",1,0)</f>
        <v>0</v>
      </c>
      <c r="Z93" s="33">
        <f>ResourceEffects[[#This Row],[∆]]</f>
        <v>3</v>
      </c>
      <c r="AB93" s="35">
        <v>13321</v>
      </c>
      <c r="AD93" s="35">
        <v>0</v>
      </c>
      <c r="AE93" s="35">
        <v>2021</v>
      </c>
      <c r="AF93" s="35">
        <v>2</v>
      </c>
      <c r="AG93" s="35">
        <v>1</v>
      </c>
      <c r="AH93" s="35">
        <v>0</v>
      </c>
      <c r="AI93" s="35">
        <v>0</v>
      </c>
      <c r="AJ93" s="35">
        <v>1</v>
      </c>
      <c r="AK93" s="35">
        <v>0</v>
      </c>
      <c r="AL93" s="35">
        <v>2</v>
      </c>
      <c r="AM93" s="35">
        <v>0</v>
      </c>
      <c r="AN93" s="35">
        <v>173</v>
      </c>
    </row>
    <row r="94" spans="1:40" x14ac:dyDescent="0.3">
      <c r="A94" s="39">
        <v>0</v>
      </c>
      <c r="B94" s="32" t="s">
        <v>98</v>
      </c>
      <c r="C94" s="28" t="s">
        <v>455</v>
      </c>
      <c r="D94" s="28">
        <v>1</v>
      </c>
      <c r="E94" s="28" t="s">
        <v>446</v>
      </c>
      <c r="F94" s="32" t="s">
        <v>295</v>
      </c>
      <c r="G94" s="28" t="str">
        <f>"No"</f>
        <v>No</v>
      </c>
      <c r="H94" s="28">
        <f>0</f>
        <v>0</v>
      </c>
      <c r="I94" s="28" t="str">
        <f>"Yes"</f>
        <v>Yes</v>
      </c>
      <c r="J94" s="28" t="str">
        <f t="shared" si="1"/>
        <v>No</v>
      </c>
      <c r="K94" s="28">
        <f>INT(ResourceEffects[[#This Row],[Time]]*TimeInterval/60/60/24)</f>
        <v>0</v>
      </c>
      <c r="L94" s="28">
        <f>INT(ResourceEffects[[#This Row],[Time]]*TimeInterval/60/60)-ResourceEffects[[#This Row],[Days]]*24</f>
        <v>0</v>
      </c>
      <c r="M94" s="28">
        <f>INT(ResourceEffects[[#This Row],[Time]]*TimeInterval/60)-ResourceEffects[[#This Row],[Hours]]*60-ResourceEffects[[#This Row],[Days]]*60*24</f>
        <v>0</v>
      </c>
      <c r="N94" s="28">
        <f>ResourceEffects[[#This Row],[Time]]*TimeInterval-ResourceEffects[[#This Row],[Min]]*60-ResourceEffects[[#This Row],[Hours]]*60*60-ResourceEffects[[#This Row],[Days]]*60*60*24</f>
        <v>0</v>
      </c>
      <c r="O94" s="33">
        <f ca="1">INT(RAND()*999999999)</f>
        <v>477748307</v>
      </c>
      <c r="P94" s="33">
        <f>_xlfn.XLOOKUP(ResourceEffects[[#This Row],[Protocol Name]],ProtocolNamesCol,ProtocolIds,"")</f>
        <v>13301</v>
      </c>
      <c r="Q94" s="33">
        <f>ResourceEffects[[#This Row],[Time]]</f>
        <v>0</v>
      </c>
      <c r="R94" s="33">
        <f>ResourceEffects[[#This Row],[Drone ID]]</f>
        <v>0</v>
      </c>
      <c r="S94" s="33">
        <f>_xlfn.XLOOKUP(ResourceEffects[[#This Row],[Resource Name]],ResourceNames,ResourceIds,"")</f>
        <v>3301</v>
      </c>
      <c r="T94" s="33">
        <f>_xlfn.XLOOKUP(ResourceEffects[[#This Row],[Event Type]],EventTypeNames,EventTypeIds,"")</f>
        <v>1</v>
      </c>
      <c r="U94" s="33">
        <f>IF(ResourceEffects[[#This Row],[Is Local]]="Yes",1,0)</f>
        <v>1</v>
      </c>
      <c r="V94" s="33">
        <f>IF(ResourceEffects[[#This Row],[Is Installed]]="Yes",1,0)</f>
        <v>0</v>
      </c>
      <c r="W94" s="33">
        <f>IF(ResourceEffects[[#This Row],[Status]]="Locked",1,0)</f>
        <v>0</v>
      </c>
      <c r="X94" s="33">
        <f>IF(ResourceEffects[[#This Row],[event_type]]=1,0,1)</f>
        <v>0</v>
      </c>
      <c r="Y94" s="33">
        <f>IF(ResourceEffects[[#This Row],[Use Abundancies]]="Yes",1,0)</f>
        <v>0</v>
      </c>
      <c r="Z94" s="33">
        <f>ResourceEffects[[#This Row],[∆]]</f>
        <v>1</v>
      </c>
      <c r="AB94" s="35">
        <v>13321</v>
      </c>
      <c r="AD94" s="35">
        <v>0</v>
      </c>
      <c r="AE94" s="35">
        <v>2022</v>
      </c>
      <c r="AF94" s="35">
        <v>2</v>
      </c>
      <c r="AG94" s="35">
        <v>1</v>
      </c>
      <c r="AH94" s="35">
        <v>0</v>
      </c>
      <c r="AI94" s="35">
        <v>0</v>
      </c>
      <c r="AJ94" s="35">
        <v>1</v>
      </c>
      <c r="AK94" s="35">
        <v>0</v>
      </c>
      <c r="AL94" s="35">
        <v>3</v>
      </c>
      <c r="AM94" s="35">
        <v>0</v>
      </c>
      <c r="AN94" s="35">
        <v>174</v>
      </c>
    </row>
    <row r="95" spans="1:40" x14ac:dyDescent="0.3">
      <c r="A95" s="39">
        <v>0</v>
      </c>
      <c r="B95" s="32" t="s">
        <v>100</v>
      </c>
      <c r="C95" s="28" t="s">
        <v>456</v>
      </c>
      <c r="D95" s="28">
        <v>3</v>
      </c>
      <c r="E95" s="28" t="s">
        <v>446</v>
      </c>
      <c r="F95" s="32" t="s">
        <v>252</v>
      </c>
      <c r="G95" s="28" t="str">
        <f>"No"</f>
        <v>No</v>
      </c>
      <c r="H95" s="28">
        <f>0</f>
        <v>0</v>
      </c>
      <c r="I95" s="28" t="str">
        <f>"Yes"</f>
        <v>Yes</v>
      </c>
      <c r="J95" s="28" t="str">
        <f t="shared" si="1"/>
        <v>No</v>
      </c>
      <c r="K95" s="28">
        <f>INT(ResourceEffects[[#This Row],[Time]]*TimeInterval/60/60/24)</f>
        <v>0</v>
      </c>
      <c r="L95" s="28">
        <f>INT(ResourceEffects[[#This Row],[Time]]*TimeInterval/60/60)-ResourceEffects[[#This Row],[Days]]*24</f>
        <v>0</v>
      </c>
      <c r="M95" s="28">
        <f>INT(ResourceEffects[[#This Row],[Time]]*TimeInterval/60)-ResourceEffects[[#This Row],[Hours]]*60-ResourceEffects[[#This Row],[Days]]*60*24</f>
        <v>0</v>
      </c>
      <c r="N95" s="28">
        <f>ResourceEffects[[#This Row],[Time]]*TimeInterval-ResourceEffects[[#This Row],[Min]]*60-ResourceEffects[[#This Row],[Hours]]*60*60-ResourceEffects[[#This Row],[Days]]*60*60*24</f>
        <v>0</v>
      </c>
      <c r="O95" s="33">
        <f ca="1">INT(RAND()*999999999)</f>
        <v>923820065</v>
      </c>
      <c r="P95" s="33">
        <f>_xlfn.XLOOKUP(ResourceEffects[[#This Row],[Protocol Name]],ProtocolNamesCol,ProtocolIds,"")</f>
        <v>13311</v>
      </c>
      <c r="Q95" s="33">
        <f>ResourceEffects[[#This Row],[Time]]</f>
        <v>0</v>
      </c>
      <c r="R95" s="33">
        <f>ResourceEffects[[#This Row],[Drone ID]]</f>
        <v>0</v>
      </c>
      <c r="S95" s="33">
        <f>_xlfn.XLOOKUP(ResourceEffects[[#This Row],[Resource Name]],ResourceNames,ResourceIds,"")</f>
        <v>2021</v>
      </c>
      <c r="T95" s="33">
        <f>_xlfn.XLOOKUP(ResourceEffects[[#This Row],[Event Type]],EventTypeNames,EventTypeIds,"")</f>
        <v>2</v>
      </c>
      <c r="U95" s="33">
        <f>IF(ResourceEffects[[#This Row],[Is Local]]="Yes",1,0)</f>
        <v>1</v>
      </c>
      <c r="V95" s="33">
        <f>IF(ResourceEffects[[#This Row],[Is Installed]]="Yes",1,0)</f>
        <v>0</v>
      </c>
      <c r="W95" s="33">
        <f>IF(ResourceEffects[[#This Row],[Status]]="Locked",1,0)</f>
        <v>0</v>
      </c>
      <c r="X95" s="33">
        <f>IF(ResourceEffects[[#This Row],[event_type]]=1,0,1)</f>
        <v>1</v>
      </c>
      <c r="Y95" s="33">
        <f>IF(ResourceEffects[[#This Row],[Use Abundancies]]="Yes",1,0)</f>
        <v>0</v>
      </c>
      <c r="Z95" s="33">
        <f>ResourceEffects[[#This Row],[∆]]</f>
        <v>3</v>
      </c>
      <c r="AB95" s="35">
        <v>13321</v>
      </c>
      <c r="AD95" s="35">
        <v>0</v>
      </c>
      <c r="AE95" s="35">
        <v>3321</v>
      </c>
      <c r="AF95" s="35">
        <v>1</v>
      </c>
      <c r="AG95" s="35">
        <v>1</v>
      </c>
      <c r="AH95" s="35">
        <v>0</v>
      </c>
      <c r="AI95" s="35">
        <v>0</v>
      </c>
      <c r="AJ95" s="35">
        <v>0</v>
      </c>
      <c r="AK95" s="35">
        <v>0</v>
      </c>
      <c r="AL95" s="35">
        <v>1</v>
      </c>
      <c r="AM95" s="35">
        <v>0</v>
      </c>
      <c r="AN95" s="35">
        <v>175</v>
      </c>
    </row>
    <row r="96" spans="1:40" x14ac:dyDescent="0.3">
      <c r="A96" s="39">
        <v>0</v>
      </c>
      <c r="B96" s="32" t="s">
        <v>100</v>
      </c>
      <c r="C96" s="28" t="s">
        <v>455</v>
      </c>
      <c r="D96" s="28">
        <v>1</v>
      </c>
      <c r="E96" s="28" t="s">
        <v>446</v>
      </c>
      <c r="F96" s="32" t="s">
        <v>297</v>
      </c>
      <c r="G96" s="28" t="str">
        <f>"No"</f>
        <v>No</v>
      </c>
      <c r="H96" s="28">
        <f>0</f>
        <v>0</v>
      </c>
      <c r="I96" s="28" t="str">
        <f>"Yes"</f>
        <v>Yes</v>
      </c>
      <c r="J96" s="28" t="str">
        <f t="shared" si="1"/>
        <v>No</v>
      </c>
      <c r="K96" s="28">
        <f>INT(ResourceEffects[[#This Row],[Time]]*TimeInterval/60/60/24)</f>
        <v>0</v>
      </c>
      <c r="L96" s="28">
        <f>INT(ResourceEffects[[#This Row],[Time]]*TimeInterval/60/60)-ResourceEffects[[#This Row],[Days]]*24</f>
        <v>0</v>
      </c>
      <c r="M96" s="28">
        <f>INT(ResourceEffects[[#This Row],[Time]]*TimeInterval/60)-ResourceEffects[[#This Row],[Hours]]*60-ResourceEffects[[#This Row],[Days]]*60*24</f>
        <v>0</v>
      </c>
      <c r="N96" s="28">
        <f>ResourceEffects[[#This Row],[Time]]*TimeInterval-ResourceEffects[[#This Row],[Min]]*60-ResourceEffects[[#This Row],[Hours]]*60*60-ResourceEffects[[#This Row],[Days]]*60*60*24</f>
        <v>0</v>
      </c>
      <c r="O96" s="33">
        <f ca="1">INT(RAND()*999999999)</f>
        <v>92466515</v>
      </c>
      <c r="P96" s="33">
        <f>_xlfn.XLOOKUP(ResourceEffects[[#This Row],[Protocol Name]],ProtocolNamesCol,ProtocolIds,"")</f>
        <v>13311</v>
      </c>
      <c r="Q96" s="33">
        <f>ResourceEffects[[#This Row],[Time]]</f>
        <v>0</v>
      </c>
      <c r="R96" s="33">
        <f>ResourceEffects[[#This Row],[Drone ID]]</f>
        <v>0</v>
      </c>
      <c r="S96" s="33">
        <f>_xlfn.XLOOKUP(ResourceEffects[[#This Row],[Resource Name]],ResourceNames,ResourceIds,"")</f>
        <v>3311</v>
      </c>
      <c r="T96" s="33">
        <f>_xlfn.XLOOKUP(ResourceEffects[[#This Row],[Event Type]],EventTypeNames,EventTypeIds,"")</f>
        <v>1</v>
      </c>
      <c r="U96" s="33">
        <f>IF(ResourceEffects[[#This Row],[Is Local]]="Yes",1,0)</f>
        <v>1</v>
      </c>
      <c r="V96" s="33">
        <f>IF(ResourceEffects[[#This Row],[Is Installed]]="Yes",1,0)</f>
        <v>0</v>
      </c>
      <c r="W96" s="33">
        <f>IF(ResourceEffects[[#This Row],[Status]]="Locked",1,0)</f>
        <v>0</v>
      </c>
      <c r="X96" s="33">
        <f>IF(ResourceEffects[[#This Row],[event_type]]=1,0,1)</f>
        <v>0</v>
      </c>
      <c r="Y96" s="33">
        <f>IF(ResourceEffects[[#This Row],[Use Abundancies]]="Yes",1,0)</f>
        <v>0</v>
      </c>
      <c r="Z96" s="33">
        <f>ResourceEffects[[#This Row],[∆]]</f>
        <v>1</v>
      </c>
      <c r="AB96" s="35">
        <v>13331</v>
      </c>
      <c r="AD96" s="35">
        <v>0</v>
      </c>
      <c r="AE96" s="35">
        <v>2021</v>
      </c>
      <c r="AF96" s="35">
        <v>2</v>
      </c>
      <c r="AG96" s="35">
        <v>1</v>
      </c>
      <c r="AH96" s="35">
        <v>0</v>
      </c>
      <c r="AI96" s="35">
        <v>0</v>
      </c>
      <c r="AJ96" s="35">
        <v>1</v>
      </c>
      <c r="AK96" s="35">
        <v>0</v>
      </c>
      <c r="AL96" s="35">
        <v>1</v>
      </c>
      <c r="AM96" s="35">
        <v>0</v>
      </c>
      <c r="AN96" s="35">
        <v>176</v>
      </c>
    </row>
    <row r="97" spans="1:40" x14ac:dyDescent="0.3">
      <c r="A97" s="39">
        <v>0</v>
      </c>
      <c r="B97" s="32" t="s">
        <v>102</v>
      </c>
      <c r="C97" s="28" t="s">
        <v>456</v>
      </c>
      <c r="D97" s="28">
        <v>2</v>
      </c>
      <c r="E97" s="28" t="s">
        <v>446</v>
      </c>
      <c r="F97" s="32" t="s">
        <v>252</v>
      </c>
      <c r="G97" s="28" t="str">
        <f>"No"</f>
        <v>No</v>
      </c>
      <c r="H97" s="28">
        <f>0</f>
        <v>0</v>
      </c>
      <c r="I97" s="28" t="str">
        <f>"Yes"</f>
        <v>Yes</v>
      </c>
      <c r="J97" s="28" t="str">
        <f t="shared" si="1"/>
        <v>No</v>
      </c>
      <c r="K97" s="28">
        <f>INT(ResourceEffects[[#This Row],[Time]]*TimeInterval/60/60/24)</f>
        <v>0</v>
      </c>
      <c r="L97" s="28">
        <f>INT(ResourceEffects[[#This Row],[Time]]*TimeInterval/60/60)-ResourceEffects[[#This Row],[Days]]*24</f>
        <v>0</v>
      </c>
      <c r="M97" s="28">
        <f>INT(ResourceEffects[[#This Row],[Time]]*TimeInterval/60)-ResourceEffects[[#This Row],[Hours]]*60-ResourceEffects[[#This Row],[Days]]*60*24</f>
        <v>0</v>
      </c>
      <c r="N97" s="28">
        <f>ResourceEffects[[#This Row],[Time]]*TimeInterval-ResourceEffects[[#This Row],[Min]]*60-ResourceEffects[[#This Row],[Hours]]*60*60-ResourceEffects[[#This Row],[Days]]*60*60*24</f>
        <v>0</v>
      </c>
      <c r="O97" s="33">
        <f ca="1">INT(RAND()*999999999)</f>
        <v>223075433</v>
      </c>
      <c r="P97" s="33">
        <f>_xlfn.XLOOKUP(ResourceEffects[[#This Row],[Protocol Name]],ProtocolNamesCol,ProtocolIds,"")</f>
        <v>13321</v>
      </c>
      <c r="Q97" s="33">
        <f>ResourceEffects[[#This Row],[Time]]</f>
        <v>0</v>
      </c>
      <c r="R97" s="33">
        <f>ResourceEffects[[#This Row],[Drone ID]]</f>
        <v>0</v>
      </c>
      <c r="S97" s="33">
        <f>_xlfn.XLOOKUP(ResourceEffects[[#This Row],[Resource Name]],ResourceNames,ResourceIds,"")</f>
        <v>2021</v>
      </c>
      <c r="T97" s="33">
        <f>_xlfn.XLOOKUP(ResourceEffects[[#This Row],[Event Type]],EventTypeNames,EventTypeIds,"")</f>
        <v>2</v>
      </c>
      <c r="U97" s="33">
        <f>IF(ResourceEffects[[#This Row],[Is Local]]="Yes",1,0)</f>
        <v>1</v>
      </c>
      <c r="V97" s="33">
        <f>IF(ResourceEffects[[#This Row],[Is Installed]]="Yes",1,0)</f>
        <v>0</v>
      </c>
      <c r="W97" s="33">
        <f>IF(ResourceEffects[[#This Row],[Status]]="Locked",1,0)</f>
        <v>0</v>
      </c>
      <c r="X97" s="33">
        <f>IF(ResourceEffects[[#This Row],[event_type]]=1,0,1)</f>
        <v>1</v>
      </c>
      <c r="Y97" s="33">
        <f>IF(ResourceEffects[[#This Row],[Use Abundancies]]="Yes",1,0)</f>
        <v>0</v>
      </c>
      <c r="Z97" s="33">
        <f>ResourceEffects[[#This Row],[∆]]</f>
        <v>2</v>
      </c>
      <c r="AB97" s="35">
        <v>13331</v>
      </c>
      <c r="AD97" s="35">
        <v>0</v>
      </c>
      <c r="AE97" s="35">
        <v>2022</v>
      </c>
      <c r="AF97" s="35">
        <v>2</v>
      </c>
      <c r="AG97" s="35">
        <v>1</v>
      </c>
      <c r="AH97" s="35">
        <v>0</v>
      </c>
      <c r="AI97" s="35">
        <v>0</v>
      </c>
      <c r="AJ97" s="35">
        <v>1</v>
      </c>
      <c r="AK97" s="35">
        <v>0</v>
      </c>
      <c r="AL97" s="35">
        <v>3</v>
      </c>
      <c r="AM97" s="35">
        <v>0</v>
      </c>
      <c r="AN97" s="35">
        <v>177</v>
      </c>
    </row>
    <row r="98" spans="1:40" x14ac:dyDescent="0.3">
      <c r="A98" s="39">
        <v>0</v>
      </c>
      <c r="B98" s="32" t="s">
        <v>102</v>
      </c>
      <c r="C98" s="28" t="s">
        <v>456</v>
      </c>
      <c r="D98" s="28">
        <v>3</v>
      </c>
      <c r="E98" s="28" t="s">
        <v>446</v>
      </c>
      <c r="F98" s="32" t="s">
        <v>254</v>
      </c>
      <c r="G98" s="28" t="str">
        <f>"No"</f>
        <v>No</v>
      </c>
      <c r="H98" s="28">
        <f>0</f>
        <v>0</v>
      </c>
      <c r="I98" s="28" t="str">
        <f>"Yes"</f>
        <v>Yes</v>
      </c>
      <c r="J98" s="28" t="str">
        <f t="shared" si="1"/>
        <v>No</v>
      </c>
      <c r="K98" s="28">
        <f>INT(ResourceEffects[[#This Row],[Time]]*TimeInterval/60/60/24)</f>
        <v>0</v>
      </c>
      <c r="L98" s="28">
        <f>INT(ResourceEffects[[#This Row],[Time]]*TimeInterval/60/60)-ResourceEffects[[#This Row],[Days]]*24</f>
        <v>0</v>
      </c>
      <c r="M98" s="28">
        <f>INT(ResourceEffects[[#This Row],[Time]]*TimeInterval/60)-ResourceEffects[[#This Row],[Hours]]*60-ResourceEffects[[#This Row],[Days]]*60*24</f>
        <v>0</v>
      </c>
      <c r="N98" s="28">
        <f>ResourceEffects[[#This Row],[Time]]*TimeInterval-ResourceEffects[[#This Row],[Min]]*60-ResourceEffects[[#This Row],[Hours]]*60*60-ResourceEffects[[#This Row],[Days]]*60*60*24</f>
        <v>0</v>
      </c>
      <c r="O98" s="33">
        <f ca="1">INT(RAND()*999999999)</f>
        <v>687536931</v>
      </c>
      <c r="P98" s="33">
        <f>_xlfn.XLOOKUP(ResourceEffects[[#This Row],[Protocol Name]],ProtocolNamesCol,ProtocolIds,"")</f>
        <v>13321</v>
      </c>
      <c r="Q98" s="33">
        <f>ResourceEffects[[#This Row],[Time]]</f>
        <v>0</v>
      </c>
      <c r="R98" s="33">
        <f>ResourceEffects[[#This Row],[Drone ID]]</f>
        <v>0</v>
      </c>
      <c r="S98" s="33">
        <f>_xlfn.XLOOKUP(ResourceEffects[[#This Row],[Resource Name]],ResourceNames,ResourceIds,"")</f>
        <v>2022</v>
      </c>
      <c r="T98" s="33">
        <f>_xlfn.XLOOKUP(ResourceEffects[[#This Row],[Event Type]],EventTypeNames,EventTypeIds,"")</f>
        <v>2</v>
      </c>
      <c r="U98" s="33">
        <f>IF(ResourceEffects[[#This Row],[Is Local]]="Yes",1,0)</f>
        <v>1</v>
      </c>
      <c r="V98" s="33">
        <f>IF(ResourceEffects[[#This Row],[Is Installed]]="Yes",1,0)</f>
        <v>0</v>
      </c>
      <c r="W98" s="33">
        <f>IF(ResourceEffects[[#This Row],[Status]]="Locked",1,0)</f>
        <v>0</v>
      </c>
      <c r="X98" s="33">
        <f>IF(ResourceEffects[[#This Row],[event_type]]=1,0,1)</f>
        <v>1</v>
      </c>
      <c r="Y98" s="33">
        <f>IF(ResourceEffects[[#This Row],[Use Abundancies]]="Yes",1,0)</f>
        <v>0</v>
      </c>
      <c r="Z98" s="33">
        <f>ResourceEffects[[#This Row],[∆]]</f>
        <v>3</v>
      </c>
      <c r="AB98" s="35">
        <v>13331</v>
      </c>
      <c r="AD98" s="35">
        <v>0</v>
      </c>
      <c r="AE98" s="35">
        <v>3331</v>
      </c>
      <c r="AF98" s="35">
        <v>1</v>
      </c>
      <c r="AG98" s="35">
        <v>1</v>
      </c>
      <c r="AH98" s="35">
        <v>0</v>
      </c>
      <c r="AI98" s="35">
        <v>0</v>
      </c>
      <c r="AJ98" s="35">
        <v>0</v>
      </c>
      <c r="AK98" s="35">
        <v>0</v>
      </c>
      <c r="AL98" s="35">
        <v>1</v>
      </c>
      <c r="AM98" s="35">
        <v>0</v>
      </c>
      <c r="AN98" s="35">
        <v>178</v>
      </c>
    </row>
    <row r="99" spans="1:40" x14ac:dyDescent="0.3">
      <c r="A99" s="39">
        <v>0</v>
      </c>
      <c r="B99" s="32" t="s">
        <v>102</v>
      </c>
      <c r="C99" s="28" t="s">
        <v>455</v>
      </c>
      <c r="D99" s="28">
        <v>1</v>
      </c>
      <c r="E99" s="28" t="s">
        <v>446</v>
      </c>
      <c r="F99" s="32" t="s">
        <v>299</v>
      </c>
      <c r="G99" s="28" t="str">
        <f>"No"</f>
        <v>No</v>
      </c>
      <c r="H99" s="28">
        <f>0</f>
        <v>0</v>
      </c>
      <c r="I99" s="28" t="str">
        <f>"Yes"</f>
        <v>Yes</v>
      </c>
      <c r="J99" s="28" t="str">
        <f t="shared" si="1"/>
        <v>No</v>
      </c>
      <c r="K99" s="28">
        <f>INT(ResourceEffects[[#This Row],[Time]]*TimeInterval/60/60/24)</f>
        <v>0</v>
      </c>
      <c r="L99" s="28">
        <f>INT(ResourceEffects[[#This Row],[Time]]*TimeInterval/60/60)-ResourceEffects[[#This Row],[Days]]*24</f>
        <v>0</v>
      </c>
      <c r="M99" s="28">
        <f>INT(ResourceEffects[[#This Row],[Time]]*TimeInterval/60)-ResourceEffects[[#This Row],[Hours]]*60-ResourceEffects[[#This Row],[Days]]*60*24</f>
        <v>0</v>
      </c>
      <c r="N99" s="28">
        <f>ResourceEffects[[#This Row],[Time]]*TimeInterval-ResourceEffects[[#This Row],[Min]]*60-ResourceEffects[[#This Row],[Hours]]*60*60-ResourceEffects[[#This Row],[Days]]*60*60*24</f>
        <v>0</v>
      </c>
      <c r="O99" s="33">
        <f ca="1">INT(RAND()*999999999)</f>
        <v>829577490</v>
      </c>
      <c r="P99" s="33">
        <f>_xlfn.XLOOKUP(ResourceEffects[[#This Row],[Protocol Name]],ProtocolNamesCol,ProtocolIds,"")</f>
        <v>13321</v>
      </c>
      <c r="Q99" s="33">
        <f>ResourceEffects[[#This Row],[Time]]</f>
        <v>0</v>
      </c>
      <c r="R99" s="33">
        <f>ResourceEffects[[#This Row],[Drone ID]]</f>
        <v>0</v>
      </c>
      <c r="S99" s="33">
        <f>_xlfn.XLOOKUP(ResourceEffects[[#This Row],[Resource Name]],ResourceNames,ResourceIds,"")</f>
        <v>3321</v>
      </c>
      <c r="T99" s="33">
        <f>_xlfn.XLOOKUP(ResourceEffects[[#This Row],[Event Type]],EventTypeNames,EventTypeIds,"")</f>
        <v>1</v>
      </c>
      <c r="U99" s="33">
        <f>IF(ResourceEffects[[#This Row],[Is Local]]="Yes",1,0)</f>
        <v>1</v>
      </c>
      <c r="V99" s="33">
        <f>IF(ResourceEffects[[#This Row],[Is Installed]]="Yes",1,0)</f>
        <v>0</v>
      </c>
      <c r="W99" s="33">
        <f>IF(ResourceEffects[[#This Row],[Status]]="Locked",1,0)</f>
        <v>0</v>
      </c>
      <c r="X99" s="33">
        <f>IF(ResourceEffects[[#This Row],[event_type]]=1,0,1)</f>
        <v>0</v>
      </c>
      <c r="Y99" s="33">
        <f>IF(ResourceEffects[[#This Row],[Use Abundancies]]="Yes",1,0)</f>
        <v>0</v>
      </c>
      <c r="Z99" s="33">
        <f>ResourceEffects[[#This Row],[∆]]</f>
        <v>1</v>
      </c>
      <c r="AB99" s="35">
        <v>14101</v>
      </c>
      <c r="AD99" s="35">
        <v>0</v>
      </c>
      <c r="AE99" s="35">
        <v>3011</v>
      </c>
      <c r="AF99" s="35">
        <v>2</v>
      </c>
      <c r="AG99" s="35">
        <v>1</v>
      </c>
      <c r="AH99" s="35">
        <v>0</v>
      </c>
      <c r="AI99" s="35">
        <v>0</v>
      </c>
      <c r="AJ99" s="35">
        <v>1</v>
      </c>
      <c r="AK99" s="35">
        <v>0</v>
      </c>
      <c r="AL99" s="35">
        <v>1</v>
      </c>
      <c r="AM99" s="35">
        <v>0</v>
      </c>
      <c r="AN99" s="35">
        <v>181</v>
      </c>
    </row>
    <row r="100" spans="1:40" x14ac:dyDescent="0.3">
      <c r="A100" s="39">
        <v>0</v>
      </c>
      <c r="B100" s="32" t="s">
        <v>104</v>
      </c>
      <c r="C100" s="28" t="s">
        <v>456</v>
      </c>
      <c r="D100" s="28">
        <v>1</v>
      </c>
      <c r="E100" s="28" t="s">
        <v>446</v>
      </c>
      <c r="F100" s="32" t="s">
        <v>252</v>
      </c>
      <c r="G100" s="28" t="str">
        <f>"No"</f>
        <v>No</v>
      </c>
      <c r="H100" s="28">
        <f>0</f>
        <v>0</v>
      </c>
      <c r="I100" s="28" t="str">
        <f>"Yes"</f>
        <v>Yes</v>
      </c>
      <c r="J100" s="28" t="str">
        <f t="shared" si="1"/>
        <v>No</v>
      </c>
      <c r="K100" s="28">
        <f>INT(ResourceEffects[[#This Row],[Time]]*TimeInterval/60/60/24)</f>
        <v>0</v>
      </c>
      <c r="L100" s="28">
        <f>INT(ResourceEffects[[#This Row],[Time]]*TimeInterval/60/60)-ResourceEffects[[#This Row],[Days]]*24</f>
        <v>0</v>
      </c>
      <c r="M100" s="28">
        <f>INT(ResourceEffects[[#This Row],[Time]]*TimeInterval/60)-ResourceEffects[[#This Row],[Hours]]*60-ResourceEffects[[#This Row],[Days]]*60*24</f>
        <v>0</v>
      </c>
      <c r="N100" s="28">
        <f>ResourceEffects[[#This Row],[Time]]*TimeInterval-ResourceEffects[[#This Row],[Min]]*60-ResourceEffects[[#This Row],[Hours]]*60*60-ResourceEffects[[#This Row],[Days]]*60*60*24</f>
        <v>0</v>
      </c>
      <c r="O100" s="33">
        <f ca="1">INT(RAND()*999999999)</f>
        <v>603786508</v>
      </c>
      <c r="P100" s="33">
        <f>_xlfn.XLOOKUP(ResourceEffects[[#This Row],[Protocol Name]],ProtocolNamesCol,ProtocolIds,"")</f>
        <v>13331</v>
      </c>
      <c r="Q100" s="33">
        <f>ResourceEffects[[#This Row],[Time]]</f>
        <v>0</v>
      </c>
      <c r="R100" s="33">
        <f>ResourceEffects[[#This Row],[Drone ID]]</f>
        <v>0</v>
      </c>
      <c r="S100" s="33">
        <f>_xlfn.XLOOKUP(ResourceEffects[[#This Row],[Resource Name]],ResourceNames,ResourceIds,"")</f>
        <v>2021</v>
      </c>
      <c r="T100" s="33">
        <f>_xlfn.XLOOKUP(ResourceEffects[[#This Row],[Event Type]],EventTypeNames,EventTypeIds,"")</f>
        <v>2</v>
      </c>
      <c r="U100" s="33">
        <f>IF(ResourceEffects[[#This Row],[Is Local]]="Yes",1,0)</f>
        <v>1</v>
      </c>
      <c r="V100" s="33">
        <f>IF(ResourceEffects[[#This Row],[Is Installed]]="Yes",1,0)</f>
        <v>0</v>
      </c>
      <c r="W100" s="33">
        <f>IF(ResourceEffects[[#This Row],[Status]]="Locked",1,0)</f>
        <v>0</v>
      </c>
      <c r="X100" s="33">
        <f>IF(ResourceEffects[[#This Row],[event_type]]=1,0,1)</f>
        <v>1</v>
      </c>
      <c r="Y100" s="33">
        <f>IF(ResourceEffects[[#This Row],[Use Abundancies]]="Yes",1,0)</f>
        <v>0</v>
      </c>
      <c r="Z100" s="33">
        <f>ResourceEffects[[#This Row],[∆]]</f>
        <v>1</v>
      </c>
      <c r="AB100" s="35">
        <v>14101</v>
      </c>
      <c r="AD100" s="35">
        <v>0</v>
      </c>
      <c r="AE100" s="35">
        <v>3121</v>
      </c>
      <c r="AF100" s="35">
        <v>2</v>
      </c>
      <c r="AG100" s="35">
        <v>1</v>
      </c>
      <c r="AH100" s="35">
        <v>0</v>
      </c>
      <c r="AI100" s="35">
        <v>0</v>
      </c>
      <c r="AJ100" s="35">
        <v>1</v>
      </c>
      <c r="AK100" s="35">
        <v>0</v>
      </c>
      <c r="AL100" s="35">
        <v>1</v>
      </c>
      <c r="AM100" s="35">
        <v>0</v>
      </c>
      <c r="AN100" s="35">
        <v>182</v>
      </c>
    </row>
    <row r="101" spans="1:40" x14ac:dyDescent="0.3">
      <c r="A101" s="39">
        <v>0</v>
      </c>
      <c r="B101" s="32" t="s">
        <v>104</v>
      </c>
      <c r="C101" s="28" t="s">
        <v>456</v>
      </c>
      <c r="D101" s="28">
        <v>3</v>
      </c>
      <c r="E101" s="28" t="s">
        <v>446</v>
      </c>
      <c r="F101" s="32" t="s">
        <v>254</v>
      </c>
      <c r="G101" s="28" t="str">
        <f>"No"</f>
        <v>No</v>
      </c>
      <c r="H101" s="28">
        <f>0</f>
        <v>0</v>
      </c>
      <c r="I101" s="28" t="str">
        <f>"Yes"</f>
        <v>Yes</v>
      </c>
      <c r="J101" s="28" t="str">
        <f t="shared" si="1"/>
        <v>No</v>
      </c>
      <c r="K101" s="28">
        <f>INT(ResourceEffects[[#This Row],[Time]]*TimeInterval/60/60/24)</f>
        <v>0</v>
      </c>
      <c r="L101" s="28">
        <f>INT(ResourceEffects[[#This Row],[Time]]*TimeInterval/60/60)-ResourceEffects[[#This Row],[Days]]*24</f>
        <v>0</v>
      </c>
      <c r="M101" s="28">
        <f>INT(ResourceEffects[[#This Row],[Time]]*TimeInterval/60)-ResourceEffects[[#This Row],[Hours]]*60-ResourceEffects[[#This Row],[Days]]*60*24</f>
        <v>0</v>
      </c>
      <c r="N101" s="28">
        <f>ResourceEffects[[#This Row],[Time]]*TimeInterval-ResourceEffects[[#This Row],[Min]]*60-ResourceEffects[[#This Row],[Hours]]*60*60-ResourceEffects[[#This Row],[Days]]*60*60*24</f>
        <v>0</v>
      </c>
      <c r="O101" s="33">
        <f ca="1">INT(RAND()*999999999)</f>
        <v>761671489</v>
      </c>
      <c r="P101" s="33">
        <f>_xlfn.XLOOKUP(ResourceEffects[[#This Row],[Protocol Name]],ProtocolNamesCol,ProtocolIds,"")</f>
        <v>13331</v>
      </c>
      <c r="Q101" s="33">
        <f>ResourceEffects[[#This Row],[Time]]</f>
        <v>0</v>
      </c>
      <c r="R101" s="33">
        <f>ResourceEffects[[#This Row],[Drone ID]]</f>
        <v>0</v>
      </c>
      <c r="S101" s="33">
        <f>_xlfn.XLOOKUP(ResourceEffects[[#This Row],[Resource Name]],ResourceNames,ResourceIds,"")</f>
        <v>2022</v>
      </c>
      <c r="T101" s="33">
        <f>_xlfn.XLOOKUP(ResourceEffects[[#This Row],[Event Type]],EventTypeNames,EventTypeIds,"")</f>
        <v>2</v>
      </c>
      <c r="U101" s="33">
        <f>IF(ResourceEffects[[#This Row],[Is Local]]="Yes",1,0)</f>
        <v>1</v>
      </c>
      <c r="V101" s="33">
        <f>IF(ResourceEffects[[#This Row],[Is Installed]]="Yes",1,0)</f>
        <v>0</v>
      </c>
      <c r="W101" s="33">
        <f>IF(ResourceEffects[[#This Row],[Status]]="Locked",1,0)</f>
        <v>0</v>
      </c>
      <c r="X101" s="33">
        <f>IF(ResourceEffects[[#This Row],[event_type]]=1,0,1)</f>
        <v>1</v>
      </c>
      <c r="Y101" s="33">
        <f>IF(ResourceEffects[[#This Row],[Use Abundancies]]="Yes",1,0)</f>
        <v>0</v>
      </c>
      <c r="Z101" s="33">
        <f>ResourceEffects[[#This Row],[∆]]</f>
        <v>3</v>
      </c>
      <c r="AB101" s="35">
        <v>14101</v>
      </c>
      <c r="AD101" s="35">
        <v>0</v>
      </c>
      <c r="AE101" s="35">
        <v>3141</v>
      </c>
      <c r="AF101" s="35">
        <v>2</v>
      </c>
      <c r="AG101" s="35">
        <v>1</v>
      </c>
      <c r="AH101" s="35">
        <v>0</v>
      </c>
      <c r="AI101" s="35">
        <v>0</v>
      </c>
      <c r="AJ101" s="35">
        <v>1</v>
      </c>
      <c r="AK101" s="35">
        <v>0</v>
      </c>
      <c r="AL101" s="35">
        <v>1</v>
      </c>
      <c r="AM101" s="35">
        <v>0</v>
      </c>
      <c r="AN101" s="35">
        <v>183</v>
      </c>
    </row>
    <row r="102" spans="1:40" x14ac:dyDescent="0.3">
      <c r="A102" s="39">
        <v>0</v>
      </c>
      <c r="B102" s="32" t="s">
        <v>104</v>
      </c>
      <c r="C102" s="28" t="s">
        <v>455</v>
      </c>
      <c r="D102" s="28">
        <v>1</v>
      </c>
      <c r="E102" s="28" t="s">
        <v>446</v>
      </c>
      <c r="F102" s="32" t="s">
        <v>301</v>
      </c>
      <c r="G102" s="28" t="str">
        <f>"No"</f>
        <v>No</v>
      </c>
      <c r="H102" s="28">
        <f>0</f>
        <v>0</v>
      </c>
      <c r="I102" s="28" t="str">
        <f>"Yes"</f>
        <v>Yes</v>
      </c>
      <c r="J102" s="28" t="str">
        <f t="shared" si="1"/>
        <v>No</v>
      </c>
      <c r="K102" s="28">
        <f>INT(ResourceEffects[[#This Row],[Time]]*TimeInterval/60/60/24)</f>
        <v>0</v>
      </c>
      <c r="L102" s="28">
        <f>INT(ResourceEffects[[#This Row],[Time]]*TimeInterval/60/60)-ResourceEffects[[#This Row],[Days]]*24</f>
        <v>0</v>
      </c>
      <c r="M102" s="28">
        <f>INT(ResourceEffects[[#This Row],[Time]]*TimeInterval/60)-ResourceEffects[[#This Row],[Hours]]*60-ResourceEffects[[#This Row],[Days]]*60*24</f>
        <v>0</v>
      </c>
      <c r="N102" s="28">
        <f>ResourceEffects[[#This Row],[Time]]*TimeInterval-ResourceEffects[[#This Row],[Min]]*60-ResourceEffects[[#This Row],[Hours]]*60*60-ResourceEffects[[#This Row],[Days]]*60*60*24</f>
        <v>0</v>
      </c>
      <c r="O102" s="33">
        <f ca="1">INT(RAND()*999999999)</f>
        <v>669328370</v>
      </c>
      <c r="P102" s="33">
        <f>_xlfn.XLOOKUP(ResourceEffects[[#This Row],[Protocol Name]],ProtocolNamesCol,ProtocolIds,"")</f>
        <v>13331</v>
      </c>
      <c r="Q102" s="33">
        <f>ResourceEffects[[#This Row],[Time]]</f>
        <v>0</v>
      </c>
      <c r="R102" s="33">
        <f>ResourceEffects[[#This Row],[Drone ID]]</f>
        <v>0</v>
      </c>
      <c r="S102" s="33">
        <f>_xlfn.XLOOKUP(ResourceEffects[[#This Row],[Resource Name]],ResourceNames,ResourceIds,"")</f>
        <v>3331</v>
      </c>
      <c r="T102" s="33">
        <f>_xlfn.XLOOKUP(ResourceEffects[[#This Row],[Event Type]],EventTypeNames,EventTypeIds,"")</f>
        <v>1</v>
      </c>
      <c r="U102" s="33">
        <f>IF(ResourceEffects[[#This Row],[Is Local]]="Yes",1,0)</f>
        <v>1</v>
      </c>
      <c r="V102" s="33">
        <f>IF(ResourceEffects[[#This Row],[Is Installed]]="Yes",1,0)</f>
        <v>0</v>
      </c>
      <c r="W102" s="33">
        <f>IF(ResourceEffects[[#This Row],[Status]]="Locked",1,0)</f>
        <v>0</v>
      </c>
      <c r="X102" s="33">
        <f>IF(ResourceEffects[[#This Row],[event_type]]=1,0,1)</f>
        <v>0</v>
      </c>
      <c r="Y102" s="33">
        <f>IF(ResourceEffects[[#This Row],[Use Abundancies]]="Yes",1,0)</f>
        <v>0</v>
      </c>
      <c r="Z102" s="33">
        <f>ResourceEffects[[#This Row],[∆]]</f>
        <v>1</v>
      </c>
      <c r="AB102" s="35">
        <v>14101</v>
      </c>
      <c r="AD102" s="35">
        <v>0</v>
      </c>
      <c r="AE102" s="35">
        <v>4101</v>
      </c>
      <c r="AF102" s="35">
        <v>1</v>
      </c>
      <c r="AG102" s="35">
        <v>1</v>
      </c>
      <c r="AH102" s="35">
        <v>0</v>
      </c>
      <c r="AI102" s="35">
        <v>0</v>
      </c>
      <c r="AJ102" s="35">
        <v>0</v>
      </c>
      <c r="AK102" s="35">
        <v>0</v>
      </c>
      <c r="AL102" s="35">
        <v>1</v>
      </c>
      <c r="AM102" s="35">
        <v>0</v>
      </c>
      <c r="AN102" s="35">
        <v>184</v>
      </c>
    </row>
    <row r="103" spans="1:40" x14ac:dyDescent="0.3">
      <c r="A103" s="39">
        <v>0</v>
      </c>
      <c r="B103" s="32" t="s">
        <v>106</v>
      </c>
      <c r="C103" s="28" t="s">
        <v>456</v>
      </c>
      <c r="D103" s="28">
        <v>1</v>
      </c>
      <c r="E103" s="28" t="s">
        <v>446</v>
      </c>
      <c r="F103" s="32" t="s">
        <v>275</v>
      </c>
      <c r="G103" s="28" t="str">
        <f>"No"</f>
        <v>No</v>
      </c>
      <c r="H103" s="28">
        <f>0</f>
        <v>0</v>
      </c>
      <c r="I103" s="28" t="str">
        <f>"Yes"</f>
        <v>Yes</v>
      </c>
      <c r="J103" s="28" t="str">
        <f t="shared" si="1"/>
        <v>No</v>
      </c>
      <c r="K103" s="28">
        <f>INT(ResourceEffects[[#This Row],[Time]]*TimeInterval/60/60/24)</f>
        <v>0</v>
      </c>
      <c r="L103" s="28">
        <f>INT(ResourceEffects[[#This Row],[Time]]*TimeInterval/60/60)-ResourceEffects[[#This Row],[Days]]*24</f>
        <v>0</v>
      </c>
      <c r="M103" s="28">
        <f>INT(ResourceEffects[[#This Row],[Time]]*TimeInterval/60)-ResourceEffects[[#This Row],[Hours]]*60-ResourceEffects[[#This Row],[Days]]*60*24</f>
        <v>0</v>
      </c>
      <c r="N103" s="28">
        <f>ResourceEffects[[#This Row],[Time]]*TimeInterval-ResourceEffects[[#This Row],[Min]]*60-ResourceEffects[[#This Row],[Hours]]*60*60-ResourceEffects[[#This Row],[Days]]*60*60*24</f>
        <v>0</v>
      </c>
      <c r="O103" s="33">
        <f ca="1">INT(RAND()*999999999)</f>
        <v>493788765</v>
      </c>
      <c r="P103" s="33">
        <f>_xlfn.XLOOKUP(ResourceEffects[[#This Row],[Protocol Name]],ProtocolNamesCol,ProtocolIds,"")</f>
        <v>14101</v>
      </c>
      <c r="Q103" s="33">
        <f>ResourceEffects[[#This Row],[Time]]</f>
        <v>0</v>
      </c>
      <c r="R103" s="33">
        <f>ResourceEffects[[#This Row],[Drone ID]]</f>
        <v>0</v>
      </c>
      <c r="S103" s="33">
        <f>_xlfn.XLOOKUP(ResourceEffects[[#This Row],[Resource Name]],ResourceNames,ResourceIds,"")</f>
        <v>3011</v>
      </c>
      <c r="T103" s="33">
        <f>_xlfn.XLOOKUP(ResourceEffects[[#This Row],[Event Type]],EventTypeNames,EventTypeIds,"")</f>
        <v>2</v>
      </c>
      <c r="U103" s="33">
        <f>IF(ResourceEffects[[#This Row],[Is Local]]="Yes",1,0)</f>
        <v>1</v>
      </c>
      <c r="V103" s="33">
        <f>IF(ResourceEffects[[#This Row],[Is Installed]]="Yes",1,0)</f>
        <v>0</v>
      </c>
      <c r="W103" s="33">
        <f>IF(ResourceEffects[[#This Row],[Status]]="Locked",1,0)</f>
        <v>0</v>
      </c>
      <c r="X103" s="33">
        <f>IF(ResourceEffects[[#This Row],[event_type]]=1,0,1)</f>
        <v>1</v>
      </c>
      <c r="Y103" s="33">
        <f>IF(ResourceEffects[[#This Row],[Use Abundancies]]="Yes",1,0)</f>
        <v>0</v>
      </c>
      <c r="Z103" s="33">
        <f>ResourceEffects[[#This Row],[∆]]</f>
        <v>1</v>
      </c>
      <c r="AB103" s="35">
        <v>14111</v>
      </c>
      <c r="AD103" s="35">
        <v>0</v>
      </c>
      <c r="AE103" s="35">
        <v>3011</v>
      </c>
      <c r="AF103" s="35">
        <v>2</v>
      </c>
      <c r="AG103" s="35">
        <v>1</v>
      </c>
      <c r="AH103" s="35">
        <v>0</v>
      </c>
      <c r="AI103" s="35">
        <v>0</v>
      </c>
      <c r="AJ103" s="35">
        <v>1</v>
      </c>
      <c r="AK103" s="35">
        <v>0</v>
      </c>
      <c r="AL103" s="35">
        <v>1</v>
      </c>
      <c r="AM103" s="35">
        <v>0</v>
      </c>
      <c r="AN103" s="35">
        <v>185</v>
      </c>
    </row>
    <row r="104" spans="1:40" x14ac:dyDescent="0.3">
      <c r="A104" s="39">
        <v>0</v>
      </c>
      <c r="B104" s="32" t="s">
        <v>106</v>
      </c>
      <c r="C104" s="28" t="s">
        <v>456</v>
      </c>
      <c r="D104" s="28">
        <v>1</v>
      </c>
      <c r="E104" s="28" t="s">
        <v>446</v>
      </c>
      <c r="F104" s="32" t="s">
        <v>285</v>
      </c>
      <c r="G104" s="28" t="str">
        <f>"No"</f>
        <v>No</v>
      </c>
      <c r="H104" s="28">
        <f>0</f>
        <v>0</v>
      </c>
      <c r="I104" s="28" t="str">
        <f>"Yes"</f>
        <v>Yes</v>
      </c>
      <c r="J104" s="28" t="str">
        <f t="shared" si="1"/>
        <v>No</v>
      </c>
      <c r="K104" s="28">
        <f>INT(ResourceEffects[[#This Row],[Time]]*TimeInterval/60/60/24)</f>
        <v>0</v>
      </c>
      <c r="L104" s="28">
        <f>INT(ResourceEffects[[#This Row],[Time]]*TimeInterval/60/60)-ResourceEffects[[#This Row],[Days]]*24</f>
        <v>0</v>
      </c>
      <c r="M104" s="28">
        <f>INT(ResourceEffects[[#This Row],[Time]]*TimeInterval/60)-ResourceEffects[[#This Row],[Hours]]*60-ResourceEffects[[#This Row],[Days]]*60*24</f>
        <v>0</v>
      </c>
      <c r="N104" s="28">
        <f>ResourceEffects[[#This Row],[Time]]*TimeInterval-ResourceEffects[[#This Row],[Min]]*60-ResourceEffects[[#This Row],[Hours]]*60*60-ResourceEffects[[#This Row],[Days]]*60*60*24</f>
        <v>0</v>
      </c>
      <c r="O104" s="33">
        <f ca="1">INT(RAND()*999999999)</f>
        <v>621961886</v>
      </c>
      <c r="P104" s="33">
        <f>_xlfn.XLOOKUP(ResourceEffects[[#This Row],[Protocol Name]],ProtocolNamesCol,ProtocolIds,"")</f>
        <v>14101</v>
      </c>
      <c r="Q104" s="33">
        <f>ResourceEffects[[#This Row],[Time]]</f>
        <v>0</v>
      </c>
      <c r="R104" s="33">
        <f>ResourceEffects[[#This Row],[Drone ID]]</f>
        <v>0</v>
      </c>
      <c r="S104" s="33">
        <f>_xlfn.XLOOKUP(ResourceEffects[[#This Row],[Resource Name]],ResourceNames,ResourceIds,"")</f>
        <v>3121</v>
      </c>
      <c r="T104" s="33">
        <f>_xlfn.XLOOKUP(ResourceEffects[[#This Row],[Event Type]],EventTypeNames,EventTypeIds,"")</f>
        <v>2</v>
      </c>
      <c r="U104" s="33">
        <f>IF(ResourceEffects[[#This Row],[Is Local]]="Yes",1,0)</f>
        <v>1</v>
      </c>
      <c r="V104" s="33">
        <f>IF(ResourceEffects[[#This Row],[Is Installed]]="Yes",1,0)</f>
        <v>0</v>
      </c>
      <c r="W104" s="33">
        <f>IF(ResourceEffects[[#This Row],[Status]]="Locked",1,0)</f>
        <v>0</v>
      </c>
      <c r="X104" s="33">
        <f>IF(ResourceEffects[[#This Row],[event_type]]=1,0,1)</f>
        <v>1</v>
      </c>
      <c r="Y104" s="33">
        <f>IF(ResourceEffects[[#This Row],[Use Abundancies]]="Yes",1,0)</f>
        <v>0</v>
      </c>
      <c r="Z104" s="33">
        <f>ResourceEffects[[#This Row],[∆]]</f>
        <v>1</v>
      </c>
      <c r="AB104" s="35">
        <v>14111</v>
      </c>
      <c r="AD104" s="35">
        <v>0</v>
      </c>
      <c r="AE104" s="35">
        <v>3101</v>
      </c>
      <c r="AF104" s="35">
        <v>2</v>
      </c>
      <c r="AG104" s="35">
        <v>1</v>
      </c>
      <c r="AH104" s="35">
        <v>0</v>
      </c>
      <c r="AI104" s="35">
        <v>0</v>
      </c>
      <c r="AJ104" s="35">
        <v>1</v>
      </c>
      <c r="AK104" s="35">
        <v>0</v>
      </c>
      <c r="AL104" s="35">
        <v>1</v>
      </c>
      <c r="AM104" s="35">
        <v>0</v>
      </c>
      <c r="AN104" s="35">
        <v>186</v>
      </c>
    </row>
    <row r="105" spans="1:40" x14ac:dyDescent="0.3">
      <c r="A105" s="39">
        <v>0</v>
      </c>
      <c r="B105" s="32" t="s">
        <v>106</v>
      </c>
      <c r="C105" s="28" t="s">
        <v>456</v>
      </c>
      <c r="D105" s="28">
        <v>1</v>
      </c>
      <c r="E105" s="28" t="s">
        <v>446</v>
      </c>
      <c r="F105" s="32" t="s">
        <v>287</v>
      </c>
      <c r="G105" s="28" t="str">
        <f>"No"</f>
        <v>No</v>
      </c>
      <c r="H105" s="28">
        <f>0</f>
        <v>0</v>
      </c>
      <c r="I105" s="28" t="str">
        <f>"Yes"</f>
        <v>Yes</v>
      </c>
      <c r="J105" s="28" t="str">
        <f t="shared" si="1"/>
        <v>No</v>
      </c>
      <c r="K105" s="28">
        <f>INT(ResourceEffects[[#This Row],[Time]]*TimeInterval/60/60/24)</f>
        <v>0</v>
      </c>
      <c r="L105" s="28">
        <f>INT(ResourceEffects[[#This Row],[Time]]*TimeInterval/60/60)-ResourceEffects[[#This Row],[Days]]*24</f>
        <v>0</v>
      </c>
      <c r="M105" s="28">
        <f>INT(ResourceEffects[[#This Row],[Time]]*TimeInterval/60)-ResourceEffects[[#This Row],[Hours]]*60-ResourceEffects[[#This Row],[Days]]*60*24</f>
        <v>0</v>
      </c>
      <c r="N105" s="28">
        <f>ResourceEffects[[#This Row],[Time]]*TimeInterval-ResourceEffects[[#This Row],[Min]]*60-ResourceEffects[[#This Row],[Hours]]*60*60-ResourceEffects[[#This Row],[Days]]*60*60*24</f>
        <v>0</v>
      </c>
      <c r="O105" s="33">
        <f ca="1">INT(RAND()*999999999)</f>
        <v>305973436</v>
      </c>
      <c r="P105" s="33">
        <f>_xlfn.XLOOKUP(ResourceEffects[[#This Row],[Protocol Name]],ProtocolNamesCol,ProtocolIds,"")</f>
        <v>14101</v>
      </c>
      <c r="Q105" s="33">
        <f>ResourceEffects[[#This Row],[Time]]</f>
        <v>0</v>
      </c>
      <c r="R105" s="33">
        <f>ResourceEffects[[#This Row],[Drone ID]]</f>
        <v>0</v>
      </c>
      <c r="S105" s="33">
        <f>_xlfn.XLOOKUP(ResourceEffects[[#This Row],[Resource Name]],ResourceNames,ResourceIds,"")</f>
        <v>3141</v>
      </c>
      <c r="T105" s="33">
        <f>_xlfn.XLOOKUP(ResourceEffects[[#This Row],[Event Type]],EventTypeNames,EventTypeIds,"")</f>
        <v>2</v>
      </c>
      <c r="U105" s="33">
        <f>IF(ResourceEffects[[#This Row],[Is Local]]="Yes",1,0)</f>
        <v>1</v>
      </c>
      <c r="V105" s="33">
        <f>IF(ResourceEffects[[#This Row],[Is Installed]]="Yes",1,0)</f>
        <v>0</v>
      </c>
      <c r="W105" s="33">
        <f>IF(ResourceEffects[[#This Row],[Status]]="Locked",1,0)</f>
        <v>0</v>
      </c>
      <c r="X105" s="33">
        <f>IF(ResourceEffects[[#This Row],[event_type]]=1,0,1)</f>
        <v>1</v>
      </c>
      <c r="Y105" s="33">
        <f>IF(ResourceEffects[[#This Row],[Use Abundancies]]="Yes",1,0)</f>
        <v>0</v>
      </c>
      <c r="Z105" s="33">
        <f>ResourceEffects[[#This Row],[∆]]</f>
        <v>1</v>
      </c>
      <c r="AB105" s="35">
        <v>14111</v>
      </c>
      <c r="AD105" s="35">
        <v>0</v>
      </c>
      <c r="AE105" s="35">
        <v>3111</v>
      </c>
      <c r="AF105" s="35">
        <v>2</v>
      </c>
      <c r="AG105" s="35">
        <v>1</v>
      </c>
      <c r="AH105" s="35">
        <v>0</v>
      </c>
      <c r="AI105" s="35">
        <v>0</v>
      </c>
      <c r="AJ105" s="35">
        <v>1</v>
      </c>
      <c r="AK105" s="35">
        <v>0</v>
      </c>
      <c r="AL105" s="35">
        <v>1</v>
      </c>
      <c r="AM105" s="35">
        <v>0</v>
      </c>
      <c r="AN105" s="35">
        <v>187</v>
      </c>
    </row>
    <row r="106" spans="1:40" x14ac:dyDescent="0.3">
      <c r="A106" s="39">
        <v>0</v>
      </c>
      <c r="B106" s="32" t="s">
        <v>106</v>
      </c>
      <c r="C106" s="28" t="s">
        <v>455</v>
      </c>
      <c r="D106" s="28">
        <v>1</v>
      </c>
      <c r="E106" s="28" t="s">
        <v>446</v>
      </c>
      <c r="F106" s="32" t="s">
        <v>303</v>
      </c>
      <c r="G106" s="28" t="str">
        <f>"No"</f>
        <v>No</v>
      </c>
      <c r="H106" s="28">
        <f>0</f>
        <v>0</v>
      </c>
      <c r="I106" s="28" t="str">
        <f>"Yes"</f>
        <v>Yes</v>
      </c>
      <c r="J106" s="28" t="str">
        <f t="shared" si="1"/>
        <v>No</v>
      </c>
      <c r="K106" s="28">
        <f>INT(ResourceEffects[[#This Row],[Time]]*TimeInterval/60/60/24)</f>
        <v>0</v>
      </c>
      <c r="L106" s="28">
        <f>INT(ResourceEffects[[#This Row],[Time]]*TimeInterval/60/60)-ResourceEffects[[#This Row],[Days]]*24</f>
        <v>0</v>
      </c>
      <c r="M106" s="28">
        <f>INT(ResourceEffects[[#This Row],[Time]]*TimeInterval/60)-ResourceEffects[[#This Row],[Hours]]*60-ResourceEffects[[#This Row],[Days]]*60*24</f>
        <v>0</v>
      </c>
      <c r="N106" s="28">
        <f>ResourceEffects[[#This Row],[Time]]*TimeInterval-ResourceEffects[[#This Row],[Min]]*60-ResourceEffects[[#This Row],[Hours]]*60*60-ResourceEffects[[#This Row],[Days]]*60*60*24</f>
        <v>0</v>
      </c>
      <c r="O106" s="33">
        <f ca="1">INT(RAND()*999999999)</f>
        <v>569945162</v>
      </c>
      <c r="P106" s="33">
        <f>_xlfn.XLOOKUP(ResourceEffects[[#This Row],[Protocol Name]],ProtocolNamesCol,ProtocolIds,"")</f>
        <v>14101</v>
      </c>
      <c r="Q106" s="33">
        <f>ResourceEffects[[#This Row],[Time]]</f>
        <v>0</v>
      </c>
      <c r="R106" s="33">
        <f>ResourceEffects[[#This Row],[Drone ID]]</f>
        <v>0</v>
      </c>
      <c r="S106" s="33">
        <f>_xlfn.XLOOKUP(ResourceEffects[[#This Row],[Resource Name]],ResourceNames,ResourceIds,"")</f>
        <v>4101</v>
      </c>
      <c r="T106" s="33">
        <f>_xlfn.XLOOKUP(ResourceEffects[[#This Row],[Event Type]],EventTypeNames,EventTypeIds,"")</f>
        <v>1</v>
      </c>
      <c r="U106" s="33">
        <f>IF(ResourceEffects[[#This Row],[Is Local]]="Yes",1,0)</f>
        <v>1</v>
      </c>
      <c r="V106" s="33">
        <f>IF(ResourceEffects[[#This Row],[Is Installed]]="Yes",1,0)</f>
        <v>0</v>
      </c>
      <c r="W106" s="33">
        <f>IF(ResourceEffects[[#This Row],[Status]]="Locked",1,0)</f>
        <v>0</v>
      </c>
      <c r="X106" s="33">
        <f>IF(ResourceEffects[[#This Row],[event_type]]=1,0,1)</f>
        <v>0</v>
      </c>
      <c r="Y106" s="33">
        <f>IF(ResourceEffects[[#This Row],[Use Abundancies]]="Yes",1,0)</f>
        <v>0</v>
      </c>
      <c r="Z106" s="33">
        <f>ResourceEffects[[#This Row],[∆]]</f>
        <v>1</v>
      </c>
      <c r="AB106" s="35">
        <v>14111</v>
      </c>
      <c r="AD106" s="35">
        <v>0</v>
      </c>
      <c r="AE106" s="35">
        <v>4111</v>
      </c>
      <c r="AF106" s="35">
        <v>1</v>
      </c>
      <c r="AG106" s="35">
        <v>1</v>
      </c>
      <c r="AH106" s="35">
        <v>0</v>
      </c>
      <c r="AI106" s="35">
        <v>0</v>
      </c>
      <c r="AJ106" s="35">
        <v>0</v>
      </c>
      <c r="AK106" s="35">
        <v>0</v>
      </c>
      <c r="AL106" s="35">
        <v>1</v>
      </c>
      <c r="AM106" s="35">
        <v>0</v>
      </c>
      <c r="AN106" s="35">
        <v>188</v>
      </c>
    </row>
    <row r="107" spans="1:40" x14ac:dyDescent="0.3">
      <c r="A107" s="39">
        <v>0</v>
      </c>
      <c r="B107" s="32" t="s">
        <v>108</v>
      </c>
      <c r="C107" s="28" t="s">
        <v>456</v>
      </c>
      <c r="D107" s="28">
        <v>1</v>
      </c>
      <c r="E107" s="28" t="s">
        <v>446</v>
      </c>
      <c r="F107" s="32" t="s">
        <v>275</v>
      </c>
      <c r="G107" s="28" t="str">
        <f>"No"</f>
        <v>No</v>
      </c>
      <c r="H107" s="28">
        <f>0</f>
        <v>0</v>
      </c>
      <c r="I107" s="28" t="str">
        <f>"Yes"</f>
        <v>Yes</v>
      </c>
      <c r="J107" s="28" t="str">
        <f t="shared" si="1"/>
        <v>No</v>
      </c>
      <c r="K107" s="28">
        <f>INT(ResourceEffects[[#This Row],[Time]]*TimeInterval/60/60/24)</f>
        <v>0</v>
      </c>
      <c r="L107" s="28">
        <f>INT(ResourceEffects[[#This Row],[Time]]*TimeInterval/60/60)-ResourceEffects[[#This Row],[Days]]*24</f>
        <v>0</v>
      </c>
      <c r="M107" s="28">
        <f>INT(ResourceEffects[[#This Row],[Time]]*TimeInterval/60)-ResourceEffects[[#This Row],[Hours]]*60-ResourceEffects[[#This Row],[Days]]*60*24</f>
        <v>0</v>
      </c>
      <c r="N107" s="28">
        <f>ResourceEffects[[#This Row],[Time]]*TimeInterval-ResourceEffects[[#This Row],[Min]]*60-ResourceEffects[[#This Row],[Hours]]*60*60-ResourceEffects[[#This Row],[Days]]*60*60*24</f>
        <v>0</v>
      </c>
      <c r="O107" s="33">
        <f ca="1">INT(RAND()*999999999)</f>
        <v>413418205</v>
      </c>
      <c r="P107" s="33">
        <f>_xlfn.XLOOKUP(ResourceEffects[[#This Row],[Protocol Name]],ProtocolNamesCol,ProtocolIds,"")</f>
        <v>14111</v>
      </c>
      <c r="Q107" s="33">
        <f>ResourceEffects[[#This Row],[Time]]</f>
        <v>0</v>
      </c>
      <c r="R107" s="33">
        <f>ResourceEffects[[#This Row],[Drone ID]]</f>
        <v>0</v>
      </c>
      <c r="S107" s="33">
        <f>_xlfn.XLOOKUP(ResourceEffects[[#This Row],[Resource Name]],ResourceNames,ResourceIds,"")</f>
        <v>3011</v>
      </c>
      <c r="T107" s="33">
        <f>_xlfn.XLOOKUP(ResourceEffects[[#This Row],[Event Type]],EventTypeNames,EventTypeIds,"")</f>
        <v>2</v>
      </c>
      <c r="U107" s="33">
        <f>IF(ResourceEffects[[#This Row],[Is Local]]="Yes",1,0)</f>
        <v>1</v>
      </c>
      <c r="V107" s="33">
        <f>IF(ResourceEffects[[#This Row],[Is Installed]]="Yes",1,0)</f>
        <v>0</v>
      </c>
      <c r="W107" s="33">
        <f>IF(ResourceEffects[[#This Row],[Status]]="Locked",1,0)</f>
        <v>0</v>
      </c>
      <c r="X107" s="33">
        <f>IF(ResourceEffects[[#This Row],[event_type]]=1,0,1)</f>
        <v>1</v>
      </c>
      <c r="Y107" s="33">
        <f>IF(ResourceEffects[[#This Row],[Use Abundancies]]="Yes",1,0)</f>
        <v>0</v>
      </c>
      <c r="Z107" s="33">
        <f>ResourceEffects[[#This Row],[∆]]</f>
        <v>1</v>
      </c>
      <c r="AB107" s="35">
        <v>14121</v>
      </c>
      <c r="AD107" s="35">
        <v>0</v>
      </c>
      <c r="AE107" s="35">
        <v>3101</v>
      </c>
      <c r="AF107" s="35">
        <v>2</v>
      </c>
      <c r="AG107" s="35">
        <v>1</v>
      </c>
      <c r="AH107" s="35">
        <v>0</v>
      </c>
      <c r="AI107" s="35">
        <v>0</v>
      </c>
      <c r="AJ107" s="35">
        <v>1</v>
      </c>
      <c r="AK107" s="35">
        <v>0</v>
      </c>
      <c r="AL107" s="35">
        <v>1</v>
      </c>
      <c r="AM107" s="35">
        <v>0</v>
      </c>
      <c r="AN107" s="35">
        <v>189</v>
      </c>
    </row>
    <row r="108" spans="1:40" x14ac:dyDescent="0.3">
      <c r="A108" s="39">
        <v>0</v>
      </c>
      <c r="B108" s="32" t="s">
        <v>108</v>
      </c>
      <c r="C108" s="28" t="s">
        <v>456</v>
      </c>
      <c r="D108" s="28">
        <v>1</v>
      </c>
      <c r="E108" s="28" t="s">
        <v>446</v>
      </c>
      <c r="F108" s="32" t="s">
        <v>281</v>
      </c>
      <c r="G108" s="28" t="str">
        <f>"No"</f>
        <v>No</v>
      </c>
      <c r="H108" s="28">
        <f>0</f>
        <v>0</v>
      </c>
      <c r="I108" s="28" t="str">
        <f>"Yes"</f>
        <v>Yes</v>
      </c>
      <c r="J108" s="28" t="str">
        <f t="shared" si="1"/>
        <v>No</v>
      </c>
      <c r="K108" s="28">
        <f>INT(ResourceEffects[[#This Row],[Time]]*TimeInterval/60/60/24)</f>
        <v>0</v>
      </c>
      <c r="L108" s="28">
        <f>INT(ResourceEffects[[#This Row],[Time]]*TimeInterval/60/60)-ResourceEffects[[#This Row],[Days]]*24</f>
        <v>0</v>
      </c>
      <c r="M108" s="28">
        <f>INT(ResourceEffects[[#This Row],[Time]]*TimeInterval/60)-ResourceEffects[[#This Row],[Hours]]*60-ResourceEffects[[#This Row],[Days]]*60*24</f>
        <v>0</v>
      </c>
      <c r="N108" s="28">
        <f>ResourceEffects[[#This Row],[Time]]*TimeInterval-ResourceEffects[[#This Row],[Min]]*60-ResourceEffects[[#This Row],[Hours]]*60*60-ResourceEffects[[#This Row],[Days]]*60*60*24</f>
        <v>0</v>
      </c>
      <c r="O108" s="33">
        <f ca="1">INT(RAND()*999999999)</f>
        <v>287156206</v>
      </c>
      <c r="P108" s="33">
        <f>_xlfn.XLOOKUP(ResourceEffects[[#This Row],[Protocol Name]],ProtocolNamesCol,ProtocolIds,"")</f>
        <v>14111</v>
      </c>
      <c r="Q108" s="33">
        <f>ResourceEffects[[#This Row],[Time]]</f>
        <v>0</v>
      </c>
      <c r="R108" s="33">
        <f>ResourceEffects[[#This Row],[Drone ID]]</f>
        <v>0</v>
      </c>
      <c r="S108" s="33">
        <f>_xlfn.XLOOKUP(ResourceEffects[[#This Row],[Resource Name]],ResourceNames,ResourceIds,"")</f>
        <v>3101</v>
      </c>
      <c r="T108" s="33">
        <f>_xlfn.XLOOKUP(ResourceEffects[[#This Row],[Event Type]],EventTypeNames,EventTypeIds,"")</f>
        <v>2</v>
      </c>
      <c r="U108" s="33">
        <f>IF(ResourceEffects[[#This Row],[Is Local]]="Yes",1,0)</f>
        <v>1</v>
      </c>
      <c r="V108" s="33">
        <f>IF(ResourceEffects[[#This Row],[Is Installed]]="Yes",1,0)</f>
        <v>0</v>
      </c>
      <c r="W108" s="33">
        <f>IF(ResourceEffects[[#This Row],[Status]]="Locked",1,0)</f>
        <v>0</v>
      </c>
      <c r="X108" s="33">
        <f>IF(ResourceEffects[[#This Row],[event_type]]=1,0,1)</f>
        <v>1</v>
      </c>
      <c r="Y108" s="33">
        <f>IF(ResourceEffects[[#This Row],[Use Abundancies]]="Yes",1,0)</f>
        <v>0</v>
      </c>
      <c r="Z108" s="33">
        <f>ResourceEffects[[#This Row],[∆]]</f>
        <v>1</v>
      </c>
      <c r="AB108" s="35">
        <v>14121</v>
      </c>
      <c r="AD108" s="35">
        <v>0</v>
      </c>
      <c r="AE108" s="35">
        <v>3111</v>
      </c>
      <c r="AF108" s="35">
        <v>2</v>
      </c>
      <c r="AG108" s="35">
        <v>1</v>
      </c>
      <c r="AH108" s="35">
        <v>0</v>
      </c>
      <c r="AI108" s="35">
        <v>0</v>
      </c>
      <c r="AJ108" s="35">
        <v>1</v>
      </c>
      <c r="AK108" s="35">
        <v>0</v>
      </c>
      <c r="AL108" s="35">
        <v>1</v>
      </c>
      <c r="AM108" s="35">
        <v>0</v>
      </c>
      <c r="AN108" s="35">
        <v>190</v>
      </c>
    </row>
    <row r="109" spans="1:40" x14ac:dyDescent="0.3">
      <c r="A109" s="39">
        <v>0</v>
      </c>
      <c r="B109" s="32" t="s">
        <v>108</v>
      </c>
      <c r="C109" s="28" t="s">
        <v>456</v>
      </c>
      <c r="D109" s="28">
        <v>1</v>
      </c>
      <c r="E109" s="28" t="s">
        <v>446</v>
      </c>
      <c r="F109" s="32" t="s">
        <v>283</v>
      </c>
      <c r="G109" s="28" t="str">
        <f>"No"</f>
        <v>No</v>
      </c>
      <c r="H109" s="28">
        <f>0</f>
        <v>0</v>
      </c>
      <c r="I109" s="28" t="str">
        <f>"Yes"</f>
        <v>Yes</v>
      </c>
      <c r="J109" s="28" t="str">
        <f t="shared" si="1"/>
        <v>No</v>
      </c>
      <c r="K109" s="28">
        <f>INT(ResourceEffects[[#This Row],[Time]]*TimeInterval/60/60/24)</f>
        <v>0</v>
      </c>
      <c r="L109" s="28">
        <f>INT(ResourceEffects[[#This Row],[Time]]*TimeInterval/60/60)-ResourceEffects[[#This Row],[Days]]*24</f>
        <v>0</v>
      </c>
      <c r="M109" s="28">
        <f>INT(ResourceEffects[[#This Row],[Time]]*TimeInterval/60)-ResourceEffects[[#This Row],[Hours]]*60-ResourceEffects[[#This Row],[Days]]*60*24</f>
        <v>0</v>
      </c>
      <c r="N109" s="28">
        <f>ResourceEffects[[#This Row],[Time]]*TimeInterval-ResourceEffects[[#This Row],[Min]]*60-ResourceEffects[[#This Row],[Hours]]*60*60-ResourceEffects[[#This Row],[Days]]*60*60*24</f>
        <v>0</v>
      </c>
      <c r="O109" s="33">
        <f ca="1">INT(RAND()*999999999)</f>
        <v>892765762</v>
      </c>
      <c r="P109" s="33">
        <f>_xlfn.XLOOKUP(ResourceEffects[[#This Row],[Protocol Name]],ProtocolNamesCol,ProtocolIds,"")</f>
        <v>14111</v>
      </c>
      <c r="Q109" s="33">
        <f>ResourceEffects[[#This Row],[Time]]</f>
        <v>0</v>
      </c>
      <c r="R109" s="33">
        <f>ResourceEffects[[#This Row],[Drone ID]]</f>
        <v>0</v>
      </c>
      <c r="S109" s="33">
        <f>_xlfn.XLOOKUP(ResourceEffects[[#This Row],[Resource Name]],ResourceNames,ResourceIds,"")</f>
        <v>3111</v>
      </c>
      <c r="T109" s="33">
        <f>_xlfn.XLOOKUP(ResourceEffects[[#This Row],[Event Type]],EventTypeNames,EventTypeIds,"")</f>
        <v>2</v>
      </c>
      <c r="U109" s="33">
        <f>IF(ResourceEffects[[#This Row],[Is Local]]="Yes",1,0)</f>
        <v>1</v>
      </c>
      <c r="V109" s="33">
        <f>IF(ResourceEffects[[#This Row],[Is Installed]]="Yes",1,0)</f>
        <v>0</v>
      </c>
      <c r="W109" s="33">
        <f>IF(ResourceEffects[[#This Row],[Status]]="Locked",1,0)</f>
        <v>0</v>
      </c>
      <c r="X109" s="33">
        <f>IF(ResourceEffects[[#This Row],[event_type]]=1,0,1)</f>
        <v>1</v>
      </c>
      <c r="Y109" s="33">
        <f>IF(ResourceEffects[[#This Row],[Use Abundancies]]="Yes",1,0)</f>
        <v>0</v>
      </c>
      <c r="Z109" s="33">
        <f>ResourceEffects[[#This Row],[∆]]</f>
        <v>1</v>
      </c>
      <c r="AB109" s="35">
        <v>14121</v>
      </c>
      <c r="AD109" s="35">
        <v>0</v>
      </c>
      <c r="AE109" s="35">
        <v>3201</v>
      </c>
      <c r="AF109" s="35">
        <v>2</v>
      </c>
      <c r="AG109" s="35">
        <v>1</v>
      </c>
      <c r="AH109" s="35">
        <v>0</v>
      </c>
      <c r="AI109" s="35">
        <v>0</v>
      </c>
      <c r="AJ109" s="35">
        <v>1</v>
      </c>
      <c r="AK109" s="35">
        <v>0</v>
      </c>
      <c r="AL109" s="35">
        <v>1</v>
      </c>
      <c r="AM109" s="35">
        <v>0</v>
      </c>
      <c r="AN109" s="35">
        <v>191</v>
      </c>
    </row>
    <row r="110" spans="1:40" x14ac:dyDescent="0.3">
      <c r="A110" s="39">
        <v>0</v>
      </c>
      <c r="B110" s="32" t="s">
        <v>108</v>
      </c>
      <c r="C110" s="28" t="s">
        <v>455</v>
      </c>
      <c r="D110" s="28">
        <v>1</v>
      </c>
      <c r="E110" s="28" t="s">
        <v>446</v>
      </c>
      <c r="F110" s="32" t="s">
        <v>305</v>
      </c>
      <c r="G110" s="28" t="str">
        <f>"No"</f>
        <v>No</v>
      </c>
      <c r="H110" s="28">
        <f>0</f>
        <v>0</v>
      </c>
      <c r="I110" s="28" t="str">
        <f>"Yes"</f>
        <v>Yes</v>
      </c>
      <c r="J110" s="28" t="str">
        <f t="shared" si="1"/>
        <v>No</v>
      </c>
      <c r="K110" s="28">
        <f>INT(ResourceEffects[[#This Row],[Time]]*TimeInterval/60/60/24)</f>
        <v>0</v>
      </c>
      <c r="L110" s="28">
        <f>INT(ResourceEffects[[#This Row],[Time]]*TimeInterval/60/60)-ResourceEffects[[#This Row],[Days]]*24</f>
        <v>0</v>
      </c>
      <c r="M110" s="28">
        <f>INT(ResourceEffects[[#This Row],[Time]]*TimeInterval/60)-ResourceEffects[[#This Row],[Hours]]*60-ResourceEffects[[#This Row],[Days]]*60*24</f>
        <v>0</v>
      </c>
      <c r="N110" s="28">
        <f>ResourceEffects[[#This Row],[Time]]*TimeInterval-ResourceEffects[[#This Row],[Min]]*60-ResourceEffects[[#This Row],[Hours]]*60*60-ResourceEffects[[#This Row],[Days]]*60*60*24</f>
        <v>0</v>
      </c>
      <c r="O110" s="33">
        <f ca="1">INT(RAND()*999999999)</f>
        <v>410066409</v>
      </c>
      <c r="P110" s="33">
        <f>_xlfn.XLOOKUP(ResourceEffects[[#This Row],[Protocol Name]],ProtocolNamesCol,ProtocolIds,"")</f>
        <v>14111</v>
      </c>
      <c r="Q110" s="33">
        <f>ResourceEffects[[#This Row],[Time]]</f>
        <v>0</v>
      </c>
      <c r="R110" s="33">
        <f>ResourceEffects[[#This Row],[Drone ID]]</f>
        <v>0</v>
      </c>
      <c r="S110" s="33">
        <f>_xlfn.XLOOKUP(ResourceEffects[[#This Row],[Resource Name]],ResourceNames,ResourceIds,"")</f>
        <v>4111</v>
      </c>
      <c r="T110" s="33">
        <f>_xlfn.XLOOKUP(ResourceEffects[[#This Row],[Event Type]],EventTypeNames,EventTypeIds,"")</f>
        <v>1</v>
      </c>
      <c r="U110" s="33">
        <f>IF(ResourceEffects[[#This Row],[Is Local]]="Yes",1,0)</f>
        <v>1</v>
      </c>
      <c r="V110" s="33">
        <f>IF(ResourceEffects[[#This Row],[Is Installed]]="Yes",1,0)</f>
        <v>0</v>
      </c>
      <c r="W110" s="33">
        <f>IF(ResourceEffects[[#This Row],[Status]]="Locked",1,0)</f>
        <v>0</v>
      </c>
      <c r="X110" s="33">
        <f>IF(ResourceEffects[[#This Row],[event_type]]=1,0,1)</f>
        <v>0</v>
      </c>
      <c r="Y110" s="33">
        <f>IF(ResourceEffects[[#This Row],[Use Abundancies]]="Yes",1,0)</f>
        <v>0</v>
      </c>
      <c r="Z110" s="33">
        <f>ResourceEffects[[#This Row],[∆]]</f>
        <v>1</v>
      </c>
      <c r="AB110" s="35">
        <v>14121</v>
      </c>
      <c r="AD110" s="35">
        <v>0</v>
      </c>
      <c r="AE110" s="35">
        <v>4121</v>
      </c>
      <c r="AF110" s="35">
        <v>1</v>
      </c>
      <c r="AG110" s="35">
        <v>1</v>
      </c>
      <c r="AH110" s="35">
        <v>0</v>
      </c>
      <c r="AI110" s="35">
        <v>0</v>
      </c>
      <c r="AJ110" s="35">
        <v>0</v>
      </c>
      <c r="AK110" s="35">
        <v>0</v>
      </c>
      <c r="AL110" s="35">
        <v>1</v>
      </c>
      <c r="AM110" s="35">
        <v>0</v>
      </c>
      <c r="AN110" s="35">
        <v>192</v>
      </c>
    </row>
    <row r="111" spans="1:40" x14ac:dyDescent="0.3">
      <c r="A111" s="39">
        <v>0</v>
      </c>
      <c r="B111" s="32" t="s">
        <v>110</v>
      </c>
      <c r="C111" s="28" t="s">
        <v>456</v>
      </c>
      <c r="D111" s="28">
        <v>1</v>
      </c>
      <c r="E111" s="28" t="s">
        <v>446</v>
      </c>
      <c r="F111" s="32" t="s">
        <v>281</v>
      </c>
      <c r="G111" s="28" t="str">
        <f>"No"</f>
        <v>No</v>
      </c>
      <c r="H111" s="28">
        <f>0</f>
        <v>0</v>
      </c>
      <c r="I111" s="28" t="str">
        <f>"Yes"</f>
        <v>Yes</v>
      </c>
      <c r="J111" s="28" t="str">
        <f t="shared" si="1"/>
        <v>No</v>
      </c>
      <c r="K111" s="28">
        <f>INT(ResourceEffects[[#This Row],[Time]]*TimeInterval/60/60/24)</f>
        <v>0</v>
      </c>
      <c r="L111" s="28">
        <f>INT(ResourceEffects[[#This Row],[Time]]*TimeInterval/60/60)-ResourceEffects[[#This Row],[Days]]*24</f>
        <v>0</v>
      </c>
      <c r="M111" s="28">
        <f>INT(ResourceEffects[[#This Row],[Time]]*TimeInterval/60)-ResourceEffects[[#This Row],[Hours]]*60-ResourceEffects[[#This Row],[Days]]*60*24</f>
        <v>0</v>
      </c>
      <c r="N111" s="28">
        <f>ResourceEffects[[#This Row],[Time]]*TimeInterval-ResourceEffects[[#This Row],[Min]]*60-ResourceEffects[[#This Row],[Hours]]*60*60-ResourceEffects[[#This Row],[Days]]*60*60*24</f>
        <v>0</v>
      </c>
      <c r="O111" s="33">
        <f ca="1">INT(RAND()*999999999)</f>
        <v>54907656</v>
      </c>
      <c r="P111" s="33">
        <f>_xlfn.XLOOKUP(ResourceEffects[[#This Row],[Protocol Name]],ProtocolNamesCol,ProtocolIds,"")</f>
        <v>14121</v>
      </c>
      <c r="Q111" s="33">
        <f>ResourceEffects[[#This Row],[Time]]</f>
        <v>0</v>
      </c>
      <c r="R111" s="33">
        <f>ResourceEffects[[#This Row],[Drone ID]]</f>
        <v>0</v>
      </c>
      <c r="S111" s="33">
        <f>_xlfn.XLOOKUP(ResourceEffects[[#This Row],[Resource Name]],ResourceNames,ResourceIds,"")</f>
        <v>3101</v>
      </c>
      <c r="T111" s="33">
        <f>_xlfn.XLOOKUP(ResourceEffects[[#This Row],[Event Type]],EventTypeNames,EventTypeIds,"")</f>
        <v>2</v>
      </c>
      <c r="U111" s="33">
        <f>IF(ResourceEffects[[#This Row],[Is Local]]="Yes",1,0)</f>
        <v>1</v>
      </c>
      <c r="V111" s="33">
        <f>IF(ResourceEffects[[#This Row],[Is Installed]]="Yes",1,0)</f>
        <v>0</v>
      </c>
      <c r="W111" s="33">
        <f>IF(ResourceEffects[[#This Row],[Status]]="Locked",1,0)</f>
        <v>0</v>
      </c>
      <c r="X111" s="33">
        <f>IF(ResourceEffects[[#This Row],[event_type]]=1,0,1)</f>
        <v>1</v>
      </c>
      <c r="Y111" s="33">
        <f>IF(ResourceEffects[[#This Row],[Use Abundancies]]="Yes",1,0)</f>
        <v>0</v>
      </c>
      <c r="Z111" s="33">
        <f>ResourceEffects[[#This Row],[∆]]</f>
        <v>1</v>
      </c>
      <c r="AB111" s="35">
        <v>14131</v>
      </c>
      <c r="AD111" s="35">
        <v>0</v>
      </c>
      <c r="AE111" s="35">
        <v>3001</v>
      </c>
      <c r="AF111" s="35">
        <v>2</v>
      </c>
      <c r="AG111" s="35">
        <v>1</v>
      </c>
      <c r="AH111" s="35">
        <v>0</v>
      </c>
      <c r="AI111" s="35">
        <v>0</v>
      </c>
      <c r="AJ111" s="35">
        <v>1</v>
      </c>
      <c r="AK111" s="35">
        <v>0</v>
      </c>
      <c r="AL111" s="35">
        <v>1</v>
      </c>
      <c r="AM111" s="35">
        <v>0</v>
      </c>
      <c r="AN111" s="35">
        <v>193</v>
      </c>
    </row>
    <row r="112" spans="1:40" x14ac:dyDescent="0.3">
      <c r="A112" s="39">
        <v>0</v>
      </c>
      <c r="B112" s="32" t="s">
        <v>110</v>
      </c>
      <c r="C112" s="28" t="s">
        <v>456</v>
      </c>
      <c r="D112" s="28">
        <v>1</v>
      </c>
      <c r="E112" s="28" t="s">
        <v>446</v>
      </c>
      <c r="F112" s="32" t="s">
        <v>283</v>
      </c>
      <c r="G112" s="28" t="str">
        <f>"No"</f>
        <v>No</v>
      </c>
      <c r="H112" s="28">
        <f>0</f>
        <v>0</v>
      </c>
      <c r="I112" s="28" t="str">
        <f>"Yes"</f>
        <v>Yes</v>
      </c>
      <c r="J112" s="28" t="str">
        <f t="shared" si="1"/>
        <v>No</v>
      </c>
      <c r="K112" s="28">
        <f>INT(ResourceEffects[[#This Row],[Time]]*TimeInterval/60/60/24)</f>
        <v>0</v>
      </c>
      <c r="L112" s="28">
        <f>INT(ResourceEffects[[#This Row],[Time]]*TimeInterval/60/60)-ResourceEffects[[#This Row],[Days]]*24</f>
        <v>0</v>
      </c>
      <c r="M112" s="28">
        <f>INT(ResourceEffects[[#This Row],[Time]]*TimeInterval/60)-ResourceEffects[[#This Row],[Hours]]*60-ResourceEffects[[#This Row],[Days]]*60*24</f>
        <v>0</v>
      </c>
      <c r="N112" s="28">
        <f>ResourceEffects[[#This Row],[Time]]*TimeInterval-ResourceEffects[[#This Row],[Min]]*60-ResourceEffects[[#This Row],[Hours]]*60*60-ResourceEffects[[#This Row],[Days]]*60*60*24</f>
        <v>0</v>
      </c>
      <c r="O112" s="33">
        <f ca="1">INT(RAND()*999999999)</f>
        <v>355649042</v>
      </c>
      <c r="P112" s="33">
        <f>_xlfn.XLOOKUP(ResourceEffects[[#This Row],[Protocol Name]],ProtocolNamesCol,ProtocolIds,"")</f>
        <v>14121</v>
      </c>
      <c r="Q112" s="33">
        <f>ResourceEffects[[#This Row],[Time]]</f>
        <v>0</v>
      </c>
      <c r="R112" s="33">
        <f>ResourceEffects[[#This Row],[Drone ID]]</f>
        <v>0</v>
      </c>
      <c r="S112" s="33">
        <f>_xlfn.XLOOKUP(ResourceEffects[[#This Row],[Resource Name]],ResourceNames,ResourceIds,"")</f>
        <v>3111</v>
      </c>
      <c r="T112" s="33">
        <f>_xlfn.XLOOKUP(ResourceEffects[[#This Row],[Event Type]],EventTypeNames,EventTypeIds,"")</f>
        <v>2</v>
      </c>
      <c r="U112" s="33">
        <f>IF(ResourceEffects[[#This Row],[Is Local]]="Yes",1,0)</f>
        <v>1</v>
      </c>
      <c r="V112" s="33">
        <f>IF(ResourceEffects[[#This Row],[Is Installed]]="Yes",1,0)</f>
        <v>0</v>
      </c>
      <c r="W112" s="33">
        <f>IF(ResourceEffects[[#This Row],[Status]]="Locked",1,0)</f>
        <v>0</v>
      </c>
      <c r="X112" s="33">
        <f>IF(ResourceEffects[[#This Row],[event_type]]=1,0,1)</f>
        <v>1</v>
      </c>
      <c r="Y112" s="33">
        <f>IF(ResourceEffects[[#This Row],[Use Abundancies]]="Yes",1,0)</f>
        <v>0</v>
      </c>
      <c r="Z112" s="33">
        <f>ResourceEffects[[#This Row],[∆]]</f>
        <v>1</v>
      </c>
      <c r="AB112" s="35">
        <v>14131</v>
      </c>
      <c r="AD112" s="35">
        <v>0</v>
      </c>
      <c r="AE112" s="35">
        <v>3021</v>
      </c>
      <c r="AF112" s="35">
        <v>2</v>
      </c>
      <c r="AG112" s="35">
        <v>1</v>
      </c>
      <c r="AH112" s="35">
        <v>0</v>
      </c>
      <c r="AI112" s="35">
        <v>0</v>
      </c>
      <c r="AJ112" s="35">
        <v>1</v>
      </c>
      <c r="AK112" s="35">
        <v>0</v>
      </c>
      <c r="AL112" s="35">
        <v>1</v>
      </c>
      <c r="AM112" s="35">
        <v>0</v>
      </c>
      <c r="AN112" s="35">
        <v>194</v>
      </c>
    </row>
    <row r="113" spans="1:40" x14ac:dyDescent="0.3">
      <c r="A113" s="39">
        <v>0</v>
      </c>
      <c r="B113" s="32" t="s">
        <v>110</v>
      </c>
      <c r="C113" s="28" t="s">
        <v>456</v>
      </c>
      <c r="D113" s="28">
        <v>1</v>
      </c>
      <c r="E113" s="28" t="s">
        <v>446</v>
      </c>
      <c r="F113" s="32" t="s">
        <v>289</v>
      </c>
      <c r="G113" s="28" t="str">
        <f>"No"</f>
        <v>No</v>
      </c>
      <c r="H113" s="28">
        <f>0</f>
        <v>0</v>
      </c>
      <c r="I113" s="28" t="str">
        <f>"Yes"</f>
        <v>Yes</v>
      </c>
      <c r="J113" s="28" t="str">
        <f t="shared" si="1"/>
        <v>No</v>
      </c>
      <c r="K113" s="28">
        <f>INT(ResourceEffects[[#This Row],[Time]]*TimeInterval/60/60/24)</f>
        <v>0</v>
      </c>
      <c r="L113" s="28">
        <f>INT(ResourceEffects[[#This Row],[Time]]*TimeInterval/60/60)-ResourceEffects[[#This Row],[Days]]*24</f>
        <v>0</v>
      </c>
      <c r="M113" s="28">
        <f>INT(ResourceEffects[[#This Row],[Time]]*TimeInterval/60)-ResourceEffects[[#This Row],[Hours]]*60-ResourceEffects[[#This Row],[Days]]*60*24</f>
        <v>0</v>
      </c>
      <c r="N113" s="28">
        <f>ResourceEffects[[#This Row],[Time]]*TimeInterval-ResourceEffects[[#This Row],[Min]]*60-ResourceEffects[[#This Row],[Hours]]*60*60-ResourceEffects[[#This Row],[Days]]*60*60*24</f>
        <v>0</v>
      </c>
      <c r="O113" s="33">
        <f ca="1">INT(RAND()*999999999)</f>
        <v>396468344</v>
      </c>
      <c r="P113" s="33">
        <f>_xlfn.XLOOKUP(ResourceEffects[[#This Row],[Protocol Name]],ProtocolNamesCol,ProtocolIds,"")</f>
        <v>14121</v>
      </c>
      <c r="Q113" s="33">
        <f>ResourceEffects[[#This Row],[Time]]</f>
        <v>0</v>
      </c>
      <c r="R113" s="33">
        <f>ResourceEffects[[#This Row],[Drone ID]]</f>
        <v>0</v>
      </c>
      <c r="S113" s="33">
        <f>_xlfn.XLOOKUP(ResourceEffects[[#This Row],[Resource Name]],ResourceNames,ResourceIds,"")</f>
        <v>3201</v>
      </c>
      <c r="T113" s="33">
        <f>_xlfn.XLOOKUP(ResourceEffects[[#This Row],[Event Type]],EventTypeNames,EventTypeIds,"")</f>
        <v>2</v>
      </c>
      <c r="U113" s="33">
        <f>IF(ResourceEffects[[#This Row],[Is Local]]="Yes",1,0)</f>
        <v>1</v>
      </c>
      <c r="V113" s="33">
        <f>IF(ResourceEffects[[#This Row],[Is Installed]]="Yes",1,0)</f>
        <v>0</v>
      </c>
      <c r="W113" s="33">
        <f>IF(ResourceEffects[[#This Row],[Status]]="Locked",1,0)</f>
        <v>0</v>
      </c>
      <c r="X113" s="33">
        <f>IF(ResourceEffects[[#This Row],[event_type]]=1,0,1)</f>
        <v>1</v>
      </c>
      <c r="Y113" s="33">
        <f>IF(ResourceEffects[[#This Row],[Use Abundancies]]="Yes",1,0)</f>
        <v>0</v>
      </c>
      <c r="Z113" s="33">
        <f>ResourceEffects[[#This Row],[∆]]</f>
        <v>1</v>
      </c>
      <c r="AB113" s="35">
        <v>14131</v>
      </c>
      <c r="AD113" s="35">
        <v>0</v>
      </c>
      <c r="AE113" s="35">
        <v>3031</v>
      </c>
      <c r="AF113" s="35">
        <v>2</v>
      </c>
      <c r="AG113" s="35">
        <v>1</v>
      </c>
      <c r="AH113" s="35">
        <v>0</v>
      </c>
      <c r="AI113" s="35">
        <v>0</v>
      </c>
      <c r="AJ113" s="35">
        <v>1</v>
      </c>
      <c r="AK113" s="35">
        <v>0</v>
      </c>
      <c r="AL113" s="35">
        <v>1</v>
      </c>
      <c r="AM113" s="35">
        <v>0</v>
      </c>
      <c r="AN113" s="35">
        <v>195</v>
      </c>
    </row>
    <row r="114" spans="1:40" x14ac:dyDescent="0.3">
      <c r="A114" s="39">
        <v>0</v>
      </c>
      <c r="B114" s="32" t="s">
        <v>110</v>
      </c>
      <c r="C114" s="28" t="s">
        <v>455</v>
      </c>
      <c r="D114" s="28">
        <v>1</v>
      </c>
      <c r="E114" s="28" t="s">
        <v>446</v>
      </c>
      <c r="F114" s="32" t="s">
        <v>307</v>
      </c>
      <c r="G114" s="28" t="str">
        <f>"No"</f>
        <v>No</v>
      </c>
      <c r="H114" s="28">
        <f>0</f>
        <v>0</v>
      </c>
      <c r="I114" s="28" t="str">
        <f>"Yes"</f>
        <v>Yes</v>
      </c>
      <c r="J114" s="28" t="str">
        <f t="shared" si="1"/>
        <v>No</v>
      </c>
      <c r="K114" s="28">
        <f>INT(ResourceEffects[[#This Row],[Time]]*TimeInterval/60/60/24)</f>
        <v>0</v>
      </c>
      <c r="L114" s="28">
        <f>INT(ResourceEffects[[#This Row],[Time]]*TimeInterval/60/60)-ResourceEffects[[#This Row],[Days]]*24</f>
        <v>0</v>
      </c>
      <c r="M114" s="28">
        <f>INT(ResourceEffects[[#This Row],[Time]]*TimeInterval/60)-ResourceEffects[[#This Row],[Hours]]*60-ResourceEffects[[#This Row],[Days]]*60*24</f>
        <v>0</v>
      </c>
      <c r="N114" s="28">
        <f>ResourceEffects[[#This Row],[Time]]*TimeInterval-ResourceEffects[[#This Row],[Min]]*60-ResourceEffects[[#This Row],[Hours]]*60*60-ResourceEffects[[#This Row],[Days]]*60*60*24</f>
        <v>0</v>
      </c>
      <c r="O114" s="33">
        <f ca="1">INT(RAND()*999999999)</f>
        <v>122874449</v>
      </c>
      <c r="P114" s="33">
        <f>_xlfn.XLOOKUP(ResourceEffects[[#This Row],[Protocol Name]],ProtocolNamesCol,ProtocolIds,"")</f>
        <v>14121</v>
      </c>
      <c r="Q114" s="33">
        <f>ResourceEffects[[#This Row],[Time]]</f>
        <v>0</v>
      </c>
      <c r="R114" s="33">
        <f>ResourceEffects[[#This Row],[Drone ID]]</f>
        <v>0</v>
      </c>
      <c r="S114" s="33">
        <f>_xlfn.XLOOKUP(ResourceEffects[[#This Row],[Resource Name]],ResourceNames,ResourceIds,"")</f>
        <v>4121</v>
      </c>
      <c r="T114" s="33">
        <f>_xlfn.XLOOKUP(ResourceEffects[[#This Row],[Event Type]],EventTypeNames,EventTypeIds,"")</f>
        <v>1</v>
      </c>
      <c r="U114" s="33">
        <f>IF(ResourceEffects[[#This Row],[Is Local]]="Yes",1,0)</f>
        <v>1</v>
      </c>
      <c r="V114" s="33">
        <f>IF(ResourceEffects[[#This Row],[Is Installed]]="Yes",1,0)</f>
        <v>0</v>
      </c>
      <c r="W114" s="33">
        <f>IF(ResourceEffects[[#This Row],[Status]]="Locked",1,0)</f>
        <v>0</v>
      </c>
      <c r="X114" s="33">
        <f>IF(ResourceEffects[[#This Row],[event_type]]=1,0,1)</f>
        <v>0</v>
      </c>
      <c r="Y114" s="33">
        <f>IF(ResourceEffects[[#This Row],[Use Abundancies]]="Yes",1,0)</f>
        <v>0</v>
      </c>
      <c r="Z114" s="33">
        <f>ResourceEffects[[#This Row],[∆]]</f>
        <v>1</v>
      </c>
      <c r="AB114" s="35">
        <v>14131</v>
      </c>
      <c r="AD114" s="35">
        <v>0</v>
      </c>
      <c r="AE114" s="35">
        <v>4131</v>
      </c>
      <c r="AF114" s="35">
        <v>1</v>
      </c>
      <c r="AG114" s="35">
        <v>1</v>
      </c>
      <c r="AH114" s="35">
        <v>0</v>
      </c>
      <c r="AI114" s="35">
        <v>0</v>
      </c>
      <c r="AJ114" s="35">
        <v>0</v>
      </c>
      <c r="AK114" s="35">
        <v>0</v>
      </c>
      <c r="AL114" s="35">
        <v>1</v>
      </c>
      <c r="AM114" s="35">
        <v>0</v>
      </c>
      <c r="AN114" s="35">
        <v>196</v>
      </c>
    </row>
    <row r="115" spans="1:40" x14ac:dyDescent="0.3">
      <c r="A115" s="39">
        <v>0</v>
      </c>
      <c r="B115" s="32" t="s">
        <v>112</v>
      </c>
      <c r="C115" s="28" t="s">
        <v>456</v>
      </c>
      <c r="D115" s="28">
        <v>1</v>
      </c>
      <c r="E115" s="28" t="s">
        <v>446</v>
      </c>
      <c r="F115" s="32" t="s">
        <v>273</v>
      </c>
      <c r="G115" s="28" t="str">
        <f>"No"</f>
        <v>No</v>
      </c>
      <c r="H115" s="28">
        <f>0</f>
        <v>0</v>
      </c>
      <c r="I115" s="28" t="str">
        <f>"Yes"</f>
        <v>Yes</v>
      </c>
      <c r="J115" s="28" t="str">
        <f t="shared" si="1"/>
        <v>No</v>
      </c>
      <c r="K115" s="28">
        <f>INT(ResourceEffects[[#This Row],[Time]]*TimeInterval/60/60/24)</f>
        <v>0</v>
      </c>
      <c r="L115" s="28">
        <f>INT(ResourceEffects[[#This Row],[Time]]*TimeInterval/60/60)-ResourceEffects[[#This Row],[Days]]*24</f>
        <v>0</v>
      </c>
      <c r="M115" s="28">
        <f>INT(ResourceEffects[[#This Row],[Time]]*TimeInterval/60)-ResourceEffects[[#This Row],[Hours]]*60-ResourceEffects[[#This Row],[Days]]*60*24</f>
        <v>0</v>
      </c>
      <c r="N115" s="28">
        <f>ResourceEffects[[#This Row],[Time]]*TimeInterval-ResourceEffects[[#This Row],[Min]]*60-ResourceEffects[[#This Row],[Hours]]*60*60-ResourceEffects[[#This Row],[Days]]*60*60*24</f>
        <v>0</v>
      </c>
      <c r="O115" s="33">
        <f ca="1">INT(RAND()*999999999)</f>
        <v>488674855</v>
      </c>
      <c r="P115" s="33">
        <f>_xlfn.XLOOKUP(ResourceEffects[[#This Row],[Protocol Name]],ProtocolNamesCol,ProtocolIds,"")</f>
        <v>14131</v>
      </c>
      <c r="Q115" s="33">
        <f>ResourceEffects[[#This Row],[Time]]</f>
        <v>0</v>
      </c>
      <c r="R115" s="33">
        <f>ResourceEffects[[#This Row],[Drone ID]]</f>
        <v>0</v>
      </c>
      <c r="S115" s="33">
        <f>_xlfn.XLOOKUP(ResourceEffects[[#This Row],[Resource Name]],ResourceNames,ResourceIds,"")</f>
        <v>3001</v>
      </c>
      <c r="T115" s="33">
        <f>_xlfn.XLOOKUP(ResourceEffects[[#This Row],[Event Type]],EventTypeNames,EventTypeIds,"")</f>
        <v>2</v>
      </c>
      <c r="U115" s="33">
        <f>IF(ResourceEffects[[#This Row],[Is Local]]="Yes",1,0)</f>
        <v>1</v>
      </c>
      <c r="V115" s="33">
        <f>IF(ResourceEffects[[#This Row],[Is Installed]]="Yes",1,0)</f>
        <v>0</v>
      </c>
      <c r="W115" s="33">
        <f>IF(ResourceEffects[[#This Row],[Status]]="Locked",1,0)</f>
        <v>0</v>
      </c>
      <c r="X115" s="33">
        <f>IF(ResourceEffects[[#This Row],[event_type]]=1,0,1)</f>
        <v>1</v>
      </c>
      <c r="Y115" s="33">
        <f>IF(ResourceEffects[[#This Row],[Use Abundancies]]="Yes",1,0)</f>
        <v>0</v>
      </c>
      <c r="Z115" s="33">
        <f>ResourceEffects[[#This Row],[∆]]</f>
        <v>1</v>
      </c>
      <c r="AB115" s="35">
        <v>14141</v>
      </c>
      <c r="AD115" s="35">
        <v>0</v>
      </c>
      <c r="AE115" s="35">
        <v>3001</v>
      </c>
      <c r="AF115" s="35">
        <v>2</v>
      </c>
      <c r="AG115" s="35">
        <v>1</v>
      </c>
      <c r="AH115" s="35">
        <v>0</v>
      </c>
      <c r="AI115" s="35">
        <v>0</v>
      </c>
      <c r="AJ115" s="35">
        <v>1</v>
      </c>
      <c r="AK115" s="35">
        <v>0</v>
      </c>
      <c r="AL115" s="35">
        <v>2</v>
      </c>
      <c r="AM115" s="35">
        <v>0</v>
      </c>
      <c r="AN115" s="35">
        <v>197</v>
      </c>
    </row>
    <row r="116" spans="1:40" x14ac:dyDescent="0.3">
      <c r="A116" s="39">
        <v>0</v>
      </c>
      <c r="B116" s="32" t="s">
        <v>112</v>
      </c>
      <c r="C116" s="28" t="s">
        <v>456</v>
      </c>
      <c r="D116" s="28">
        <v>1</v>
      </c>
      <c r="E116" s="28" t="s">
        <v>446</v>
      </c>
      <c r="F116" s="32" t="s">
        <v>277</v>
      </c>
      <c r="G116" s="28" t="str">
        <f>"No"</f>
        <v>No</v>
      </c>
      <c r="H116" s="28">
        <f>0</f>
        <v>0</v>
      </c>
      <c r="I116" s="28" t="str">
        <f>"Yes"</f>
        <v>Yes</v>
      </c>
      <c r="J116" s="28" t="str">
        <f t="shared" si="1"/>
        <v>No</v>
      </c>
      <c r="K116" s="28">
        <f>INT(ResourceEffects[[#This Row],[Time]]*TimeInterval/60/60/24)</f>
        <v>0</v>
      </c>
      <c r="L116" s="28">
        <f>INT(ResourceEffects[[#This Row],[Time]]*TimeInterval/60/60)-ResourceEffects[[#This Row],[Days]]*24</f>
        <v>0</v>
      </c>
      <c r="M116" s="28">
        <f>INT(ResourceEffects[[#This Row],[Time]]*TimeInterval/60)-ResourceEffects[[#This Row],[Hours]]*60-ResourceEffects[[#This Row],[Days]]*60*24</f>
        <v>0</v>
      </c>
      <c r="N116" s="28">
        <f>ResourceEffects[[#This Row],[Time]]*TimeInterval-ResourceEffects[[#This Row],[Min]]*60-ResourceEffects[[#This Row],[Hours]]*60*60-ResourceEffects[[#This Row],[Days]]*60*60*24</f>
        <v>0</v>
      </c>
      <c r="O116" s="33">
        <f ca="1">INT(RAND()*999999999)</f>
        <v>539906944</v>
      </c>
      <c r="P116" s="33">
        <f>_xlfn.XLOOKUP(ResourceEffects[[#This Row],[Protocol Name]],ProtocolNamesCol,ProtocolIds,"")</f>
        <v>14131</v>
      </c>
      <c r="Q116" s="33">
        <f>ResourceEffects[[#This Row],[Time]]</f>
        <v>0</v>
      </c>
      <c r="R116" s="33">
        <f>ResourceEffects[[#This Row],[Drone ID]]</f>
        <v>0</v>
      </c>
      <c r="S116" s="33">
        <f>_xlfn.XLOOKUP(ResourceEffects[[#This Row],[Resource Name]],ResourceNames,ResourceIds,"")</f>
        <v>3021</v>
      </c>
      <c r="T116" s="33">
        <f>_xlfn.XLOOKUP(ResourceEffects[[#This Row],[Event Type]],EventTypeNames,EventTypeIds,"")</f>
        <v>2</v>
      </c>
      <c r="U116" s="33">
        <f>IF(ResourceEffects[[#This Row],[Is Local]]="Yes",1,0)</f>
        <v>1</v>
      </c>
      <c r="V116" s="33">
        <f>IF(ResourceEffects[[#This Row],[Is Installed]]="Yes",1,0)</f>
        <v>0</v>
      </c>
      <c r="W116" s="33">
        <f>IF(ResourceEffects[[#This Row],[Status]]="Locked",1,0)</f>
        <v>0</v>
      </c>
      <c r="X116" s="33">
        <f>IF(ResourceEffects[[#This Row],[event_type]]=1,0,1)</f>
        <v>1</v>
      </c>
      <c r="Y116" s="33">
        <f>IF(ResourceEffects[[#This Row],[Use Abundancies]]="Yes",1,0)</f>
        <v>0</v>
      </c>
      <c r="Z116" s="33">
        <f>ResourceEffects[[#This Row],[∆]]</f>
        <v>1</v>
      </c>
      <c r="AB116" s="35">
        <v>14141</v>
      </c>
      <c r="AD116" s="35">
        <v>0</v>
      </c>
      <c r="AE116" s="35">
        <v>3021</v>
      </c>
      <c r="AF116" s="35">
        <v>2</v>
      </c>
      <c r="AG116" s="35">
        <v>1</v>
      </c>
      <c r="AH116" s="35">
        <v>0</v>
      </c>
      <c r="AI116" s="35">
        <v>0</v>
      </c>
      <c r="AJ116" s="35">
        <v>1</v>
      </c>
      <c r="AK116" s="35">
        <v>0</v>
      </c>
      <c r="AL116" s="35">
        <v>1</v>
      </c>
      <c r="AM116" s="35">
        <v>0</v>
      </c>
      <c r="AN116" s="35">
        <v>198</v>
      </c>
    </row>
    <row r="117" spans="1:40" x14ac:dyDescent="0.3">
      <c r="A117" s="39">
        <v>0</v>
      </c>
      <c r="B117" s="32" t="s">
        <v>112</v>
      </c>
      <c r="C117" s="28" t="s">
        <v>456</v>
      </c>
      <c r="D117" s="28">
        <v>1</v>
      </c>
      <c r="E117" s="28" t="s">
        <v>446</v>
      </c>
      <c r="F117" s="32" t="s">
        <v>279</v>
      </c>
      <c r="G117" s="28" t="str">
        <f>"No"</f>
        <v>No</v>
      </c>
      <c r="H117" s="28">
        <f>0</f>
        <v>0</v>
      </c>
      <c r="I117" s="28" t="str">
        <f>"Yes"</f>
        <v>Yes</v>
      </c>
      <c r="J117" s="28" t="str">
        <f t="shared" si="1"/>
        <v>No</v>
      </c>
      <c r="K117" s="28">
        <f>INT(ResourceEffects[[#This Row],[Time]]*TimeInterval/60/60/24)</f>
        <v>0</v>
      </c>
      <c r="L117" s="28">
        <f>INT(ResourceEffects[[#This Row],[Time]]*TimeInterval/60/60)-ResourceEffects[[#This Row],[Days]]*24</f>
        <v>0</v>
      </c>
      <c r="M117" s="28">
        <f>INT(ResourceEffects[[#This Row],[Time]]*TimeInterval/60)-ResourceEffects[[#This Row],[Hours]]*60-ResourceEffects[[#This Row],[Days]]*60*24</f>
        <v>0</v>
      </c>
      <c r="N117" s="28">
        <f>ResourceEffects[[#This Row],[Time]]*TimeInterval-ResourceEffects[[#This Row],[Min]]*60-ResourceEffects[[#This Row],[Hours]]*60*60-ResourceEffects[[#This Row],[Days]]*60*60*24</f>
        <v>0</v>
      </c>
      <c r="O117" s="33">
        <f ca="1">INT(RAND()*999999999)</f>
        <v>383776697</v>
      </c>
      <c r="P117" s="33">
        <f>_xlfn.XLOOKUP(ResourceEffects[[#This Row],[Protocol Name]],ProtocolNamesCol,ProtocolIds,"")</f>
        <v>14131</v>
      </c>
      <c r="Q117" s="33">
        <f>ResourceEffects[[#This Row],[Time]]</f>
        <v>0</v>
      </c>
      <c r="R117" s="33">
        <f>ResourceEffects[[#This Row],[Drone ID]]</f>
        <v>0</v>
      </c>
      <c r="S117" s="33">
        <f>_xlfn.XLOOKUP(ResourceEffects[[#This Row],[Resource Name]],ResourceNames,ResourceIds,"")</f>
        <v>3031</v>
      </c>
      <c r="T117" s="33">
        <f>_xlfn.XLOOKUP(ResourceEffects[[#This Row],[Event Type]],EventTypeNames,EventTypeIds,"")</f>
        <v>2</v>
      </c>
      <c r="U117" s="33">
        <f>IF(ResourceEffects[[#This Row],[Is Local]]="Yes",1,0)</f>
        <v>1</v>
      </c>
      <c r="V117" s="33">
        <f>IF(ResourceEffects[[#This Row],[Is Installed]]="Yes",1,0)</f>
        <v>0</v>
      </c>
      <c r="W117" s="33">
        <f>IF(ResourceEffects[[#This Row],[Status]]="Locked",1,0)</f>
        <v>0</v>
      </c>
      <c r="X117" s="33">
        <f>IF(ResourceEffects[[#This Row],[event_type]]=1,0,1)</f>
        <v>1</v>
      </c>
      <c r="Y117" s="33">
        <f>IF(ResourceEffects[[#This Row],[Use Abundancies]]="Yes",1,0)</f>
        <v>0</v>
      </c>
      <c r="Z117" s="33">
        <f>ResourceEffects[[#This Row],[∆]]</f>
        <v>1</v>
      </c>
      <c r="AB117" s="35">
        <v>14141</v>
      </c>
      <c r="AD117" s="35">
        <v>0</v>
      </c>
      <c r="AE117" s="35">
        <v>3031</v>
      </c>
      <c r="AF117" s="35">
        <v>2</v>
      </c>
      <c r="AG117" s="35">
        <v>1</v>
      </c>
      <c r="AH117" s="35">
        <v>0</v>
      </c>
      <c r="AI117" s="35">
        <v>0</v>
      </c>
      <c r="AJ117" s="35">
        <v>1</v>
      </c>
      <c r="AK117" s="35">
        <v>0</v>
      </c>
      <c r="AL117" s="35">
        <v>1</v>
      </c>
      <c r="AM117" s="35">
        <v>0</v>
      </c>
      <c r="AN117" s="35">
        <v>199</v>
      </c>
    </row>
    <row r="118" spans="1:40" x14ac:dyDescent="0.3">
      <c r="A118" s="39">
        <v>0</v>
      </c>
      <c r="B118" s="32" t="s">
        <v>112</v>
      </c>
      <c r="C118" s="28" t="s">
        <v>455</v>
      </c>
      <c r="D118" s="28">
        <v>1</v>
      </c>
      <c r="E118" s="28" t="s">
        <v>446</v>
      </c>
      <c r="F118" s="32" t="s">
        <v>309</v>
      </c>
      <c r="G118" s="28" t="str">
        <f>"No"</f>
        <v>No</v>
      </c>
      <c r="H118" s="28">
        <f>0</f>
        <v>0</v>
      </c>
      <c r="I118" s="28" t="str">
        <f>"Yes"</f>
        <v>Yes</v>
      </c>
      <c r="J118" s="28" t="str">
        <f t="shared" si="1"/>
        <v>No</v>
      </c>
      <c r="K118" s="28">
        <f>INT(ResourceEffects[[#This Row],[Time]]*TimeInterval/60/60/24)</f>
        <v>0</v>
      </c>
      <c r="L118" s="28">
        <f>INT(ResourceEffects[[#This Row],[Time]]*TimeInterval/60/60)-ResourceEffects[[#This Row],[Days]]*24</f>
        <v>0</v>
      </c>
      <c r="M118" s="28">
        <f>INT(ResourceEffects[[#This Row],[Time]]*TimeInterval/60)-ResourceEffects[[#This Row],[Hours]]*60-ResourceEffects[[#This Row],[Days]]*60*24</f>
        <v>0</v>
      </c>
      <c r="N118" s="28">
        <f>ResourceEffects[[#This Row],[Time]]*TimeInterval-ResourceEffects[[#This Row],[Min]]*60-ResourceEffects[[#This Row],[Hours]]*60*60-ResourceEffects[[#This Row],[Days]]*60*60*24</f>
        <v>0</v>
      </c>
      <c r="O118" s="33">
        <f ca="1">INT(RAND()*999999999)</f>
        <v>53299931</v>
      </c>
      <c r="P118" s="33">
        <f>_xlfn.XLOOKUP(ResourceEffects[[#This Row],[Protocol Name]],ProtocolNamesCol,ProtocolIds,"")</f>
        <v>14131</v>
      </c>
      <c r="Q118" s="33">
        <f>ResourceEffects[[#This Row],[Time]]</f>
        <v>0</v>
      </c>
      <c r="R118" s="33">
        <f>ResourceEffects[[#This Row],[Drone ID]]</f>
        <v>0</v>
      </c>
      <c r="S118" s="33">
        <f>_xlfn.XLOOKUP(ResourceEffects[[#This Row],[Resource Name]],ResourceNames,ResourceIds,"")</f>
        <v>4131</v>
      </c>
      <c r="T118" s="33">
        <f>_xlfn.XLOOKUP(ResourceEffects[[#This Row],[Event Type]],EventTypeNames,EventTypeIds,"")</f>
        <v>1</v>
      </c>
      <c r="U118" s="33">
        <f>IF(ResourceEffects[[#This Row],[Is Local]]="Yes",1,0)</f>
        <v>1</v>
      </c>
      <c r="V118" s="33">
        <f>IF(ResourceEffects[[#This Row],[Is Installed]]="Yes",1,0)</f>
        <v>0</v>
      </c>
      <c r="W118" s="33">
        <f>IF(ResourceEffects[[#This Row],[Status]]="Locked",1,0)</f>
        <v>0</v>
      </c>
      <c r="X118" s="33">
        <f>IF(ResourceEffects[[#This Row],[event_type]]=1,0,1)</f>
        <v>0</v>
      </c>
      <c r="Y118" s="33">
        <f>IF(ResourceEffects[[#This Row],[Use Abundancies]]="Yes",1,0)</f>
        <v>0</v>
      </c>
      <c r="Z118" s="33">
        <f>ResourceEffects[[#This Row],[∆]]</f>
        <v>1</v>
      </c>
      <c r="AB118" s="35">
        <v>14141</v>
      </c>
      <c r="AD118" s="35">
        <v>0</v>
      </c>
      <c r="AE118" s="35">
        <v>4141</v>
      </c>
      <c r="AF118" s="35">
        <v>1</v>
      </c>
      <c r="AG118" s="35">
        <v>1</v>
      </c>
      <c r="AH118" s="35">
        <v>0</v>
      </c>
      <c r="AI118" s="35">
        <v>0</v>
      </c>
      <c r="AJ118" s="35">
        <v>0</v>
      </c>
      <c r="AK118" s="35">
        <v>0</v>
      </c>
      <c r="AL118" s="35">
        <v>1</v>
      </c>
      <c r="AM118" s="35">
        <v>0</v>
      </c>
      <c r="AN118" s="35">
        <v>200</v>
      </c>
    </row>
    <row r="119" spans="1:40" x14ac:dyDescent="0.3">
      <c r="A119" s="39">
        <v>0</v>
      </c>
      <c r="B119" s="32" t="s">
        <v>114</v>
      </c>
      <c r="C119" s="28" t="s">
        <v>456</v>
      </c>
      <c r="D119" s="28">
        <v>2</v>
      </c>
      <c r="E119" s="28" t="s">
        <v>446</v>
      </c>
      <c r="F119" s="32" t="s">
        <v>273</v>
      </c>
      <c r="G119" s="28" t="str">
        <f>"No"</f>
        <v>No</v>
      </c>
      <c r="H119" s="28">
        <f>0</f>
        <v>0</v>
      </c>
      <c r="I119" s="28" t="str">
        <f>"Yes"</f>
        <v>Yes</v>
      </c>
      <c r="J119" s="28" t="str">
        <f t="shared" si="1"/>
        <v>No</v>
      </c>
      <c r="K119" s="28">
        <f>INT(ResourceEffects[[#This Row],[Time]]*TimeInterval/60/60/24)</f>
        <v>0</v>
      </c>
      <c r="L119" s="28">
        <f>INT(ResourceEffects[[#This Row],[Time]]*TimeInterval/60/60)-ResourceEffects[[#This Row],[Days]]*24</f>
        <v>0</v>
      </c>
      <c r="M119" s="28">
        <f>INT(ResourceEffects[[#This Row],[Time]]*TimeInterval/60)-ResourceEffects[[#This Row],[Hours]]*60-ResourceEffects[[#This Row],[Days]]*60*24</f>
        <v>0</v>
      </c>
      <c r="N119" s="28">
        <f>ResourceEffects[[#This Row],[Time]]*TimeInterval-ResourceEffects[[#This Row],[Min]]*60-ResourceEffects[[#This Row],[Hours]]*60*60-ResourceEffects[[#This Row],[Days]]*60*60*24</f>
        <v>0</v>
      </c>
      <c r="O119" s="33">
        <f ca="1">INT(RAND()*999999999)</f>
        <v>512481565</v>
      </c>
      <c r="P119" s="33">
        <f>_xlfn.XLOOKUP(ResourceEffects[[#This Row],[Protocol Name]],ProtocolNamesCol,ProtocolIds,"")</f>
        <v>14141</v>
      </c>
      <c r="Q119" s="33">
        <f>ResourceEffects[[#This Row],[Time]]</f>
        <v>0</v>
      </c>
      <c r="R119" s="33">
        <f>ResourceEffects[[#This Row],[Drone ID]]</f>
        <v>0</v>
      </c>
      <c r="S119" s="33">
        <f>_xlfn.XLOOKUP(ResourceEffects[[#This Row],[Resource Name]],ResourceNames,ResourceIds,"")</f>
        <v>3001</v>
      </c>
      <c r="T119" s="33">
        <f>_xlfn.XLOOKUP(ResourceEffects[[#This Row],[Event Type]],EventTypeNames,EventTypeIds,"")</f>
        <v>2</v>
      </c>
      <c r="U119" s="33">
        <f>IF(ResourceEffects[[#This Row],[Is Local]]="Yes",1,0)</f>
        <v>1</v>
      </c>
      <c r="V119" s="33">
        <f>IF(ResourceEffects[[#This Row],[Is Installed]]="Yes",1,0)</f>
        <v>0</v>
      </c>
      <c r="W119" s="33">
        <f>IF(ResourceEffects[[#This Row],[Status]]="Locked",1,0)</f>
        <v>0</v>
      </c>
      <c r="X119" s="33">
        <f>IF(ResourceEffects[[#This Row],[event_type]]=1,0,1)</f>
        <v>1</v>
      </c>
      <c r="Y119" s="33">
        <f>IF(ResourceEffects[[#This Row],[Use Abundancies]]="Yes",1,0)</f>
        <v>0</v>
      </c>
      <c r="Z119" s="33">
        <f>ResourceEffects[[#This Row],[∆]]</f>
        <v>2</v>
      </c>
      <c r="AB119" s="35">
        <v>14201</v>
      </c>
      <c r="AD119" s="35">
        <v>0</v>
      </c>
      <c r="AE119" s="35">
        <v>3311</v>
      </c>
      <c r="AF119" s="35">
        <v>2</v>
      </c>
      <c r="AG119" s="35">
        <v>1</v>
      </c>
      <c r="AH119" s="35">
        <v>0</v>
      </c>
      <c r="AI119" s="35">
        <v>0</v>
      </c>
      <c r="AJ119" s="35">
        <v>1</v>
      </c>
      <c r="AK119" s="35">
        <v>0</v>
      </c>
      <c r="AL119" s="35">
        <v>1</v>
      </c>
      <c r="AM119" s="35">
        <v>0</v>
      </c>
      <c r="AN119" s="35">
        <v>201</v>
      </c>
    </row>
    <row r="120" spans="1:40" x14ac:dyDescent="0.3">
      <c r="A120" s="39">
        <v>0</v>
      </c>
      <c r="B120" s="32" t="s">
        <v>114</v>
      </c>
      <c r="C120" s="28" t="s">
        <v>456</v>
      </c>
      <c r="D120" s="28">
        <v>1</v>
      </c>
      <c r="E120" s="28" t="s">
        <v>446</v>
      </c>
      <c r="F120" s="32" t="s">
        <v>277</v>
      </c>
      <c r="G120" s="28" t="str">
        <f>"No"</f>
        <v>No</v>
      </c>
      <c r="H120" s="28">
        <f>0</f>
        <v>0</v>
      </c>
      <c r="I120" s="28" t="str">
        <f>"Yes"</f>
        <v>Yes</v>
      </c>
      <c r="J120" s="28" t="str">
        <f t="shared" si="1"/>
        <v>No</v>
      </c>
      <c r="K120" s="28">
        <f>INT(ResourceEffects[[#This Row],[Time]]*TimeInterval/60/60/24)</f>
        <v>0</v>
      </c>
      <c r="L120" s="28">
        <f>INT(ResourceEffects[[#This Row],[Time]]*TimeInterval/60/60)-ResourceEffects[[#This Row],[Days]]*24</f>
        <v>0</v>
      </c>
      <c r="M120" s="28">
        <f>INT(ResourceEffects[[#This Row],[Time]]*TimeInterval/60)-ResourceEffects[[#This Row],[Hours]]*60-ResourceEffects[[#This Row],[Days]]*60*24</f>
        <v>0</v>
      </c>
      <c r="N120" s="28">
        <f>ResourceEffects[[#This Row],[Time]]*TimeInterval-ResourceEffects[[#This Row],[Min]]*60-ResourceEffects[[#This Row],[Hours]]*60*60-ResourceEffects[[#This Row],[Days]]*60*60*24</f>
        <v>0</v>
      </c>
      <c r="O120" s="33">
        <f ca="1">INT(RAND()*999999999)</f>
        <v>944960004</v>
      </c>
      <c r="P120" s="33">
        <f>_xlfn.XLOOKUP(ResourceEffects[[#This Row],[Protocol Name]],ProtocolNamesCol,ProtocolIds,"")</f>
        <v>14141</v>
      </c>
      <c r="Q120" s="33">
        <f>ResourceEffects[[#This Row],[Time]]</f>
        <v>0</v>
      </c>
      <c r="R120" s="33">
        <f>ResourceEffects[[#This Row],[Drone ID]]</f>
        <v>0</v>
      </c>
      <c r="S120" s="33">
        <f>_xlfn.XLOOKUP(ResourceEffects[[#This Row],[Resource Name]],ResourceNames,ResourceIds,"")</f>
        <v>3021</v>
      </c>
      <c r="T120" s="33">
        <f>_xlfn.XLOOKUP(ResourceEffects[[#This Row],[Event Type]],EventTypeNames,EventTypeIds,"")</f>
        <v>2</v>
      </c>
      <c r="U120" s="33">
        <f>IF(ResourceEffects[[#This Row],[Is Local]]="Yes",1,0)</f>
        <v>1</v>
      </c>
      <c r="V120" s="33">
        <f>IF(ResourceEffects[[#This Row],[Is Installed]]="Yes",1,0)</f>
        <v>0</v>
      </c>
      <c r="W120" s="33">
        <f>IF(ResourceEffects[[#This Row],[Status]]="Locked",1,0)</f>
        <v>0</v>
      </c>
      <c r="X120" s="33">
        <f>IF(ResourceEffects[[#This Row],[event_type]]=1,0,1)</f>
        <v>1</v>
      </c>
      <c r="Y120" s="33">
        <f>IF(ResourceEffects[[#This Row],[Use Abundancies]]="Yes",1,0)</f>
        <v>0</v>
      </c>
      <c r="Z120" s="33">
        <f>ResourceEffects[[#This Row],[∆]]</f>
        <v>1</v>
      </c>
      <c r="AB120" s="35">
        <v>14201</v>
      </c>
      <c r="AD120" s="35">
        <v>0</v>
      </c>
      <c r="AE120" s="35">
        <v>3321</v>
      </c>
      <c r="AF120" s="35">
        <v>2</v>
      </c>
      <c r="AG120" s="35">
        <v>1</v>
      </c>
      <c r="AH120" s="35">
        <v>0</v>
      </c>
      <c r="AI120" s="35">
        <v>0</v>
      </c>
      <c r="AJ120" s="35">
        <v>1</v>
      </c>
      <c r="AK120" s="35">
        <v>0</v>
      </c>
      <c r="AL120" s="35">
        <v>1</v>
      </c>
      <c r="AM120" s="35">
        <v>0</v>
      </c>
      <c r="AN120" s="35">
        <v>202</v>
      </c>
    </row>
    <row r="121" spans="1:40" x14ac:dyDescent="0.3">
      <c r="A121" s="39">
        <v>0</v>
      </c>
      <c r="B121" s="32" t="s">
        <v>114</v>
      </c>
      <c r="C121" s="28" t="s">
        <v>456</v>
      </c>
      <c r="D121" s="28">
        <v>1</v>
      </c>
      <c r="E121" s="28" t="s">
        <v>446</v>
      </c>
      <c r="F121" s="32" t="s">
        <v>279</v>
      </c>
      <c r="G121" s="28" t="str">
        <f>"No"</f>
        <v>No</v>
      </c>
      <c r="H121" s="28">
        <f>0</f>
        <v>0</v>
      </c>
      <c r="I121" s="28" t="str">
        <f>"Yes"</f>
        <v>Yes</v>
      </c>
      <c r="J121" s="28" t="str">
        <f t="shared" si="1"/>
        <v>No</v>
      </c>
      <c r="K121" s="28">
        <f>INT(ResourceEffects[[#This Row],[Time]]*TimeInterval/60/60/24)</f>
        <v>0</v>
      </c>
      <c r="L121" s="28">
        <f>INT(ResourceEffects[[#This Row],[Time]]*TimeInterval/60/60)-ResourceEffects[[#This Row],[Days]]*24</f>
        <v>0</v>
      </c>
      <c r="M121" s="28">
        <f>INT(ResourceEffects[[#This Row],[Time]]*TimeInterval/60)-ResourceEffects[[#This Row],[Hours]]*60-ResourceEffects[[#This Row],[Days]]*60*24</f>
        <v>0</v>
      </c>
      <c r="N121" s="28">
        <f>ResourceEffects[[#This Row],[Time]]*TimeInterval-ResourceEffects[[#This Row],[Min]]*60-ResourceEffects[[#This Row],[Hours]]*60*60-ResourceEffects[[#This Row],[Days]]*60*60*24</f>
        <v>0</v>
      </c>
      <c r="O121" s="33">
        <f ca="1">INT(RAND()*999999999)</f>
        <v>531134103</v>
      </c>
      <c r="P121" s="33">
        <f>_xlfn.XLOOKUP(ResourceEffects[[#This Row],[Protocol Name]],ProtocolNamesCol,ProtocolIds,"")</f>
        <v>14141</v>
      </c>
      <c r="Q121" s="33">
        <f>ResourceEffects[[#This Row],[Time]]</f>
        <v>0</v>
      </c>
      <c r="R121" s="33">
        <f>ResourceEffects[[#This Row],[Drone ID]]</f>
        <v>0</v>
      </c>
      <c r="S121" s="33">
        <f>_xlfn.XLOOKUP(ResourceEffects[[#This Row],[Resource Name]],ResourceNames,ResourceIds,"")</f>
        <v>3031</v>
      </c>
      <c r="T121" s="33">
        <f>_xlfn.XLOOKUP(ResourceEffects[[#This Row],[Event Type]],EventTypeNames,EventTypeIds,"")</f>
        <v>2</v>
      </c>
      <c r="U121" s="33">
        <f>IF(ResourceEffects[[#This Row],[Is Local]]="Yes",1,0)</f>
        <v>1</v>
      </c>
      <c r="V121" s="33">
        <f>IF(ResourceEffects[[#This Row],[Is Installed]]="Yes",1,0)</f>
        <v>0</v>
      </c>
      <c r="W121" s="33">
        <f>IF(ResourceEffects[[#This Row],[Status]]="Locked",1,0)</f>
        <v>0</v>
      </c>
      <c r="X121" s="33">
        <f>IF(ResourceEffects[[#This Row],[event_type]]=1,0,1)</f>
        <v>1</v>
      </c>
      <c r="Y121" s="33">
        <f>IF(ResourceEffects[[#This Row],[Use Abundancies]]="Yes",1,0)</f>
        <v>0</v>
      </c>
      <c r="Z121" s="33">
        <f>ResourceEffects[[#This Row],[∆]]</f>
        <v>1</v>
      </c>
      <c r="AB121" s="35">
        <v>14201</v>
      </c>
      <c r="AD121" s="35">
        <v>0</v>
      </c>
      <c r="AE121" s="35">
        <v>4201</v>
      </c>
      <c r="AF121" s="35">
        <v>1</v>
      </c>
      <c r="AG121" s="35">
        <v>1</v>
      </c>
      <c r="AH121" s="35">
        <v>0</v>
      </c>
      <c r="AI121" s="35">
        <v>0</v>
      </c>
      <c r="AJ121" s="35">
        <v>0</v>
      </c>
      <c r="AK121" s="35">
        <v>0</v>
      </c>
      <c r="AL121" s="35">
        <v>1</v>
      </c>
      <c r="AM121" s="35">
        <v>0</v>
      </c>
      <c r="AN121" s="35">
        <v>203</v>
      </c>
    </row>
    <row r="122" spans="1:40" x14ac:dyDescent="0.3">
      <c r="A122" s="39">
        <v>0</v>
      </c>
      <c r="B122" s="32" t="s">
        <v>114</v>
      </c>
      <c r="C122" s="28" t="s">
        <v>455</v>
      </c>
      <c r="D122" s="28">
        <v>1</v>
      </c>
      <c r="E122" s="28" t="s">
        <v>446</v>
      </c>
      <c r="F122" s="32" t="s">
        <v>311</v>
      </c>
      <c r="G122" s="28" t="str">
        <f>"No"</f>
        <v>No</v>
      </c>
      <c r="H122" s="28">
        <f>0</f>
        <v>0</v>
      </c>
      <c r="I122" s="28" t="str">
        <f>"Yes"</f>
        <v>Yes</v>
      </c>
      <c r="J122" s="28" t="str">
        <f t="shared" si="1"/>
        <v>No</v>
      </c>
      <c r="K122" s="28">
        <f>INT(ResourceEffects[[#This Row],[Time]]*TimeInterval/60/60/24)</f>
        <v>0</v>
      </c>
      <c r="L122" s="28">
        <f>INT(ResourceEffects[[#This Row],[Time]]*TimeInterval/60/60)-ResourceEffects[[#This Row],[Days]]*24</f>
        <v>0</v>
      </c>
      <c r="M122" s="28">
        <f>INT(ResourceEffects[[#This Row],[Time]]*TimeInterval/60)-ResourceEffects[[#This Row],[Hours]]*60-ResourceEffects[[#This Row],[Days]]*60*24</f>
        <v>0</v>
      </c>
      <c r="N122" s="28">
        <f>ResourceEffects[[#This Row],[Time]]*TimeInterval-ResourceEffects[[#This Row],[Min]]*60-ResourceEffects[[#This Row],[Hours]]*60*60-ResourceEffects[[#This Row],[Days]]*60*60*24</f>
        <v>0</v>
      </c>
      <c r="O122" s="33">
        <f ca="1">INT(RAND()*999999999)</f>
        <v>397836499</v>
      </c>
      <c r="P122" s="33">
        <f>_xlfn.XLOOKUP(ResourceEffects[[#This Row],[Protocol Name]],ProtocolNamesCol,ProtocolIds,"")</f>
        <v>14141</v>
      </c>
      <c r="Q122" s="33">
        <f>ResourceEffects[[#This Row],[Time]]</f>
        <v>0</v>
      </c>
      <c r="R122" s="33">
        <f>ResourceEffects[[#This Row],[Drone ID]]</f>
        <v>0</v>
      </c>
      <c r="S122" s="33">
        <f>_xlfn.XLOOKUP(ResourceEffects[[#This Row],[Resource Name]],ResourceNames,ResourceIds,"")</f>
        <v>4141</v>
      </c>
      <c r="T122" s="33">
        <f>_xlfn.XLOOKUP(ResourceEffects[[#This Row],[Event Type]],EventTypeNames,EventTypeIds,"")</f>
        <v>1</v>
      </c>
      <c r="U122" s="33">
        <f>IF(ResourceEffects[[#This Row],[Is Local]]="Yes",1,0)</f>
        <v>1</v>
      </c>
      <c r="V122" s="33">
        <f>IF(ResourceEffects[[#This Row],[Is Installed]]="Yes",1,0)</f>
        <v>0</v>
      </c>
      <c r="W122" s="33">
        <f>IF(ResourceEffects[[#This Row],[Status]]="Locked",1,0)</f>
        <v>0</v>
      </c>
      <c r="X122" s="33">
        <f>IF(ResourceEffects[[#This Row],[event_type]]=1,0,1)</f>
        <v>0</v>
      </c>
      <c r="Y122" s="33">
        <f>IF(ResourceEffects[[#This Row],[Use Abundancies]]="Yes",1,0)</f>
        <v>0</v>
      </c>
      <c r="Z122" s="33">
        <f>ResourceEffects[[#This Row],[∆]]</f>
        <v>1</v>
      </c>
      <c r="AB122" s="35">
        <v>14211</v>
      </c>
      <c r="AD122" s="35">
        <v>0</v>
      </c>
      <c r="AE122" s="35">
        <v>3001</v>
      </c>
      <c r="AF122" s="35">
        <v>2</v>
      </c>
      <c r="AG122" s="35">
        <v>1</v>
      </c>
      <c r="AH122" s="35">
        <v>0</v>
      </c>
      <c r="AI122" s="35">
        <v>0</v>
      </c>
      <c r="AJ122" s="35">
        <v>1</v>
      </c>
      <c r="AK122" s="35">
        <v>0</v>
      </c>
      <c r="AL122" s="35">
        <v>1</v>
      </c>
      <c r="AM122" s="35">
        <v>0</v>
      </c>
      <c r="AN122" s="35">
        <v>204</v>
      </c>
    </row>
    <row r="123" spans="1:40" x14ac:dyDescent="0.3">
      <c r="A123" s="39">
        <v>0</v>
      </c>
      <c r="B123" s="32" t="s">
        <v>116</v>
      </c>
      <c r="C123" s="28" t="s">
        <v>456</v>
      </c>
      <c r="D123" s="28">
        <v>1</v>
      </c>
      <c r="E123" s="28" t="s">
        <v>446</v>
      </c>
      <c r="F123" s="32" t="s">
        <v>297</v>
      </c>
      <c r="G123" s="28" t="str">
        <f>"No"</f>
        <v>No</v>
      </c>
      <c r="H123" s="28">
        <f>0</f>
        <v>0</v>
      </c>
      <c r="I123" s="28" t="str">
        <f>"Yes"</f>
        <v>Yes</v>
      </c>
      <c r="J123" s="28" t="str">
        <f t="shared" si="1"/>
        <v>No</v>
      </c>
      <c r="K123" s="28">
        <f>INT(ResourceEffects[[#This Row],[Time]]*TimeInterval/60/60/24)</f>
        <v>0</v>
      </c>
      <c r="L123" s="28">
        <f>INT(ResourceEffects[[#This Row],[Time]]*TimeInterval/60/60)-ResourceEffects[[#This Row],[Days]]*24</f>
        <v>0</v>
      </c>
      <c r="M123" s="28">
        <f>INT(ResourceEffects[[#This Row],[Time]]*TimeInterval/60)-ResourceEffects[[#This Row],[Hours]]*60-ResourceEffects[[#This Row],[Days]]*60*24</f>
        <v>0</v>
      </c>
      <c r="N123" s="28">
        <f>ResourceEffects[[#This Row],[Time]]*TimeInterval-ResourceEffects[[#This Row],[Min]]*60-ResourceEffects[[#This Row],[Hours]]*60*60-ResourceEffects[[#This Row],[Days]]*60*60*24</f>
        <v>0</v>
      </c>
      <c r="O123" s="33">
        <f ca="1">INT(RAND()*999999999)</f>
        <v>625681078</v>
      </c>
      <c r="P123" s="33">
        <f>_xlfn.XLOOKUP(ResourceEffects[[#This Row],[Protocol Name]],ProtocolNamesCol,ProtocolIds,"")</f>
        <v>14201</v>
      </c>
      <c r="Q123" s="33">
        <f>ResourceEffects[[#This Row],[Time]]</f>
        <v>0</v>
      </c>
      <c r="R123" s="33">
        <f>ResourceEffects[[#This Row],[Drone ID]]</f>
        <v>0</v>
      </c>
      <c r="S123" s="33">
        <f>_xlfn.XLOOKUP(ResourceEffects[[#This Row],[Resource Name]],ResourceNames,ResourceIds,"")</f>
        <v>3311</v>
      </c>
      <c r="T123" s="33">
        <f>_xlfn.XLOOKUP(ResourceEffects[[#This Row],[Event Type]],EventTypeNames,EventTypeIds,"")</f>
        <v>2</v>
      </c>
      <c r="U123" s="33">
        <f>IF(ResourceEffects[[#This Row],[Is Local]]="Yes",1,0)</f>
        <v>1</v>
      </c>
      <c r="V123" s="33">
        <f>IF(ResourceEffects[[#This Row],[Is Installed]]="Yes",1,0)</f>
        <v>0</v>
      </c>
      <c r="W123" s="33">
        <f>IF(ResourceEffects[[#This Row],[Status]]="Locked",1,0)</f>
        <v>0</v>
      </c>
      <c r="X123" s="33">
        <f>IF(ResourceEffects[[#This Row],[event_type]]=1,0,1)</f>
        <v>1</v>
      </c>
      <c r="Y123" s="33">
        <f>IF(ResourceEffects[[#This Row],[Use Abundancies]]="Yes",1,0)</f>
        <v>0</v>
      </c>
      <c r="Z123" s="33">
        <f>ResourceEffects[[#This Row],[∆]]</f>
        <v>1</v>
      </c>
      <c r="AB123" s="35">
        <v>14211</v>
      </c>
      <c r="AD123" s="35">
        <v>0</v>
      </c>
      <c r="AE123" s="35">
        <v>3211</v>
      </c>
      <c r="AF123" s="35">
        <v>2</v>
      </c>
      <c r="AG123" s="35">
        <v>1</v>
      </c>
      <c r="AH123" s="35">
        <v>0</v>
      </c>
      <c r="AI123" s="35">
        <v>0</v>
      </c>
      <c r="AJ123" s="35">
        <v>1</v>
      </c>
      <c r="AK123" s="35">
        <v>0</v>
      </c>
      <c r="AL123" s="35">
        <v>1</v>
      </c>
      <c r="AM123" s="35">
        <v>0</v>
      </c>
      <c r="AN123" s="35">
        <v>205</v>
      </c>
    </row>
    <row r="124" spans="1:40" x14ac:dyDescent="0.3">
      <c r="A124" s="39">
        <v>0</v>
      </c>
      <c r="B124" s="32" t="s">
        <v>116</v>
      </c>
      <c r="C124" s="28" t="s">
        <v>456</v>
      </c>
      <c r="D124" s="28">
        <v>1</v>
      </c>
      <c r="E124" s="28" t="s">
        <v>446</v>
      </c>
      <c r="F124" s="32" t="s">
        <v>299</v>
      </c>
      <c r="G124" s="28" t="str">
        <f>"No"</f>
        <v>No</v>
      </c>
      <c r="H124" s="28">
        <f>0</f>
        <v>0</v>
      </c>
      <c r="I124" s="28" t="str">
        <f>"Yes"</f>
        <v>Yes</v>
      </c>
      <c r="J124" s="28" t="str">
        <f t="shared" si="1"/>
        <v>No</v>
      </c>
      <c r="K124" s="28">
        <f>INT(ResourceEffects[[#This Row],[Time]]*TimeInterval/60/60/24)</f>
        <v>0</v>
      </c>
      <c r="L124" s="28">
        <f>INT(ResourceEffects[[#This Row],[Time]]*TimeInterval/60/60)-ResourceEffects[[#This Row],[Days]]*24</f>
        <v>0</v>
      </c>
      <c r="M124" s="28">
        <f>INT(ResourceEffects[[#This Row],[Time]]*TimeInterval/60)-ResourceEffects[[#This Row],[Hours]]*60-ResourceEffects[[#This Row],[Days]]*60*24</f>
        <v>0</v>
      </c>
      <c r="N124" s="28">
        <f>ResourceEffects[[#This Row],[Time]]*TimeInterval-ResourceEffects[[#This Row],[Min]]*60-ResourceEffects[[#This Row],[Hours]]*60*60-ResourceEffects[[#This Row],[Days]]*60*60*24</f>
        <v>0</v>
      </c>
      <c r="O124" s="33">
        <f ca="1">INT(RAND()*999999999)</f>
        <v>451370926</v>
      </c>
      <c r="P124" s="33">
        <f>_xlfn.XLOOKUP(ResourceEffects[[#This Row],[Protocol Name]],ProtocolNamesCol,ProtocolIds,"")</f>
        <v>14201</v>
      </c>
      <c r="Q124" s="33">
        <f>ResourceEffects[[#This Row],[Time]]</f>
        <v>0</v>
      </c>
      <c r="R124" s="33">
        <f>ResourceEffects[[#This Row],[Drone ID]]</f>
        <v>0</v>
      </c>
      <c r="S124" s="33">
        <f>_xlfn.XLOOKUP(ResourceEffects[[#This Row],[Resource Name]],ResourceNames,ResourceIds,"")</f>
        <v>3321</v>
      </c>
      <c r="T124" s="33">
        <f>_xlfn.XLOOKUP(ResourceEffects[[#This Row],[Event Type]],EventTypeNames,EventTypeIds,"")</f>
        <v>2</v>
      </c>
      <c r="U124" s="33">
        <f>IF(ResourceEffects[[#This Row],[Is Local]]="Yes",1,0)</f>
        <v>1</v>
      </c>
      <c r="V124" s="33">
        <f>IF(ResourceEffects[[#This Row],[Is Installed]]="Yes",1,0)</f>
        <v>0</v>
      </c>
      <c r="W124" s="33">
        <f>IF(ResourceEffects[[#This Row],[Status]]="Locked",1,0)</f>
        <v>0</v>
      </c>
      <c r="X124" s="33">
        <f>IF(ResourceEffects[[#This Row],[event_type]]=1,0,1)</f>
        <v>1</v>
      </c>
      <c r="Y124" s="33">
        <f>IF(ResourceEffects[[#This Row],[Use Abundancies]]="Yes",1,0)</f>
        <v>0</v>
      </c>
      <c r="Z124" s="33">
        <f>ResourceEffects[[#This Row],[∆]]</f>
        <v>1</v>
      </c>
      <c r="AB124" s="35">
        <v>14211</v>
      </c>
      <c r="AD124" s="35">
        <v>0</v>
      </c>
      <c r="AE124" s="35">
        <v>3221</v>
      </c>
      <c r="AF124" s="35">
        <v>2</v>
      </c>
      <c r="AG124" s="35">
        <v>1</v>
      </c>
      <c r="AH124" s="35">
        <v>0</v>
      </c>
      <c r="AI124" s="35">
        <v>0</v>
      </c>
      <c r="AJ124" s="35">
        <v>1</v>
      </c>
      <c r="AK124" s="35">
        <v>0</v>
      </c>
      <c r="AL124" s="35">
        <v>1</v>
      </c>
      <c r="AM124" s="35">
        <v>0</v>
      </c>
      <c r="AN124" s="35">
        <v>206</v>
      </c>
    </row>
    <row r="125" spans="1:40" x14ac:dyDescent="0.3">
      <c r="A125" s="39">
        <v>0</v>
      </c>
      <c r="B125" s="32" t="s">
        <v>116</v>
      </c>
      <c r="C125" s="28" t="s">
        <v>455</v>
      </c>
      <c r="D125" s="28">
        <v>1</v>
      </c>
      <c r="E125" s="28" t="s">
        <v>446</v>
      </c>
      <c r="F125" s="32" t="s">
        <v>313</v>
      </c>
      <c r="G125" s="28" t="str">
        <f>"No"</f>
        <v>No</v>
      </c>
      <c r="H125" s="28">
        <f>0</f>
        <v>0</v>
      </c>
      <c r="I125" s="28" t="str">
        <f>"Yes"</f>
        <v>Yes</v>
      </c>
      <c r="J125" s="28" t="str">
        <f t="shared" si="1"/>
        <v>No</v>
      </c>
      <c r="K125" s="28">
        <f>INT(ResourceEffects[[#This Row],[Time]]*TimeInterval/60/60/24)</f>
        <v>0</v>
      </c>
      <c r="L125" s="28">
        <f>INT(ResourceEffects[[#This Row],[Time]]*TimeInterval/60/60)-ResourceEffects[[#This Row],[Days]]*24</f>
        <v>0</v>
      </c>
      <c r="M125" s="28">
        <f>INT(ResourceEffects[[#This Row],[Time]]*TimeInterval/60)-ResourceEffects[[#This Row],[Hours]]*60-ResourceEffects[[#This Row],[Days]]*60*24</f>
        <v>0</v>
      </c>
      <c r="N125" s="28">
        <f>ResourceEffects[[#This Row],[Time]]*TimeInterval-ResourceEffects[[#This Row],[Min]]*60-ResourceEffects[[#This Row],[Hours]]*60*60-ResourceEffects[[#This Row],[Days]]*60*60*24</f>
        <v>0</v>
      </c>
      <c r="O125" s="33">
        <f ca="1">INT(RAND()*999999999)</f>
        <v>358717481</v>
      </c>
      <c r="P125" s="33">
        <f>_xlfn.XLOOKUP(ResourceEffects[[#This Row],[Protocol Name]],ProtocolNamesCol,ProtocolIds,"")</f>
        <v>14201</v>
      </c>
      <c r="Q125" s="33">
        <f>ResourceEffects[[#This Row],[Time]]</f>
        <v>0</v>
      </c>
      <c r="R125" s="33">
        <f>ResourceEffects[[#This Row],[Drone ID]]</f>
        <v>0</v>
      </c>
      <c r="S125" s="33">
        <f>_xlfn.XLOOKUP(ResourceEffects[[#This Row],[Resource Name]],ResourceNames,ResourceIds,"")</f>
        <v>4201</v>
      </c>
      <c r="T125" s="33">
        <f>_xlfn.XLOOKUP(ResourceEffects[[#This Row],[Event Type]],EventTypeNames,EventTypeIds,"")</f>
        <v>1</v>
      </c>
      <c r="U125" s="33">
        <f>IF(ResourceEffects[[#This Row],[Is Local]]="Yes",1,0)</f>
        <v>1</v>
      </c>
      <c r="V125" s="33">
        <f>IF(ResourceEffects[[#This Row],[Is Installed]]="Yes",1,0)</f>
        <v>0</v>
      </c>
      <c r="W125" s="33">
        <f>IF(ResourceEffects[[#This Row],[Status]]="Locked",1,0)</f>
        <v>0</v>
      </c>
      <c r="X125" s="33">
        <f>IF(ResourceEffects[[#This Row],[event_type]]=1,0,1)</f>
        <v>0</v>
      </c>
      <c r="Y125" s="33">
        <f>IF(ResourceEffects[[#This Row],[Use Abundancies]]="Yes",1,0)</f>
        <v>0</v>
      </c>
      <c r="Z125" s="33">
        <f>ResourceEffects[[#This Row],[∆]]</f>
        <v>1</v>
      </c>
      <c r="AB125" s="35">
        <v>14211</v>
      </c>
      <c r="AD125" s="35">
        <v>0</v>
      </c>
      <c r="AE125" s="35">
        <v>4211</v>
      </c>
      <c r="AF125" s="35">
        <v>1</v>
      </c>
      <c r="AG125" s="35">
        <v>1</v>
      </c>
      <c r="AH125" s="35">
        <v>0</v>
      </c>
      <c r="AI125" s="35">
        <v>0</v>
      </c>
      <c r="AJ125" s="35">
        <v>0</v>
      </c>
      <c r="AK125" s="35">
        <v>0</v>
      </c>
      <c r="AL125" s="35">
        <v>1</v>
      </c>
      <c r="AM125" s="35">
        <v>0</v>
      </c>
      <c r="AN125" s="35">
        <v>207</v>
      </c>
    </row>
    <row r="126" spans="1:40" x14ac:dyDescent="0.3">
      <c r="A126" s="39">
        <v>0</v>
      </c>
      <c r="B126" s="32" t="s">
        <v>118</v>
      </c>
      <c r="C126" s="28" t="s">
        <v>456</v>
      </c>
      <c r="D126" s="28">
        <v>1</v>
      </c>
      <c r="E126" s="28" t="s">
        <v>446</v>
      </c>
      <c r="F126" s="32" t="s">
        <v>273</v>
      </c>
      <c r="G126" s="28" t="str">
        <f>"No"</f>
        <v>No</v>
      </c>
      <c r="H126" s="28">
        <f>0</f>
        <v>0</v>
      </c>
      <c r="I126" s="28" t="str">
        <f>"Yes"</f>
        <v>Yes</v>
      </c>
      <c r="J126" s="28" t="str">
        <f t="shared" si="1"/>
        <v>No</v>
      </c>
      <c r="K126" s="28">
        <f>INT(ResourceEffects[[#This Row],[Time]]*TimeInterval/60/60/24)</f>
        <v>0</v>
      </c>
      <c r="L126" s="28">
        <f>INT(ResourceEffects[[#This Row],[Time]]*TimeInterval/60/60)-ResourceEffects[[#This Row],[Days]]*24</f>
        <v>0</v>
      </c>
      <c r="M126" s="28">
        <f>INT(ResourceEffects[[#This Row],[Time]]*TimeInterval/60)-ResourceEffects[[#This Row],[Hours]]*60-ResourceEffects[[#This Row],[Days]]*60*24</f>
        <v>0</v>
      </c>
      <c r="N126" s="28">
        <f>ResourceEffects[[#This Row],[Time]]*TimeInterval-ResourceEffects[[#This Row],[Min]]*60-ResourceEffects[[#This Row],[Hours]]*60*60-ResourceEffects[[#This Row],[Days]]*60*60*24</f>
        <v>0</v>
      </c>
      <c r="O126" s="33">
        <f ca="1">INT(RAND()*999999999)</f>
        <v>118440401</v>
      </c>
      <c r="P126" s="33">
        <f>_xlfn.XLOOKUP(ResourceEffects[[#This Row],[Protocol Name]],ProtocolNamesCol,ProtocolIds,"")</f>
        <v>14211</v>
      </c>
      <c r="Q126" s="33">
        <f>ResourceEffects[[#This Row],[Time]]</f>
        <v>0</v>
      </c>
      <c r="R126" s="33">
        <f>ResourceEffects[[#This Row],[Drone ID]]</f>
        <v>0</v>
      </c>
      <c r="S126" s="33">
        <f>_xlfn.XLOOKUP(ResourceEffects[[#This Row],[Resource Name]],ResourceNames,ResourceIds,"")</f>
        <v>3001</v>
      </c>
      <c r="T126" s="33">
        <f>_xlfn.XLOOKUP(ResourceEffects[[#This Row],[Event Type]],EventTypeNames,EventTypeIds,"")</f>
        <v>2</v>
      </c>
      <c r="U126" s="33">
        <f>IF(ResourceEffects[[#This Row],[Is Local]]="Yes",1,0)</f>
        <v>1</v>
      </c>
      <c r="V126" s="33">
        <f>IF(ResourceEffects[[#This Row],[Is Installed]]="Yes",1,0)</f>
        <v>0</v>
      </c>
      <c r="W126" s="33">
        <f>IF(ResourceEffects[[#This Row],[Status]]="Locked",1,0)</f>
        <v>0</v>
      </c>
      <c r="X126" s="33">
        <f>IF(ResourceEffects[[#This Row],[event_type]]=1,0,1)</f>
        <v>1</v>
      </c>
      <c r="Y126" s="33">
        <f>IF(ResourceEffects[[#This Row],[Use Abundancies]]="Yes",1,0)</f>
        <v>0</v>
      </c>
      <c r="Z126" s="33">
        <f>ResourceEffects[[#This Row],[∆]]</f>
        <v>1</v>
      </c>
      <c r="AB126" s="35">
        <v>14221</v>
      </c>
      <c r="AD126" s="35">
        <v>0</v>
      </c>
      <c r="AE126" s="35">
        <v>3011</v>
      </c>
      <c r="AF126" s="35">
        <v>2</v>
      </c>
      <c r="AG126" s="35">
        <v>1</v>
      </c>
      <c r="AH126" s="35">
        <v>0</v>
      </c>
      <c r="AI126" s="35">
        <v>0</v>
      </c>
      <c r="AJ126" s="35">
        <v>1</v>
      </c>
      <c r="AK126" s="35">
        <v>0</v>
      </c>
      <c r="AL126" s="35">
        <v>1</v>
      </c>
      <c r="AM126" s="35">
        <v>0</v>
      </c>
      <c r="AN126" s="35">
        <v>208</v>
      </c>
    </row>
    <row r="127" spans="1:40" x14ac:dyDescent="0.3">
      <c r="A127" s="39">
        <v>0</v>
      </c>
      <c r="B127" s="32" t="s">
        <v>118</v>
      </c>
      <c r="C127" s="28" t="s">
        <v>456</v>
      </c>
      <c r="D127" s="28">
        <v>1</v>
      </c>
      <c r="E127" s="28" t="s">
        <v>446</v>
      </c>
      <c r="F127" s="32" t="s">
        <v>291</v>
      </c>
      <c r="G127" s="28" t="str">
        <f>"No"</f>
        <v>No</v>
      </c>
      <c r="H127" s="28">
        <f>0</f>
        <v>0</v>
      </c>
      <c r="I127" s="28" t="str">
        <f>"Yes"</f>
        <v>Yes</v>
      </c>
      <c r="J127" s="28" t="str">
        <f t="shared" si="1"/>
        <v>No</v>
      </c>
      <c r="K127" s="28">
        <f>INT(ResourceEffects[[#This Row],[Time]]*TimeInterval/60/60/24)</f>
        <v>0</v>
      </c>
      <c r="L127" s="28">
        <f>INT(ResourceEffects[[#This Row],[Time]]*TimeInterval/60/60)-ResourceEffects[[#This Row],[Days]]*24</f>
        <v>0</v>
      </c>
      <c r="M127" s="28">
        <f>INT(ResourceEffects[[#This Row],[Time]]*TimeInterval/60)-ResourceEffects[[#This Row],[Hours]]*60-ResourceEffects[[#This Row],[Days]]*60*24</f>
        <v>0</v>
      </c>
      <c r="N127" s="28">
        <f>ResourceEffects[[#This Row],[Time]]*TimeInterval-ResourceEffects[[#This Row],[Min]]*60-ResourceEffects[[#This Row],[Hours]]*60*60-ResourceEffects[[#This Row],[Days]]*60*60*24</f>
        <v>0</v>
      </c>
      <c r="O127" s="33">
        <f ca="1">INT(RAND()*999999999)</f>
        <v>657032910</v>
      </c>
      <c r="P127" s="33">
        <f>_xlfn.XLOOKUP(ResourceEffects[[#This Row],[Protocol Name]],ProtocolNamesCol,ProtocolIds,"")</f>
        <v>14211</v>
      </c>
      <c r="Q127" s="33">
        <f>ResourceEffects[[#This Row],[Time]]</f>
        <v>0</v>
      </c>
      <c r="R127" s="33">
        <f>ResourceEffects[[#This Row],[Drone ID]]</f>
        <v>0</v>
      </c>
      <c r="S127" s="33">
        <f>_xlfn.XLOOKUP(ResourceEffects[[#This Row],[Resource Name]],ResourceNames,ResourceIds,"")</f>
        <v>3211</v>
      </c>
      <c r="T127" s="33">
        <f>_xlfn.XLOOKUP(ResourceEffects[[#This Row],[Event Type]],EventTypeNames,EventTypeIds,"")</f>
        <v>2</v>
      </c>
      <c r="U127" s="33">
        <f>IF(ResourceEffects[[#This Row],[Is Local]]="Yes",1,0)</f>
        <v>1</v>
      </c>
      <c r="V127" s="33">
        <f>IF(ResourceEffects[[#This Row],[Is Installed]]="Yes",1,0)</f>
        <v>0</v>
      </c>
      <c r="W127" s="33">
        <f>IF(ResourceEffects[[#This Row],[Status]]="Locked",1,0)</f>
        <v>0</v>
      </c>
      <c r="X127" s="33">
        <f>IF(ResourceEffects[[#This Row],[event_type]]=1,0,1)</f>
        <v>1</v>
      </c>
      <c r="Y127" s="33">
        <f>IF(ResourceEffects[[#This Row],[Use Abundancies]]="Yes",1,0)</f>
        <v>0</v>
      </c>
      <c r="Z127" s="33">
        <f>ResourceEffects[[#This Row],[∆]]</f>
        <v>1</v>
      </c>
      <c r="AB127" s="35">
        <v>14221</v>
      </c>
      <c r="AD127" s="35">
        <v>0</v>
      </c>
      <c r="AE127" s="35">
        <v>3311</v>
      </c>
      <c r="AF127" s="35">
        <v>2</v>
      </c>
      <c r="AG127" s="35">
        <v>1</v>
      </c>
      <c r="AH127" s="35">
        <v>0</v>
      </c>
      <c r="AI127" s="35">
        <v>0</v>
      </c>
      <c r="AJ127" s="35">
        <v>1</v>
      </c>
      <c r="AK127" s="35">
        <v>0</v>
      </c>
      <c r="AL127" s="35">
        <v>1</v>
      </c>
      <c r="AM127" s="35">
        <v>0</v>
      </c>
      <c r="AN127" s="35">
        <v>209</v>
      </c>
    </row>
    <row r="128" spans="1:40" x14ac:dyDescent="0.3">
      <c r="A128" s="39">
        <v>0</v>
      </c>
      <c r="B128" s="32" t="s">
        <v>118</v>
      </c>
      <c r="C128" s="28" t="s">
        <v>456</v>
      </c>
      <c r="D128" s="28">
        <v>1</v>
      </c>
      <c r="E128" s="28" t="s">
        <v>446</v>
      </c>
      <c r="F128" s="32" t="s">
        <v>293</v>
      </c>
      <c r="G128" s="28" t="str">
        <f>"No"</f>
        <v>No</v>
      </c>
      <c r="H128" s="28">
        <f>0</f>
        <v>0</v>
      </c>
      <c r="I128" s="28" t="str">
        <f>"Yes"</f>
        <v>Yes</v>
      </c>
      <c r="J128" s="28" t="str">
        <f t="shared" si="1"/>
        <v>No</v>
      </c>
      <c r="K128" s="28">
        <f>INT(ResourceEffects[[#This Row],[Time]]*TimeInterval/60/60/24)</f>
        <v>0</v>
      </c>
      <c r="L128" s="28">
        <f>INT(ResourceEffects[[#This Row],[Time]]*TimeInterval/60/60)-ResourceEffects[[#This Row],[Days]]*24</f>
        <v>0</v>
      </c>
      <c r="M128" s="28">
        <f>INT(ResourceEffects[[#This Row],[Time]]*TimeInterval/60)-ResourceEffects[[#This Row],[Hours]]*60-ResourceEffects[[#This Row],[Days]]*60*24</f>
        <v>0</v>
      </c>
      <c r="N128" s="28">
        <f>ResourceEffects[[#This Row],[Time]]*TimeInterval-ResourceEffects[[#This Row],[Min]]*60-ResourceEffects[[#This Row],[Hours]]*60*60-ResourceEffects[[#This Row],[Days]]*60*60*24</f>
        <v>0</v>
      </c>
      <c r="O128" s="33">
        <f ca="1">INT(RAND()*999999999)</f>
        <v>248679022</v>
      </c>
      <c r="P128" s="33">
        <f>_xlfn.XLOOKUP(ResourceEffects[[#This Row],[Protocol Name]],ProtocolNamesCol,ProtocolIds,"")</f>
        <v>14211</v>
      </c>
      <c r="Q128" s="33">
        <f>ResourceEffects[[#This Row],[Time]]</f>
        <v>0</v>
      </c>
      <c r="R128" s="33">
        <f>ResourceEffects[[#This Row],[Drone ID]]</f>
        <v>0</v>
      </c>
      <c r="S128" s="33">
        <f>_xlfn.XLOOKUP(ResourceEffects[[#This Row],[Resource Name]],ResourceNames,ResourceIds,"")</f>
        <v>3221</v>
      </c>
      <c r="T128" s="33">
        <f>_xlfn.XLOOKUP(ResourceEffects[[#This Row],[Event Type]],EventTypeNames,EventTypeIds,"")</f>
        <v>2</v>
      </c>
      <c r="U128" s="33">
        <f>IF(ResourceEffects[[#This Row],[Is Local]]="Yes",1,0)</f>
        <v>1</v>
      </c>
      <c r="V128" s="33">
        <f>IF(ResourceEffects[[#This Row],[Is Installed]]="Yes",1,0)</f>
        <v>0</v>
      </c>
      <c r="W128" s="33">
        <f>IF(ResourceEffects[[#This Row],[Status]]="Locked",1,0)</f>
        <v>0</v>
      </c>
      <c r="X128" s="33">
        <f>IF(ResourceEffects[[#This Row],[event_type]]=1,0,1)</f>
        <v>1</v>
      </c>
      <c r="Y128" s="33">
        <f>IF(ResourceEffects[[#This Row],[Use Abundancies]]="Yes",1,0)</f>
        <v>0</v>
      </c>
      <c r="Z128" s="33">
        <f>ResourceEffects[[#This Row],[∆]]</f>
        <v>1</v>
      </c>
      <c r="AB128" s="35">
        <v>14221</v>
      </c>
      <c r="AD128" s="35">
        <v>0</v>
      </c>
      <c r="AE128" s="35">
        <v>3321</v>
      </c>
      <c r="AF128" s="35">
        <v>2</v>
      </c>
      <c r="AG128" s="35">
        <v>1</v>
      </c>
      <c r="AH128" s="35">
        <v>0</v>
      </c>
      <c r="AI128" s="35">
        <v>0</v>
      </c>
      <c r="AJ128" s="35">
        <v>1</v>
      </c>
      <c r="AK128" s="35">
        <v>0</v>
      </c>
      <c r="AL128" s="35">
        <v>1</v>
      </c>
      <c r="AM128" s="35">
        <v>0</v>
      </c>
      <c r="AN128" s="35">
        <v>210</v>
      </c>
    </row>
    <row r="129" spans="1:40" x14ac:dyDescent="0.3">
      <c r="A129" s="39">
        <v>0</v>
      </c>
      <c r="B129" s="32" t="s">
        <v>118</v>
      </c>
      <c r="C129" s="28" t="s">
        <v>455</v>
      </c>
      <c r="D129" s="28">
        <v>1</v>
      </c>
      <c r="E129" s="28" t="s">
        <v>446</v>
      </c>
      <c r="F129" s="32" t="s">
        <v>315</v>
      </c>
      <c r="G129" s="28" t="str">
        <f>"No"</f>
        <v>No</v>
      </c>
      <c r="H129" s="28">
        <f>0</f>
        <v>0</v>
      </c>
      <c r="I129" s="28" t="str">
        <f>"Yes"</f>
        <v>Yes</v>
      </c>
      <c r="J129" s="28" t="str">
        <f t="shared" si="1"/>
        <v>No</v>
      </c>
      <c r="K129" s="28">
        <f>INT(ResourceEffects[[#This Row],[Time]]*TimeInterval/60/60/24)</f>
        <v>0</v>
      </c>
      <c r="L129" s="28">
        <f>INT(ResourceEffects[[#This Row],[Time]]*TimeInterval/60/60)-ResourceEffects[[#This Row],[Days]]*24</f>
        <v>0</v>
      </c>
      <c r="M129" s="28">
        <f>INT(ResourceEffects[[#This Row],[Time]]*TimeInterval/60)-ResourceEffects[[#This Row],[Hours]]*60-ResourceEffects[[#This Row],[Days]]*60*24</f>
        <v>0</v>
      </c>
      <c r="N129" s="28">
        <f>ResourceEffects[[#This Row],[Time]]*TimeInterval-ResourceEffects[[#This Row],[Min]]*60-ResourceEffects[[#This Row],[Hours]]*60*60-ResourceEffects[[#This Row],[Days]]*60*60*24</f>
        <v>0</v>
      </c>
      <c r="O129" s="33">
        <f ca="1">INT(RAND()*999999999)</f>
        <v>556556326</v>
      </c>
      <c r="P129" s="33">
        <f>_xlfn.XLOOKUP(ResourceEffects[[#This Row],[Protocol Name]],ProtocolNamesCol,ProtocolIds,"")</f>
        <v>14211</v>
      </c>
      <c r="Q129" s="33">
        <f>ResourceEffects[[#This Row],[Time]]</f>
        <v>0</v>
      </c>
      <c r="R129" s="33">
        <f>ResourceEffects[[#This Row],[Drone ID]]</f>
        <v>0</v>
      </c>
      <c r="S129" s="33">
        <f>_xlfn.XLOOKUP(ResourceEffects[[#This Row],[Resource Name]],ResourceNames,ResourceIds,"")</f>
        <v>4211</v>
      </c>
      <c r="T129" s="33">
        <f>_xlfn.XLOOKUP(ResourceEffects[[#This Row],[Event Type]],EventTypeNames,EventTypeIds,"")</f>
        <v>1</v>
      </c>
      <c r="U129" s="33">
        <f>IF(ResourceEffects[[#This Row],[Is Local]]="Yes",1,0)</f>
        <v>1</v>
      </c>
      <c r="V129" s="33">
        <f>IF(ResourceEffects[[#This Row],[Is Installed]]="Yes",1,0)</f>
        <v>0</v>
      </c>
      <c r="W129" s="33">
        <f>IF(ResourceEffects[[#This Row],[Status]]="Locked",1,0)</f>
        <v>0</v>
      </c>
      <c r="X129" s="33">
        <f>IF(ResourceEffects[[#This Row],[event_type]]=1,0,1)</f>
        <v>0</v>
      </c>
      <c r="Y129" s="33">
        <f>IF(ResourceEffects[[#This Row],[Use Abundancies]]="Yes",1,0)</f>
        <v>0</v>
      </c>
      <c r="Z129" s="33">
        <f>ResourceEffects[[#This Row],[∆]]</f>
        <v>1</v>
      </c>
      <c r="AB129" s="35">
        <v>14221</v>
      </c>
      <c r="AD129" s="35">
        <v>0</v>
      </c>
      <c r="AE129" s="35">
        <v>4221</v>
      </c>
      <c r="AF129" s="35">
        <v>1</v>
      </c>
      <c r="AG129" s="35">
        <v>1</v>
      </c>
      <c r="AH129" s="35">
        <v>0</v>
      </c>
      <c r="AI129" s="35">
        <v>0</v>
      </c>
      <c r="AJ129" s="35">
        <v>0</v>
      </c>
      <c r="AK129" s="35">
        <v>0</v>
      </c>
      <c r="AL129" s="35">
        <v>1</v>
      </c>
      <c r="AM129" s="35">
        <v>0</v>
      </c>
      <c r="AN129" s="35">
        <v>211</v>
      </c>
    </row>
    <row r="130" spans="1:40" x14ac:dyDescent="0.3">
      <c r="A130" s="39">
        <v>0</v>
      </c>
      <c r="B130" s="32" t="s">
        <v>120</v>
      </c>
      <c r="C130" s="28" t="s">
        <v>456</v>
      </c>
      <c r="D130" s="28">
        <v>1</v>
      </c>
      <c r="E130" s="28" t="s">
        <v>446</v>
      </c>
      <c r="F130" s="32" t="s">
        <v>275</v>
      </c>
      <c r="G130" s="28" t="str">
        <f>"No"</f>
        <v>No</v>
      </c>
      <c r="H130" s="28">
        <f>0</f>
        <v>0</v>
      </c>
      <c r="I130" s="28" t="str">
        <f>"Yes"</f>
        <v>Yes</v>
      </c>
      <c r="J130" s="28" t="str">
        <f t="shared" si="1"/>
        <v>No</v>
      </c>
      <c r="K130" s="28">
        <f>INT(ResourceEffects[[#This Row],[Time]]*TimeInterval/60/60/24)</f>
        <v>0</v>
      </c>
      <c r="L130" s="28">
        <f>INT(ResourceEffects[[#This Row],[Time]]*TimeInterval/60/60)-ResourceEffects[[#This Row],[Days]]*24</f>
        <v>0</v>
      </c>
      <c r="M130" s="28">
        <f>INT(ResourceEffects[[#This Row],[Time]]*TimeInterval/60)-ResourceEffects[[#This Row],[Hours]]*60-ResourceEffects[[#This Row],[Days]]*60*24</f>
        <v>0</v>
      </c>
      <c r="N130" s="28">
        <f>ResourceEffects[[#This Row],[Time]]*TimeInterval-ResourceEffects[[#This Row],[Min]]*60-ResourceEffects[[#This Row],[Hours]]*60*60-ResourceEffects[[#This Row],[Days]]*60*60*24</f>
        <v>0</v>
      </c>
      <c r="O130" s="33">
        <f ca="1">INT(RAND()*999999999)</f>
        <v>201946100</v>
      </c>
      <c r="P130" s="33">
        <f>_xlfn.XLOOKUP(ResourceEffects[[#This Row],[Protocol Name]],ProtocolNamesCol,ProtocolIds,"")</f>
        <v>14221</v>
      </c>
      <c r="Q130" s="33">
        <f>ResourceEffects[[#This Row],[Time]]</f>
        <v>0</v>
      </c>
      <c r="R130" s="33">
        <f>ResourceEffects[[#This Row],[Drone ID]]</f>
        <v>0</v>
      </c>
      <c r="S130" s="33">
        <f>_xlfn.XLOOKUP(ResourceEffects[[#This Row],[Resource Name]],ResourceNames,ResourceIds,"")</f>
        <v>3011</v>
      </c>
      <c r="T130" s="33">
        <f>_xlfn.XLOOKUP(ResourceEffects[[#This Row],[Event Type]],EventTypeNames,EventTypeIds,"")</f>
        <v>2</v>
      </c>
      <c r="U130" s="33">
        <f>IF(ResourceEffects[[#This Row],[Is Local]]="Yes",1,0)</f>
        <v>1</v>
      </c>
      <c r="V130" s="33">
        <f>IF(ResourceEffects[[#This Row],[Is Installed]]="Yes",1,0)</f>
        <v>0</v>
      </c>
      <c r="W130" s="33">
        <f>IF(ResourceEffects[[#This Row],[Status]]="Locked",1,0)</f>
        <v>0</v>
      </c>
      <c r="X130" s="33">
        <f>IF(ResourceEffects[[#This Row],[event_type]]=1,0,1)</f>
        <v>1</v>
      </c>
      <c r="Y130" s="33">
        <f>IF(ResourceEffects[[#This Row],[Use Abundancies]]="Yes",1,0)</f>
        <v>0</v>
      </c>
      <c r="Z130" s="33">
        <f>ResourceEffects[[#This Row],[∆]]</f>
        <v>1</v>
      </c>
      <c r="AB130" s="35">
        <v>14231</v>
      </c>
      <c r="AD130" s="35">
        <v>0</v>
      </c>
      <c r="AE130" s="35">
        <v>3211</v>
      </c>
      <c r="AF130" s="35">
        <v>2</v>
      </c>
      <c r="AG130" s="35">
        <v>1</v>
      </c>
      <c r="AH130" s="35">
        <v>0</v>
      </c>
      <c r="AI130" s="35">
        <v>0</v>
      </c>
      <c r="AJ130" s="35">
        <v>1</v>
      </c>
      <c r="AK130" s="35">
        <v>0</v>
      </c>
      <c r="AL130" s="35">
        <v>1</v>
      </c>
      <c r="AM130" s="35">
        <v>0</v>
      </c>
      <c r="AN130" s="35">
        <v>212</v>
      </c>
    </row>
    <row r="131" spans="1:40" x14ac:dyDescent="0.3">
      <c r="A131" s="39">
        <v>0</v>
      </c>
      <c r="B131" s="32" t="s">
        <v>120</v>
      </c>
      <c r="C131" s="28" t="s">
        <v>456</v>
      </c>
      <c r="D131" s="28">
        <v>1</v>
      </c>
      <c r="E131" s="28" t="s">
        <v>446</v>
      </c>
      <c r="F131" s="32" t="s">
        <v>297</v>
      </c>
      <c r="G131" s="28" t="str">
        <f>"No"</f>
        <v>No</v>
      </c>
      <c r="H131" s="28">
        <f>0</f>
        <v>0</v>
      </c>
      <c r="I131" s="28" t="str">
        <f>"Yes"</f>
        <v>Yes</v>
      </c>
      <c r="J131" s="28" t="str">
        <f t="shared" si="1"/>
        <v>No</v>
      </c>
      <c r="K131" s="28">
        <f>INT(ResourceEffects[[#This Row],[Time]]*TimeInterval/60/60/24)</f>
        <v>0</v>
      </c>
      <c r="L131" s="28">
        <f>INT(ResourceEffects[[#This Row],[Time]]*TimeInterval/60/60)-ResourceEffects[[#This Row],[Days]]*24</f>
        <v>0</v>
      </c>
      <c r="M131" s="28">
        <f>INT(ResourceEffects[[#This Row],[Time]]*TimeInterval/60)-ResourceEffects[[#This Row],[Hours]]*60-ResourceEffects[[#This Row],[Days]]*60*24</f>
        <v>0</v>
      </c>
      <c r="N131" s="28">
        <f>ResourceEffects[[#This Row],[Time]]*TimeInterval-ResourceEffects[[#This Row],[Min]]*60-ResourceEffects[[#This Row],[Hours]]*60*60-ResourceEffects[[#This Row],[Days]]*60*60*24</f>
        <v>0</v>
      </c>
      <c r="O131" s="33">
        <f ca="1">INT(RAND()*999999999)</f>
        <v>875274986</v>
      </c>
      <c r="P131" s="33">
        <f>_xlfn.XLOOKUP(ResourceEffects[[#This Row],[Protocol Name]],ProtocolNamesCol,ProtocolIds,"")</f>
        <v>14221</v>
      </c>
      <c r="Q131" s="33">
        <f>ResourceEffects[[#This Row],[Time]]</f>
        <v>0</v>
      </c>
      <c r="R131" s="33">
        <f>ResourceEffects[[#This Row],[Drone ID]]</f>
        <v>0</v>
      </c>
      <c r="S131" s="33">
        <f>_xlfn.XLOOKUP(ResourceEffects[[#This Row],[Resource Name]],ResourceNames,ResourceIds,"")</f>
        <v>3311</v>
      </c>
      <c r="T131" s="33">
        <f>_xlfn.XLOOKUP(ResourceEffects[[#This Row],[Event Type]],EventTypeNames,EventTypeIds,"")</f>
        <v>2</v>
      </c>
      <c r="U131" s="33">
        <f>IF(ResourceEffects[[#This Row],[Is Local]]="Yes",1,0)</f>
        <v>1</v>
      </c>
      <c r="V131" s="33">
        <f>IF(ResourceEffects[[#This Row],[Is Installed]]="Yes",1,0)</f>
        <v>0</v>
      </c>
      <c r="W131" s="33">
        <f>IF(ResourceEffects[[#This Row],[Status]]="Locked",1,0)</f>
        <v>0</v>
      </c>
      <c r="X131" s="33">
        <f>IF(ResourceEffects[[#This Row],[event_type]]=1,0,1)</f>
        <v>1</v>
      </c>
      <c r="Y131" s="33">
        <f>IF(ResourceEffects[[#This Row],[Use Abundancies]]="Yes",1,0)</f>
        <v>0</v>
      </c>
      <c r="Z131" s="33">
        <f>ResourceEffects[[#This Row],[∆]]</f>
        <v>1</v>
      </c>
      <c r="AB131" s="35">
        <v>14231</v>
      </c>
      <c r="AD131" s="35">
        <v>0</v>
      </c>
      <c r="AE131" s="35">
        <v>3221</v>
      </c>
      <c r="AF131" s="35">
        <v>2</v>
      </c>
      <c r="AG131" s="35">
        <v>1</v>
      </c>
      <c r="AH131" s="35">
        <v>0</v>
      </c>
      <c r="AI131" s="35">
        <v>0</v>
      </c>
      <c r="AJ131" s="35">
        <v>1</v>
      </c>
      <c r="AK131" s="35">
        <v>0</v>
      </c>
      <c r="AL131" s="35">
        <v>1</v>
      </c>
      <c r="AM131" s="35">
        <v>0</v>
      </c>
      <c r="AN131" s="35">
        <v>213</v>
      </c>
    </row>
    <row r="132" spans="1:40" x14ac:dyDescent="0.3">
      <c r="A132" s="39">
        <v>0</v>
      </c>
      <c r="B132" s="32" t="s">
        <v>120</v>
      </c>
      <c r="C132" s="28" t="s">
        <v>456</v>
      </c>
      <c r="D132" s="28">
        <v>1</v>
      </c>
      <c r="E132" s="28" t="s">
        <v>446</v>
      </c>
      <c r="F132" s="32" t="s">
        <v>299</v>
      </c>
      <c r="G132" s="28" t="str">
        <f>"No"</f>
        <v>No</v>
      </c>
      <c r="H132" s="28">
        <f>0</f>
        <v>0</v>
      </c>
      <c r="I132" s="28" t="str">
        <f>"Yes"</f>
        <v>Yes</v>
      </c>
      <c r="J132" s="28" t="str">
        <f t="shared" ref="J132:J195" si="2">"No"</f>
        <v>No</v>
      </c>
      <c r="K132" s="28">
        <f>INT(ResourceEffects[[#This Row],[Time]]*TimeInterval/60/60/24)</f>
        <v>0</v>
      </c>
      <c r="L132" s="28">
        <f>INT(ResourceEffects[[#This Row],[Time]]*TimeInterval/60/60)-ResourceEffects[[#This Row],[Days]]*24</f>
        <v>0</v>
      </c>
      <c r="M132" s="28">
        <f>INT(ResourceEffects[[#This Row],[Time]]*TimeInterval/60)-ResourceEffects[[#This Row],[Hours]]*60-ResourceEffects[[#This Row],[Days]]*60*24</f>
        <v>0</v>
      </c>
      <c r="N132" s="28">
        <f>ResourceEffects[[#This Row],[Time]]*TimeInterval-ResourceEffects[[#This Row],[Min]]*60-ResourceEffects[[#This Row],[Hours]]*60*60-ResourceEffects[[#This Row],[Days]]*60*60*24</f>
        <v>0</v>
      </c>
      <c r="O132" s="33">
        <f ca="1">INT(RAND()*999999999)</f>
        <v>297918020</v>
      </c>
      <c r="P132" s="33">
        <f>_xlfn.XLOOKUP(ResourceEffects[[#This Row],[Protocol Name]],ProtocolNamesCol,ProtocolIds,"")</f>
        <v>14221</v>
      </c>
      <c r="Q132" s="33">
        <f>ResourceEffects[[#This Row],[Time]]</f>
        <v>0</v>
      </c>
      <c r="R132" s="33">
        <f>ResourceEffects[[#This Row],[Drone ID]]</f>
        <v>0</v>
      </c>
      <c r="S132" s="33">
        <f>_xlfn.XLOOKUP(ResourceEffects[[#This Row],[Resource Name]],ResourceNames,ResourceIds,"")</f>
        <v>3321</v>
      </c>
      <c r="T132" s="33">
        <f>_xlfn.XLOOKUP(ResourceEffects[[#This Row],[Event Type]],EventTypeNames,EventTypeIds,"")</f>
        <v>2</v>
      </c>
      <c r="U132" s="33">
        <f>IF(ResourceEffects[[#This Row],[Is Local]]="Yes",1,0)</f>
        <v>1</v>
      </c>
      <c r="V132" s="33">
        <f>IF(ResourceEffects[[#This Row],[Is Installed]]="Yes",1,0)</f>
        <v>0</v>
      </c>
      <c r="W132" s="33">
        <f>IF(ResourceEffects[[#This Row],[Status]]="Locked",1,0)</f>
        <v>0</v>
      </c>
      <c r="X132" s="33">
        <f>IF(ResourceEffects[[#This Row],[event_type]]=1,0,1)</f>
        <v>1</v>
      </c>
      <c r="Y132" s="33">
        <f>IF(ResourceEffects[[#This Row],[Use Abundancies]]="Yes",1,0)</f>
        <v>0</v>
      </c>
      <c r="Z132" s="33">
        <f>ResourceEffects[[#This Row],[∆]]</f>
        <v>1</v>
      </c>
      <c r="AB132" s="35">
        <v>14231</v>
      </c>
      <c r="AD132" s="35">
        <v>0</v>
      </c>
      <c r="AE132" s="35">
        <v>3321</v>
      </c>
      <c r="AF132" s="35">
        <v>2</v>
      </c>
      <c r="AG132" s="35">
        <v>1</v>
      </c>
      <c r="AH132" s="35">
        <v>0</v>
      </c>
      <c r="AI132" s="35">
        <v>0</v>
      </c>
      <c r="AJ132" s="35">
        <v>1</v>
      </c>
      <c r="AK132" s="35">
        <v>0</v>
      </c>
      <c r="AL132" s="35">
        <v>1</v>
      </c>
      <c r="AM132" s="35">
        <v>0</v>
      </c>
      <c r="AN132" s="35">
        <v>214</v>
      </c>
    </row>
    <row r="133" spans="1:40" x14ac:dyDescent="0.3">
      <c r="A133" s="39">
        <v>0</v>
      </c>
      <c r="B133" s="32" t="s">
        <v>120</v>
      </c>
      <c r="C133" s="28" t="s">
        <v>455</v>
      </c>
      <c r="D133" s="28">
        <v>1</v>
      </c>
      <c r="E133" s="28" t="s">
        <v>446</v>
      </c>
      <c r="F133" s="32" t="s">
        <v>317</v>
      </c>
      <c r="G133" s="28" t="str">
        <f>"No"</f>
        <v>No</v>
      </c>
      <c r="H133" s="28">
        <f>0</f>
        <v>0</v>
      </c>
      <c r="I133" s="28" t="str">
        <f>"Yes"</f>
        <v>Yes</v>
      </c>
      <c r="J133" s="28" t="str">
        <f t="shared" si="2"/>
        <v>No</v>
      </c>
      <c r="K133" s="28">
        <f>INT(ResourceEffects[[#This Row],[Time]]*TimeInterval/60/60/24)</f>
        <v>0</v>
      </c>
      <c r="L133" s="28">
        <f>INT(ResourceEffects[[#This Row],[Time]]*TimeInterval/60/60)-ResourceEffects[[#This Row],[Days]]*24</f>
        <v>0</v>
      </c>
      <c r="M133" s="28">
        <f>INT(ResourceEffects[[#This Row],[Time]]*TimeInterval/60)-ResourceEffects[[#This Row],[Hours]]*60-ResourceEffects[[#This Row],[Days]]*60*24</f>
        <v>0</v>
      </c>
      <c r="N133" s="28">
        <f>ResourceEffects[[#This Row],[Time]]*TimeInterval-ResourceEffects[[#This Row],[Min]]*60-ResourceEffects[[#This Row],[Hours]]*60*60-ResourceEffects[[#This Row],[Days]]*60*60*24</f>
        <v>0</v>
      </c>
      <c r="O133" s="33">
        <f ca="1">INT(RAND()*999999999)</f>
        <v>108255731</v>
      </c>
      <c r="P133" s="33">
        <f>_xlfn.XLOOKUP(ResourceEffects[[#This Row],[Protocol Name]],ProtocolNamesCol,ProtocolIds,"")</f>
        <v>14221</v>
      </c>
      <c r="Q133" s="33">
        <f>ResourceEffects[[#This Row],[Time]]</f>
        <v>0</v>
      </c>
      <c r="R133" s="33">
        <f>ResourceEffects[[#This Row],[Drone ID]]</f>
        <v>0</v>
      </c>
      <c r="S133" s="33">
        <f>_xlfn.XLOOKUP(ResourceEffects[[#This Row],[Resource Name]],ResourceNames,ResourceIds,"")</f>
        <v>4221</v>
      </c>
      <c r="T133" s="33">
        <f>_xlfn.XLOOKUP(ResourceEffects[[#This Row],[Event Type]],EventTypeNames,EventTypeIds,"")</f>
        <v>1</v>
      </c>
      <c r="U133" s="33">
        <f>IF(ResourceEffects[[#This Row],[Is Local]]="Yes",1,0)</f>
        <v>1</v>
      </c>
      <c r="V133" s="33">
        <f>IF(ResourceEffects[[#This Row],[Is Installed]]="Yes",1,0)</f>
        <v>0</v>
      </c>
      <c r="W133" s="33">
        <f>IF(ResourceEffects[[#This Row],[Status]]="Locked",1,0)</f>
        <v>0</v>
      </c>
      <c r="X133" s="33">
        <f>IF(ResourceEffects[[#This Row],[event_type]]=1,0,1)</f>
        <v>0</v>
      </c>
      <c r="Y133" s="33">
        <f>IF(ResourceEffects[[#This Row],[Use Abundancies]]="Yes",1,0)</f>
        <v>0</v>
      </c>
      <c r="Z133" s="33">
        <f>ResourceEffects[[#This Row],[∆]]</f>
        <v>1</v>
      </c>
      <c r="AB133" s="35">
        <v>14231</v>
      </c>
      <c r="AD133" s="35">
        <v>0</v>
      </c>
      <c r="AE133" s="35">
        <v>4231</v>
      </c>
      <c r="AF133" s="35">
        <v>1</v>
      </c>
      <c r="AG133" s="35">
        <v>1</v>
      </c>
      <c r="AH133" s="35">
        <v>0</v>
      </c>
      <c r="AI133" s="35">
        <v>0</v>
      </c>
      <c r="AJ133" s="35">
        <v>0</v>
      </c>
      <c r="AK133" s="35">
        <v>0</v>
      </c>
      <c r="AL133" s="35">
        <v>1</v>
      </c>
      <c r="AM133" s="35">
        <v>0</v>
      </c>
      <c r="AN133" s="35">
        <v>215</v>
      </c>
    </row>
    <row r="134" spans="1:40" x14ac:dyDescent="0.3">
      <c r="A134" s="39">
        <v>0</v>
      </c>
      <c r="B134" s="32" t="s">
        <v>122</v>
      </c>
      <c r="C134" s="28" t="s">
        <v>456</v>
      </c>
      <c r="D134" s="28">
        <v>1</v>
      </c>
      <c r="E134" s="28" t="s">
        <v>446</v>
      </c>
      <c r="F134" s="32" t="s">
        <v>291</v>
      </c>
      <c r="G134" s="28" t="str">
        <f>"No"</f>
        <v>No</v>
      </c>
      <c r="H134" s="28">
        <f>0</f>
        <v>0</v>
      </c>
      <c r="I134" s="28" t="str">
        <f>"Yes"</f>
        <v>Yes</v>
      </c>
      <c r="J134" s="28" t="str">
        <f t="shared" si="2"/>
        <v>No</v>
      </c>
      <c r="K134" s="28">
        <f>INT(ResourceEffects[[#This Row],[Time]]*TimeInterval/60/60/24)</f>
        <v>0</v>
      </c>
      <c r="L134" s="28">
        <f>INT(ResourceEffects[[#This Row],[Time]]*TimeInterval/60/60)-ResourceEffects[[#This Row],[Days]]*24</f>
        <v>0</v>
      </c>
      <c r="M134" s="28">
        <f>INT(ResourceEffects[[#This Row],[Time]]*TimeInterval/60)-ResourceEffects[[#This Row],[Hours]]*60-ResourceEffects[[#This Row],[Days]]*60*24</f>
        <v>0</v>
      </c>
      <c r="N134" s="28">
        <f>ResourceEffects[[#This Row],[Time]]*TimeInterval-ResourceEffects[[#This Row],[Min]]*60-ResourceEffects[[#This Row],[Hours]]*60*60-ResourceEffects[[#This Row],[Days]]*60*60*24</f>
        <v>0</v>
      </c>
      <c r="O134" s="33">
        <f ca="1">INT(RAND()*999999999)</f>
        <v>341111942</v>
      </c>
      <c r="P134" s="33">
        <f>_xlfn.XLOOKUP(ResourceEffects[[#This Row],[Protocol Name]],ProtocolNamesCol,ProtocolIds,"")</f>
        <v>14231</v>
      </c>
      <c r="Q134" s="33">
        <f>ResourceEffects[[#This Row],[Time]]</f>
        <v>0</v>
      </c>
      <c r="R134" s="33">
        <f>ResourceEffects[[#This Row],[Drone ID]]</f>
        <v>0</v>
      </c>
      <c r="S134" s="33">
        <f>_xlfn.XLOOKUP(ResourceEffects[[#This Row],[Resource Name]],ResourceNames,ResourceIds,"")</f>
        <v>3211</v>
      </c>
      <c r="T134" s="33">
        <f>_xlfn.XLOOKUP(ResourceEffects[[#This Row],[Event Type]],EventTypeNames,EventTypeIds,"")</f>
        <v>2</v>
      </c>
      <c r="U134" s="33">
        <f>IF(ResourceEffects[[#This Row],[Is Local]]="Yes",1,0)</f>
        <v>1</v>
      </c>
      <c r="V134" s="33">
        <f>IF(ResourceEffects[[#This Row],[Is Installed]]="Yes",1,0)</f>
        <v>0</v>
      </c>
      <c r="W134" s="33">
        <f>IF(ResourceEffects[[#This Row],[Status]]="Locked",1,0)</f>
        <v>0</v>
      </c>
      <c r="X134" s="33">
        <f>IF(ResourceEffects[[#This Row],[event_type]]=1,0,1)</f>
        <v>1</v>
      </c>
      <c r="Y134" s="33">
        <f>IF(ResourceEffects[[#This Row],[Use Abundancies]]="Yes",1,0)</f>
        <v>0</v>
      </c>
      <c r="Z134" s="33">
        <f>ResourceEffects[[#This Row],[∆]]</f>
        <v>1</v>
      </c>
      <c r="AB134" s="35">
        <v>14241</v>
      </c>
      <c r="AD134" s="35">
        <v>0</v>
      </c>
      <c r="AE134" s="35">
        <v>3011</v>
      </c>
      <c r="AF134" s="35">
        <v>2</v>
      </c>
      <c r="AG134" s="35">
        <v>1</v>
      </c>
      <c r="AH134" s="35">
        <v>0</v>
      </c>
      <c r="AI134" s="35">
        <v>0</v>
      </c>
      <c r="AJ134" s="35">
        <v>1</v>
      </c>
      <c r="AK134" s="35">
        <v>0</v>
      </c>
      <c r="AL134" s="35">
        <v>1</v>
      </c>
      <c r="AM134" s="35">
        <v>0</v>
      </c>
      <c r="AN134" s="35">
        <v>216</v>
      </c>
    </row>
    <row r="135" spans="1:40" x14ac:dyDescent="0.3">
      <c r="A135" s="39">
        <v>0</v>
      </c>
      <c r="B135" s="32" t="s">
        <v>122</v>
      </c>
      <c r="C135" s="28" t="s">
        <v>456</v>
      </c>
      <c r="D135" s="28">
        <v>1</v>
      </c>
      <c r="E135" s="28" t="s">
        <v>446</v>
      </c>
      <c r="F135" s="32" t="s">
        <v>293</v>
      </c>
      <c r="G135" s="28" t="str">
        <f>"No"</f>
        <v>No</v>
      </c>
      <c r="H135" s="28">
        <f>0</f>
        <v>0</v>
      </c>
      <c r="I135" s="28" t="str">
        <f>"Yes"</f>
        <v>Yes</v>
      </c>
      <c r="J135" s="28" t="str">
        <f t="shared" si="2"/>
        <v>No</v>
      </c>
      <c r="K135" s="28">
        <f>INT(ResourceEffects[[#This Row],[Time]]*TimeInterval/60/60/24)</f>
        <v>0</v>
      </c>
      <c r="L135" s="28">
        <f>INT(ResourceEffects[[#This Row],[Time]]*TimeInterval/60/60)-ResourceEffects[[#This Row],[Days]]*24</f>
        <v>0</v>
      </c>
      <c r="M135" s="28">
        <f>INT(ResourceEffects[[#This Row],[Time]]*TimeInterval/60)-ResourceEffects[[#This Row],[Hours]]*60-ResourceEffects[[#This Row],[Days]]*60*24</f>
        <v>0</v>
      </c>
      <c r="N135" s="28">
        <f>ResourceEffects[[#This Row],[Time]]*TimeInterval-ResourceEffects[[#This Row],[Min]]*60-ResourceEffects[[#This Row],[Hours]]*60*60-ResourceEffects[[#This Row],[Days]]*60*60*24</f>
        <v>0</v>
      </c>
      <c r="O135" s="33">
        <f ca="1">INT(RAND()*999999999)</f>
        <v>199205793</v>
      </c>
      <c r="P135" s="33">
        <f>_xlfn.XLOOKUP(ResourceEffects[[#This Row],[Protocol Name]],ProtocolNamesCol,ProtocolIds,"")</f>
        <v>14231</v>
      </c>
      <c r="Q135" s="33">
        <f>ResourceEffects[[#This Row],[Time]]</f>
        <v>0</v>
      </c>
      <c r="R135" s="33">
        <f>ResourceEffects[[#This Row],[Drone ID]]</f>
        <v>0</v>
      </c>
      <c r="S135" s="33">
        <f>_xlfn.XLOOKUP(ResourceEffects[[#This Row],[Resource Name]],ResourceNames,ResourceIds,"")</f>
        <v>3221</v>
      </c>
      <c r="T135" s="33">
        <f>_xlfn.XLOOKUP(ResourceEffects[[#This Row],[Event Type]],EventTypeNames,EventTypeIds,"")</f>
        <v>2</v>
      </c>
      <c r="U135" s="33">
        <f>IF(ResourceEffects[[#This Row],[Is Local]]="Yes",1,0)</f>
        <v>1</v>
      </c>
      <c r="V135" s="33">
        <f>IF(ResourceEffects[[#This Row],[Is Installed]]="Yes",1,0)</f>
        <v>0</v>
      </c>
      <c r="W135" s="33">
        <f>IF(ResourceEffects[[#This Row],[Status]]="Locked",1,0)</f>
        <v>0</v>
      </c>
      <c r="X135" s="33">
        <f>IF(ResourceEffects[[#This Row],[event_type]]=1,0,1)</f>
        <v>1</v>
      </c>
      <c r="Y135" s="33">
        <f>IF(ResourceEffects[[#This Row],[Use Abundancies]]="Yes",1,0)</f>
        <v>0</v>
      </c>
      <c r="Z135" s="33">
        <f>ResourceEffects[[#This Row],[∆]]</f>
        <v>1</v>
      </c>
      <c r="AB135" s="35">
        <v>14241</v>
      </c>
      <c r="AD135" s="35">
        <v>0</v>
      </c>
      <c r="AE135" s="35">
        <v>3201</v>
      </c>
      <c r="AF135" s="35">
        <v>2</v>
      </c>
      <c r="AG135" s="35">
        <v>1</v>
      </c>
      <c r="AH135" s="35">
        <v>0</v>
      </c>
      <c r="AI135" s="35">
        <v>0</v>
      </c>
      <c r="AJ135" s="35">
        <v>1</v>
      </c>
      <c r="AK135" s="35">
        <v>0</v>
      </c>
      <c r="AL135" s="35">
        <v>1</v>
      </c>
      <c r="AM135" s="35">
        <v>0</v>
      </c>
      <c r="AN135" s="35">
        <v>217</v>
      </c>
    </row>
    <row r="136" spans="1:40" x14ac:dyDescent="0.3">
      <c r="A136" s="39">
        <v>0</v>
      </c>
      <c r="B136" s="32" t="s">
        <v>122</v>
      </c>
      <c r="C136" s="28" t="s">
        <v>456</v>
      </c>
      <c r="D136" s="28">
        <v>1</v>
      </c>
      <c r="E136" s="28" t="s">
        <v>446</v>
      </c>
      <c r="F136" s="32" t="s">
        <v>299</v>
      </c>
      <c r="G136" s="28" t="str">
        <f>"No"</f>
        <v>No</v>
      </c>
      <c r="H136" s="28">
        <f>0</f>
        <v>0</v>
      </c>
      <c r="I136" s="28" t="str">
        <f>"Yes"</f>
        <v>Yes</v>
      </c>
      <c r="J136" s="28" t="str">
        <f t="shared" si="2"/>
        <v>No</v>
      </c>
      <c r="K136" s="28">
        <f>INT(ResourceEffects[[#This Row],[Time]]*TimeInterval/60/60/24)</f>
        <v>0</v>
      </c>
      <c r="L136" s="28">
        <f>INT(ResourceEffects[[#This Row],[Time]]*TimeInterval/60/60)-ResourceEffects[[#This Row],[Days]]*24</f>
        <v>0</v>
      </c>
      <c r="M136" s="28">
        <f>INT(ResourceEffects[[#This Row],[Time]]*TimeInterval/60)-ResourceEffects[[#This Row],[Hours]]*60-ResourceEffects[[#This Row],[Days]]*60*24</f>
        <v>0</v>
      </c>
      <c r="N136" s="28">
        <f>ResourceEffects[[#This Row],[Time]]*TimeInterval-ResourceEffects[[#This Row],[Min]]*60-ResourceEffects[[#This Row],[Hours]]*60*60-ResourceEffects[[#This Row],[Days]]*60*60*24</f>
        <v>0</v>
      </c>
      <c r="O136" s="33">
        <f ca="1">INT(RAND()*999999999)</f>
        <v>879732578</v>
      </c>
      <c r="P136" s="33">
        <f>_xlfn.XLOOKUP(ResourceEffects[[#This Row],[Protocol Name]],ProtocolNamesCol,ProtocolIds,"")</f>
        <v>14231</v>
      </c>
      <c r="Q136" s="33">
        <f>ResourceEffects[[#This Row],[Time]]</f>
        <v>0</v>
      </c>
      <c r="R136" s="33">
        <f>ResourceEffects[[#This Row],[Drone ID]]</f>
        <v>0</v>
      </c>
      <c r="S136" s="33">
        <f>_xlfn.XLOOKUP(ResourceEffects[[#This Row],[Resource Name]],ResourceNames,ResourceIds,"")</f>
        <v>3321</v>
      </c>
      <c r="T136" s="33">
        <f>_xlfn.XLOOKUP(ResourceEffects[[#This Row],[Event Type]],EventTypeNames,EventTypeIds,"")</f>
        <v>2</v>
      </c>
      <c r="U136" s="33">
        <f>IF(ResourceEffects[[#This Row],[Is Local]]="Yes",1,0)</f>
        <v>1</v>
      </c>
      <c r="V136" s="33">
        <f>IF(ResourceEffects[[#This Row],[Is Installed]]="Yes",1,0)</f>
        <v>0</v>
      </c>
      <c r="W136" s="33">
        <f>IF(ResourceEffects[[#This Row],[Status]]="Locked",1,0)</f>
        <v>0</v>
      </c>
      <c r="X136" s="33">
        <f>IF(ResourceEffects[[#This Row],[event_type]]=1,0,1)</f>
        <v>1</v>
      </c>
      <c r="Y136" s="33">
        <f>IF(ResourceEffects[[#This Row],[Use Abundancies]]="Yes",1,0)</f>
        <v>0</v>
      </c>
      <c r="Z136" s="33">
        <f>ResourceEffects[[#This Row],[∆]]</f>
        <v>1</v>
      </c>
      <c r="AB136" s="35">
        <v>14241</v>
      </c>
      <c r="AD136" s="35">
        <v>0</v>
      </c>
      <c r="AE136" s="35">
        <v>3211</v>
      </c>
      <c r="AF136" s="35">
        <v>2</v>
      </c>
      <c r="AG136" s="35">
        <v>1</v>
      </c>
      <c r="AH136" s="35">
        <v>0</v>
      </c>
      <c r="AI136" s="35">
        <v>0</v>
      </c>
      <c r="AJ136" s="35">
        <v>1</v>
      </c>
      <c r="AK136" s="35">
        <v>0</v>
      </c>
      <c r="AL136" s="35">
        <v>1</v>
      </c>
      <c r="AM136" s="35">
        <v>0</v>
      </c>
      <c r="AN136" s="35">
        <v>218</v>
      </c>
    </row>
    <row r="137" spans="1:40" x14ac:dyDescent="0.3">
      <c r="A137" s="39">
        <v>0</v>
      </c>
      <c r="B137" s="32" t="s">
        <v>122</v>
      </c>
      <c r="C137" s="28" t="s">
        <v>455</v>
      </c>
      <c r="D137" s="28">
        <v>1</v>
      </c>
      <c r="E137" s="28" t="s">
        <v>446</v>
      </c>
      <c r="F137" s="32" t="s">
        <v>319</v>
      </c>
      <c r="G137" s="28" t="str">
        <f>"No"</f>
        <v>No</v>
      </c>
      <c r="H137" s="28">
        <f>0</f>
        <v>0</v>
      </c>
      <c r="I137" s="28" t="str">
        <f>"Yes"</f>
        <v>Yes</v>
      </c>
      <c r="J137" s="28" t="str">
        <f t="shared" si="2"/>
        <v>No</v>
      </c>
      <c r="K137" s="28">
        <f>INT(ResourceEffects[[#This Row],[Time]]*TimeInterval/60/60/24)</f>
        <v>0</v>
      </c>
      <c r="L137" s="28">
        <f>INT(ResourceEffects[[#This Row],[Time]]*TimeInterval/60/60)-ResourceEffects[[#This Row],[Days]]*24</f>
        <v>0</v>
      </c>
      <c r="M137" s="28">
        <f>INT(ResourceEffects[[#This Row],[Time]]*TimeInterval/60)-ResourceEffects[[#This Row],[Hours]]*60-ResourceEffects[[#This Row],[Days]]*60*24</f>
        <v>0</v>
      </c>
      <c r="N137" s="28">
        <f>ResourceEffects[[#This Row],[Time]]*TimeInterval-ResourceEffects[[#This Row],[Min]]*60-ResourceEffects[[#This Row],[Hours]]*60*60-ResourceEffects[[#This Row],[Days]]*60*60*24</f>
        <v>0</v>
      </c>
      <c r="O137" s="33">
        <f ca="1">INT(RAND()*999999999)</f>
        <v>458036061</v>
      </c>
      <c r="P137" s="33">
        <f>_xlfn.XLOOKUP(ResourceEffects[[#This Row],[Protocol Name]],ProtocolNamesCol,ProtocolIds,"")</f>
        <v>14231</v>
      </c>
      <c r="Q137" s="33">
        <f>ResourceEffects[[#This Row],[Time]]</f>
        <v>0</v>
      </c>
      <c r="R137" s="33">
        <f>ResourceEffects[[#This Row],[Drone ID]]</f>
        <v>0</v>
      </c>
      <c r="S137" s="33">
        <f>_xlfn.XLOOKUP(ResourceEffects[[#This Row],[Resource Name]],ResourceNames,ResourceIds,"")</f>
        <v>4231</v>
      </c>
      <c r="T137" s="33">
        <f>_xlfn.XLOOKUP(ResourceEffects[[#This Row],[Event Type]],EventTypeNames,EventTypeIds,"")</f>
        <v>1</v>
      </c>
      <c r="U137" s="33">
        <f>IF(ResourceEffects[[#This Row],[Is Local]]="Yes",1,0)</f>
        <v>1</v>
      </c>
      <c r="V137" s="33">
        <f>IF(ResourceEffects[[#This Row],[Is Installed]]="Yes",1,0)</f>
        <v>0</v>
      </c>
      <c r="W137" s="33">
        <f>IF(ResourceEffects[[#This Row],[Status]]="Locked",1,0)</f>
        <v>0</v>
      </c>
      <c r="X137" s="33">
        <f>IF(ResourceEffects[[#This Row],[event_type]]=1,0,1)</f>
        <v>0</v>
      </c>
      <c r="Y137" s="33">
        <f>IF(ResourceEffects[[#This Row],[Use Abundancies]]="Yes",1,0)</f>
        <v>0</v>
      </c>
      <c r="Z137" s="33">
        <f>ResourceEffects[[#This Row],[∆]]</f>
        <v>1</v>
      </c>
      <c r="AB137" s="35">
        <v>14241</v>
      </c>
      <c r="AD137" s="35">
        <v>0</v>
      </c>
      <c r="AE137" s="35">
        <v>4241</v>
      </c>
      <c r="AF137" s="35">
        <v>1</v>
      </c>
      <c r="AG137" s="35">
        <v>1</v>
      </c>
      <c r="AH137" s="35">
        <v>0</v>
      </c>
      <c r="AI137" s="35">
        <v>0</v>
      </c>
      <c r="AJ137" s="35">
        <v>0</v>
      </c>
      <c r="AK137" s="35">
        <v>0</v>
      </c>
      <c r="AL137" s="35">
        <v>1</v>
      </c>
      <c r="AM137" s="35">
        <v>0</v>
      </c>
      <c r="AN137" s="35">
        <v>219</v>
      </c>
    </row>
    <row r="138" spans="1:40" x14ac:dyDescent="0.3">
      <c r="A138" s="39">
        <v>0</v>
      </c>
      <c r="B138" s="32" t="s">
        <v>124</v>
      </c>
      <c r="C138" s="28" t="s">
        <v>456</v>
      </c>
      <c r="D138" s="28">
        <v>1</v>
      </c>
      <c r="E138" s="28" t="s">
        <v>446</v>
      </c>
      <c r="F138" s="32" t="s">
        <v>275</v>
      </c>
      <c r="G138" s="28" t="str">
        <f>"No"</f>
        <v>No</v>
      </c>
      <c r="H138" s="28">
        <f>0</f>
        <v>0</v>
      </c>
      <c r="I138" s="28" t="str">
        <f>"Yes"</f>
        <v>Yes</v>
      </c>
      <c r="J138" s="28" t="str">
        <f t="shared" si="2"/>
        <v>No</v>
      </c>
      <c r="K138" s="28">
        <f>INT(ResourceEffects[[#This Row],[Time]]*TimeInterval/60/60/24)</f>
        <v>0</v>
      </c>
      <c r="L138" s="28">
        <f>INT(ResourceEffects[[#This Row],[Time]]*TimeInterval/60/60)-ResourceEffects[[#This Row],[Days]]*24</f>
        <v>0</v>
      </c>
      <c r="M138" s="28">
        <f>INT(ResourceEffects[[#This Row],[Time]]*TimeInterval/60)-ResourceEffects[[#This Row],[Hours]]*60-ResourceEffects[[#This Row],[Days]]*60*24</f>
        <v>0</v>
      </c>
      <c r="N138" s="28">
        <f>ResourceEffects[[#This Row],[Time]]*TimeInterval-ResourceEffects[[#This Row],[Min]]*60-ResourceEffects[[#This Row],[Hours]]*60*60-ResourceEffects[[#This Row],[Days]]*60*60*24</f>
        <v>0</v>
      </c>
      <c r="O138" s="33">
        <f ca="1">INT(RAND()*999999999)</f>
        <v>376441009</v>
      </c>
      <c r="P138" s="33">
        <f>_xlfn.XLOOKUP(ResourceEffects[[#This Row],[Protocol Name]],ProtocolNamesCol,ProtocolIds,"")</f>
        <v>14241</v>
      </c>
      <c r="Q138" s="33">
        <f>ResourceEffects[[#This Row],[Time]]</f>
        <v>0</v>
      </c>
      <c r="R138" s="33">
        <f>ResourceEffects[[#This Row],[Drone ID]]</f>
        <v>0</v>
      </c>
      <c r="S138" s="33">
        <f>_xlfn.XLOOKUP(ResourceEffects[[#This Row],[Resource Name]],ResourceNames,ResourceIds,"")</f>
        <v>3011</v>
      </c>
      <c r="T138" s="33">
        <f>_xlfn.XLOOKUP(ResourceEffects[[#This Row],[Event Type]],EventTypeNames,EventTypeIds,"")</f>
        <v>2</v>
      </c>
      <c r="U138" s="33">
        <f>IF(ResourceEffects[[#This Row],[Is Local]]="Yes",1,0)</f>
        <v>1</v>
      </c>
      <c r="V138" s="33">
        <f>IF(ResourceEffects[[#This Row],[Is Installed]]="Yes",1,0)</f>
        <v>0</v>
      </c>
      <c r="W138" s="33">
        <f>IF(ResourceEffects[[#This Row],[Status]]="Locked",1,0)</f>
        <v>0</v>
      </c>
      <c r="X138" s="33">
        <f>IF(ResourceEffects[[#This Row],[event_type]]=1,0,1)</f>
        <v>1</v>
      </c>
      <c r="Y138" s="33">
        <f>IF(ResourceEffects[[#This Row],[Use Abundancies]]="Yes",1,0)</f>
        <v>0</v>
      </c>
      <c r="Z138" s="33">
        <f>ResourceEffects[[#This Row],[∆]]</f>
        <v>1</v>
      </c>
      <c r="AB138" s="35">
        <v>14251</v>
      </c>
      <c r="AD138" s="35">
        <v>0</v>
      </c>
      <c r="AE138" s="35">
        <v>3001</v>
      </c>
      <c r="AF138" s="35">
        <v>2</v>
      </c>
      <c r="AG138" s="35">
        <v>1</v>
      </c>
      <c r="AH138" s="35">
        <v>0</v>
      </c>
      <c r="AI138" s="35">
        <v>0</v>
      </c>
      <c r="AJ138" s="35">
        <v>1</v>
      </c>
      <c r="AK138" s="35">
        <v>0</v>
      </c>
      <c r="AL138" s="35">
        <v>1</v>
      </c>
      <c r="AM138" s="35">
        <v>0</v>
      </c>
      <c r="AN138" s="35">
        <v>220</v>
      </c>
    </row>
    <row r="139" spans="1:40" x14ac:dyDescent="0.3">
      <c r="A139" s="39">
        <v>0</v>
      </c>
      <c r="B139" s="32" t="s">
        <v>124</v>
      </c>
      <c r="C139" s="28" t="s">
        <v>456</v>
      </c>
      <c r="D139" s="28">
        <v>1</v>
      </c>
      <c r="E139" s="28" t="s">
        <v>446</v>
      </c>
      <c r="F139" s="32" t="s">
        <v>289</v>
      </c>
      <c r="G139" s="28" t="str">
        <f>"No"</f>
        <v>No</v>
      </c>
      <c r="H139" s="28">
        <f>0</f>
        <v>0</v>
      </c>
      <c r="I139" s="28" t="str">
        <f>"Yes"</f>
        <v>Yes</v>
      </c>
      <c r="J139" s="28" t="str">
        <f t="shared" si="2"/>
        <v>No</v>
      </c>
      <c r="K139" s="28">
        <f>INT(ResourceEffects[[#This Row],[Time]]*TimeInterval/60/60/24)</f>
        <v>0</v>
      </c>
      <c r="L139" s="28">
        <f>INT(ResourceEffects[[#This Row],[Time]]*TimeInterval/60/60)-ResourceEffects[[#This Row],[Days]]*24</f>
        <v>0</v>
      </c>
      <c r="M139" s="28">
        <f>INT(ResourceEffects[[#This Row],[Time]]*TimeInterval/60)-ResourceEffects[[#This Row],[Hours]]*60-ResourceEffects[[#This Row],[Days]]*60*24</f>
        <v>0</v>
      </c>
      <c r="N139" s="28">
        <f>ResourceEffects[[#This Row],[Time]]*TimeInterval-ResourceEffects[[#This Row],[Min]]*60-ResourceEffects[[#This Row],[Hours]]*60*60-ResourceEffects[[#This Row],[Days]]*60*60*24</f>
        <v>0</v>
      </c>
      <c r="O139" s="33">
        <f ca="1">INT(RAND()*999999999)</f>
        <v>481667696</v>
      </c>
      <c r="P139" s="33">
        <f>_xlfn.XLOOKUP(ResourceEffects[[#This Row],[Protocol Name]],ProtocolNamesCol,ProtocolIds,"")</f>
        <v>14241</v>
      </c>
      <c r="Q139" s="33">
        <f>ResourceEffects[[#This Row],[Time]]</f>
        <v>0</v>
      </c>
      <c r="R139" s="33">
        <f>ResourceEffects[[#This Row],[Drone ID]]</f>
        <v>0</v>
      </c>
      <c r="S139" s="33">
        <f>_xlfn.XLOOKUP(ResourceEffects[[#This Row],[Resource Name]],ResourceNames,ResourceIds,"")</f>
        <v>3201</v>
      </c>
      <c r="T139" s="33">
        <f>_xlfn.XLOOKUP(ResourceEffects[[#This Row],[Event Type]],EventTypeNames,EventTypeIds,"")</f>
        <v>2</v>
      </c>
      <c r="U139" s="33">
        <f>IF(ResourceEffects[[#This Row],[Is Local]]="Yes",1,0)</f>
        <v>1</v>
      </c>
      <c r="V139" s="33">
        <f>IF(ResourceEffects[[#This Row],[Is Installed]]="Yes",1,0)</f>
        <v>0</v>
      </c>
      <c r="W139" s="33">
        <f>IF(ResourceEffects[[#This Row],[Status]]="Locked",1,0)</f>
        <v>0</v>
      </c>
      <c r="X139" s="33">
        <f>IF(ResourceEffects[[#This Row],[event_type]]=1,0,1)</f>
        <v>1</v>
      </c>
      <c r="Y139" s="33">
        <f>IF(ResourceEffects[[#This Row],[Use Abundancies]]="Yes",1,0)</f>
        <v>0</v>
      </c>
      <c r="Z139" s="33">
        <f>ResourceEffects[[#This Row],[∆]]</f>
        <v>1</v>
      </c>
      <c r="AB139" s="35">
        <v>14251</v>
      </c>
      <c r="AD139" s="35">
        <v>0</v>
      </c>
      <c r="AE139" s="35">
        <v>3201</v>
      </c>
      <c r="AF139" s="35">
        <v>2</v>
      </c>
      <c r="AG139" s="35">
        <v>1</v>
      </c>
      <c r="AH139" s="35">
        <v>0</v>
      </c>
      <c r="AI139" s="35">
        <v>0</v>
      </c>
      <c r="AJ139" s="35">
        <v>1</v>
      </c>
      <c r="AK139" s="35">
        <v>0</v>
      </c>
      <c r="AL139" s="35">
        <v>1</v>
      </c>
      <c r="AM139" s="35">
        <v>0</v>
      </c>
      <c r="AN139" s="35">
        <v>221</v>
      </c>
    </row>
    <row r="140" spans="1:40" x14ac:dyDescent="0.3">
      <c r="A140" s="39">
        <v>0</v>
      </c>
      <c r="B140" s="32" t="s">
        <v>124</v>
      </c>
      <c r="C140" s="28" t="s">
        <v>456</v>
      </c>
      <c r="D140" s="28">
        <v>1</v>
      </c>
      <c r="E140" s="28" t="s">
        <v>446</v>
      </c>
      <c r="F140" s="32" t="s">
        <v>291</v>
      </c>
      <c r="G140" s="28" t="str">
        <f>"No"</f>
        <v>No</v>
      </c>
      <c r="H140" s="28">
        <f>0</f>
        <v>0</v>
      </c>
      <c r="I140" s="28" t="str">
        <f>"Yes"</f>
        <v>Yes</v>
      </c>
      <c r="J140" s="28" t="str">
        <f t="shared" si="2"/>
        <v>No</v>
      </c>
      <c r="K140" s="28">
        <f>INT(ResourceEffects[[#This Row],[Time]]*TimeInterval/60/60/24)</f>
        <v>0</v>
      </c>
      <c r="L140" s="28">
        <f>INT(ResourceEffects[[#This Row],[Time]]*TimeInterval/60/60)-ResourceEffects[[#This Row],[Days]]*24</f>
        <v>0</v>
      </c>
      <c r="M140" s="28">
        <f>INT(ResourceEffects[[#This Row],[Time]]*TimeInterval/60)-ResourceEffects[[#This Row],[Hours]]*60-ResourceEffects[[#This Row],[Days]]*60*24</f>
        <v>0</v>
      </c>
      <c r="N140" s="28">
        <f>ResourceEffects[[#This Row],[Time]]*TimeInterval-ResourceEffects[[#This Row],[Min]]*60-ResourceEffects[[#This Row],[Hours]]*60*60-ResourceEffects[[#This Row],[Days]]*60*60*24</f>
        <v>0</v>
      </c>
      <c r="O140" s="33">
        <f ca="1">INT(RAND()*999999999)</f>
        <v>377640184</v>
      </c>
      <c r="P140" s="33">
        <f>_xlfn.XLOOKUP(ResourceEffects[[#This Row],[Protocol Name]],ProtocolNamesCol,ProtocolIds,"")</f>
        <v>14241</v>
      </c>
      <c r="Q140" s="33">
        <f>ResourceEffects[[#This Row],[Time]]</f>
        <v>0</v>
      </c>
      <c r="R140" s="33">
        <f>ResourceEffects[[#This Row],[Drone ID]]</f>
        <v>0</v>
      </c>
      <c r="S140" s="33">
        <f>_xlfn.XLOOKUP(ResourceEffects[[#This Row],[Resource Name]],ResourceNames,ResourceIds,"")</f>
        <v>3211</v>
      </c>
      <c r="T140" s="33">
        <f>_xlfn.XLOOKUP(ResourceEffects[[#This Row],[Event Type]],EventTypeNames,EventTypeIds,"")</f>
        <v>2</v>
      </c>
      <c r="U140" s="33">
        <f>IF(ResourceEffects[[#This Row],[Is Local]]="Yes",1,0)</f>
        <v>1</v>
      </c>
      <c r="V140" s="33">
        <f>IF(ResourceEffects[[#This Row],[Is Installed]]="Yes",1,0)</f>
        <v>0</v>
      </c>
      <c r="W140" s="33">
        <f>IF(ResourceEffects[[#This Row],[Status]]="Locked",1,0)</f>
        <v>0</v>
      </c>
      <c r="X140" s="33">
        <f>IF(ResourceEffects[[#This Row],[event_type]]=1,0,1)</f>
        <v>1</v>
      </c>
      <c r="Y140" s="33">
        <f>IF(ResourceEffects[[#This Row],[Use Abundancies]]="Yes",1,0)</f>
        <v>0</v>
      </c>
      <c r="Z140" s="33">
        <f>ResourceEffects[[#This Row],[∆]]</f>
        <v>1</v>
      </c>
      <c r="AB140" s="35">
        <v>14251</v>
      </c>
      <c r="AD140" s="35">
        <v>0</v>
      </c>
      <c r="AE140" s="35">
        <v>3211</v>
      </c>
      <c r="AF140" s="35">
        <v>2</v>
      </c>
      <c r="AG140" s="35">
        <v>1</v>
      </c>
      <c r="AH140" s="35">
        <v>0</v>
      </c>
      <c r="AI140" s="35">
        <v>0</v>
      </c>
      <c r="AJ140" s="35">
        <v>1</v>
      </c>
      <c r="AK140" s="35">
        <v>0</v>
      </c>
      <c r="AL140" s="35">
        <v>1</v>
      </c>
      <c r="AM140" s="35">
        <v>0</v>
      </c>
      <c r="AN140" s="35">
        <v>222</v>
      </c>
    </row>
    <row r="141" spans="1:40" x14ac:dyDescent="0.3">
      <c r="A141" s="39">
        <v>0</v>
      </c>
      <c r="B141" s="32" t="s">
        <v>124</v>
      </c>
      <c r="C141" s="28" t="s">
        <v>455</v>
      </c>
      <c r="D141" s="28">
        <v>1</v>
      </c>
      <c r="E141" s="28" t="s">
        <v>446</v>
      </c>
      <c r="F141" s="32" t="s">
        <v>321</v>
      </c>
      <c r="G141" s="28" t="str">
        <f>"No"</f>
        <v>No</v>
      </c>
      <c r="H141" s="28">
        <f>0</f>
        <v>0</v>
      </c>
      <c r="I141" s="28" t="str">
        <f>"Yes"</f>
        <v>Yes</v>
      </c>
      <c r="J141" s="28" t="str">
        <f t="shared" si="2"/>
        <v>No</v>
      </c>
      <c r="K141" s="28">
        <f>INT(ResourceEffects[[#This Row],[Time]]*TimeInterval/60/60/24)</f>
        <v>0</v>
      </c>
      <c r="L141" s="28">
        <f>INT(ResourceEffects[[#This Row],[Time]]*TimeInterval/60/60)-ResourceEffects[[#This Row],[Days]]*24</f>
        <v>0</v>
      </c>
      <c r="M141" s="28">
        <f>INT(ResourceEffects[[#This Row],[Time]]*TimeInterval/60)-ResourceEffects[[#This Row],[Hours]]*60-ResourceEffects[[#This Row],[Days]]*60*24</f>
        <v>0</v>
      </c>
      <c r="N141" s="28">
        <f>ResourceEffects[[#This Row],[Time]]*TimeInterval-ResourceEffects[[#This Row],[Min]]*60-ResourceEffects[[#This Row],[Hours]]*60*60-ResourceEffects[[#This Row],[Days]]*60*60*24</f>
        <v>0</v>
      </c>
      <c r="O141" s="33">
        <f ca="1">INT(RAND()*999999999)</f>
        <v>92951059</v>
      </c>
      <c r="P141" s="33">
        <f>_xlfn.XLOOKUP(ResourceEffects[[#This Row],[Protocol Name]],ProtocolNamesCol,ProtocolIds,"")</f>
        <v>14241</v>
      </c>
      <c r="Q141" s="33">
        <f>ResourceEffects[[#This Row],[Time]]</f>
        <v>0</v>
      </c>
      <c r="R141" s="33">
        <f>ResourceEffects[[#This Row],[Drone ID]]</f>
        <v>0</v>
      </c>
      <c r="S141" s="33">
        <f>_xlfn.XLOOKUP(ResourceEffects[[#This Row],[Resource Name]],ResourceNames,ResourceIds,"")</f>
        <v>4241</v>
      </c>
      <c r="T141" s="33">
        <f>_xlfn.XLOOKUP(ResourceEffects[[#This Row],[Event Type]],EventTypeNames,EventTypeIds,"")</f>
        <v>1</v>
      </c>
      <c r="U141" s="33">
        <f>IF(ResourceEffects[[#This Row],[Is Local]]="Yes",1,0)</f>
        <v>1</v>
      </c>
      <c r="V141" s="33">
        <f>IF(ResourceEffects[[#This Row],[Is Installed]]="Yes",1,0)</f>
        <v>0</v>
      </c>
      <c r="W141" s="33">
        <f>IF(ResourceEffects[[#This Row],[Status]]="Locked",1,0)</f>
        <v>0</v>
      </c>
      <c r="X141" s="33">
        <f>IF(ResourceEffects[[#This Row],[event_type]]=1,0,1)</f>
        <v>0</v>
      </c>
      <c r="Y141" s="33">
        <f>IF(ResourceEffects[[#This Row],[Use Abundancies]]="Yes",1,0)</f>
        <v>0</v>
      </c>
      <c r="Z141" s="33">
        <f>ResourceEffects[[#This Row],[∆]]</f>
        <v>1</v>
      </c>
      <c r="AB141" s="35">
        <v>14251</v>
      </c>
      <c r="AD141" s="35">
        <v>0</v>
      </c>
      <c r="AE141" s="35">
        <v>4251</v>
      </c>
      <c r="AF141" s="35">
        <v>1</v>
      </c>
      <c r="AG141" s="35">
        <v>1</v>
      </c>
      <c r="AH141" s="35">
        <v>0</v>
      </c>
      <c r="AI141" s="35">
        <v>0</v>
      </c>
      <c r="AJ141" s="35">
        <v>0</v>
      </c>
      <c r="AK141" s="35">
        <v>0</v>
      </c>
      <c r="AL141" s="35">
        <v>1</v>
      </c>
      <c r="AM141" s="35">
        <v>0</v>
      </c>
      <c r="AN141" s="35">
        <v>223</v>
      </c>
    </row>
    <row r="142" spans="1:40" x14ac:dyDescent="0.3">
      <c r="A142" s="39">
        <v>0</v>
      </c>
      <c r="B142" s="32" t="s">
        <v>126</v>
      </c>
      <c r="C142" s="28" t="s">
        <v>456</v>
      </c>
      <c r="D142" s="28">
        <v>1</v>
      </c>
      <c r="E142" s="28" t="s">
        <v>446</v>
      </c>
      <c r="F142" s="32" t="s">
        <v>273</v>
      </c>
      <c r="G142" s="28" t="str">
        <f>"No"</f>
        <v>No</v>
      </c>
      <c r="H142" s="28">
        <f>0</f>
        <v>0</v>
      </c>
      <c r="I142" s="28" t="str">
        <f>"Yes"</f>
        <v>Yes</v>
      </c>
      <c r="J142" s="28" t="str">
        <f t="shared" si="2"/>
        <v>No</v>
      </c>
      <c r="K142" s="28">
        <f>INT(ResourceEffects[[#This Row],[Time]]*TimeInterval/60/60/24)</f>
        <v>0</v>
      </c>
      <c r="L142" s="28">
        <f>INT(ResourceEffects[[#This Row],[Time]]*TimeInterval/60/60)-ResourceEffects[[#This Row],[Days]]*24</f>
        <v>0</v>
      </c>
      <c r="M142" s="28">
        <f>INT(ResourceEffects[[#This Row],[Time]]*TimeInterval/60)-ResourceEffects[[#This Row],[Hours]]*60-ResourceEffects[[#This Row],[Days]]*60*24</f>
        <v>0</v>
      </c>
      <c r="N142" s="28">
        <f>ResourceEffects[[#This Row],[Time]]*TimeInterval-ResourceEffects[[#This Row],[Min]]*60-ResourceEffects[[#This Row],[Hours]]*60*60-ResourceEffects[[#This Row],[Days]]*60*60*24</f>
        <v>0</v>
      </c>
      <c r="O142" s="33">
        <f ca="1">INT(RAND()*999999999)</f>
        <v>571071467</v>
      </c>
      <c r="P142" s="33">
        <f>_xlfn.XLOOKUP(ResourceEffects[[#This Row],[Protocol Name]],ProtocolNamesCol,ProtocolIds,"")</f>
        <v>14251</v>
      </c>
      <c r="Q142" s="33">
        <f>ResourceEffects[[#This Row],[Time]]</f>
        <v>0</v>
      </c>
      <c r="R142" s="33">
        <f>ResourceEffects[[#This Row],[Drone ID]]</f>
        <v>0</v>
      </c>
      <c r="S142" s="33">
        <f>_xlfn.XLOOKUP(ResourceEffects[[#This Row],[Resource Name]],ResourceNames,ResourceIds,"")</f>
        <v>3001</v>
      </c>
      <c r="T142" s="33">
        <f>_xlfn.XLOOKUP(ResourceEffects[[#This Row],[Event Type]],EventTypeNames,EventTypeIds,"")</f>
        <v>2</v>
      </c>
      <c r="U142" s="33">
        <f>IF(ResourceEffects[[#This Row],[Is Local]]="Yes",1,0)</f>
        <v>1</v>
      </c>
      <c r="V142" s="33">
        <f>IF(ResourceEffects[[#This Row],[Is Installed]]="Yes",1,0)</f>
        <v>0</v>
      </c>
      <c r="W142" s="33">
        <f>IF(ResourceEffects[[#This Row],[Status]]="Locked",1,0)</f>
        <v>0</v>
      </c>
      <c r="X142" s="33">
        <f>IF(ResourceEffects[[#This Row],[event_type]]=1,0,1)</f>
        <v>1</v>
      </c>
      <c r="Y142" s="33">
        <f>IF(ResourceEffects[[#This Row],[Use Abundancies]]="Yes",1,0)</f>
        <v>0</v>
      </c>
      <c r="Z142" s="33">
        <f>ResourceEffects[[#This Row],[∆]]</f>
        <v>1</v>
      </c>
      <c r="AB142" s="35">
        <v>14261</v>
      </c>
      <c r="AD142" s="35">
        <v>0</v>
      </c>
      <c r="AE142" s="35">
        <v>3201</v>
      </c>
      <c r="AF142" s="35">
        <v>2</v>
      </c>
      <c r="AG142" s="35">
        <v>1</v>
      </c>
      <c r="AH142" s="35">
        <v>0</v>
      </c>
      <c r="AI142" s="35">
        <v>0</v>
      </c>
      <c r="AJ142" s="35">
        <v>1</v>
      </c>
      <c r="AK142" s="35">
        <v>0</v>
      </c>
      <c r="AL142" s="35">
        <v>1</v>
      </c>
      <c r="AM142" s="35">
        <v>0</v>
      </c>
      <c r="AN142" s="35">
        <v>224</v>
      </c>
    </row>
    <row r="143" spans="1:40" x14ac:dyDescent="0.3">
      <c r="A143" s="39">
        <v>0</v>
      </c>
      <c r="B143" s="32" t="s">
        <v>126</v>
      </c>
      <c r="C143" s="28" t="s">
        <v>456</v>
      </c>
      <c r="D143" s="28">
        <v>1</v>
      </c>
      <c r="E143" s="28" t="s">
        <v>446</v>
      </c>
      <c r="F143" s="32" t="s">
        <v>289</v>
      </c>
      <c r="G143" s="28" t="str">
        <f>"No"</f>
        <v>No</v>
      </c>
      <c r="H143" s="28">
        <f>0</f>
        <v>0</v>
      </c>
      <c r="I143" s="28" t="str">
        <f>"Yes"</f>
        <v>Yes</v>
      </c>
      <c r="J143" s="28" t="str">
        <f t="shared" si="2"/>
        <v>No</v>
      </c>
      <c r="K143" s="28">
        <f>INT(ResourceEffects[[#This Row],[Time]]*TimeInterval/60/60/24)</f>
        <v>0</v>
      </c>
      <c r="L143" s="28">
        <f>INT(ResourceEffects[[#This Row],[Time]]*TimeInterval/60/60)-ResourceEffects[[#This Row],[Days]]*24</f>
        <v>0</v>
      </c>
      <c r="M143" s="28">
        <f>INT(ResourceEffects[[#This Row],[Time]]*TimeInterval/60)-ResourceEffects[[#This Row],[Hours]]*60-ResourceEffects[[#This Row],[Days]]*60*24</f>
        <v>0</v>
      </c>
      <c r="N143" s="28">
        <f>ResourceEffects[[#This Row],[Time]]*TimeInterval-ResourceEffects[[#This Row],[Min]]*60-ResourceEffects[[#This Row],[Hours]]*60*60-ResourceEffects[[#This Row],[Days]]*60*60*24</f>
        <v>0</v>
      </c>
      <c r="O143" s="33">
        <f ca="1">INT(RAND()*999999999)</f>
        <v>268231358</v>
      </c>
      <c r="P143" s="33">
        <f>_xlfn.XLOOKUP(ResourceEffects[[#This Row],[Protocol Name]],ProtocolNamesCol,ProtocolIds,"")</f>
        <v>14251</v>
      </c>
      <c r="Q143" s="33">
        <f>ResourceEffects[[#This Row],[Time]]</f>
        <v>0</v>
      </c>
      <c r="R143" s="33">
        <f>ResourceEffects[[#This Row],[Drone ID]]</f>
        <v>0</v>
      </c>
      <c r="S143" s="33">
        <f>_xlfn.XLOOKUP(ResourceEffects[[#This Row],[Resource Name]],ResourceNames,ResourceIds,"")</f>
        <v>3201</v>
      </c>
      <c r="T143" s="33">
        <f>_xlfn.XLOOKUP(ResourceEffects[[#This Row],[Event Type]],EventTypeNames,EventTypeIds,"")</f>
        <v>2</v>
      </c>
      <c r="U143" s="33">
        <f>IF(ResourceEffects[[#This Row],[Is Local]]="Yes",1,0)</f>
        <v>1</v>
      </c>
      <c r="V143" s="33">
        <f>IF(ResourceEffects[[#This Row],[Is Installed]]="Yes",1,0)</f>
        <v>0</v>
      </c>
      <c r="W143" s="33">
        <f>IF(ResourceEffects[[#This Row],[Status]]="Locked",1,0)</f>
        <v>0</v>
      </c>
      <c r="X143" s="33">
        <f>IF(ResourceEffects[[#This Row],[event_type]]=1,0,1)</f>
        <v>1</v>
      </c>
      <c r="Y143" s="33">
        <f>IF(ResourceEffects[[#This Row],[Use Abundancies]]="Yes",1,0)</f>
        <v>0</v>
      </c>
      <c r="Z143" s="33">
        <f>ResourceEffects[[#This Row],[∆]]</f>
        <v>1</v>
      </c>
      <c r="AB143" s="35">
        <v>14261</v>
      </c>
      <c r="AD143" s="35">
        <v>0</v>
      </c>
      <c r="AE143" s="35">
        <v>3211</v>
      </c>
      <c r="AF143" s="35">
        <v>2</v>
      </c>
      <c r="AG143" s="35">
        <v>1</v>
      </c>
      <c r="AH143" s="35">
        <v>0</v>
      </c>
      <c r="AI143" s="35">
        <v>0</v>
      </c>
      <c r="AJ143" s="35">
        <v>1</v>
      </c>
      <c r="AK143" s="35">
        <v>0</v>
      </c>
      <c r="AL143" s="35">
        <v>2</v>
      </c>
      <c r="AM143" s="35">
        <v>0</v>
      </c>
      <c r="AN143" s="35">
        <v>225</v>
      </c>
    </row>
    <row r="144" spans="1:40" x14ac:dyDescent="0.3">
      <c r="A144" s="39">
        <v>0</v>
      </c>
      <c r="B144" s="32" t="s">
        <v>126</v>
      </c>
      <c r="C144" s="28" t="s">
        <v>456</v>
      </c>
      <c r="D144" s="28">
        <v>1</v>
      </c>
      <c r="E144" s="28" t="s">
        <v>446</v>
      </c>
      <c r="F144" s="32" t="s">
        <v>291</v>
      </c>
      <c r="G144" s="28" t="str">
        <f>"No"</f>
        <v>No</v>
      </c>
      <c r="H144" s="28">
        <f>0</f>
        <v>0</v>
      </c>
      <c r="I144" s="28" t="str">
        <f>"Yes"</f>
        <v>Yes</v>
      </c>
      <c r="J144" s="28" t="str">
        <f t="shared" si="2"/>
        <v>No</v>
      </c>
      <c r="K144" s="28">
        <f>INT(ResourceEffects[[#This Row],[Time]]*TimeInterval/60/60/24)</f>
        <v>0</v>
      </c>
      <c r="L144" s="28">
        <f>INT(ResourceEffects[[#This Row],[Time]]*TimeInterval/60/60)-ResourceEffects[[#This Row],[Days]]*24</f>
        <v>0</v>
      </c>
      <c r="M144" s="28">
        <f>INT(ResourceEffects[[#This Row],[Time]]*TimeInterval/60)-ResourceEffects[[#This Row],[Hours]]*60-ResourceEffects[[#This Row],[Days]]*60*24</f>
        <v>0</v>
      </c>
      <c r="N144" s="28">
        <f>ResourceEffects[[#This Row],[Time]]*TimeInterval-ResourceEffects[[#This Row],[Min]]*60-ResourceEffects[[#This Row],[Hours]]*60*60-ResourceEffects[[#This Row],[Days]]*60*60*24</f>
        <v>0</v>
      </c>
      <c r="O144" s="33">
        <f ca="1">INT(RAND()*999999999)</f>
        <v>966397947</v>
      </c>
      <c r="P144" s="33">
        <f>_xlfn.XLOOKUP(ResourceEffects[[#This Row],[Protocol Name]],ProtocolNamesCol,ProtocolIds,"")</f>
        <v>14251</v>
      </c>
      <c r="Q144" s="33">
        <f>ResourceEffects[[#This Row],[Time]]</f>
        <v>0</v>
      </c>
      <c r="R144" s="33">
        <f>ResourceEffects[[#This Row],[Drone ID]]</f>
        <v>0</v>
      </c>
      <c r="S144" s="33">
        <f>_xlfn.XLOOKUP(ResourceEffects[[#This Row],[Resource Name]],ResourceNames,ResourceIds,"")</f>
        <v>3211</v>
      </c>
      <c r="T144" s="33">
        <f>_xlfn.XLOOKUP(ResourceEffects[[#This Row],[Event Type]],EventTypeNames,EventTypeIds,"")</f>
        <v>2</v>
      </c>
      <c r="U144" s="33">
        <f>IF(ResourceEffects[[#This Row],[Is Local]]="Yes",1,0)</f>
        <v>1</v>
      </c>
      <c r="V144" s="33">
        <f>IF(ResourceEffects[[#This Row],[Is Installed]]="Yes",1,0)</f>
        <v>0</v>
      </c>
      <c r="W144" s="33">
        <f>IF(ResourceEffects[[#This Row],[Status]]="Locked",1,0)</f>
        <v>0</v>
      </c>
      <c r="X144" s="33">
        <f>IF(ResourceEffects[[#This Row],[event_type]]=1,0,1)</f>
        <v>1</v>
      </c>
      <c r="Y144" s="33">
        <f>IF(ResourceEffects[[#This Row],[Use Abundancies]]="Yes",1,0)</f>
        <v>0</v>
      </c>
      <c r="Z144" s="33">
        <f>ResourceEffects[[#This Row],[∆]]</f>
        <v>1</v>
      </c>
      <c r="AB144" s="35">
        <v>14261</v>
      </c>
      <c r="AD144" s="35">
        <v>0</v>
      </c>
      <c r="AE144" s="35">
        <v>3221</v>
      </c>
      <c r="AF144" s="35">
        <v>2</v>
      </c>
      <c r="AG144" s="35">
        <v>1</v>
      </c>
      <c r="AH144" s="35">
        <v>0</v>
      </c>
      <c r="AI144" s="35">
        <v>0</v>
      </c>
      <c r="AJ144" s="35">
        <v>1</v>
      </c>
      <c r="AK144" s="35">
        <v>0</v>
      </c>
      <c r="AL144" s="35">
        <v>1</v>
      </c>
      <c r="AM144" s="35">
        <v>0</v>
      </c>
      <c r="AN144" s="35">
        <v>226</v>
      </c>
    </row>
    <row r="145" spans="1:40" x14ac:dyDescent="0.3">
      <c r="A145" s="39">
        <v>0</v>
      </c>
      <c r="B145" s="32" t="s">
        <v>126</v>
      </c>
      <c r="C145" s="28" t="s">
        <v>455</v>
      </c>
      <c r="D145" s="28">
        <v>1</v>
      </c>
      <c r="E145" s="28" t="s">
        <v>446</v>
      </c>
      <c r="F145" s="32" t="s">
        <v>323</v>
      </c>
      <c r="G145" s="28" t="str">
        <f>"No"</f>
        <v>No</v>
      </c>
      <c r="H145" s="28">
        <f>0</f>
        <v>0</v>
      </c>
      <c r="I145" s="28" t="str">
        <f>"Yes"</f>
        <v>Yes</v>
      </c>
      <c r="J145" s="28" t="str">
        <f t="shared" si="2"/>
        <v>No</v>
      </c>
      <c r="K145" s="28">
        <f>INT(ResourceEffects[[#This Row],[Time]]*TimeInterval/60/60/24)</f>
        <v>0</v>
      </c>
      <c r="L145" s="28">
        <f>INT(ResourceEffects[[#This Row],[Time]]*TimeInterval/60/60)-ResourceEffects[[#This Row],[Days]]*24</f>
        <v>0</v>
      </c>
      <c r="M145" s="28">
        <f>INT(ResourceEffects[[#This Row],[Time]]*TimeInterval/60)-ResourceEffects[[#This Row],[Hours]]*60-ResourceEffects[[#This Row],[Days]]*60*24</f>
        <v>0</v>
      </c>
      <c r="N145" s="28">
        <f>ResourceEffects[[#This Row],[Time]]*TimeInterval-ResourceEffects[[#This Row],[Min]]*60-ResourceEffects[[#This Row],[Hours]]*60*60-ResourceEffects[[#This Row],[Days]]*60*60*24</f>
        <v>0</v>
      </c>
      <c r="O145" s="33">
        <f ca="1">INT(RAND()*999999999)</f>
        <v>222877556</v>
      </c>
      <c r="P145" s="33">
        <f>_xlfn.XLOOKUP(ResourceEffects[[#This Row],[Protocol Name]],ProtocolNamesCol,ProtocolIds,"")</f>
        <v>14251</v>
      </c>
      <c r="Q145" s="33">
        <f>ResourceEffects[[#This Row],[Time]]</f>
        <v>0</v>
      </c>
      <c r="R145" s="33">
        <f>ResourceEffects[[#This Row],[Drone ID]]</f>
        <v>0</v>
      </c>
      <c r="S145" s="33">
        <f>_xlfn.XLOOKUP(ResourceEffects[[#This Row],[Resource Name]],ResourceNames,ResourceIds,"")</f>
        <v>4251</v>
      </c>
      <c r="T145" s="33">
        <f>_xlfn.XLOOKUP(ResourceEffects[[#This Row],[Event Type]],EventTypeNames,EventTypeIds,"")</f>
        <v>1</v>
      </c>
      <c r="U145" s="33">
        <f>IF(ResourceEffects[[#This Row],[Is Local]]="Yes",1,0)</f>
        <v>1</v>
      </c>
      <c r="V145" s="33">
        <f>IF(ResourceEffects[[#This Row],[Is Installed]]="Yes",1,0)</f>
        <v>0</v>
      </c>
      <c r="W145" s="33">
        <f>IF(ResourceEffects[[#This Row],[Status]]="Locked",1,0)</f>
        <v>0</v>
      </c>
      <c r="X145" s="33">
        <f>IF(ResourceEffects[[#This Row],[event_type]]=1,0,1)</f>
        <v>0</v>
      </c>
      <c r="Y145" s="33">
        <f>IF(ResourceEffects[[#This Row],[Use Abundancies]]="Yes",1,0)</f>
        <v>0</v>
      </c>
      <c r="Z145" s="33">
        <f>ResourceEffects[[#This Row],[∆]]</f>
        <v>1</v>
      </c>
      <c r="AB145" s="35">
        <v>14261</v>
      </c>
      <c r="AD145" s="35">
        <v>0</v>
      </c>
      <c r="AE145" s="35">
        <v>4261</v>
      </c>
      <c r="AF145" s="35">
        <v>1</v>
      </c>
      <c r="AG145" s="35">
        <v>1</v>
      </c>
      <c r="AH145" s="35">
        <v>0</v>
      </c>
      <c r="AI145" s="35">
        <v>0</v>
      </c>
      <c r="AJ145" s="35">
        <v>0</v>
      </c>
      <c r="AK145" s="35">
        <v>0</v>
      </c>
      <c r="AL145" s="35">
        <v>1</v>
      </c>
      <c r="AM145" s="35">
        <v>0</v>
      </c>
      <c r="AN145" s="35">
        <v>227</v>
      </c>
    </row>
    <row r="146" spans="1:40" x14ac:dyDescent="0.3">
      <c r="A146" s="39">
        <v>0</v>
      </c>
      <c r="B146" s="32" t="s">
        <v>128</v>
      </c>
      <c r="C146" s="28" t="s">
        <v>456</v>
      </c>
      <c r="D146" s="28">
        <v>1</v>
      </c>
      <c r="E146" s="28" t="s">
        <v>446</v>
      </c>
      <c r="F146" s="32" t="s">
        <v>289</v>
      </c>
      <c r="G146" s="28" t="str">
        <f>"No"</f>
        <v>No</v>
      </c>
      <c r="H146" s="28">
        <f>0</f>
        <v>0</v>
      </c>
      <c r="I146" s="28" t="str">
        <f>"Yes"</f>
        <v>Yes</v>
      </c>
      <c r="J146" s="28" t="str">
        <f t="shared" si="2"/>
        <v>No</v>
      </c>
      <c r="K146" s="28">
        <f>INT(ResourceEffects[[#This Row],[Time]]*TimeInterval/60/60/24)</f>
        <v>0</v>
      </c>
      <c r="L146" s="28">
        <f>INT(ResourceEffects[[#This Row],[Time]]*TimeInterval/60/60)-ResourceEffects[[#This Row],[Days]]*24</f>
        <v>0</v>
      </c>
      <c r="M146" s="28">
        <f>INT(ResourceEffects[[#This Row],[Time]]*TimeInterval/60)-ResourceEffects[[#This Row],[Hours]]*60-ResourceEffects[[#This Row],[Days]]*60*24</f>
        <v>0</v>
      </c>
      <c r="N146" s="28">
        <f>ResourceEffects[[#This Row],[Time]]*TimeInterval-ResourceEffects[[#This Row],[Min]]*60-ResourceEffects[[#This Row],[Hours]]*60*60-ResourceEffects[[#This Row],[Days]]*60*60*24</f>
        <v>0</v>
      </c>
      <c r="O146" s="33">
        <f ca="1">INT(RAND()*999999999)</f>
        <v>607132527</v>
      </c>
      <c r="P146" s="33">
        <f>_xlfn.XLOOKUP(ResourceEffects[[#This Row],[Protocol Name]],ProtocolNamesCol,ProtocolIds,"")</f>
        <v>14261</v>
      </c>
      <c r="Q146" s="33">
        <f>ResourceEffects[[#This Row],[Time]]</f>
        <v>0</v>
      </c>
      <c r="R146" s="33">
        <f>ResourceEffects[[#This Row],[Drone ID]]</f>
        <v>0</v>
      </c>
      <c r="S146" s="33">
        <f>_xlfn.XLOOKUP(ResourceEffects[[#This Row],[Resource Name]],ResourceNames,ResourceIds,"")</f>
        <v>3201</v>
      </c>
      <c r="T146" s="33">
        <f>_xlfn.XLOOKUP(ResourceEffects[[#This Row],[Event Type]],EventTypeNames,EventTypeIds,"")</f>
        <v>2</v>
      </c>
      <c r="U146" s="33">
        <f>IF(ResourceEffects[[#This Row],[Is Local]]="Yes",1,0)</f>
        <v>1</v>
      </c>
      <c r="V146" s="33">
        <f>IF(ResourceEffects[[#This Row],[Is Installed]]="Yes",1,0)</f>
        <v>0</v>
      </c>
      <c r="W146" s="33">
        <f>IF(ResourceEffects[[#This Row],[Status]]="Locked",1,0)</f>
        <v>0</v>
      </c>
      <c r="X146" s="33">
        <f>IF(ResourceEffects[[#This Row],[event_type]]=1,0,1)</f>
        <v>1</v>
      </c>
      <c r="Y146" s="33">
        <f>IF(ResourceEffects[[#This Row],[Use Abundancies]]="Yes",1,0)</f>
        <v>0</v>
      </c>
      <c r="Z146" s="33">
        <f>ResourceEffects[[#This Row],[∆]]</f>
        <v>1</v>
      </c>
      <c r="AB146" s="35">
        <v>14271</v>
      </c>
      <c r="AD146" s="35">
        <v>0</v>
      </c>
      <c r="AE146" s="35">
        <v>3011</v>
      </c>
      <c r="AF146" s="35">
        <v>2</v>
      </c>
      <c r="AG146" s="35">
        <v>1</v>
      </c>
      <c r="AH146" s="35">
        <v>0</v>
      </c>
      <c r="AI146" s="35">
        <v>0</v>
      </c>
      <c r="AJ146" s="35">
        <v>1</v>
      </c>
      <c r="AK146" s="35">
        <v>0</v>
      </c>
      <c r="AL146" s="35">
        <v>1</v>
      </c>
      <c r="AM146" s="35">
        <v>0</v>
      </c>
      <c r="AN146" s="35">
        <v>228</v>
      </c>
    </row>
    <row r="147" spans="1:40" x14ac:dyDescent="0.3">
      <c r="A147" s="39">
        <v>0</v>
      </c>
      <c r="B147" s="32" t="s">
        <v>128</v>
      </c>
      <c r="C147" s="28" t="s">
        <v>456</v>
      </c>
      <c r="D147" s="28">
        <v>2</v>
      </c>
      <c r="E147" s="28" t="s">
        <v>446</v>
      </c>
      <c r="F147" s="32" t="s">
        <v>291</v>
      </c>
      <c r="G147" s="28" t="str">
        <f>"No"</f>
        <v>No</v>
      </c>
      <c r="H147" s="28">
        <f>0</f>
        <v>0</v>
      </c>
      <c r="I147" s="28" t="str">
        <f>"Yes"</f>
        <v>Yes</v>
      </c>
      <c r="J147" s="28" t="str">
        <f t="shared" si="2"/>
        <v>No</v>
      </c>
      <c r="K147" s="28">
        <f>INT(ResourceEffects[[#This Row],[Time]]*TimeInterval/60/60/24)</f>
        <v>0</v>
      </c>
      <c r="L147" s="28">
        <f>INT(ResourceEffects[[#This Row],[Time]]*TimeInterval/60/60)-ResourceEffects[[#This Row],[Days]]*24</f>
        <v>0</v>
      </c>
      <c r="M147" s="28">
        <f>INT(ResourceEffects[[#This Row],[Time]]*TimeInterval/60)-ResourceEffects[[#This Row],[Hours]]*60-ResourceEffects[[#This Row],[Days]]*60*24</f>
        <v>0</v>
      </c>
      <c r="N147" s="28">
        <f>ResourceEffects[[#This Row],[Time]]*TimeInterval-ResourceEffects[[#This Row],[Min]]*60-ResourceEffects[[#This Row],[Hours]]*60*60-ResourceEffects[[#This Row],[Days]]*60*60*24</f>
        <v>0</v>
      </c>
      <c r="O147" s="33">
        <f ca="1">INT(RAND()*999999999)</f>
        <v>544433110</v>
      </c>
      <c r="P147" s="33">
        <f>_xlfn.XLOOKUP(ResourceEffects[[#This Row],[Protocol Name]],ProtocolNamesCol,ProtocolIds,"")</f>
        <v>14261</v>
      </c>
      <c r="Q147" s="33">
        <f>ResourceEffects[[#This Row],[Time]]</f>
        <v>0</v>
      </c>
      <c r="R147" s="33">
        <f>ResourceEffects[[#This Row],[Drone ID]]</f>
        <v>0</v>
      </c>
      <c r="S147" s="33">
        <f>_xlfn.XLOOKUP(ResourceEffects[[#This Row],[Resource Name]],ResourceNames,ResourceIds,"")</f>
        <v>3211</v>
      </c>
      <c r="T147" s="33">
        <f>_xlfn.XLOOKUP(ResourceEffects[[#This Row],[Event Type]],EventTypeNames,EventTypeIds,"")</f>
        <v>2</v>
      </c>
      <c r="U147" s="33">
        <f>IF(ResourceEffects[[#This Row],[Is Local]]="Yes",1,0)</f>
        <v>1</v>
      </c>
      <c r="V147" s="33">
        <f>IF(ResourceEffects[[#This Row],[Is Installed]]="Yes",1,0)</f>
        <v>0</v>
      </c>
      <c r="W147" s="33">
        <f>IF(ResourceEffects[[#This Row],[Status]]="Locked",1,0)</f>
        <v>0</v>
      </c>
      <c r="X147" s="33">
        <f>IF(ResourceEffects[[#This Row],[event_type]]=1,0,1)</f>
        <v>1</v>
      </c>
      <c r="Y147" s="33">
        <f>IF(ResourceEffects[[#This Row],[Use Abundancies]]="Yes",1,0)</f>
        <v>0</v>
      </c>
      <c r="Z147" s="33">
        <f>ResourceEffects[[#This Row],[∆]]</f>
        <v>2</v>
      </c>
      <c r="AB147" s="35">
        <v>14271</v>
      </c>
      <c r="AD147" s="35">
        <v>0</v>
      </c>
      <c r="AE147" s="35">
        <v>3201</v>
      </c>
      <c r="AF147" s="35">
        <v>2</v>
      </c>
      <c r="AG147" s="35">
        <v>1</v>
      </c>
      <c r="AH147" s="35">
        <v>0</v>
      </c>
      <c r="AI147" s="35">
        <v>0</v>
      </c>
      <c r="AJ147" s="35">
        <v>1</v>
      </c>
      <c r="AK147" s="35">
        <v>0</v>
      </c>
      <c r="AL147" s="35">
        <v>2</v>
      </c>
      <c r="AM147" s="35">
        <v>0</v>
      </c>
      <c r="AN147" s="35">
        <v>229</v>
      </c>
    </row>
    <row r="148" spans="1:40" x14ac:dyDescent="0.3">
      <c r="A148" s="39">
        <v>0</v>
      </c>
      <c r="B148" s="32" t="s">
        <v>128</v>
      </c>
      <c r="C148" s="28" t="s">
        <v>456</v>
      </c>
      <c r="D148" s="28">
        <v>1</v>
      </c>
      <c r="E148" s="28" t="s">
        <v>446</v>
      </c>
      <c r="F148" s="32" t="s">
        <v>293</v>
      </c>
      <c r="G148" s="28" t="str">
        <f>"No"</f>
        <v>No</v>
      </c>
      <c r="H148" s="28">
        <f>0</f>
        <v>0</v>
      </c>
      <c r="I148" s="28" t="str">
        <f>"Yes"</f>
        <v>Yes</v>
      </c>
      <c r="J148" s="28" t="str">
        <f t="shared" si="2"/>
        <v>No</v>
      </c>
      <c r="K148" s="28">
        <f>INT(ResourceEffects[[#This Row],[Time]]*TimeInterval/60/60/24)</f>
        <v>0</v>
      </c>
      <c r="L148" s="28">
        <f>INT(ResourceEffects[[#This Row],[Time]]*TimeInterval/60/60)-ResourceEffects[[#This Row],[Days]]*24</f>
        <v>0</v>
      </c>
      <c r="M148" s="28">
        <f>INT(ResourceEffects[[#This Row],[Time]]*TimeInterval/60)-ResourceEffects[[#This Row],[Hours]]*60-ResourceEffects[[#This Row],[Days]]*60*24</f>
        <v>0</v>
      </c>
      <c r="N148" s="28">
        <f>ResourceEffects[[#This Row],[Time]]*TimeInterval-ResourceEffects[[#This Row],[Min]]*60-ResourceEffects[[#This Row],[Hours]]*60*60-ResourceEffects[[#This Row],[Days]]*60*60*24</f>
        <v>0</v>
      </c>
      <c r="O148" s="33">
        <f ca="1">INT(RAND()*999999999)</f>
        <v>231630944</v>
      </c>
      <c r="P148" s="33">
        <f>_xlfn.XLOOKUP(ResourceEffects[[#This Row],[Protocol Name]],ProtocolNamesCol,ProtocolIds,"")</f>
        <v>14261</v>
      </c>
      <c r="Q148" s="33">
        <f>ResourceEffects[[#This Row],[Time]]</f>
        <v>0</v>
      </c>
      <c r="R148" s="33">
        <f>ResourceEffects[[#This Row],[Drone ID]]</f>
        <v>0</v>
      </c>
      <c r="S148" s="33">
        <f>_xlfn.XLOOKUP(ResourceEffects[[#This Row],[Resource Name]],ResourceNames,ResourceIds,"")</f>
        <v>3221</v>
      </c>
      <c r="T148" s="33">
        <f>_xlfn.XLOOKUP(ResourceEffects[[#This Row],[Event Type]],EventTypeNames,EventTypeIds,"")</f>
        <v>2</v>
      </c>
      <c r="U148" s="33">
        <f>IF(ResourceEffects[[#This Row],[Is Local]]="Yes",1,0)</f>
        <v>1</v>
      </c>
      <c r="V148" s="33">
        <f>IF(ResourceEffects[[#This Row],[Is Installed]]="Yes",1,0)</f>
        <v>0</v>
      </c>
      <c r="W148" s="33">
        <f>IF(ResourceEffects[[#This Row],[Status]]="Locked",1,0)</f>
        <v>0</v>
      </c>
      <c r="X148" s="33">
        <f>IF(ResourceEffects[[#This Row],[event_type]]=1,0,1)</f>
        <v>1</v>
      </c>
      <c r="Y148" s="33">
        <f>IF(ResourceEffects[[#This Row],[Use Abundancies]]="Yes",1,0)</f>
        <v>0</v>
      </c>
      <c r="Z148" s="33">
        <f>ResourceEffects[[#This Row],[∆]]</f>
        <v>1</v>
      </c>
      <c r="AB148" s="35">
        <v>14271</v>
      </c>
      <c r="AD148" s="35">
        <v>0</v>
      </c>
      <c r="AE148" s="35">
        <v>4271</v>
      </c>
      <c r="AF148" s="35">
        <v>1</v>
      </c>
      <c r="AG148" s="35">
        <v>1</v>
      </c>
      <c r="AH148" s="35">
        <v>0</v>
      </c>
      <c r="AI148" s="35">
        <v>0</v>
      </c>
      <c r="AJ148" s="35">
        <v>0</v>
      </c>
      <c r="AK148" s="35">
        <v>0</v>
      </c>
      <c r="AL148" s="35">
        <v>1</v>
      </c>
      <c r="AM148" s="35">
        <v>0</v>
      </c>
      <c r="AN148" s="35">
        <v>230</v>
      </c>
    </row>
    <row r="149" spans="1:40" x14ac:dyDescent="0.3">
      <c r="A149" s="39">
        <v>0</v>
      </c>
      <c r="B149" s="32" t="s">
        <v>128</v>
      </c>
      <c r="C149" s="28" t="s">
        <v>455</v>
      </c>
      <c r="D149" s="28">
        <v>1</v>
      </c>
      <c r="E149" s="28" t="s">
        <v>446</v>
      </c>
      <c r="F149" s="32" t="s">
        <v>325</v>
      </c>
      <c r="G149" s="28" t="str">
        <f>"No"</f>
        <v>No</v>
      </c>
      <c r="H149" s="28">
        <f>0</f>
        <v>0</v>
      </c>
      <c r="I149" s="28" t="str">
        <f>"Yes"</f>
        <v>Yes</v>
      </c>
      <c r="J149" s="28" t="str">
        <f t="shared" si="2"/>
        <v>No</v>
      </c>
      <c r="K149" s="28">
        <f>INT(ResourceEffects[[#This Row],[Time]]*TimeInterval/60/60/24)</f>
        <v>0</v>
      </c>
      <c r="L149" s="28">
        <f>INT(ResourceEffects[[#This Row],[Time]]*TimeInterval/60/60)-ResourceEffects[[#This Row],[Days]]*24</f>
        <v>0</v>
      </c>
      <c r="M149" s="28">
        <f>INT(ResourceEffects[[#This Row],[Time]]*TimeInterval/60)-ResourceEffects[[#This Row],[Hours]]*60-ResourceEffects[[#This Row],[Days]]*60*24</f>
        <v>0</v>
      </c>
      <c r="N149" s="28">
        <f>ResourceEffects[[#This Row],[Time]]*TimeInterval-ResourceEffects[[#This Row],[Min]]*60-ResourceEffects[[#This Row],[Hours]]*60*60-ResourceEffects[[#This Row],[Days]]*60*60*24</f>
        <v>0</v>
      </c>
      <c r="O149" s="33">
        <f ca="1">INT(RAND()*999999999)</f>
        <v>534254303</v>
      </c>
      <c r="P149" s="33">
        <f>_xlfn.XLOOKUP(ResourceEffects[[#This Row],[Protocol Name]],ProtocolNamesCol,ProtocolIds,"")</f>
        <v>14261</v>
      </c>
      <c r="Q149" s="33">
        <f>ResourceEffects[[#This Row],[Time]]</f>
        <v>0</v>
      </c>
      <c r="R149" s="33">
        <f>ResourceEffects[[#This Row],[Drone ID]]</f>
        <v>0</v>
      </c>
      <c r="S149" s="33">
        <f>_xlfn.XLOOKUP(ResourceEffects[[#This Row],[Resource Name]],ResourceNames,ResourceIds,"")</f>
        <v>4261</v>
      </c>
      <c r="T149" s="33">
        <f>_xlfn.XLOOKUP(ResourceEffects[[#This Row],[Event Type]],EventTypeNames,EventTypeIds,"")</f>
        <v>1</v>
      </c>
      <c r="U149" s="33">
        <f>IF(ResourceEffects[[#This Row],[Is Local]]="Yes",1,0)</f>
        <v>1</v>
      </c>
      <c r="V149" s="33">
        <f>IF(ResourceEffects[[#This Row],[Is Installed]]="Yes",1,0)</f>
        <v>0</v>
      </c>
      <c r="W149" s="33">
        <f>IF(ResourceEffects[[#This Row],[Status]]="Locked",1,0)</f>
        <v>0</v>
      </c>
      <c r="X149" s="33">
        <f>IF(ResourceEffects[[#This Row],[event_type]]=1,0,1)</f>
        <v>0</v>
      </c>
      <c r="Y149" s="33">
        <f>IF(ResourceEffects[[#This Row],[Use Abundancies]]="Yes",1,0)</f>
        <v>0</v>
      </c>
      <c r="Z149" s="33">
        <f>ResourceEffects[[#This Row],[∆]]</f>
        <v>1</v>
      </c>
      <c r="AB149" s="35">
        <v>14281</v>
      </c>
      <c r="AD149" s="35">
        <v>0</v>
      </c>
      <c r="AE149" s="35">
        <v>3121</v>
      </c>
      <c r="AF149" s="35">
        <v>2</v>
      </c>
      <c r="AG149" s="35">
        <v>1</v>
      </c>
      <c r="AH149" s="35">
        <v>0</v>
      </c>
      <c r="AI149" s="35">
        <v>0</v>
      </c>
      <c r="AJ149" s="35">
        <v>1</v>
      </c>
      <c r="AK149" s="35">
        <v>0</v>
      </c>
      <c r="AL149" s="35">
        <v>1</v>
      </c>
      <c r="AM149" s="35">
        <v>0</v>
      </c>
      <c r="AN149" s="35">
        <v>231</v>
      </c>
    </row>
    <row r="150" spans="1:40" x14ac:dyDescent="0.3">
      <c r="A150" s="39">
        <v>0</v>
      </c>
      <c r="B150" s="32" t="s">
        <v>130</v>
      </c>
      <c r="C150" s="28" t="s">
        <v>456</v>
      </c>
      <c r="D150" s="28">
        <v>1</v>
      </c>
      <c r="E150" s="28" t="s">
        <v>446</v>
      </c>
      <c r="F150" s="32" t="s">
        <v>275</v>
      </c>
      <c r="G150" s="28" t="str">
        <f>"No"</f>
        <v>No</v>
      </c>
      <c r="H150" s="28">
        <f>0</f>
        <v>0</v>
      </c>
      <c r="I150" s="28" t="str">
        <f>"Yes"</f>
        <v>Yes</v>
      </c>
      <c r="J150" s="28" t="str">
        <f t="shared" si="2"/>
        <v>No</v>
      </c>
      <c r="K150" s="28">
        <f>INT(ResourceEffects[[#This Row],[Time]]*TimeInterval/60/60/24)</f>
        <v>0</v>
      </c>
      <c r="L150" s="28">
        <f>INT(ResourceEffects[[#This Row],[Time]]*TimeInterval/60/60)-ResourceEffects[[#This Row],[Days]]*24</f>
        <v>0</v>
      </c>
      <c r="M150" s="28">
        <f>INT(ResourceEffects[[#This Row],[Time]]*TimeInterval/60)-ResourceEffects[[#This Row],[Hours]]*60-ResourceEffects[[#This Row],[Days]]*60*24</f>
        <v>0</v>
      </c>
      <c r="N150" s="28">
        <f>ResourceEffects[[#This Row],[Time]]*TimeInterval-ResourceEffects[[#This Row],[Min]]*60-ResourceEffects[[#This Row],[Hours]]*60*60-ResourceEffects[[#This Row],[Days]]*60*60*24</f>
        <v>0</v>
      </c>
      <c r="O150" s="33">
        <f ca="1">INT(RAND()*999999999)</f>
        <v>499022335</v>
      </c>
      <c r="P150" s="33">
        <f>_xlfn.XLOOKUP(ResourceEffects[[#This Row],[Protocol Name]],ProtocolNamesCol,ProtocolIds,"")</f>
        <v>14271</v>
      </c>
      <c r="Q150" s="33">
        <f>ResourceEffects[[#This Row],[Time]]</f>
        <v>0</v>
      </c>
      <c r="R150" s="33">
        <f>ResourceEffects[[#This Row],[Drone ID]]</f>
        <v>0</v>
      </c>
      <c r="S150" s="33">
        <f>_xlfn.XLOOKUP(ResourceEffects[[#This Row],[Resource Name]],ResourceNames,ResourceIds,"")</f>
        <v>3011</v>
      </c>
      <c r="T150" s="33">
        <f>_xlfn.XLOOKUP(ResourceEffects[[#This Row],[Event Type]],EventTypeNames,EventTypeIds,"")</f>
        <v>2</v>
      </c>
      <c r="U150" s="33">
        <f>IF(ResourceEffects[[#This Row],[Is Local]]="Yes",1,0)</f>
        <v>1</v>
      </c>
      <c r="V150" s="33">
        <f>IF(ResourceEffects[[#This Row],[Is Installed]]="Yes",1,0)</f>
        <v>0</v>
      </c>
      <c r="W150" s="33">
        <f>IF(ResourceEffects[[#This Row],[Status]]="Locked",1,0)</f>
        <v>0</v>
      </c>
      <c r="X150" s="33">
        <f>IF(ResourceEffects[[#This Row],[event_type]]=1,0,1)</f>
        <v>1</v>
      </c>
      <c r="Y150" s="33">
        <f>IF(ResourceEffects[[#This Row],[Use Abundancies]]="Yes",1,0)</f>
        <v>0</v>
      </c>
      <c r="Z150" s="33">
        <f>ResourceEffects[[#This Row],[∆]]</f>
        <v>1</v>
      </c>
      <c r="AB150" s="35">
        <v>14281</v>
      </c>
      <c r="AD150" s="35">
        <v>0</v>
      </c>
      <c r="AE150" s="35">
        <v>3141</v>
      </c>
      <c r="AF150" s="35">
        <v>2</v>
      </c>
      <c r="AG150" s="35">
        <v>1</v>
      </c>
      <c r="AH150" s="35">
        <v>0</v>
      </c>
      <c r="AI150" s="35">
        <v>0</v>
      </c>
      <c r="AJ150" s="35">
        <v>1</v>
      </c>
      <c r="AK150" s="35">
        <v>0</v>
      </c>
      <c r="AL150" s="35">
        <v>1</v>
      </c>
      <c r="AM150" s="35">
        <v>0</v>
      </c>
      <c r="AN150" s="35">
        <v>232</v>
      </c>
    </row>
    <row r="151" spans="1:40" x14ac:dyDescent="0.3">
      <c r="A151" s="39">
        <v>0</v>
      </c>
      <c r="B151" s="32" t="s">
        <v>130</v>
      </c>
      <c r="C151" s="28" t="s">
        <v>456</v>
      </c>
      <c r="D151" s="28">
        <v>2</v>
      </c>
      <c r="E151" s="28" t="s">
        <v>446</v>
      </c>
      <c r="F151" s="32" t="s">
        <v>289</v>
      </c>
      <c r="G151" s="28" t="str">
        <f>"No"</f>
        <v>No</v>
      </c>
      <c r="H151" s="28">
        <f>0</f>
        <v>0</v>
      </c>
      <c r="I151" s="28" t="str">
        <f>"Yes"</f>
        <v>Yes</v>
      </c>
      <c r="J151" s="28" t="str">
        <f t="shared" si="2"/>
        <v>No</v>
      </c>
      <c r="K151" s="28">
        <f>INT(ResourceEffects[[#This Row],[Time]]*TimeInterval/60/60/24)</f>
        <v>0</v>
      </c>
      <c r="L151" s="28">
        <f>INT(ResourceEffects[[#This Row],[Time]]*TimeInterval/60/60)-ResourceEffects[[#This Row],[Days]]*24</f>
        <v>0</v>
      </c>
      <c r="M151" s="28">
        <f>INT(ResourceEffects[[#This Row],[Time]]*TimeInterval/60)-ResourceEffects[[#This Row],[Hours]]*60-ResourceEffects[[#This Row],[Days]]*60*24</f>
        <v>0</v>
      </c>
      <c r="N151" s="28">
        <f>ResourceEffects[[#This Row],[Time]]*TimeInterval-ResourceEffects[[#This Row],[Min]]*60-ResourceEffects[[#This Row],[Hours]]*60*60-ResourceEffects[[#This Row],[Days]]*60*60*24</f>
        <v>0</v>
      </c>
      <c r="O151" s="33">
        <f ca="1">INT(RAND()*999999999)</f>
        <v>71005229</v>
      </c>
      <c r="P151" s="33">
        <f>_xlfn.XLOOKUP(ResourceEffects[[#This Row],[Protocol Name]],ProtocolNamesCol,ProtocolIds,"")</f>
        <v>14271</v>
      </c>
      <c r="Q151" s="33">
        <f>ResourceEffects[[#This Row],[Time]]</f>
        <v>0</v>
      </c>
      <c r="R151" s="33">
        <f>ResourceEffects[[#This Row],[Drone ID]]</f>
        <v>0</v>
      </c>
      <c r="S151" s="33">
        <f>_xlfn.XLOOKUP(ResourceEffects[[#This Row],[Resource Name]],ResourceNames,ResourceIds,"")</f>
        <v>3201</v>
      </c>
      <c r="T151" s="33">
        <f>_xlfn.XLOOKUP(ResourceEffects[[#This Row],[Event Type]],EventTypeNames,EventTypeIds,"")</f>
        <v>2</v>
      </c>
      <c r="U151" s="33">
        <f>IF(ResourceEffects[[#This Row],[Is Local]]="Yes",1,0)</f>
        <v>1</v>
      </c>
      <c r="V151" s="33">
        <f>IF(ResourceEffects[[#This Row],[Is Installed]]="Yes",1,0)</f>
        <v>0</v>
      </c>
      <c r="W151" s="33">
        <f>IF(ResourceEffects[[#This Row],[Status]]="Locked",1,0)</f>
        <v>0</v>
      </c>
      <c r="X151" s="33">
        <f>IF(ResourceEffects[[#This Row],[event_type]]=1,0,1)</f>
        <v>1</v>
      </c>
      <c r="Y151" s="33">
        <f>IF(ResourceEffects[[#This Row],[Use Abundancies]]="Yes",1,0)</f>
        <v>0</v>
      </c>
      <c r="Z151" s="33">
        <f>ResourceEffects[[#This Row],[∆]]</f>
        <v>2</v>
      </c>
      <c r="AB151" s="35">
        <v>14281</v>
      </c>
      <c r="AD151" s="35">
        <v>0</v>
      </c>
      <c r="AE151" s="35">
        <v>3201</v>
      </c>
      <c r="AF151" s="35">
        <v>2</v>
      </c>
      <c r="AG151" s="35">
        <v>1</v>
      </c>
      <c r="AH151" s="35">
        <v>0</v>
      </c>
      <c r="AI151" s="35">
        <v>0</v>
      </c>
      <c r="AJ151" s="35">
        <v>1</v>
      </c>
      <c r="AK151" s="35">
        <v>0</v>
      </c>
      <c r="AL151" s="35">
        <v>2</v>
      </c>
      <c r="AM151" s="35">
        <v>0</v>
      </c>
      <c r="AN151" s="35">
        <v>234</v>
      </c>
    </row>
    <row r="152" spans="1:40" x14ac:dyDescent="0.3">
      <c r="A152" s="39">
        <v>0</v>
      </c>
      <c r="B152" s="32" t="s">
        <v>130</v>
      </c>
      <c r="C152" s="28" t="s">
        <v>455</v>
      </c>
      <c r="D152" s="28">
        <v>1</v>
      </c>
      <c r="E152" s="28" t="s">
        <v>446</v>
      </c>
      <c r="F152" s="32" t="s">
        <v>327</v>
      </c>
      <c r="G152" s="28" t="str">
        <f>"No"</f>
        <v>No</v>
      </c>
      <c r="H152" s="28">
        <f>0</f>
        <v>0</v>
      </c>
      <c r="I152" s="28" t="str">
        <f>"Yes"</f>
        <v>Yes</v>
      </c>
      <c r="J152" s="28" t="str">
        <f t="shared" si="2"/>
        <v>No</v>
      </c>
      <c r="K152" s="28">
        <f>INT(ResourceEffects[[#This Row],[Time]]*TimeInterval/60/60/24)</f>
        <v>0</v>
      </c>
      <c r="L152" s="28">
        <f>INT(ResourceEffects[[#This Row],[Time]]*TimeInterval/60/60)-ResourceEffects[[#This Row],[Days]]*24</f>
        <v>0</v>
      </c>
      <c r="M152" s="28">
        <f>INT(ResourceEffects[[#This Row],[Time]]*TimeInterval/60)-ResourceEffects[[#This Row],[Hours]]*60-ResourceEffects[[#This Row],[Days]]*60*24</f>
        <v>0</v>
      </c>
      <c r="N152" s="28">
        <f>ResourceEffects[[#This Row],[Time]]*TimeInterval-ResourceEffects[[#This Row],[Min]]*60-ResourceEffects[[#This Row],[Hours]]*60*60-ResourceEffects[[#This Row],[Days]]*60*60*24</f>
        <v>0</v>
      </c>
      <c r="O152" s="33">
        <f ca="1">INT(RAND()*999999999)</f>
        <v>546722736</v>
      </c>
      <c r="P152" s="33">
        <f>_xlfn.XLOOKUP(ResourceEffects[[#This Row],[Protocol Name]],ProtocolNamesCol,ProtocolIds,"")</f>
        <v>14271</v>
      </c>
      <c r="Q152" s="33">
        <f>ResourceEffects[[#This Row],[Time]]</f>
        <v>0</v>
      </c>
      <c r="R152" s="33">
        <f>ResourceEffects[[#This Row],[Drone ID]]</f>
        <v>0</v>
      </c>
      <c r="S152" s="33">
        <f>_xlfn.XLOOKUP(ResourceEffects[[#This Row],[Resource Name]],ResourceNames,ResourceIds,"")</f>
        <v>4271</v>
      </c>
      <c r="T152" s="33">
        <f>_xlfn.XLOOKUP(ResourceEffects[[#This Row],[Event Type]],EventTypeNames,EventTypeIds,"")</f>
        <v>1</v>
      </c>
      <c r="U152" s="33">
        <f>IF(ResourceEffects[[#This Row],[Is Local]]="Yes",1,0)</f>
        <v>1</v>
      </c>
      <c r="V152" s="33">
        <f>IF(ResourceEffects[[#This Row],[Is Installed]]="Yes",1,0)</f>
        <v>0</v>
      </c>
      <c r="W152" s="33">
        <f>IF(ResourceEffects[[#This Row],[Status]]="Locked",1,0)</f>
        <v>0</v>
      </c>
      <c r="X152" s="33">
        <f>IF(ResourceEffects[[#This Row],[event_type]]=1,0,1)</f>
        <v>0</v>
      </c>
      <c r="Y152" s="33">
        <f>IF(ResourceEffects[[#This Row],[Use Abundancies]]="Yes",1,0)</f>
        <v>0</v>
      </c>
      <c r="Z152" s="33">
        <f>ResourceEffects[[#This Row],[∆]]</f>
        <v>1</v>
      </c>
      <c r="AB152" s="35">
        <v>14281</v>
      </c>
      <c r="AD152" s="35">
        <v>0</v>
      </c>
      <c r="AE152" s="35">
        <v>4281</v>
      </c>
      <c r="AF152" s="35">
        <v>1</v>
      </c>
      <c r="AG152" s="35">
        <v>1</v>
      </c>
      <c r="AH152" s="35">
        <v>0</v>
      </c>
      <c r="AI152" s="35">
        <v>0</v>
      </c>
      <c r="AJ152" s="35">
        <v>0</v>
      </c>
      <c r="AK152" s="35">
        <v>0</v>
      </c>
      <c r="AL152" s="35">
        <v>1</v>
      </c>
      <c r="AM152" s="35">
        <v>0</v>
      </c>
      <c r="AN152" s="35">
        <v>235</v>
      </c>
    </row>
    <row r="153" spans="1:40" x14ac:dyDescent="0.3">
      <c r="A153" s="39">
        <v>0</v>
      </c>
      <c r="B153" s="32" t="s">
        <v>132</v>
      </c>
      <c r="C153" s="28" t="s">
        <v>456</v>
      </c>
      <c r="D153" s="28">
        <v>1</v>
      </c>
      <c r="E153" s="28" t="s">
        <v>446</v>
      </c>
      <c r="F153" s="32" t="s">
        <v>285</v>
      </c>
      <c r="G153" s="28" t="str">
        <f>"No"</f>
        <v>No</v>
      </c>
      <c r="H153" s="28">
        <f>0</f>
        <v>0</v>
      </c>
      <c r="I153" s="28" t="str">
        <f>"Yes"</f>
        <v>Yes</v>
      </c>
      <c r="J153" s="28" t="str">
        <f t="shared" si="2"/>
        <v>No</v>
      </c>
      <c r="K153" s="28">
        <f>INT(ResourceEffects[[#This Row],[Time]]*TimeInterval/60/60/24)</f>
        <v>0</v>
      </c>
      <c r="L153" s="28">
        <f>INT(ResourceEffects[[#This Row],[Time]]*TimeInterval/60/60)-ResourceEffects[[#This Row],[Days]]*24</f>
        <v>0</v>
      </c>
      <c r="M153" s="28">
        <f>INT(ResourceEffects[[#This Row],[Time]]*TimeInterval/60)-ResourceEffects[[#This Row],[Hours]]*60-ResourceEffects[[#This Row],[Days]]*60*24</f>
        <v>0</v>
      </c>
      <c r="N153" s="28">
        <f>ResourceEffects[[#This Row],[Time]]*TimeInterval-ResourceEffects[[#This Row],[Min]]*60-ResourceEffects[[#This Row],[Hours]]*60*60-ResourceEffects[[#This Row],[Days]]*60*60*24</f>
        <v>0</v>
      </c>
      <c r="O153" s="33">
        <f ca="1">INT(RAND()*999999999)</f>
        <v>516981595</v>
      </c>
      <c r="P153" s="33">
        <f>_xlfn.XLOOKUP(ResourceEffects[[#This Row],[Protocol Name]],ProtocolNamesCol,ProtocolIds,"")</f>
        <v>14281</v>
      </c>
      <c r="Q153" s="33">
        <f>ResourceEffects[[#This Row],[Time]]</f>
        <v>0</v>
      </c>
      <c r="R153" s="33">
        <f>ResourceEffects[[#This Row],[Drone ID]]</f>
        <v>0</v>
      </c>
      <c r="S153" s="33">
        <f>_xlfn.XLOOKUP(ResourceEffects[[#This Row],[Resource Name]],ResourceNames,ResourceIds,"")</f>
        <v>3121</v>
      </c>
      <c r="T153" s="33">
        <f>_xlfn.XLOOKUP(ResourceEffects[[#This Row],[Event Type]],EventTypeNames,EventTypeIds,"")</f>
        <v>2</v>
      </c>
      <c r="U153" s="33">
        <f>IF(ResourceEffects[[#This Row],[Is Local]]="Yes",1,0)</f>
        <v>1</v>
      </c>
      <c r="V153" s="33">
        <f>IF(ResourceEffects[[#This Row],[Is Installed]]="Yes",1,0)</f>
        <v>0</v>
      </c>
      <c r="W153" s="33">
        <f>IF(ResourceEffects[[#This Row],[Status]]="Locked",1,0)</f>
        <v>0</v>
      </c>
      <c r="X153" s="33">
        <f>IF(ResourceEffects[[#This Row],[event_type]]=1,0,1)</f>
        <v>1</v>
      </c>
      <c r="Y153" s="33">
        <f>IF(ResourceEffects[[#This Row],[Use Abundancies]]="Yes",1,0)</f>
        <v>0</v>
      </c>
      <c r="Z153" s="33">
        <f>ResourceEffects[[#This Row],[∆]]</f>
        <v>1</v>
      </c>
      <c r="AB153" s="35">
        <v>14311</v>
      </c>
      <c r="AD153" s="35">
        <v>0</v>
      </c>
      <c r="AE153" s="35">
        <v>3011</v>
      </c>
      <c r="AF153" s="35">
        <v>2</v>
      </c>
      <c r="AG153" s="35">
        <v>1</v>
      </c>
      <c r="AH153" s="35">
        <v>0</v>
      </c>
      <c r="AI153" s="35">
        <v>0</v>
      </c>
      <c r="AJ153" s="35">
        <v>1</v>
      </c>
      <c r="AK153" s="35">
        <v>0</v>
      </c>
      <c r="AL153" s="35">
        <v>1</v>
      </c>
      <c r="AM153" s="35">
        <v>0</v>
      </c>
      <c r="AN153" s="35">
        <v>240</v>
      </c>
    </row>
    <row r="154" spans="1:40" x14ac:dyDescent="0.3">
      <c r="A154" s="39">
        <v>0</v>
      </c>
      <c r="B154" s="32" t="s">
        <v>132</v>
      </c>
      <c r="C154" s="28" t="s">
        <v>456</v>
      </c>
      <c r="D154" s="28">
        <v>1</v>
      </c>
      <c r="E154" s="28" t="s">
        <v>446</v>
      </c>
      <c r="F154" s="32" t="s">
        <v>287</v>
      </c>
      <c r="G154" s="28" t="str">
        <f>"No"</f>
        <v>No</v>
      </c>
      <c r="H154" s="28">
        <f>0</f>
        <v>0</v>
      </c>
      <c r="I154" s="28" t="str">
        <f>"Yes"</f>
        <v>Yes</v>
      </c>
      <c r="J154" s="28" t="str">
        <f t="shared" si="2"/>
        <v>No</v>
      </c>
      <c r="K154" s="28">
        <f>INT(ResourceEffects[[#This Row],[Time]]*TimeInterval/60/60/24)</f>
        <v>0</v>
      </c>
      <c r="L154" s="28">
        <f>INT(ResourceEffects[[#This Row],[Time]]*TimeInterval/60/60)-ResourceEffects[[#This Row],[Days]]*24</f>
        <v>0</v>
      </c>
      <c r="M154" s="28">
        <f>INT(ResourceEffects[[#This Row],[Time]]*TimeInterval/60)-ResourceEffects[[#This Row],[Hours]]*60-ResourceEffects[[#This Row],[Days]]*60*24</f>
        <v>0</v>
      </c>
      <c r="N154" s="28">
        <f>ResourceEffects[[#This Row],[Time]]*TimeInterval-ResourceEffects[[#This Row],[Min]]*60-ResourceEffects[[#This Row],[Hours]]*60*60-ResourceEffects[[#This Row],[Days]]*60*60*24</f>
        <v>0</v>
      </c>
      <c r="O154" s="33">
        <f ca="1">INT(RAND()*999999999)</f>
        <v>495542849</v>
      </c>
      <c r="P154" s="33">
        <f>_xlfn.XLOOKUP(ResourceEffects[[#This Row],[Protocol Name]],ProtocolNamesCol,ProtocolIds,"")</f>
        <v>14281</v>
      </c>
      <c r="Q154" s="33">
        <f>ResourceEffects[[#This Row],[Time]]</f>
        <v>0</v>
      </c>
      <c r="R154" s="33">
        <f>ResourceEffects[[#This Row],[Drone ID]]</f>
        <v>0</v>
      </c>
      <c r="S154" s="33">
        <f>_xlfn.XLOOKUP(ResourceEffects[[#This Row],[Resource Name]],ResourceNames,ResourceIds,"")</f>
        <v>3141</v>
      </c>
      <c r="T154" s="33">
        <f>_xlfn.XLOOKUP(ResourceEffects[[#This Row],[Event Type]],EventTypeNames,EventTypeIds,"")</f>
        <v>2</v>
      </c>
      <c r="U154" s="33">
        <f>IF(ResourceEffects[[#This Row],[Is Local]]="Yes",1,0)</f>
        <v>1</v>
      </c>
      <c r="V154" s="33">
        <f>IF(ResourceEffects[[#This Row],[Is Installed]]="Yes",1,0)</f>
        <v>0</v>
      </c>
      <c r="W154" s="33">
        <f>IF(ResourceEffects[[#This Row],[Status]]="Locked",1,0)</f>
        <v>0</v>
      </c>
      <c r="X154" s="33">
        <f>IF(ResourceEffects[[#This Row],[event_type]]=1,0,1)</f>
        <v>1</v>
      </c>
      <c r="Y154" s="33">
        <f>IF(ResourceEffects[[#This Row],[Use Abundancies]]="Yes",1,0)</f>
        <v>0</v>
      </c>
      <c r="Z154" s="33">
        <f>ResourceEffects[[#This Row],[∆]]</f>
        <v>1</v>
      </c>
      <c r="AB154" s="35">
        <v>14311</v>
      </c>
      <c r="AD154" s="35">
        <v>0</v>
      </c>
      <c r="AE154" s="35">
        <v>3301</v>
      </c>
      <c r="AF154" s="35">
        <v>2</v>
      </c>
      <c r="AG154" s="35">
        <v>1</v>
      </c>
      <c r="AH154" s="35">
        <v>0</v>
      </c>
      <c r="AI154" s="35">
        <v>0</v>
      </c>
      <c r="AJ154" s="35">
        <v>1</v>
      </c>
      <c r="AK154" s="35">
        <v>0</v>
      </c>
      <c r="AL154" s="35">
        <v>1</v>
      </c>
      <c r="AM154" s="35">
        <v>0</v>
      </c>
      <c r="AN154" s="35">
        <v>241</v>
      </c>
    </row>
    <row r="155" spans="1:40" x14ac:dyDescent="0.3">
      <c r="A155" s="39">
        <v>0</v>
      </c>
      <c r="B155" s="32" t="s">
        <v>132</v>
      </c>
      <c r="C155" s="28" t="s">
        <v>456</v>
      </c>
      <c r="D155" s="28">
        <v>2</v>
      </c>
      <c r="E155" s="28" t="s">
        <v>446</v>
      </c>
      <c r="F155" s="32" t="s">
        <v>289</v>
      </c>
      <c r="G155" s="28" t="str">
        <f>"No"</f>
        <v>No</v>
      </c>
      <c r="H155" s="28">
        <f>0</f>
        <v>0</v>
      </c>
      <c r="I155" s="28" t="str">
        <f>"Yes"</f>
        <v>Yes</v>
      </c>
      <c r="J155" s="28" t="str">
        <f t="shared" si="2"/>
        <v>No</v>
      </c>
      <c r="K155" s="28">
        <f>INT(ResourceEffects[[#This Row],[Time]]*TimeInterval/60/60/24)</f>
        <v>0</v>
      </c>
      <c r="L155" s="28">
        <f>INT(ResourceEffects[[#This Row],[Time]]*TimeInterval/60/60)-ResourceEffects[[#This Row],[Days]]*24</f>
        <v>0</v>
      </c>
      <c r="M155" s="28">
        <f>INT(ResourceEffects[[#This Row],[Time]]*TimeInterval/60)-ResourceEffects[[#This Row],[Hours]]*60-ResourceEffects[[#This Row],[Days]]*60*24</f>
        <v>0</v>
      </c>
      <c r="N155" s="28">
        <f>ResourceEffects[[#This Row],[Time]]*TimeInterval-ResourceEffects[[#This Row],[Min]]*60-ResourceEffects[[#This Row],[Hours]]*60*60-ResourceEffects[[#This Row],[Days]]*60*60*24</f>
        <v>0</v>
      </c>
      <c r="O155" s="33">
        <f ca="1">INT(RAND()*999999999)</f>
        <v>310299676</v>
      </c>
      <c r="P155" s="33">
        <f>_xlfn.XLOOKUP(ResourceEffects[[#This Row],[Protocol Name]],ProtocolNamesCol,ProtocolIds,"")</f>
        <v>14281</v>
      </c>
      <c r="Q155" s="33">
        <f>ResourceEffects[[#This Row],[Time]]</f>
        <v>0</v>
      </c>
      <c r="R155" s="33">
        <f>ResourceEffects[[#This Row],[Drone ID]]</f>
        <v>0</v>
      </c>
      <c r="S155" s="33">
        <f>_xlfn.XLOOKUP(ResourceEffects[[#This Row],[Resource Name]],ResourceNames,ResourceIds,"")</f>
        <v>3201</v>
      </c>
      <c r="T155" s="33">
        <f>_xlfn.XLOOKUP(ResourceEffects[[#This Row],[Event Type]],EventTypeNames,EventTypeIds,"")</f>
        <v>2</v>
      </c>
      <c r="U155" s="33">
        <f>IF(ResourceEffects[[#This Row],[Is Local]]="Yes",1,0)</f>
        <v>1</v>
      </c>
      <c r="V155" s="33">
        <f>IF(ResourceEffects[[#This Row],[Is Installed]]="Yes",1,0)</f>
        <v>0</v>
      </c>
      <c r="W155" s="33">
        <f>IF(ResourceEffects[[#This Row],[Status]]="Locked",1,0)</f>
        <v>0</v>
      </c>
      <c r="X155" s="33">
        <f>IF(ResourceEffects[[#This Row],[event_type]]=1,0,1)</f>
        <v>1</v>
      </c>
      <c r="Y155" s="33">
        <f>IF(ResourceEffects[[#This Row],[Use Abundancies]]="Yes",1,0)</f>
        <v>0</v>
      </c>
      <c r="Z155" s="33">
        <f>ResourceEffects[[#This Row],[∆]]</f>
        <v>2</v>
      </c>
      <c r="AB155" s="35">
        <v>14311</v>
      </c>
      <c r="AD155" s="35">
        <v>0</v>
      </c>
      <c r="AE155" s="35">
        <v>4311</v>
      </c>
      <c r="AF155" s="35">
        <v>1</v>
      </c>
      <c r="AG155" s="35">
        <v>1</v>
      </c>
      <c r="AH155" s="35">
        <v>0</v>
      </c>
      <c r="AI155" s="35">
        <v>0</v>
      </c>
      <c r="AJ155" s="35">
        <v>0</v>
      </c>
      <c r="AK155" s="35">
        <v>0</v>
      </c>
      <c r="AL155" s="35">
        <v>1</v>
      </c>
      <c r="AM155" s="35">
        <v>0</v>
      </c>
      <c r="AN155" s="35">
        <v>242</v>
      </c>
    </row>
    <row r="156" spans="1:40" x14ac:dyDescent="0.3">
      <c r="A156" s="39">
        <v>0</v>
      </c>
      <c r="B156" s="32" t="s">
        <v>132</v>
      </c>
      <c r="C156" s="28" t="s">
        <v>455</v>
      </c>
      <c r="D156" s="28">
        <v>1</v>
      </c>
      <c r="E156" s="28" t="s">
        <v>446</v>
      </c>
      <c r="F156" s="32" t="s">
        <v>329</v>
      </c>
      <c r="G156" s="28" t="str">
        <f>"No"</f>
        <v>No</v>
      </c>
      <c r="H156" s="28">
        <f>0</f>
        <v>0</v>
      </c>
      <c r="I156" s="28" t="str">
        <f>"Yes"</f>
        <v>Yes</v>
      </c>
      <c r="J156" s="28" t="str">
        <f t="shared" si="2"/>
        <v>No</v>
      </c>
      <c r="K156" s="28">
        <f>INT(ResourceEffects[[#This Row],[Time]]*TimeInterval/60/60/24)</f>
        <v>0</v>
      </c>
      <c r="L156" s="28">
        <f>INT(ResourceEffects[[#This Row],[Time]]*TimeInterval/60/60)-ResourceEffects[[#This Row],[Days]]*24</f>
        <v>0</v>
      </c>
      <c r="M156" s="28">
        <f>INT(ResourceEffects[[#This Row],[Time]]*TimeInterval/60)-ResourceEffects[[#This Row],[Hours]]*60-ResourceEffects[[#This Row],[Days]]*60*24</f>
        <v>0</v>
      </c>
      <c r="N156" s="28">
        <f>ResourceEffects[[#This Row],[Time]]*TimeInterval-ResourceEffects[[#This Row],[Min]]*60-ResourceEffects[[#This Row],[Hours]]*60*60-ResourceEffects[[#This Row],[Days]]*60*60*24</f>
        <v>0</v>
      </c>
      <c r="O156" s="33">
        <f ca="1">INT(RAND()*999999999)</f>
        <v>774054481</v>
      </c>
      <c r="P156" s="33">
        <f>_xlfn.XLOOKUP(ResourceEffects[[#This Row],[Protocol Name]],ProtocolNamesCol,ProtocolIds,"")</f>
        <v>14281</v>
      </c>
      <c r="Q156" s="33">
        <f>ResourceEffects[[#This Row],[Time]]</f>
        <v>0</v>
      </c>
      <c r="R156" s="33">
        <f>ResourceEffects[[#This Row],[Drone ID]]</f>
        <v>0</v>
      </c>
      <c r="S156" s="33">
        <f>_xlfn.XLOOKUP(ResourceEffects[[#This Row],[Resource Name]],ResourceNames,ResourceIds,"")</f>
        <v>4281</v>
      </c>
      <c r="T156" s="33">
        <f>_xlfn.XLOOKUP(ResourceEffects[[#This Row],[Event Type]],EventTypeNames,EventTypeIds,"")</f>
        <v>1</v>
      </c>
      <c r="U156" s="33">
        <f>IF(ResourceEffects[[#This Row],[Is Local]]="Yes",1,0)</f>
        <v>1</v>
      </c>
      <c r="V156" s="33">
        <f>IF(ResourceEffects[[#This Row],[Is Installed]]="Yes",1,0)</f>
        <v>0</v>
      </c>
      <c r="W156" s="33">
        <f>IF(ResourceEffects[[#This Row],[Status]]="Locked",1,0)</f>
        <v>0</v>
      </c>
      <c r="X156" s="33">
        <f>IF(ResourceEffects[[#This Row],[event_type]]=1,0,1)</f>
        <v>0</v>
      </c>
      <c r="Y156" s="33">
        <f>IF(ResourceEffects[[#This Row],[Use Abundancies]]="Yes",1,0)</f>
        <v>0</v>
      </c>
      <c r="Z156" s="33">
        <f>ResourceEffects[[#This Row],[∆]]</f>
        <v>1</v>
      </c>
      <c r="AB156" s="35">
        <v>14321</v>
      </c>
      <c r="AD156" s="35">
        <v>0</v>
      </c>
      <c r="AE156" s="35">
        <v>3011</v>
      </c>
      <c r="AF156" s="35">
        <v>2</v>
      </c>
      <c r="AG156" s="35">
        <v>1</v>
      </c>
      <c r="AH156" s="35">
        <v>0</v>
      </c>
      <c r="AI156" s="35">
        <v>0</v>
      </c>
      <c r="AJ156" s="35">
        <v>1</v>
      </c>
      <c r="AK156" s="35">
        <v>0</v>
      </c>
      <c r="AL156" s="35">
        <v>1</v>
      </c>
      <c r="AM156" s="35">
        <v>0</v>
      </c>
      <c r="AN156" s="35">
        <v>243</v>
      </c>
    </row>
    <row r="157" spans="1:40" x14ac:dyDescent="0.3">
      <c r="A157" s="39">
        <v>0</v>
      </c>
      <c r="B157" s="32" t="s">
        <v>136</v>
      </c>
      <c r="C157" s="28" t="s">
        <v>456</v>
      </c>
      <c r="D157" s="28">
        <v>1</v>
      </c>
      <c r="E157" s="28" t="s">
        <v>446</v>
      </c>
      <c r="F157" s="32" t="s">
        <v>275</v>
      </c>
      <c r="G157" s="28" t="str">
        <f>"No"</f>
        <v>No</v>
      </c>
      <c r="H157" s="28">
        <f>0</f>
        <v>0</v>
      </c>
      <c r="I157" s="28" t="str">
        <f>"Yes"</f>
        <v>Yes</v>
      </c>
      <c r="J157" s="28" t="str">
        <f t="shared" si="2"/>
        <v>No</v>
      </c>
      <c r="K157" s="28">
        <f>INT(ResourceEffects[[#This Row],[Time]]*TimeInterval/60/60/24)</f>
        <v>0</v>
      </c>
      <c r="L157" s="28">
        <f>INT(ResourceEffects[[#This Row],[Time]]*TimeInterval/60/60)-ResourceEffects[[#This Row],[Days]]*24</f>
        <v>0</v>
      </c>
      <c r="M157" s="28">
        <f>INT(ResourceEffects[[#This Row],[Time]]*TimeInterval/60)-ResourceEffects[[#This Row],[Hours]]*60-ResourceEffects[[#This Row],[Days]]*60*24</f>
        <v>0</v>
      </c>
      <c r="N157" s="28">
        <f>ResourceEffects[[#This Row],[Time]]*TimeInterval-ResourceEffects[[#This Row],[Min]]*60-ResourceEffects[[#This Row],[Hours]]*60*60-ResourceEffects[[#This Row],[Days]]*60*60*24</f>
        <v>0</v>
      </c>
      <c r="O157" s="33">
        <f ca="1">INT(RAND()*999999999)</f>
        <v>689552096</v>
      </c>
      <c r="P157" s="33">
        <f>_xlfn.XLOOKUP(ResourceEffects[[#This Row],[Protocol Name]],ProtocolNamesCol,ProtocolIds,"")</f>
        <v>14311</v>
      </c>
      <c r="Q157" s="33">
        <f>ResourceEffects[[#This Row],[Time]]</f>
        <v>0</v>
      </c>
      <c r="R157" s="33">
        <f>ResourceEffects[[#This Row],[Drone ID]]</f>
        <v>0</v>
      </c>
      <c r="S157" s="33">
        <f>_xlfn.XLOOKUP(ResourceEffects[[#This Row],[Resource Name]],ResourceNames,ResourceIds,"")</f>
        <v>3011</v>
      </c>
      <c r="T157" s="33">
        <f>_xlfn.XLOOKUP(ResourceEffects[[#This Row],[Event Type]],EventTypeNames,EventTypeIds,"")</f>
        <v>2</v>
      </c>
      <c r="U157" s="33">
        <f>IF(ResourceEffects[[#This Row],[Is Local]]="Yes",1,0)</f>
        <v>1</v>
      </c>
      <c r="V157" s="33">
        <f>IF(ResourceEffects[[#This Row],[Is Installed]]="Yes",1,0)</f>
        <v>0</v>
      </c>
      <c r="W157" s="33">
        <f>IF(ResourceEffects[[#This Row],[Status]]="Locked",1,0)</f>
        <v>0</v>
      </c>
      <c r="X157" s="33">
        <f>IF(ResourceEffects[[#This Row],[event_type]]=1,0,1)</f>
        <v>1</v>
      </c>
      <c r="Y157" s="33">
        <f>IF(ResourceEffects[[#This Row],[Use Abundancies]]="Yes",1,0)</f>
        <v>0</v>
      </c>
      <c r="Z157" s="33">
        <f>ResourceEffects[[#This Row],[∆]]</f>
        <v>1</v>
      </c>
      <c r="AB157" s="35">
        <v>14321</v>
      </c>
      <c r="AD157" s="35">
        <v>0</v>
      </c>
      <c r="AE157" s="35">
        <v>3301</v>
      </c>
      <c r="AF157" s="35">
        <v>2</v>
      </c>
      <c r="AG157" s="35">
        <v>1</v>
      </c>
      <c r="AH157" s="35">
        <v>0</v>
      </c>
      <c r="AI157" s="35">
        <v>0</v>
      </c>
      <c r="AJ157" s="35">
        <v>1</v>
      </c>
      <c r="AK157" s="35">
        <v>0</v>
      </c>
      <c r="AL157" s="35">
        <v>1</v>
      </c>
      <c r="AM157" s="35">
        <v>0</v>
      </c>
      <c r="AN157" s="35">
        <v>244</v>
      </c>
    </row>
    <row r="158" spans="1:40" x14ac:dyDescent="0.3">
      <c r="A158" s="39">
        <v>0</v>
      </c>
      <c r="B158" s="32" t="s">
        <v>136</v>
      </c>
      <c r="C158" s="28" t="s">
        <v>456</v>
      </c>
      <c r="D158" s="28">
        <v>1</v>
      </c>
      <c r="E158" s="28" t="s">
        <v>446</v>
      </c>
      <c r="F158" s="32" t="s">
        <v>295</v>
      </c>
      <c r="G158" s="28" t="str">
        <f>"No"</f>
        <v>No</v>
      </c>
      <c r="H158" s="28">
        <f>0</f>
        <v>0</v>
      </c>
      <c r="I158" s="28" t="str">
        <f>"Yes"</f>
        <v>Yes</v>
      </c>
      <c r="J158" s="28" t="str">
        <f t="shared" si="2"/>
        <v>No</v>
      </c>
      <c r="K158" s="28">
        <f>INT(ResourceEffects[[#This Row],[Time]]*TimeInterval/60/60/24)</f>
        <v>0</v>
      </c>
      <c r="L158" s="28">
        <f>INT(ResourceEffects[[#This Row],[Time]]*TimeInterval/60/60)-ResourceEffects[[#This Row],[Days]]*24</f>
        <v>0</v>
      </c>
      <c r="M158" s="28">
        <f>INT(ResourceEffects[[#This Row],[Time]]*TimeInterval/60)-ResourceEffects[[#This Row],[Hours]]*60-ResourceEffects[[#This Row],[Days]]*60*24</f>
        <v>0</v>
      </c>
      <c r="N158" s="28">
        <f>ResourceEffects[[#This Row],[Time]]*TimeInterval-ResourceEffects[[#This Row],[Min]]*60-ResourceEffects[[#This Row],[Hours]]*60*60-ResourceEffects[[#This Row],[Days]]*60*60*24</f>
        <v>0</v>
      </c>
      <c r="O158" s="33">
        <f ca="1">INT(RAND()*999999999)</f>
        <v>483370252</v>
      </c>
      <c r="P158" s="33">
        <f>_xlfn.XLOOKUP(ResourceEffects[[#This Row],[Protocol Name]],ProtocolNamesCol,ProtocolIds,"")</f>
        <v>14311</v>
      </c>
      <c r="Q158" s="33">
        <f>ResourceEffects[[#This Row],[Time]]</f>
        <v>0</v>
      </c>
      <c r="R158" s="33">
        <f>ResourceEffects[[#This Row],[Drone ID]]</f>
        <v>0</v>
      </c>
      <c r="S158" s="33">
        <f>_xlfn.XLOOKUP(ResourceEffects[[#This Row],[Resource Name]],ResourceNames,ResourceIds,"")</f>
        <v>3301</v>
      </c>
      <c r="T158" s="33">
        <f>_xlfn.XLOOKUP(ResourceEffects[[#This Row],[Event Type]],EventTypeNames,EventTypeIds,"")</f>
        <v>2</v>
      </c>
      <c r="U158" s="33">
        <f>IF(ResourceEffects[[#This Row],[Is Local]]="Yes",1,0)</f>
        <v>1</v>
      </c>
      <c r="V158" s="33">
        <f>IF(ResourceEffects[[#This Row],[Is Installed]]="Yes",1,0)</f>
        <v>0</v>
      </c>
      <c r="W158" s="33">
        <f>IF(ResourceEffects[[#This Row],[Status]]="Locked",1,0)</f>
        <v>0</v>
      </c>
      <c r="X158" s="33">
        <f>IF(ResourceEffects[[#This Row],[event_type]]=1,0,1)</f>
        <v>1</v>
      </c>
      <c r="Y158" s="33">
        <f>IF(ResourceEffects[[#This Row],[Use Abundancies]]="Yes",1,0)</f>
        <v>0</v>
      </c>
      <c r="Z158" s="33">
        <f>ResourceEffects[[#This Row],[∆]]</f>
        <v>1</v>
      </c>
      <c r="AB158" s="35">
        <v>14321</v>
      </c>
      <c r="AD158" s="35">
        <v>0</v>
      </c>
      <c r="AE158" s="35">
        <v>4321</v>
      </c>
      <c r="AF158" s="35">
        <v>1</v>
      </c>
      <c r="AG158" s="35">
        <v>1</v>
      </c>
      <c r="AH158" s="35">
        <v>0</v>
      </c>
      <c r="AI158" s="35">
        <v>0</v>
      </c>
      <c r="AJ158" s="35">
        <v>0</v>
      </c>
      <c r="AK158" s="35">
        <v>0</v>
      </c>
      <c r="AL158" s="35">
        <v>1</v>
      </c>
      <c r="AM158" s="35">
        <v>0</v>
      </c>
      <c r="AN158" s="35">
        <v>245</v>
      </c>
    </row>
    <row r="159" spans="1:40" x14ac:dyDescent="0.3">
      <c r="A159" s="39">
        <v>0</v>
      </c>
      <c r="B159" s="32" t="s">
        <v>136</v>
      </c>
      <c r="C159" s="28" t="s">
        <v>455</v>
      </c>
      <c r="D159" s="28">
        <v>1</v>
      </c>
      <c r="E159" s="28" t="s">
        <v>446</v>
      </c>
      <c r="F159" s="32" t="s">
        <v>333</v>
      </c>
      <c r="G159" s="28" t="str">
        <f>"No"</f>
        <v>No</v>
      </c>
      <c r="H159" s="28">
        <f>0</f>
        <v>0</v>
      </c>
      <c r="I159" s="28" t="str">
        <f>"Yes"</f>
        <v>Yes</v>
      </c>
      <c r="J159" s="28" t="str">
        <f t="shared" si="2"/>
        <v>No</v>
      </c>
      <c r="K159" s="28">
        <f>INT(ResourceEffects[[#This Row],[Time]]*TimeInterval/60/60/24)</f>
        <v>0</v>
      </c>
      <c r="L159" s="28">
        <f>INT(ResourceEffects[[#This Row],[Time]]*TimeInterval/60/60)-ResourceEffects[[#This Row],[Days]]*24</f>
        <v>0</v>
      </c>
      <c r="M159" s="28">
        <f>INT(ResourceEffects[[#This Row],[Time]]*TimeInterval/60)-ResourceEffects[[#This Row],[Hours]]*60-ResourceEffects[[#This Row],[Days]]*60*24</f>
        <v>0</v>
      </c>
      <c r="N159" s="28">
        <f>ResourceEffects[[#This Row],[Time]]*TimeInterval-ResourceEffects[[#This Row],[Min]]*60-ResourceEffects[[#This Row],[Hours]]*60*60-ResourceEffects[[#This Row],[Days]]*60*60*24</f>
        <v>0</v>
      </c>
      <c r="O159" s="33">
        <f ca="1">INT(RAND()*999999999)</f>
        <v>742595663</v>
      </c>
      <c r="P159" s="33">
        <f>_xlfn.XLOOKUP(ResourceEffects[[#This Row],[Protocol Name]],ProtocolNamesCol,ProtocolIds,"")</f>
        <v>14311</v>
      </c>
      <c r="Q159" s="33">
        <f>ResourceEffects[[#This Row],[Time]]</f>
        <v>0</v>
      </c>
      <c r="R159" s="33">
        <f>ResourceEffects[[#This Row],[Drone ID]]</f>
        <v>0</v>
      </c>
      <c r="S159" s="33">
        <f>_xlfn.XLOOKUP(ResourceEffects[[#This Row],[Resource Name]],ResourceNames,ResourceIds,"")</f>
        <v>4311</v>
      </c>
      <c r="T159" s="33">
        <f>_xlfn.XLOOKUP(ResourceEffects[[#This Row],[Event Type]],EventTypeNames,EventTypeIds,"")</f>
        <v>1</v>
      </c>
      <c r="U159" s="33">
        <f>IF(ResourceEffects[[#This Row],[Is Local]]="Yes",1,0)</f>
        <v>1</v>
      </c>
      <c r="V159" s="33">
        <f>IF(ResourceEffects[[#This Row],[Is Installed]]="Yes",1,0)</f>
        <v>0</v>
      </c>
      <c r="W159" s="33">
        <f>IF(ResourceEffects[[#This Row],[Status]]="Locked",1,0)</f>
        <v>0</v>
      </c>
      <c r="X159" s="33">
        <f>IF(ResourceEffects[[#This Row],[event_type]]=1,0,1)</f>
        <v>0</v>
      </c>
      <c r="Y159" s="33">
        <f>IF(ResourceEffects[[#This Row],[Use Abundancies]]="Yes",1,0)</f>
        <v>0</v>
      </c>
      <c r="Z159" s="33">
        <f>ResourceEffects[[#This Row],[∆]]</f>
        <v>1</v>
      </c>
      <c r="AB159" s="35">
        <v>14401</v>
      </c>
      <c r="AD159" s="35">
        <v>0</v>
      </c>
      <c r="AE159" s="35">
        <v>3301</v>
      </c>
      <c r="AF159" s="35">
        <v>2</v>
      </c>
      <c r="AG159" s="35">
        <v>1</v>
      </c>
      <c r="AH159" s="35">
        <v>0</v>
      </c>
      <c r="AI159" s="35">
        <v>0</v>
      </c>
      <c r="AJ159" s="35">
        <v>1</v>
      </c>
      <c r="AK159" s="35">
        <v>0</v>
      </c>
      <c r="AL159" s="35">
        <v>1</v>
      </c>
      <c r="AM159" s="35">
        <v>0</v>
      </c>
      <c r="AN159" s="35">
        <v>246</v>
      </c>
    </row>
    <row r="160" spans="1:40" x14ac:dyDescent="0.3">
      <c r="A160" s="39">
        <v>0</v>
      </c>
      <c r="B160" s="32" t="s">
        <v>138</v>
      </c>
      <c r="C160" s="28" t="s">
        <v>456</v>
      </c>
      <c r="D160" s="28">
        <v>1</v>
      </c>
      <c r="E160" s="28" t="s">
        <v>446</v>
      </c>
      <c r="F160" s="32" t="s">
        <v>275</v>
      </c>
      <c r="G160" s="28" t="str">
        <f>"No"</f>
        <v>No</v>
      </c>
      <c r="H160" s="28">
        <f>0</f>
        <v>0</v>
      </c>
      <c r="I160" s="28" t="str">
        <f>"Yes"</f>
        <v>Yes</v>
      </c>
      <c r="J160" s="28" t="str">
        <f t="shared" si="2"/>
        <v>No</v>
      </c>
      <c r="K160" s="28">
        <f>INT(ResourceEffects[[#This Row],[Time]]*TimeInterval/60/60/24)</f>
        <v>0</v>
      </c>
      <c r="L160" s="28">
        <f>INT(ResourceEffects[[#This Row],[Time]]*TimeInterval/60/60)-ResourceEffects[[#This Row],[Days]]*24</f>
        <v>0</v>
      </c>
      <c r="M160" s="28">
        <f>INT(ResourceEffects[[#This Row],[Time]]*TimeInterval/60)-ResourceEffects[[#This Row],[Hours]]*60-ResourceEffects[[#This Row],[Days]]*60*24</f>
        <v>0</v>
      </c>
      <c r="N160" s="28">
        <f>ResourceEffects[[#This Row],[Time]]*TimeInterval-ResourceEffects[[#This Row],[Min]]*60-ResourceEffects[[#This Row],[Hours]]*60*60-ResourceEffects[[#This Row],[Days]]*60*60*24</f>
        <v>0</v>
      </c>
      <c r="O160" s="33">
        <f ca="1">INT(RAND()*999999999)</f>
        <v>898589364</v>
      </c>
      <c r="P160" s="33">
        <f>_xlfn.XLOOKUP(ResourceEffects[[#This Row],[Protocol Name]],ProtocolNamesCol,ProtocolIds,"")</f>
        <v>14321</v>
      </c>
      <c r="Q160" s="33">
        <f>ResourceEffects[[#This Row],[Time]]</f>
        <v>0</v>
      </c>
      <c r="R160" s="33">
        <f>ResourceEffects[[#This Row],[Drone ID]]</f>
        <v>0</v>
      </c>
      <c r="S160" s="33">
        <f>_xlfn.XLOOKUP(ResourceEffects[[#This Row],[Resource Name]],ResourceNames,ResourceIds,"")</f>
        <v>3011</v>
      </c>
      <c r="T160" s="33">
        <f>_xlfn.XLOOKUP(ResourceEffects[[#This Row],[Event Type]],EventTypeNames,EventTypeIds,"")</f>
        <v>2</v>
      </c>
      <c r="U160" s="33">
        <f>IF(ResourceEffects[[#This Row],[Is Local]]="Yes",1,0)</f>
        <v>1</v>
      </c>
      <c r="V160" s="33">
        <f>IF(ResourceEffects[[#This Row],[Is Installed]]="Yes",1,0)</f>
        <v>0</v>
      </c>
      <c r="W160" s="33">
        <f>IF(ResourceEffects[[#This Row],[Status]]="Locked",1,0)</f>
        <v>0</v>
      </c>
      <c r="X160" s="33">
        <f>IF(ResourceEffects[[#This Row],[event_type]]=1,0,1)</f>
        <v>1</v>
      </c>
      <c r="Y160" s="33">
        <f>IF(ResourceEffects[[#This Row],[Use Abundancies]]="Yes",1,0)</f>
        <v>0</v>
      </c>
      <c r="Z160" s="33">
        <f>ResourceEffects[[#This Row],[∆]]</f>
        <v>1</v>
      </c>
      <c r="AB160" s="35">
        <v>14401</v>
      </c>
      <c r="AD160" s="35">
        <v>0</v>
      </c>
      <c r="AE160" s="35">
        <v>3311</v>
      </c>
      <c r="AF160" s="35">
        <v>2</v>
      </c>
      <c r="AG160" s="35">
        <v>1</v>
      </c>
      <c r="AH160" s="35">
        <v>0</v>
      </c>
      <c r="AI160" s="35">
        <v>0</v>
      </c>
      <c r="AJ160" s="35">
        <v>1</v>
      </c>
      <c r="AK160" s="35">
        <v>0</v>
      </c>
      <c r="AL160" s="35">
        <v>1</v>
      </c>
      <c r="AM160" s="35">
        <v>0</v>
      </c>
      <c r="AN160" s="35">
        <v>247</v>
      </c>
    </row>
    <row r="161" spans="1:40" x14ac:dyDescent="0.3">
      <c r="A161" s="39">
        <v>0</v>
      </c>
      <c r="B161" s="32" t="s">
        <v>138</v>
      </c>
      <c r="C161" s="28" t="s">
        <v>456</v>
      </c>
      <c r="D161" s="28">
        <v>1</v>
      </c>
      <c r="E161" s="28" t="s">
        <v>446</v>
      </c>
      <c r="F161" s="32" t="s">
        <v>295</v>
      </c>
      <c r="G161" s="28" t="str">
        <f>"No"</f>
        <v>No</v>
      </c>
      <c r="H161" s="28">
        <f>0</f>
        <v>0</v>
      </c>
      <c r="I161" s="28" t="str">
        <f>"Yes"</f>
        <v>Yes</v>
      </c>
      <c r="J161" s="28" t="str">
        <f t="shared" si="2"/>
        <v>No</v>
      </c>
      <c r="K161" s="28">
        <f>INT(ResourceEffects[[#This Row],[Time]]*TimeInterval/60/60/24)</f>
        <v>0</v>
      </c>
      <c r="L161" s="28">
        <f>INT(ResourceEffects[[#This Row],[Time]]*TimeInterval/60/60)-ResourceEffects[[#This Row],[Days]]*24</f>
        <v>0</v>
      </c>
      <c r="M161" s="28">
        <f>INT(ResourceEffects[[#This Row],[Time]]*TimeInterval/60)-ResourceEffects[[#This Row],[Hours]]*60-ResourceEffects[[#This Row],[Days]]*60*24</f>
        <v>0</v>
      </c>
      <c r="N161" s="28">
        <f>ResourceEffects[[#This Row],[Time]]*TimeInterval-ResourceEffects[[#This Row],[Min]]*60-ResourceEffects[[#This Row],[Hours]]*60*60-ResourceEffects[[#This Row],[Days]]*60*60*24</f>
        <v>0</v>
      </c>
      <c r="O161" s="33">
        <f ca="1">INT(RAND()*999999999)</f>
        <v>601125040</v>
      </c>
      <c r="P161" s="33">
        <f>_xlfn.XLOOKUP(ResourceEffects[[#This Row],[Protocol Name]],ProtocolNamesCol,ProtocolIds,"")</f>
        <v>14321</v>
      </c>
      <c r="Q161" s="33">
        <f>ResourceEffects[[#This Row],[Time]]</f>
        <v>0</v>
      </c>
      <c r="R161" s="33">
        <f>ResourceEffects[[#This Row],[Drone ID]]</f>
        <v>0</v>
      </c>
      <c r="S161" s="33">
        <f>_xlfn.XLOOKUP(ResourceEffects[[#This Row],[Resource Name]],ResourceNames,ResourceIds,"")</f>
        <v>3301</v>
      </c>
      <c r="T161" s="33">
        <f>_xlfn.XLOOKUP(ResourceEffects[[#This Row],[Event Type]],EventTypeNames,EventTypeIds,"")</f>
        <v>2</v>
      </c>
      <c r="U161" s="33">
        <f>IF(ResourceEffects[[#This Row],[Is Local]]="Yes",1,0)</f>
        <v>1</v>
      </c>
      <c r="V161" s="33">
        <f>IF(ResourceEffects[[#This Row],[Is Installed]]="Yes",1,0)</f>
        <v>0</v>
      </c>
      <c r="W161" s="33">
        <f>IF(ResourceEffects[[#This Row],[Status]]="Locked",1,0)</f>
        <v>0</v>
      </c>
      <c r="X161" s="33">
        <f>IF(ResourceEffects[[#This Row],[event_type]]=1,0,1)</f>
        <v>1</v>
      </c>
      <c r="Y161" s="33">
        <f>IF(ResourceEffects[[#This Row],[Use Abundancies]]="Yes",1,0)</f>
        <v>0</v>
      </c>
      <c r="Z161" s="33">
        <f>ResourceEffects[[#This Row],[∆]]</f>
        <v>1</v>
      </c>
      <c r="AB161" s="35">
        <v>14401</v>
      </c>
      <c r="AD161" s="35">
        <v>0</v>
      </c>
      <c r="AE161" s="35">
        <v>3321</v>
      </c>
      <c r="AF161" s="35">
        <v>2</v>
      </c>
      <c r="AG161" s="35">
        <v>1</v>
      </c>
      <c r="AH161" s="35">
        <v>0</v>
      </c>
      <c r="AI161" s="35">
        <v>0</v>
      </c>
      <c r="AJ161" s="35">
        <v>1</v>
      </c>
      <c r="AK161" s="35">
        <v>0</v>
      </c>
      <c r="AL161" s="35">
        <v>1</v>
      </c>
      <c r="AM161" s="35">
        <v>0</v>
      </c>
      <c r="AN161" s="35">
        <v>248</v>
      </c>
    </row>
    <row r="162" spans="1:40" x14ac:dyDescent="0.3">
      <c r="A162" s="39">
        <v>0</v>
      </c>
      <c r="B162" s="32" t="s">
        <v>138</v>
      </c>
      <c r="C162" s="28" t="s">
        <v>455</v>
      </c>
      <c r="D162" s="28">
        <v>1</v>
      </c>
      <c r="E162" s="28" t="s">
        <v>446</v>
      </c>
      <c r="F162" s="32" t="s">
        <v>335</v>
      </c>
      <c r="G162" s="28" t="str">
        <f>"No"</f>
        <v>No</v>
      </c>
      <c r="H162" s="28">
        <f>0</f>
        <v>0</v>
      </c>
      <c r="I162" s="28" t="str">
        <f>"Yes"</f>
        <v>Yes</v>
      </c>
      <c r="J162" s="28" t="str">
        <f t="shared" si="2"/>
        <v>No</v>
      </c>
      <c r="K162" s="28">
        <f>INT(ResourceEffects[[#This Row],[Time]]*TimeInterval/60/60/24)</f>
        <v>0</v>
      </c>
      <c r="L162" s="28">
        <f>INT(ResourceEffects[[#This Row],[Time]]*TimeInterval/60/60)-ResourceEffects[[#This Row],[Days]]*24</f>
        <v>0</v>
      </c>
      <c r="M162" s="28">
        <f>INT(ResourceEffects[[#This Row],[Time]]*TimeInterval/60)-ResourceEffects[[#This Row],[Hours]]*60-ResourceEffects[[#This Row],[Days]]*60*24</f>
        <v>0</v>
      </c>
      <c r="N162" s="28">
        <f>ResourceEffects[[#This Row],[Time]]*TimeInterval-ResourceEffects[[#This Row],[Min]]*60-ResourceEffects[[#This Row],[Hours]]*60*60-ResourceEffects[[#This Row],[Days]]*60*60*24</f>
        <v>0</v>
      </c>
      <c r="O162" s="33">
        <f ca="1">INT(RAND()*999999999)</f>
        <v>513021111</v>
      </c>
      <c r="P162" s="33">
        <f>_xlfn.XLOOKUP(ResourceEffects[[#This Row],[Protocol Name]],ProtocolNamesCol,ProtocolIds,"")</f>
        <v>14321</v>
      </c>
      <c r="Q162" s="33">
        <f>ResourceEffects[[#This Row],[Time]]</f>
        <v>0</v>
      </c>
      <c r="R162" s="33">
        <f>ResourceEffects[[#This Row],[Drone ID]]</f>
        <v>0</v>
      </c>
      <c r="S162" s="33">
        <f>_xlfn.XLOOKUP(ResourceEffects[[#This Row],[Resource Name]],ResourceNames,ResourceIds,"")</f>
        <v>4321</v>
      </c>
      <c r="T162" s="33">
        <f>_xlfn.XLOOKUP(ResourceEffects[[#This Row],[Event Type]],EventTypeNames,EventTypeIds,"")</f>
        <v>1</v>
      </c>
      <c r="U162" s="33">
        <f>IF(ResourceEffects[[#This Row],[Is Local]]="Yes",1,0)</f>
        <v>1</v>
      </c>
      <c r="V162" s="33">
        <f>IF(ResourceEffects[[#This Row],[Is Installed]]="Yes",1,0)</f>
        <v>0</v>
      </c>
      <c r="W162" s="33">
        <f>IF(ResourceEffects[[#This Row],[Status]]="Locked",1,0)</f>
        <v>0</v>
      </c>
      <c r="X162" s="33">
        <f>IF(ResourceEffects[[#This Row],[event_type]]=1,0,1)</f>
        <v>0</v>
      </c>
      <c r="Y162" s="33">
        <f>IF(ResourceEffects[[#This Row],[Use Abundancies]]="Yes",1,0)</f>
        <v>0</v>
      </c>
      <c r="Z162" s="33">
        <f>ResourceEffects[[#This Row],[∆]]</f>
        <v>1</v>
      </c>
      <c r="AB162" s="35">
        <v>14401</v>
      </c>
      <c r="AD162" s="35">
        <v>0</v>
      </c>
      <c r="AE162" s="35">
        <v>4401</v>
      </c>
      <c r="AF162" s="35">
        <v>1</v>
      </c>
      <c r="AG162" s="35">
        <v>1</v>
      </c>
      <c r="AH162" s="35">
        <v>0</v>
      </c>
      <c r="AI162" s="35">
        <v>0</v>
      </c>
      <c r="AJ162" s="35">
        <v>0</v>
      </c>
      <c r="AK162" s="35">
        <v>0</v>
      </c>
      <c r="AL162" s="35">
        <v>1</v>
      </c>
      <c r="AM162" s="35">
        <v>0</v>
      </c>
      <c r="AN162" s="35">
        <v>249</v>
      </c>
    </row>
    <row r="163" spans="1:40" x14ac:dyDescent="0.3">
      <c r="A163" s="39">
        <v>0</v>
      </c>
      <c r="B163" s="32" t="s">
        <v>140</v>
      </c>
      <c r="C163" s="28" t="s">
        <v>456</v>
      </c>
      <c r="D163" s="28">
        <v>1</v>
      </c>
      <c r="E163" s="28" t="s">
        <v>446</v>
      </c>
      <c r="F163" s="32" t="s">
        <v>295</v>
      </c>
      <c r="G163" s="28" t="str">
        <f>"No"</f>
        <v>No</v>
      </c>
      <c r="H163" s="28">
        <f>0</f>
        <v>0</v>
      </c>
      <c r="I163" s="28" t="str">
        <f>"Yes"</f>
        <v>Yes</v>
      </c>
      <c r="J163" s="28" t="str">
        <f t="shared" si="2"/>
        <v>No</v>
      </c>
      <c r="K163" s="28">
        <f>INT(ResourceEffects[[#This Row],[Time]]*TimeInterval/60/60/24)</f>
        <v>0</v>
      </c>
      <c r="L163" s="28">
        <f>INT(ResourceEffects[[#This Row],[Time]]*TimeInterval/60/60)-ResourceEffects[[#This Row],[Days]]*24</f>
        <v>0</v>
      </c>
      <c r="M163" s="28">
        <f>INT(ResourceEffects[[#This Row],[Time]]*TimeInterval/60)-ResourceEffects[[#This Row],[Hours]]*60-ResourceEffects[[#This Row],[Days]]*60*24</f>
        <v>0</v>
      </c>
      <c r="N163" s="28">
        <f>ResourceEffects[[#This Row],[Time]]*TimeInterval-ResourceEffects[[#This Row],[Min]]*60-ResourceEffects[[#This Row],[Hours]]*60*60-ResourceEffects[[#This Row],[Days]]*60*60*24</f>
        <v>0</v>
      </c>
      <c r="O163" s="33">
        <f ca="1">INT(RAND()*999999999)</f>
        <v>823105679</v>
      </c>
      <c r="P163" s="33">
        <f>_xlfn.XLOOKUP(ResourceEffects[[#This Row],[Protocol Name]],ProtocolNamesCol,ProtocolIds,"")</f>
        <v>14401</v>
      </c>
      <c r="Q163" s="33">
        <f>ResourceEffects[[#This Row],[Time]]</f>
        <v>0</v>
      </c>
      <c r="R163" s="33">
        <f>ResourceEffects[[#This Row],[Drone ID]]</f>
        <v>0</v>
      </c>
      <c r="S163" s="33">
        <f>_xlfn.XLOOKUP(ResourceEffects[[#This Row],[Resource Name]],ResourceNames,ResourceIds,"")</f>
        <v>3301</v>
      </c>
      <c r="T163" s="33">
        <f>_xlfn.XLOOKUP(ResourceEffects[[#This Row],[Event Type]],EventTypeNames,EventTypeIds,"")</f>
        <v>2</v>
      </c>
      <c r="U163" s="33">
        <f>IF(ResourceEffects[[#This Row],[Is Local]]="Yes",1,0)</f>
        <v>1</v>
      </c>
      <c r="V163" s="33">
        <f>IF(ResourceEffects[[#This Row],[Is Installed]]="Yes",1,0)</f>
        <v>0</v>
      </c>
      <c r="W163" s="33">
        <f>IF(ResourceEffects[[#This Row],[Status]]="Locked",1,0)</f>
        <v>0</v>
      </c>
      <c r="X163" s="33">
        <f>IF(ResourceEffects[[#This Row],[event_type]]=1,0,1)</f>
        <v>1</v>
      </c>
      <c r="Y163" s="33">
        <f>IF(ResourceEffects[[#This Row],[Use Abundancies]]="Yes",1,0)</f>
        <v>0</v>
      </c>
      <c r="Z163" s="33">
        <f>ResourceEffects[[#This Row],[∆]]</f>
        <v>1</v>
      </c>
      <c r="AB163" s="35">
        <v>14411</v>
      </c>
      <c r="AD163" s="35">
        <v>0</v>
      </c>
      <c r="AE163" s="35">
        <v>3311</v>
      </c>
      <c r="AF163" s="35">
        <v>2</v>
      </c>
      <c r="AG163" s="35">
        <v>1</v>
      </c>
      <c r="AH163" s="35">
        <v>0</v>
      </c>
      <c r="AI163" s="35">
        <v>0</v>
      </c>
      <c r="AJ163" s="35">
        <v>1</v>
      </c>
      <c r="AK163" s="35">
        <v>0</v>
      </c>
      <c r="AL163" s="35">
        <v>1</v>
      </c>
      <c r="AM163" s="35">
        <v>0</v>
      </c>
      <c r="AN163" s="35">
        <v>250</v>
      </c>
    </row>
    <row r="164" spans="1:40" x14ac:dyDescent="0.3">
      <c r="A164" s="39">
        <v>0</v>
      </c>
      <c r="B164" s="32" t="s">
        <v>140</v>
      </c>
      <c r="C164" s="28" t="s">
        <v>456</v>
      </c>
      <c r="D164" s="28">
        <v>1</v>
      </c>
      <c r="E164" s="28" t="s">
        <v>446</v>
      </c>
      <c r="F164" s="32" t="s">
        <v>297</v>
      </c>
      <c r="G164" s="28" t="str">
        <f>"No"</f>
        <v>No</v>
      </c>
      <c r="H164" s="28">
        <f>0</f>
        <v>0</v>
      </c>
      <c r="I164" s="28" t="str">
        <f>"Yes"</f>
        <v>Yes</v>
      </c>
      <c r="J164" s="28" t="str">
        <f t="shared" si="2"/>
        <v>No</v>
      </c>
      <c r="K164" s="28">
        <f>INT(ResourceEffects[[#This Row],[Time]]*TimeInterval/60/60/24)</f>
        <v>0</v>
      </c>
      <c r="L164" s="28">
        <f>INT(ResourceEffects[[#This Row],[Time]]*TimeInterval/60/60)-ResourceEffects[[#This Row],[Days]]*24</f>
        <v>0</v>
      </c>
      <c r="M164" s="28">
        <f>INT(ResourceEffects[[#This Row],[Time]]*TimeInterval/60)-ResourceEffects[[#This Row],[Hours]]*60-ResourceEffects[[#This Row],[Days]]*60*24</f>
        <v>0</v>
      </c>
      <c r="N164" s="28">
        <f>ResourceEffects[[#This Row],[Time]]*TimeInterval-ResourceEffects[[#This Row],[Min]]*60-ResourceEffects[[#This Row],[Hours]]*60*60-ResourceEffects[[#This Row],[Days]]*60*60*24</f>
        <v>0</v>
      </c>
      <c r="O164" s="33">
        <f ca="1">INT(RAND()*999999999)</f>
        <v>281011617</v>
      </c>
      <c r="P164" s="33">
        <f>_xlfn.XLOOKUP(ResourceEffects[[#This Row],[Protocol Name]],ProtocolNamesCol,ProtocolIds,"")</f>
        <v>14401</v>
      </c>
      <c r="Q164" s="33">
        <f>ResourceEffects[[#This Row],[Time]]</f>
        <v>0</v>
      </c>
      <c r="R164" s="33">
        <f>ResourceEffects[[#This Row],[Drone ID]]</f>
        <v>0</v>
      </c>
      <c r="S164" s="33">
        <f>_xlfn.XLOOKUP(ResourceEffects[[#This Row],[Resource Name]],ResourceNames,ResourceIds,"")</f>
        <v>3311</v>
      </c>
      <c r="T164" s="33">
        <f>_xlfn.XLOOKUP(ResourceEffects[[#This Row],[Event Type]],EventTypeNames,EventTypeIds,"")</f>
        <v>2</v>
      </c>
      <c r="U164" s="33">
        <f>IF(ResourceEffects[[#This Row],[Is Local]]="Yes",1,0)</f>
        <v>1</v>
      </c>
      <c r="V164" s="33">
        <f>IF(ResourceEffects[[#This Row],[Is Installed]]="Yes",1,0)</f>
        <v>0</v>
      </c>
      <c r="W164" s="33">
        <f>IF(ResourceEffects[[#This Row],[Status]]="Locked",1,0)</f>
        <v>0</v>
      </c>
      <c r="X164" s="33">
        <f>IF(ResourceEffects[[#This Row],[event_type]]=1,0,1)</f>
        <v>1</v>
      </c>
      <c r="Y164" s="33">
        <f>IF(ResourceEffects[[#This Row],[Use Abundancies]]="Yes",1,0)</f>
        <v>0</v>
      </c>
      <c r="Z164" s="33">
        <f>ResourceEffects[[#This Row],[∆]]</f>
        <v>1</v>
      </c>
      <c r="AB164" s="35">
        <v>14411</v>
      </c>
      <c r="AD164" s="35">
        <v>0</v>
      </c>
      <c r="AE164" s="35">
        <v>3321</v>
      </c>
      <c r="AF164" s="35">
        <v>2</v>
      </c>
      <c r="AG164" s="35">
        <v>1</v>
      </c>
      <c r="AH164" s="35">
        <v>0</v>
      </c>
      <c r="AI164" s="35">
        <v>0</v>
      </c>
      <c r="AJ164" s="35">
        <v>1</v>
      </c>
      <c r="AK164" s="35">
        <v>0</v>
      </c>
      <c r="AL164" s="35">
        <v>1</v>
      </c>
      <c r="AM164" s="35">
        <v>0</v>
      </c>
      <c r="AN164" s="35">
        <v>251</v>
      </c>
    </row>
    <row r="165" spans="1:40" x14ac:dyDescent="0.3">
      <c r="A165" s="39">
        <v>0</v>
      </c>
      <c r="B165" s="32" t="s">
        <v>140</v>
      </c>
      <c r="C165" s="28" t="s">
        <v>456</v>
      </c>
      <c r="D165" s="28">
        <v>1</v>
      </c>
      <c r="E165" s="28" t="s">
        <v>446</v>
      </c>
      <c r="F165" s="32" t="s">
        <v>299</v>
      </c>
      <c r="G165" s="28" t="str">
        <f>"No"</f>
        <v>No</v>
      </c>
      <c r="H165" s="28">
        <f>0</f>
        <v>0</v>
      </c>
      <c r="I165" s="28" t="str">
        <f>"Yes"</f>
        <v>Yes</v>
      </c>
      <c r="J165" s="28" t="str">
        <f t="shared" si="2"/>
        <v>No</v>
      </c>
      <c r="K165" s="28">
        <f>INT(ResourceEffects[[#This Row],[Time]]*TimeInterval/60/60/24)</f>
        <v>0</v>
      </c>
      <c r="L165" s="28">
        <f>INT(ResourceEffects[[#This Row],[Time]]*TimeInterval/60/60)-ResourceEffects[[#This Row],[Days]]*24</f>
        <v>0</v>
      </c>
      <c r="M165" s="28">
        <f>INT(ResourceEffects[[#This Row],[Time]]*TimeInterval/60)-ResourceEffects[[#This Row],[Hours]]*60-ResourceEffects[[#This Row],[Days]]*60*24</f>
        <v>0</v>
      </c>
      <c r="N165" s="28">
        <f>ResourceEffects[[#This Row],[Time]]*TimeInterval-ResourceEffects[[#This Row],[Min]]*60-ResourceEffects[[#This Row],[Hours]]*60*60-ResourceEffects[[#This Row],[Days]]*60*60*24</f>
        <v>0</v>
      </c>
      <c r="O165" s="33">
        <f ca="1">INT(RAND()*999999999)</f>
        <v>341260038</v>
      </c>
      <c r="P165" s="33">
        <f>_xlfn.XLOOKUP(ResourceEffects[[#This Row],[Protocol Name]],ProtocolNamesCol,ProtocolIds,"")</f>
        <v>14401</v>
      </c>
      <c r="Q165" s="33">
        <f>ResourceEffects[[#This Row],[Time]]</f>
        <v>0</v>
      </c>
      <c r="R165" s="33">
        <f>ResourceEffects[[#This Row],[Drone ID]]</f>
        <v>0</v>
      </c>
      <c r="S165" s="33">
        <f>_xlfn.XLOOKUP(ResourceEffects[[#This Row],[Resource Name]],ResourceNames,ResourceIds,"")</f>
        <v>3321</v>
      </c>
      <c r="T165" s="33">
        <f>_xlfn.XLOOKUP(ResourceEffects[[#This Row],[Event Type]],EventTypeNames,EventTypeIds,"")</f>
        <v>2</v>
      </c>
      <c r="U165" s="33">
        <f>IF(ResourceEffects[[#This Row],[Is Local]]="Yes",1,0)</f>
        <v>1</v>
      </c>
      <c r="V165" s="33">
        <f>IF(ResourceEffects[[#This Row],[Is Installed]]="Yes",1,0)</f>
        <v>0</v>
      </c>
      <c r="W165" s="33">
        <f>IF(ResourceEffects[[#This Row],[Status]]="Locked",1,0)</f>
        <v>0</v>
      </c>
      <c r="X165" s="33">
        <f>IF(ResourceEffects[[#This Row],[event_type]]=1,0,1)</f>
        <v>1</v>
      </c>
      <c r="Y165" s="33">
        <f>IF(ResourceEffects[[#This Row],[Use Abundancies]]="Yes",1,0)</f>
        <v>0</v>
      </c>
      <c r="Z165" s="33">
        <f>ResourceEffects[[#This Row],[∆]]</f>
        <v>1</v>
      </c>
      <c r="AB165" s="35">
        <v>14411</v>
      </c>
      <c r="AD165" s="35">
        <v>0</v>
      </c>
      <c r="AE165" s="35">
        <v>3331</v>
      </c>
      <c r="AF165" s="35">
        <v>2</v>
      </c>
      <c r="AG165" s="35">
        <v>1</v>
      </c>
      <c r="AH165" s="35">
        <v>0</v>
      </c>
      <c r="AI165" s="35">
        <v>0</v>
      </c>
      <c r="AJ165" s="35">
        <v>1</v>
      </c>
      <c r="AK165" s="35">
        <v>0</v>
      </c>
      <c r="AL165" s="35">
        <v>1</v>
      </c>
      <c r="AM165" s="35">
        <v>0</v>
      </c>
      <c r="AN165" s="35">
        <v>252</v>
      </c>
    </row>
    <row r="166" spans="1:40" x14ac:dyDescent="0.3">
      <c r="A166" s="39">
        <v>0</v>
      </c>
      <c r="B166" s="32" t="s">
        <v>140</v>
      </c>
      <c r="C166" s="28" t="s">
        <v>455</v>
      </c>
      <c r="D166" s="28">
        <v>1</v>
      </c>
      <c r="E166" s="28" t="s">
        <v>446</v>
      </c>
      <c r="F166" s="32" t="s">
        <v>337</v>
      </c>
      <c r="G166" s="28" t="str">
        <f>"No"</f>
        <v>No</v>
      </c>
      <c r="H166" s="28">
        <f>0</f>
        <v>0</v>
      </c>
      <c r="I166" s="28" t="str">
        <f>"Yes"</f>
        <v>Yes</v>
      </c>
      <c r="J166" s="28" t="str">
        <f t="shared" si="2"/>
        <v>No</v>
      </c>
      <c r="K166" s="28">
        <f>INT(ResourceEffects[[#This Row],[Time]]*TimeInterval/60/60/24)</f>
        <v>0</v>
      </c>
      <c r="L166" s="28">
        <f>INT(ResourceEffects[[#This Row],[Time]]*TimeInterval/60/60)-ResourceEffects[[#This Row],[Days]]*24</f>
        <v>0</v>
      </c>
      <c r="M166" s="28">
        <f>INT(ResourceEffects[[#This Row],[Time]]*TimeInterval/60)-ResourceEffects[[#This Row],[Hours]]*60-ResourceEffects[[#This Row],[Days]]*60*24</f>
        <v>0</v>
      </c>
      <c r="N166" s="28">
        <f>ResourceEffects[[#This Row],[Time]]*TimeInterval-ResourceEffects[[#This Row],[Min]]*60-ResourceEffects[[#This Row],[Hours]]*60*60-ResourceEffects[[#This Row],[Days]]*60*60*24</f>
        <v>0</v>
      </c>
      <c r="O166" s="33">
        <f ca="1">INT(RAND()*999999999)</f>
        <v>291218160</v>
      </c>
      <c r="P166" s="33">
        <f>_xlfn.XLOOKUP(ResourceEffects[[#This Row],[Protocol Name]],ProtocolNamesCol,ProtocolIds,"")</f>
        <v>14401</v>
      </c>
      <c r="Q166" s="33">
        <f>ResourceEffects[[#This Row],[Time]]</f>
        <v>0</v>
      </c>
      <c r="R166" s="33">
        <f>ResourceEffects[[#This Row],[Drone ID]]</f>
        <v>0</v>
      </c>
      <c r="S166" s="33">
        <f>_xlfn.XLOOKUP(ResourceEffects[[#This Row],[Resource Name]],ResourceNames,ResourceIds,"")</f>
        <v>4401</v>
      </c>
      <c r="T166" s="33">
        <f>_xlfn.XLOOKUP(ResourceEffects[[#This Row],[Event Type]],EventTypeNames,EventTypeIds,"")</f>
        <v>1</v>
      </c>
      <c r="U166" s="33">
        <f>IF(ResourceEffects[[#This Row],[Is Local]]="Yes",1,0)</f>
        <v>1</v>
      </c>
      <c r="V166" s="33">
        <f>IF(ResourceEffects[[#This Row],[Is Installed]]="Yes",1,0)</f>
        <v>0</v>
      </c>
      <c r="W166" s="33">
        <f>IF(ResourceEffects[[#This Row],[Status]]="Locked",1,0)</f>
        <v>0</v>
      </c>
      <c r="X166" s="33">
        <f>IF(ResourceEffects[[#This Row],[event_type]]=1,0,1)</f>
        <v>0</v>
      </c>
      <c r="Y166" s="33">
        <f>IF(ResourceEffects[[#This Row],[Use Abundancies]]="Yes",1,0)</f>
        <v>0</v>
      </c>
      <c r="Z166" s="33">
        <f>ResourceEffects[[#This Row],[∆]]</f>
        <v>1</v>
      </c>
      <c r="AB166" s="35">
        <v>14411</v>
      </c>
      <c r="AD166" s="35">
        <v>0</v>
      </c>
      <c r="AE166" s="35">
        <v>4411</v>
      </c>
      <c r="AF166" s="35">
        <v>1</v>
      </c>
      <c r="AG166" s="35">
        <v>1</v>
      </c>
      <c r="AH166" s="35">
        <v>0</v>
      </c>
      <c r="AI166" s="35">
        <v>0</v>
      </c>
      <c r="AJ166" s="35">
        <v>0</v>
      </c>
      <c r="AK166" s="35">
        <v>0</v>
      </c>
      <c r="AL166" s="35">
        <v>1</v>
      </c>
      <c r="AM166" s="35">
        <v>0</v>
      </c>
      <c r="AN166" s="35">
        <v>253</v>
      </c>
    </row>
    <row r="167" spans="1:40" x14ac:dyDescent="0.3">
      <c r="A167" s="39">
        <v>0</v>
      </c>
      <c r="B167" s="32" t="s">
        <v>142</v>
      </c>
      <c r="C167" s="28" t="s">
        <v>456</v>
      </c>
      <c r="D167" s="28">
        <v>1</v>
      </c>
      <c r="E167" s="28" t="s">
        <v>446</v>
      </c>
      <c r="F167" s="32" t="s">
        <v>297</v>
      </c>
      <c r="G167" s="28" t="str">
        <f>"No"</f>
        <v>No</v>
      </c>
      <c r="H167" s="28">
        <f>0</f>
        <v>0</v>
      </c>
      <c r="I167" s="28" t="str">
        <f>"Yes"</f>
        <v>Yes</v>
      </c>
      <c r="J167" s="28" t="str">
        <f t="shared" si="2"/>
        <v>No</v>
      </c>
      <c r="K167" s="28">
        <f>INT(ResourceEffects[[#This Row],[Time]]*TimeInterval/60/60/24)</f>
        <v>0</v>
      </c>
      <c r="L167" s="28">
        <f>INT(ResourceEffects[[#This Row],[Time]]*TimeInterval/60/60)-ResourceEffects[[#This Row],[Days]]*24</f>
        <v>0</v>
      </c>
      <c r="M167" s="28">
        <f>INT(ResourceEffects[[#This Row],[Time]]*TimeInterval/60)-ResourceEffects[[#This Row],[Hours]]*60-ResourceEffects[[#This Row],[Days]]*60*24</f>
        <v>0</v>
      </c>
      <c r="N167" s="28">
        <f>ResourceEffects[[#This Row],[Time]]*TimeInterval-ResourceEffects[[#This Row],[Min]]*60-ResourceEffects[[#This Row],[Hours]]*60*60-ResourceEffects[[#This Row],[Days]]*60*60*24</f>
        <v>0</v>
      </c>
      <c r="O167" s="33">
        <f ca="1">INT(RAND()*999999999)</f>
        <v>823469148</v>
      </c>
      <c r="P167" s="33">
        <f>_xlfn.XLOOKUP(ResourceEffects[[#This Row],[Protocol Name]],ProtocolNamesCol,ProtocolIds,"")</f>
        <v>14411</v>
      </c>
      <c r="Q167" s="33">
        <f>ResourceEffects[[#This Row],[Time]]</f>
        <v>0</v>
      </c>
      <c r="R167" s="33">
        <f>ResourceEffects[[#This Row],[Drone ID]]</f>
        <v>0</v>
      </c>
      <c r="S167" s="33">
        <f>_xlfn.XLOOKUP(ResourceEffects[[#This Row],[Resource Name]],ResourceNames,ResourceIds,"")</f>
        <v>3311</v>
      </c>
      <c r="T167" s="33">
        <f>_xlfn.XLOOKUP(ResourceEffects[[#This Row],[Event Type]],EventTypeNames,EventTypeIds,"")</f>
        <v>2</v>
      </c>
      <c r="U167" s="33">
        <f>IF(ResourceEffects[[#This Row],[Is Local]]="Yes",1,0)</f>
        <v>1</v>
      </c>
      <c r="V167" s="33">
        <f>IF(ResourceEffects[[#This Row],[Is Installed]]="Yes",1,0)</f>
        <v>0</v>
      </c>
      <c r="W167" s="33">
        <f>IF(ResourceEffects[[#This Row],[Status]]="Locked",1,0)</f>
        <v>0</v>
      </c>
      <c r="X167" s="33">
        <f>IF(ResourceEffects[[#This Row],[event_type]]=1,0,1)</f>
        <v>1</v>
      </c>
      <c r="Y167" s="33">
        <f>IF(ResourceEffects[[#This Row],[Use Abundancies]]="Yes",1,0)</f>
        <v>0</v>
      </c>
      <c r="Z167" s="33">
        <f>ResourceEffects[[#This Row],[∆]]</f>
        <v>1</v>
      </c>
      <c r="AB167" s="35">
        <v>14421</v>
      </c>
      <c r="AD167" s="35">
        <v>0</v>
      </c>
      <c r="AE167" s="35">
        <v>3001</v>
      </c>
      <c r="AF167" s="35">
        <v>2</v>
      </c>
      <c r="AG167" s="35">
        <v>1</v>
      </c>
      <c r="AH167" s="35">
        <v>0</v>
      </c>
      <c r="AI167" s="35">
        <v>0</v>
      </c>
      <c r="AJ167" s="35">
        <v>1</v>
      </c>
      <c r="AK167" s="35">
        <v>0</v>
      </c>
      <c r="AL167" s="35">
        <v>1</v>
      </c>
      <c r="AM167" s="35">
        <v>0</v>
      </c>
      <c r="AN167" s="35">
        <v>254</v>
      </c>
    </row>
    <row r="168" spans="1:40" x14ac:dyDescent="0.3">
      <c r="A168" s="39">
        <v>0</v>
      </c>
      <c r="B168" s="32" t="s">
        <v>142</v>
      </c>
      <c r="C168" s="28" t="s">
        <v>456</v>
      </c>
      <c r="D168" s="28">
        <v>1</v>
      </c>
      <c r="E168" s="28" t="s">
        <v>446</v>
      </c>
      <c r="F168" s="32" t="s">
        <v>299</v>
      </c>
      <c r="G168" s="28" t="str">
        <f>"No"</f>
        <v>No</v>
      </c>
      <c r="H168" s="28">
        <f>0</f>
        <v>0</v>
      </c>
      <c r="I168" s="28" t="str">
        <f>"Yes"</f>
        <v>Yes</v>
      </c>
      <c r="J168" s="28" t="str">
        <f t="shared" si="2"/>
        <v>No</v>
      </c>
      <c r="K168" s="28">
        <f>INT(ResourceEffects[[#This Row],[Time]]*TimeInterval/60/60/24)</f>
        <v>0</v>
      </c>
      <c r="L168" s="28">
        <f>INT(ResourceEffects[[#This Row],[Time]]*TimeInterval/60/60)-ResourceEffects[[#This Row],[Days]]*24</f>
        <v>0</v>
      </c>
      <c r="M168" s="28">
        <f>INT(ResourceEffects[[#This Row],[Time]]*TimeInterval/60)-ResourceEffects[[#This Row],[Hours]]*60-ResourceEffects[[#This Row],[Days]]*60*24</f>
        <v>0</v>
      </c>
      <c r="N168" s="28">
        <f>ResourceEffects[[#This Row],[Time]]*TimeInterval-ResourceEffects[[#This Row],[Min]]*60-ResourceEffects[[#This Row],[Hours]]*60*60-ResourceEffects[[#This Row],[Days]]*60*60*24</f>
        <v>0</v>
      </c>
      <c r="O168" s="33">
        <f ca="1">INT(RAND()*999999999)</f>
        <v>247696593</v>
      </c>
      <c r="P168" s="33">
        <f>_xlfn.XLOOKUP(ResourceEffects[[#This Row],[Protocol Name]],ProtocolNamesCol,ProtocolIds,"")</f>
        <v>14411</v>
      </c>
      <c r="Q168" s="33">
        <f>ResourceEffects[[#This Row],[Time]]</f>
        <v>0</v>
      </c>
      <c r="R168" s="33">
        <f>ResourceEffects[[#This Row],[Drone ID]]</f>
        <v>0</v>
      </c>
      <c r="S168" s="33">
        <f>_xlfn.XLOOKUP(ResourceEffects[[#This Row],[Resource Name]],ResourceNames,ResourceIds,"")</f>
        <v>3321</v>
      </c>
      <c r="T168" s="33">
        <f>_xlfn.XLOOKUP(ResourceEffects[[#This Row],[Event Type]],EventTypeNames,EventTypeIds,"")</f>
        <v>2</v>
      </c>
      <c r="U168" s="33">
        <f>IF(ResourceEffects[[#This Row],[Is Local]]="Yes",1,0)</f>
        <v>1</v>
      </c>
      <c r="V168" s="33">
        <f>IF(ResourceEffects[[#This Row],[Is Installed]]="Yes",1,0)</f>
        <v>0</v>
      </c>
      <c r="W168" s="33">
        <f>IF(ResourceEffects[[#This Row],[Status]]="Locked",1,0)</f>
        <v>0</v>
      </c>
      <c r="X168" s="33">
        <f>IF(ResourceEffects[[#This Row],[event_type]]=1,0,1)</f>
        <v>1</v>
      </c>
      <c r="Y168" s="33">
        <f>IF(ResourceEffects[[#This Row],[Use Abundancies]]="Yes",1,0)</f>
        <v>0</v>
      </c>
      <c r="Z168" s="33">
        <f>ResourceEffects[[#This Row],[∆]]</f>
        <v>1</v>
      </c>
      <c r="AB168" s="35">
        <v>14421</v>
      </c>
      <c r="AD168" s="35">
        <v>0</v>
      </c>
      <c r="AE168" s="35">
        <v>3201</v>
      </c>
      <c r="AF168" s="35">
        <v>2</v>
      </c>
      <c r="AG168" s="35">
        <v>1</v>
      </c>
      <c r="AH168" s="35">
        <v>0</v>
      </c>
      <c r="AI168" s="35">
        <v>0</v>
      </c>
      <c r="AJ168" s="35">
        <v>1</v>
      </c>
      <c r="AK168" s="35">
        <v>0</v>
      </c>
      <c r="AL168" s="35">
        <v>1</v>
      </c>
      <c r="AM168" s="35">
        <v>0</v>
      </c>
      <c r="AN168" s="35">
        <v>255</v>
      </c>
    </row>
    <row r="169" spans="1:40" x14ac:dyDescent="0.3">
      <c r="A169" s="39">
        <v>0</v>
      </c>
      <c r="B169" s="32" t="s">
        <v>142</v>
      </c>
      <c r="C169" s="28" t="s">
        <v>456</v>
      </c>
      <c r="D169" s="28">
        <v>1</v>
      </c>
      <c r="E169" s="28" t="s">
        <v>446</v>
      </c>
      <c r="F169" s="32" t="s">
        <v>301</v>
      </c>
      <c r="G169" s="28" t="str">
        <f>"No"</f>
        <v>No</v>
      </c>
      <c r="H169" s="28">
        <f>0</f>
        <v>0</v>
      </c>
      <c r="I169" s="28" t="str">
        <f>"Yes"</f>
        <v>Yes</v>
      </c>
      <c r="J169" s="28" t="str">
        <f t="shared" si="2"/>
        <v>No</v>
      </c>
      <c r="K169" s="28">
        <f>INT(ResourceEffects[[#This Row],[Time]]*TimeInterval/60/60/24)</f>
        <v>0</v>
      </c>
      <c r="L169" s="28">
        <f>INT(ResourceEffects[[#This Row],[Time]]*TimeInterval/60/60)-ResourceEffects[[#This Row],[Days]]*24</f>
        <v>0</v>
      </c>
      <c r="M169" s="28">
        <f>INT(ResourceEffects[[#This Row],[Time]]*TimeInterval/60)-ResourceEffects[[#This Row],[Hours]]*60-ResourceEffects[[#This Row],[Days]]*60*24</f>
        <v>0</v>
      </c>
      <c r="N169" s="28">
        <f>ResourceEffects[[#This Row],[Time]]*TimeInterval-ResourceEffects[[#This Row],[Min]]*60-ResourceEffects[[#This Row],[Hours]]*60*60-ResourceEffects[[#This Row],[Days]]*60*60*24</f>
        <v>0</v>
      </c>
      <c r="O169" s="33">
        <f ca="1">INT(RAND()*999999999)</f>
        <v>56484333</v>
      </c>
      <c r="P169" s="33">
        <f>_xlfn.XLOOKUP(ResourceEffects[[#This Row],[Protocol Name]],ProtocolNamesCol,ProtocolIds,"")</f>
        <v>14411</v>
      </c>
      <c r="Q169" s="33">
        <f>ResourceEffects[[#This Row],[Time]]</f>
        <v>0</v>
      </c>
      <c r="R169" s="33">
        <f>ResourceEffects[[#This Row],[Drone ID]]</f>
        <v>0</v>
      </c>
      <c r="S169" s="33">
        <f>_xlfn.XLOOKUP(ResourceEffects[[#This Row],[Resource Name]],ResourceNames,ResourceIds,"")</f>
        <v>3331</v>
      </c>
      <c r="T169" s="33">
        <f>_xlfn.XLOOKUP(ResourceEffects[[#This Row],[Event Type]],EventTypeNames,EventTypeIds,"")</f>
        <v>2</v>
      </c>
      <c r="U169" s="33">
        <f>IF(ResourceEffects[[#This Row],[Is Local]]="Yes",1,0)</f>
        <v>1</v>
      </c>
      <c r="V169" s="33">
        <f>IF(ResourceEffects[[#This Row],[Is Installed]]="Yes",1,0)</f>
        <v>0</v>
      </c>
      <c r="W169" s="33">
        <f>IF(ResourceEffects[[#This Row],[Status]]="Locked",1,0)</f>
        <v>0</v>
      </c>
      <c r="X169" s="33">
        <f>IF(ResourceEffects[[#This Row],[event_type]]=1,0,1)</f>
        <v>1</v>
      </c>
      <c r="Y169" s="33">
        <f>IF(ResourceEffects[[#This Row],[Use Abundancies]]="Yes",1,0)</f>
        <v>0</v>
      </c>
      <c r="Z169" s="33">
        <f>ResourceEffects[[#This Row],[∆]]</f>
        <v>1</v>
      </c>
      <c r="AB169" s="35">
        <v>14421</v>
      </c>
      <c r="AD169" s="35">
        <v>0</v>
      </c>
      <c r="AE169" s="35">
        <v>3221</v>
      </c>
      <c r="AF169" s="35">
        <v>2</v>
      </c>
      <c r="AG169" s="35">
        <v>1</v>
      </c>
      <c r="AH169" s="35">
        <v>0</v>
      </c>
      <c r="AI169" s="35">
        <v>0</v>
      </c>
      <c r="AJ169" s="35">
        <v>1</v>
      </c>
      <c r="AK169" s="35">
        <v>0</v>
      </c>
      <c r="AL169" s="35">
        <v>1</v>
      </c>
      <c r="AM169" s="35">
        <v>0</v>
      </c>
      <c r="AN169" s="35">
        <v>256</v>
      </c>
    </row>
    <row r="170" spans="1:40" x14ac:dyDescent="0.3">
      <c r="A170" s="39">
        <v>0</v>
      </c>
      <c r="B170" s="32" t="s">
        <v>142</v>
      </c>
      <c r="C170" s="28" t="s">
        <v>455</v>
      </c>
      <c r="D170" s="28">
        <v>1</v>
      </c>
      <c r="E170" s="28" t="s">
        <v>446</v>
      </c>
      <c r="F170" s="32" t="s">
        <v>339</v>
      </c>
      <c r="G170" s="28" t="str">
        <f>"No"</f>
        <v>No</v>
      </c>
      <c r="H170" s="28">
        <f>0</f>
        <v>0</v>
      </c>
      <c r="I170" s="28" t="str">
        <f>"Yes"</f>
        <v>Yes</v>
      </c>
      <c r="J170" s="28" t="str">
        <f t="shared" si="2"/>
        <v>No</v>
      </c>
      <c r="K170" s="28">
        <f>INT(ResourceEffects[[#This Row],[Time]]*TimeInterval/60/60/24)</f>
        <v>0</v>
      </c>
      <c r="L170" s="28">
        <f>INT(ResourceEffects[[#This Row],[Time]]*TimeInterval/60/60)-ResourceEffects[[#This Row],[Days]]*24</f>
        <v>0</v>
      </c>
      <c r="M170" s="28">
        <f>INT(ResourceEffects[[#This Row],[Time]]*TimeInterval/60)-ResourceEffects[[#This Row],[Hours]]*60-ResourceEffects[[#This Row],[Days]]*60*24</f>
        <v>0</v>
      </c>
      <c r="N170" s="28">
        <f>ResourceEffects[[#This Row],[Time]]*TimeInterval-ResourceEffects[[#This Row],[Min]]*60-ResourceEffects[[#This Row],[Hours]]*60*60-ResourceEffects[[#This Row],[Days]]*60*60*24</f>
        <v>0</v>
      </c>
      <c r="O170" s="33">
        <f ca="1">INT(RAND()*999999999)</f>
        <v>28529139</v>
      </c>
      <c r="P170" s="33">
        <f>_xlfn.XLOOKUP(ResourceEffects[[#This Row],[Protocol Name]],ProtocolNamesCol,ProtocolIds,"")</f>
        <v>14411</v>
      </c>
      <c r="Q170" s="33">
        <f>ResourceEffects[[#This Row],[Time]]</f>
        <v>0</v>
      </c>
      <c r="R170" s="33">
        <f>ResourceEffects[[#This Row],[Drone ID]]</f>
        <v>0</v>
      </c>
      <c r="S170" s="33">
        <f>_xlfn.XLOOKUP(ResourceEffects[[#This Row],[Resource Name]],ResourceNames,ResourceIds,"")</f>
        <v>4411</v>
      </c>
      <c r="T170" s="33">
        <f>_xlfn.XLOOKUP(ResourceEffects[[#This Row],[Event Type]],EventTypeNames,EventTypeIds,"")</f>
        <v>1</v>
      </c>
      <c r="U170" s="33">
        <f>IF(ResourceEffects[[#This Row],[Is Local]]="Yes",1,0)</f>
        <v>1</v>
      </c>
      <c r="V170" s="33">
        <f>IF(ResourceEffects[[#This Row],[Is Installed]]="Yes",1,0)</f>
        <v>0</v>
      </c>
      <c r="W170" s="33">
        <f>IF(ResourceEffects[[#This Row],[Status]]="Locked",1,0)</f>
        <v>0</v>
      </c>
      <c r="X170" s="33">
        <f>IF(ResourceEffects[[#This Row],[event_type]]=1,0,1)</f>
        <v>0</v>
      </c>
      <c r="Y170" s="33">
        <f>IF(ResourceEffects[[#This Row],[Use Abundancies]]="Yes",1,0)</f>
        <v>0</v>
      </c>
      <c r="Z170" s="33">
        <f>ResourceEffects[[#This Row],[∆]]</f>
        <v>1</v>
      </c>
      <c r="AB170" s="35">
        <v>14421</v>
      </c>
      <c r="AD170" s="35">
        <v>0</v>
      </c>
      <c r="AE170" s="35">
        <v>4421</v>
      </c>
      <c r="AF170" s="35">
        <v>1</v>
      </c>
      <c r="AG170" s="35">
        <v>1</v>
      </c>
      <c r="AH170" s="35">
        <v>0</v>
      </c>
      <c r="AI170" s="35">
        <v>0</v>
      </c>
      <c r="AJ170" s="35">
        <v>0</v>
      </c>
      <c r="AK170" s="35">
        <v>0</v>
      </c>
      <c r="AL170" s="35">
        <v>1</v>
      </c>
      <c r="AM170" s="35">
        <v>0</v>
      </c>
      <c r="AN170" s="35">
        <v>257</v>
      </c>
    </row>
    <row r="171" spans="1:40" x14ac:dyDescent="0.3">
      <c r="A171" s="39">
        <v>0</v>
      </c>
      <c r="B171" s="32" t="s">
        <v>144</v>
      </c>
      <c r="C171" s="28" t="s">
        <v>456</v>
      </c>
      <c r="D171" s="28">
        <v>1</v>
      </c>
      <c r="E171" s="28" t="s">
        <v>446</v>
      </c>
      <c r="F171" s="32" t="s">
        <v>273</v>
      </c>
      <c r="G171" s="28" t="str">
        <f>"No"</f>
        <v>No</v>
      </c>
      <c r="H171" s="28">
        <f>0</f>
        <v>0</v>
      </c>
      <c r="I171" s="28" t="str">
        <f>"Yes"</f>
        <v>Yes</v>
      </c>
      <c r="J171" s="28" t="str">
        <f t="shared" si="2"/>
        <v>No</v>
      </c>
      <c r="K171" s="28">
        <f>INT(ResourceEffects[[#This Row],[Time]]*TimeInterval/60/60/24)</f>
        <v>0</v>
      </c>
      <c r="L171" s="28">
        <f>INT(ResourceEffects[[#This Row],[Time]]*TimeInterval/60/60)-ResourceEffects[[#This Row],[Days]]*24</f>
        <v>0</v>
      </c>
      <c r="M171" s="28">
        <f>INT(ResourceEffects[[#This Row],[Time]]*TimeInterval/60)-ResourceEffects[[#This Row],[Hours]]*60-ResourceEffects[[#This Row],[Days]]*60*24</f>
        <v>0</v>
      </c>
      <c r="N171" s="28">
        <f>ResourceEffects[[#This Row],[Time]]*TimeInterval-ResourceEffects[[#This Row],[Min]]*60-ResourceEffects[[#This Row],[Hours]]*60*60-ResourceEffects[[#This Row],[Days]]*60*60*24</f>
        <v>0</v>
      </c>
      <c r="O171" s="33">
        <f ca="1">INT(RAND()*999999999)</f>
        <v>921107863</v>
      </c>
      <c r="P171" s="33">
        <f>_xlfn.XLOOKUP(ResourceEffects[[#This Row],[Protocol Name]],ProtocolNamesCol,ProtocolIds,"")</f>
        <v>14421</v>
      </c>
      <c r="Q171" s="33">
        <f>ResourceEffects[[#This Row],[Time]]</f>
        <v>0</v>
      </c>
      <c r="R171" s="33">
        <f>ResourceEffects[[#This Row],[Drone ID]]</f>
        <v>0</v>
      </c>
      <c r="S171" s="33">
        <f>_xlfn.XLOOKUP(ResourceEffects[[#This Row],[Resource Name]],ResourceNames,ResourceIds,"")</f>
        <v>3001</v>
      </c>
      <c r="T171" s="33">
        <f>_xlfn.XLOOKUP(ResourceEffects[[#This Row],[Event Type]],EventTypeNames,EventTypeIds,"")</f>
        <v>2</v>
      </c>
      <c r="U171" s="33">
        <f>IF(ResourceEffects[[#This Row],[Is Local]]="Yes",1,0)</f>
        <v>1</v>
      </c>
      <c r="V171" s="33">
        <f>IF(ResourceEffects[[#This Row],[Is Installed]]="Yes",1,0)</f>
        <v>0</v>
      </c>
      <c r="W171" s="33">
        <f>IF(ResourceEffects[[#This Row],[Status]]="Locked",1,0)</f>
        <v>0</v>
      </c>
      <c r="X171" s="33">
        <f>IF(ResourceEffects[[#This Row],[event_type]]=1,0,1)</f>
        <v>1</v>
      </c>
      <c r="Y171" s="33">
        <f>IF(ResourceEffects[[#This Row],[Use Abundancies]]="Yes",1,0)</f>
        <v>0</v>
      </c>
      <c r="Z171" s="33">
        <f>ResourceEffects[[#This Row],[∆]]</f>
        <v>1</v>
      </c>
      <c r="AB171" s="35">
        <v>14431</v>
      </c>
      <c r="AD171" s="35">
        <v>0</v>
      </c>
      <c r="AE171" s="35">
        <v>3301</v>
      </c>
      <c r="AF171" s="35">
        <v>2</v>
      </c>
      <c r="AG171" s="35">
        <v>1</v>
      </c>
      <c r="AH171" s="35">
        <v>0</v>
      </c>
      <c r="AI171" s="35">
        <v>0</v>
      </c>
      <c r="AJ171" s="35">
        <v>1</v>
      </c>
      <c r="AK171" s="35">
        <v>0</v>
      </c>
      <c r="AL171" s="35">
        <v>1</v>
      </c>
      <c r="AM171" s="35">
        <v>0</v>
      </c>
      <c r="AN171" s="35">
        <v>258</v>
      </c>
    </row>
    <row r="172" spans="1:40" x14ac:dyDescent="0.3">
      <c r="A172" s="39">
        <v>0</v>
      </c>
      <c r="B172" s="32" t="s">
        <v>144</v>
      </c>
      <c r="C172" s="28" t="s">
        <v>456</v>
      </c>
      <c r="D172" s="28">
        <v>1</v>
      </c>
      <c r="E172" s="28" t="s">
        <v>446</v>
      </c>
      <c r="F172" s="32" t="s">
        <v>289</v>
      </c>
      <c r="G172" s="28" t="str">
        <f>"No"</f>
        <v>No</v>
      </c>
      <c r="H172" s="28">
        <f>0</f>
        <v>0</v>
      </c>
      <c r="I172" s="28" t="str">
        <f>"Yes"</f>
        <v>Yes</v>
      </c>
      <c r="J172" s="28" t="str">
        <f t="shared" si="2"/>
        <v>No</v>
      </c>
      <c r="K172" s="28">
        <f>INT(ResourceEffects[[#This Row],[Time]]*TimeInterval/60/60/24)</f>
        <v>0</v>
      </c>
      <c r="L172" s="28">
        <f>INT(ResourceEffects[[#This Row],[Time]]*TimeInterval/60/60)-ResourceEffects[[#This Row],[Days]]*24</f>
        <v>0</v>
      </c>
      <c r="M172" s="28">
        <f>INT(ResourceEffects[[#This Row],[Time]]*TimeInterval/60)-ResourceEffects[[#This Row],[Hours]]*60-ResourceEffects[[#This Row],[Days]]*60*24</f>
        <v>0</v>
      </c>
      <c r="N172" s="28">
        <f>ResourceEffects[[#This Row],[Time]]*TimeInterval-ResourceEffects[[#This Row],[Min]]*60-ResourceEffects[[#This Row],[Hours]]*60*60-ResourceEffects[[#This Row],[Days]]*60*60*24</f>
        <v>0</v>
      </c>
      <c r="O172" s="33">
        <f ca="1">INT(RAND()*999999999)</f>
        <v>531509854</v>
      </c>
      <c r="P172" s="33">
        <f>_xlfn.XLOOKUP(ResourceEffects[[#This Row],[Protocol Name]],ProtocolNamesCol,ProtocolIds,"")</f>
        <v>14421</v>
      </c>
      <c r="Q172" s="33">
        <f>ResourceEffects[[#This Row],[Time]]</f>
        <v>0</v>
      </c>
      <c r="R172" s="33">
        <f>ResourceEffects[[#This Row],[Drone ID]]</f>
        <v>0</v>
      </c>
      <c r="S172" s="33">
        <f>_xlfn.XLOOKUP(ResourceEffects[[#This Row],[Resource Name]],ResourceNames,ResourceIds,"")</f>
        <v>3201</v>
      </c>
      <c r="T172" s="33">
        <f>_xlfn.XLOOKUP(ResourceEffects[[#This Row],[Event Type]],EventTypeNames,EventTypeIds,"")</f>
        <v>2</v>
      </c>
      <c r="U172" s="33">
        <f>IF(ResourceEffects[[#This Row],[Is Local]]="Yes",1,0)</f>
        <v>1</v>
      </c>
      <c r="V172" s="33">
        <f>IF(ResourceEffects[[#This Row],[Is Installed]]="Yes",1,0)</f>
        <v>0</v>
      </c>
      <c r="W172" s="33">
        <f>IF(ResourceEffects[[#This Row],[Status]]="Locked",1,0)</f>
        <v>0</v>
      </c>
      <c r="X172" s="33">
        <f>IF(ResourceEffects[[#This Row],[event_type]]=1,0,1)</f>
        <v>1</v>
      </c>
      <c r="Y172" s="33">
        <f>IF(ResourceEffects[[#This Row],[Use Abundancies]]="Yes",1,0)</f>
        <v>0</v>
      </c>
      <c r="Z172" s="33">
        <f>ResourceEffects[[#This Row],[∆]]</f>
        <v>1</v>
      </c>
      <c r="AB172" s="35">
        <v>14431</v>
      </c>
      <c r="AD172" s="35">
        <v>0</v>
      </c>
      <c r="AE172" s="35">
        <v>3321</v>
      </c>
      <c r="AF172" s="35">
        <v>2</v>
      </c>
      <c r="AG172" s="35">
        <v>1</v>
      </c>
      <c r="AH172" s="35">
        <v>0</v>
      </c>
      <c r="AI172" s="35">
        <v>0</v>
      </c>
      <c r="AJ172" s="35">
        <v>1</v>
      </c>
      <c r="AK172" s="35">
        <v>0</v>
      </c>
      <c r="AL172" s="35">
        <v>1</v>
      </c>
      <c r="AM172" s="35">
        <v>0</v>
      </c>
      <c r="AN172" s="35">
        <v>259</v>
      </c>
    </row>
    <row r="173" spans="1:40" x14ac:dyDescent="0.3">
      <c r="A173" s="39">
        <v>0</v>
      </c>
      <c r="B173" s="32" t="s">
        <v>144</v>
      </c>
      <c r="C173" s="28" t="s">
        <v>456</v>
      </c>
      <c r="D173" s="28">
        <v>1</v>
      </c>
      <c r="E173" s="28" t="s">
        <v>446</v>
      </c>
      <c r="F173" s="32" t="s">
        <v>293</v>
      </c>
      <c r="G173" s="28" t="str">
        <f>"No"</f>
        <v>No</v>
      </c>
      <c r="H173" s="28">
        <f>0</f>
        <v>0</v>
      </c>
      <c r="I173" s="28" t="str">
        <f>"Yes"</f>
        <v>Yes</v>
      </c>
      <c r="J173" s="28" t="str">
        <f t="shared" si="2"/>
        <v>No</v>
      </c>
      <c r="K173" s="28">
        <f>INT(ResourceEffects[[#This Row],[Time]]*TimeInterval/60/60/24)</f>
        <v>0</v>
      </c>
      <c r="L173" s="28">
        <f>INT(ResourceEffects[[#This Row],[Time]]*TimeInterval/60/60)-ResourceEffects[[#This Row],[Days]]*24</f>
        <v>0</v>
      </c>
      <c r="M173" s="28">
        <f>INT(ResourceEffects[[#This Row],[Time]]*TimeInterval/60)-ResourceEffects[[#This Row],[Hours]]*60-ResourceEffects[[#This Row],[Days]]*60*24</f>
        <v>0</v>
      </c>
      <c r="N173" s="28">
        <f>ResourceEffects[[#This Row],[Time]]*TimeInterval-ResourceEffects[[#This Row],[Min]]*60-ResourceEffects[[#This Row],[Hours]]*60*60-ResourceEffects[[#This Row],[Days]]*60*60*24</f>
        <v>0</v>
      </c>
      <c r="O173" s="33">
        <f ca="1">INT(RAND()*999999999)</f>
        <v>699788257</v>
      </c>
      <c r="P173" s="33">
        <f>_xlfn.XLOOKUP(ResourceEffects[[#This Row],[Protocol Name]],ProtocolNamesCol,ProtocolIds,"")</f>
        <v>14421</v>
      </c>
      <c r="Q173" s="33">
        <f>ResourceEffects[[#This Row],[Time]]</f>
        <v>0</v>
      </c>
      <c r="R173" s="33">
        <f>ResourceEffects[[#This Row],[Drone ID]]</f>
        <v>0</v>
      </c>
      <c r="S173" s="33">
        <f>_xlfn.XLOOKUP(ResourceEffects[[#This Row],[Resource Name]],ResourceNames,ResourceIds,"")</f>
        <v>3221</v>
      </c>
      <c r="T173" s="33">
        <f>_xlfn.XLOOKUP(ResourceEffects[[#This Row],[Event Type]],EventTypeNames,EventTypeIds,"")</f>
        <v>2</v>
      </c>
      <c r="U173" s="33">
        <f>IF(ResourceEffects[[#This Row],[Is Local]]="Yes",1,0)</f>
        <v>1</v>
      </c>
      <c r="V173" s="33">
        <f>IF(ResourceEffects[[#This Row],[Is Installed]]="Yes",1,0)</f>
        <v>0</v>
      </c>
      <c r="W173" s="33">
        <f>IF(ResourceEffects[[#This Row],[Status]]="Locked",1,0)</f>
        <v>0</v>
      </c>
      <c r="X173" s="33">
        <f>IF(ResourceEffects[[#This Row],[event_type]]=1,0,1)</f>
        <v>1</v>
      </c>
      <c r="Y173" s="33">
        <f>IF(ResourceEffects[[#This Row],[Use Abundancies]]="Yes",1,0)</f>
        <v>0</v>
      </c>
      <c r="Z173" s="33">
        <f>ResourceEffects[[#This Row],[∆]]</f>
        <v>1</v>
      </c>
      <c r="AB173" s="35">
        <v>14431</v>
      </c>
      <c r="AD173" s="35">
        <v>0</v>
      </c>
      <c r="AE173" s="35">
        <v>3331</v>
      </c>
      <c r="AF173" s="35">
        <v>2</v>
      </c>
      <c r="AG173" s="35">
        <v>1</v>
      </c>
      <c r="AH173" s="35">
        <v>0</v>
      </c>
      <c r="AI173" s="35">
        <v>0</v>
      </c>
      <c r="AJ173" s="35">
        <v>1</v>
      </c>
      <c r="AK173" s="35">
        <v>0</v>
      </c>
      <c r="AL173" s="35">
        <v>1</v>
      </c>
      <c r="AM173" s="35">
        <v>0</v>
      </c>
      <c r="AN173" s="35">
        <v>260</v>
      </c>
    </row>
    <row r="174" spans="1:40" x14ac:dyDescent="0.3">
      <c r="A174" s="39">
        <v>0</v>
      </c>
      <c r="B174" s="32" t="s">
        <v>144</v>
      </c>
      <c r="C174" s="28" t="s">
        <v>455</v>
      </c>
      <c r="D174" s="28">
        <v>1</v>
      </c>
      <c r="E174" s="28" t="s">
        <v>446</v>
      </c>
      <c r="F174" s="32" t="s">
        <v>341</v>
      </c>
      <c r="G174" s="28" t="str">
        <f>"No"</f>
        <v>No</v>
      </c>
      <c r="H174" s="28">
        <f>0</f>
        <v>0</v>
      </c>
      <c r="I174" s="28" t="str">
        <f>"Yes"</f>
        <v>Yes</v>
      </c>
      <c r="J174" s="28" t="str">
        <f t="shared" si="2"/>
        <v>No</v>
      </c>
      <c r="K174" s="28">
        <f>INT(ResourceEffects[[#This Row],[Time]]*TimeInterval/60/60/24)</f>
        <v>0</v>
      </c>
      <c r="L174" s="28">
        <f>INT(ResourceEffects[[#This Row],[Time]]*TimeInterval/60/60)-ResourceEffects[[#This Row],[Days]]*24</f>
        <v>0</v>
      </c>
      <c r="M174" s="28">
        <f>INT(ResourceEffects[[#This Row],[Time]]*TimeInterval/60)-ResourceEffects[[#This Row],[Hours]]*60-ResourceEffects[[#This Row],[Days]]*60*24</f>
        <v>0</v>
      </c>
      <c r="N174" s="28">
        <f>ResourceEffects[[#This Row],[Time]]*TimeInterval-ResourceEffects[[#This Row],[Min]]*60-ResourceEffects[[#This Row],[Hours]]*60*60-ResourceEffects[[#This Row],[Days]]*60*60*24</f>
        <v>0</v>
      </c>
      <c r="O174" s="33">
        <f ca="1">INT(RAND()*999999999)</f>
        <v>916114137</v>
      </c>
      <c r="P174" s="33">
        <f>_xlfn.XLOOKUP(ResourceEffects[[#This Row],[Protocol Name]],ProtocolNamesCol,ProtocolIds,"")</f>
        <v>14421</v>
      </c>
      <c r="Q174" s="33">
        <f>ResourceEffects[[#This Row],[Time]]</f>
        <v>0</v>
      </c>
      <c r="R174" s="33">
        <f>ResourceEffects[[#This Row],[Drone ID]]</f>
        <v>0</v>
      </c>
      <c r="S174" s="33">
        <f>_xlfn.XLOOKUP(ResourceEffects[[#This Row],[Resource Name]],ResourceNames,ResourceIds,"")</f>
        <v>4421</v>
      </c>
      <c r="T174" s="33">
        <f>_xlfn.XLOOKUP(ResourceEffects[[#This Row],[Event Type]],EventTypeNames,EventTypeIds,"")</f>
        <v>1</v>
      </c>
      <c r="U174" s="33">
        <f>IF(ResourceEffects[[#This Row],[Is Local]]="Yes",1,0)</f>
        <v>1</v>
      </c>
      <c r="V174" s="33">
        <f>IF(ResourceEffects[[#This Row],[Is Installed]]="Yes",1,0)</f>
        <v>0</v>
      </c>
      <c r="W174" s="33">
        <f>IF(ResourceEffects[[#This Row],[Status]]="Locked",1,0)</f>
        <v>0</v>
      </c>
      <c r="X174" s="33">
        <f>IF(ResourceEffects[[#This Row],[event_type]]=1,0,1)</f>
        <v>0</v>
      </c>
      <c r="Y174" s="33">
        <f>IF(ResourceEffects[[#This Row],[Use Abundancies]]="Yes",1,0)</f>
        <v>0</v>
      </c>
      <c r="Z174" s="33">
        <f>ResourceEffects[[#This Row],[∆]]</f>
        <v>1</v>
      </c>
      <c r="AB174" s="35">
        <v>14431</v>
      </c>
      <c r="AD174" s="35">
        <v>0</v>
      </c>
      <c r="AE174" s="35">
        <v>4431</v>
      </c>
      <c r="AF174" s="35">
        <v>1</v>
      </c>
      <c r="AG174" s="35">
        <v>1</v>
      </c>
      <c r="AH174" s="35">
        <v>0</v>
      </c>
      <c r="AI174" s="35">
        <v>0</v>
      </c>
      <c r="AJ174" s="35">
        <v>0</v>
      </c>
      <c r="AK174" s="35">
        <v>0</v>
      </c>
      <c r="AL174" s="35">
        <v>1</v>
      </c>
      <c r="AM174" s="35">
        <v>0</v>
      </c>
      <c r="AN174" s="35">
        <v>261</v>
      </c>
    </row>
    <row r="175" spans="1:40" x14ac:dyDescent="0.3">
      <c r="A175" s="39">
        <v>0</v>
      </c>
      <c r="B175" s="32" t="s">
        <v>146</v>
      </c>
      <c r="C175" s="28" t="s">
        <v>456</v>
      </c>
      <c r="D175" s="28">
        <v>1</v>
      </c>
      <c r="E175" s="28" t="s">
        <v>446</v>
      </c>
      <c r="F175" s="32" t="s">
        <v>295</v>
      </c>
      <c r="G175" s="28" t="str">
        <f>"No"</f>
        <v>No</v>
      </c>
      <c r="H175" s="28">
        <f>0</f>
        <v>0</v>
      </c>
      <c r="I175" s="28" t="str">
        <f>"Yes"</f>
        <v>Yes</v>
      </c>
      <c r="J175" s="28" t="str">
        <f t="shared" si="2"/>
        <v>No</v>
      </c>
      <c r="K175" s="28">
        <f>INT(ResourceEffects[[#This Row],[Time]]*TimeInterval/60/60/24)</f>
        <v>0</v>
      </c>
      <c r="L175" s="28">
        <f>INT(ResourceEffects[[#This Row],[Time]]*TimeInterval/60/60)-ResourceEffects[[#This Row],[Days]]*24</f>
        <v>0</v>
      </c>
      <c r="M175" s="28">
        <f>INT(ResourceEffects[[#This Row],[Time]]*TimeInterval/60)-ResourceEffects[[#This Row],[Hours]]*60-ResourceEffects[[#This Row],[Days]]*60*24</f>
        <v>0</v>
      </c>
      <c r="N175" s="28">
        <f>ResourceEffects[[#This Row],[Time]]*TimeInterval-ResourceEffects[[#This Row],[Min]]*60-ResourceEffects[[#This Row],[Hours]]*60*60-ResourceEffects[[#This Row],[Days]]*60*60*24</f>
        <v>0</v>
      </c>
      <c r="O175" s="33">
        <f ca="1">INT(RAND()*999999999)</f>
        <v>628597558</v>
      </c>
      <c r="P175" s="33">
        <f>_xlfn.XLOOKUP(ResourceEffects[[#This Row],[Protocol Name]],ProtocolNamesCol,ProtocolIds,"")</f>
        <v>14431</v>
      </c>
      <c r="Q175" s="33">
        <f>ResourceEffects[[#This Row],[Time]]</f>
        <v>0</v>
      </c>
      <c r="R175" s="33">
        <f>ResourceEffects[[#This Row],[Drone ID]]</f>
        <v>0</v>
      </c>
      <c r="S175" s="33">
        <f>_xlfn.XLOOKUP(ResourceEffects[[#This Row],[Resource Name]],ResourceNames,ResourceIds,"")</f>
        <v>3301</v>
      </c>
      <c r="T175" s="33">
        <f>_xlfn.XLOOKUP(ResourceEffects[[#This Row],[Event Type]],EventTypeNames,EventTypeIds,"")</f>
        <v>2</v>
      </c>
      <c r="U175" s="33">
        <f>IF(ResourceEffects[[#This Row],[Is Local]]="Yes",1,0)</f>
        <v>1</v>
      </c>
      <c r="V175" s="33">
        <f>IF(ResourceEffects[[#This Row],[Is Installed]]="Yes",1,0)</f>
        <v>0</v>
      </c>
      <c r="W175" s="33">
        <f>IF(ResourceEffects[[#This Row],[Status]]="Locked",1,0)</f>
        <v>0</v>
      </c>
      <c r="X175" s="33">
        <f>IF(ResourceEffects[[#This Row],[event_type]]=1,0,1)</f>
        <v>1</v>
      </c>
      <c r="Y175" s="33">
        <f>IF(ResourceEffects[[#This Row],[Use Abundancies]]="Yes",1,0)</f>
        <v>0</v>
      </c>
      <c r="Z175" s="33">
        <f>ResourceEffects[[#This Row],[∆]]</f>
        <v>1</v>
      </c>
      <c r="AB175" s="35">
        <v>14501</v>
      </c>
      <c r="AD175" s="35">
        <v>0</v>
      </c>
      <c r="AE175" s="35">
        <v>3021</v>
      </c>
      <c r="AF175" s="35">
        <v>2</v>
      </c>
      <c r="AG175" s="35">
        <v>1</v>
      </c>
      <c r="AH175" s="35">
        <v>0</v>
      </c>
      <c r="AI175" s="35">
        <v>0</v>
      </c>
      <c r="AJ175" s="35">
        <v>1</v>
      </c>
      <c r="AK175" s="35">
        <v>0</v>
      </c>
      <c r="AL175" s="35">
        <v>1</v>
      </c>
      <c r="AM175" s="35">
        <v>0</v>
      </c>
      <c r="AN175" s="35">
        <v>262</v>
      </c>
    </row>
    <row r="176" spans="1:40" x14ac:dyDescent="0.3">
      <c r="A176" s="39">
        <v>0</v>
      </c>
      <c r="B176" s="32" t="s">
        <v>146</v>
      </c>
      <c r="C176" s="28" t="s">
        <v>456</v>
      </c>
      <c r="D176" s="28">
        <v>1</v>
      </c>
      <c r="E176" s="28" t="s">
        <v>446</v>
      </c>
      <c r="F176" s="32" t="s">
        <v>299</v>
      </c>
      <c r="G176" s="28" t="str">
        <f>"No"</f>
        <v>No</v>
      </c>
      <c r="H176" s="28">
        <f>0</f>
        <v>0</v>
      </c>
      <c r="I176" s="28" t="str">
        <f>"Yes"</f>
        <v>Yes</v>
      </c>
      <c r="J176" s="28" t="str">
        <f t="shared" si="2"/>
        <v>No</v>
      </c>
      <c r="K176" s="28">
        <f>INT(ResourceEffects[[#This Row],[Time]]*TimeInterval/60/60/24)</f>
        <v>0</v>
      </c>
      <c r="L176" s="28">
        <f>INT(ResourceEffects[[#This Row],[Time]]*TimeInterval/60/60)-ResourceEffects[[#This Row],[Days]]*24</f>
        <v>0</v>
      </c>
      <c r="M176" s="28">
        <f>INT(ResourceEffects[[#This Row],[Time]]*TimeInterval/60)-ResourceEffects[[#This Row],[Hours]]*60-ResourceEffects[[#This Row],[Days]]*60*24</f>
        <v>0</v>
      </c>
      <c r="N176" s="28">
        <f>ResourceEffects[[#This Row],[Time]]*TimeInterval-ResourceEffects[[#This Row],[Min]]*60-ResourceEffects[[#This Row],[Hours]]*60*60-ResourceEffects[[#This Row],[Days]]*60*60*24</f>
        <v>0</v>
      </c>
      <c r="O176" s="33">
        <f ca="1">INT(RAND()*999999999)</f>
        <v>974230324</v>
      </c>
      <c r="P176" s="33">
        <f>_xlfn.XLOOKUP(ResourceEffects[[#This Row],[Protocol Name]],ProtocolNamesCol,ProtocolIds,"")</f>
        <v>14431</v>
      </c>
      <c r="Q176" s="33">
        <f>ResourceEffects[[#This Row],[Time]]</f>
        <v>0</v>
      </c>
      <c r="R176" s="33">
        <f>ResourceEffects[[#This Row],[Drone ID]]</f>
        <v>0</v>
      </c>
      <c r="S176" s="33">
        <f>_xlfn.XLOOKUP(ResourceEffects[[#This Row],[Resource Name]],ResourceNames,ResourceIds,"")</f>
        <v>3321</v>
      </c>
      <c r="T176" s="33">
        <f>_xlfn.XLOOKUP(ResourceEffects[[#This Row],[Event Type]],EventTypeNames,EventTypeIds,"")</f>
        <v>2</v>
      </c>
      <c r="U176" s="33">
        <f>IF(ResourceEffects[[#This Row],[Is Local]]="Yes",1,0)</f>
        <v>1</v>
      </c>
      <c r="V176" s="33">
        <f>IF(ResourceEffects[[#This Row],[Is Installed]]="Yes",1,0)</f>
        <v>0</v>
      </c>
      <c r="W176" s="33">
        <f>IF(ResourceEffects[[#This Row],[Status]]="Locked",1,0)</f>
        <v>0</v>
      </c>
      <c r="X176" s="33">
        <f>IF(ResourceEffects[[#This Row],[event_type]]=1,0,1)</f>
        <v>1</v>
      </c>
      <c r="Y176" s="33">
        <f>IF(ResourceEffects[[#This Row],[Use Abundancies]]="Yes",1,0)</f>
        <v>0</v>
      </c>
      <c r="Z176" s="33">
        <f>ResourceEffects[[#This Row],[∆]]</f>
        <v>1</v>
      </c>
      <c r="AB176" s="35">
        <v>14501</v>
      </c>
      <c r="AD176" s="35">
        <v>0</v>
      </c>
      <c r="AE176" s="35">
        <v>3221</v>
      </c>
      <c r="AF176" s="35">
        <v>2</v>
      </c>
      <c r="AG176" s="35">
        <v>1</v>
      </c>
      <c r="AH176" s="35">
        <v>0</v>
      </c>
      <c r="AI176" s="35">
        <v>0</v>
      </c>
      <c r="AJ176" s="35">
        <v>1</v>
      </c>
      <c r="AK176" s="35">
        <v>0</v>
      </c>
      <c r="AL176" s="35">
        <v>1</v>
      </c>
      <c r="AM176" s="35">
        <v>0</v>
      </c>
      <c r="AN176" s="35">
        <v>263</v>
      </c>
    </row>
    <row r="177" spans="1:40" x14ac:dyDescent="0.3">
      <c r="A177" s="39">
        <v>0</v>
      </c>
      <c r="B177" s="32" t="s">
        <v>146</v>
      </c>
      <c r="C177" s="28" t="s">
        <v>456</v>
      </c>
      <c r="D177" s="28">
        <v>1</v>
      </c>
      <c r="E177" s="28" t="s">
        <v>446</v>
      </c>
      <c r="F177" s="32" t="s">
        <v>301</v>
      </c>
      <c r="G177" s="28" t="str">
        <f>"No"</f>
        <v>No</v>
      </c>
      <c r="H177" s="28">
        <f>0</f>
        <v>0</v>
      </c>
      <c r="I177" s="28" t="str">
        <f>"Yes"</f>
        <v>Yes</v>
      </c>
      <c r="J177" s="28" t="str">
        <f t="shared" si="2"/>
        <v>No</v>
      </c>
      <c r="K177" s="28">
        <f>INT(ResourceEffects[[#This Row],[Time]]*TimeInterval/60/60/24)</f>
        <v>0</v>
      </c>
      <c r="L177" s="28">
        <f>INT(ResourceEffects[[#This Row],[Time]]*TimeInterval/60/60)-ResourceEffects[[#This Row],[Days]]*24</f>
        <v>0</v>
      </c>
      <c r="M177" s="28">
        <f>INT(ResourceEffects[[#This Row],[Time]]*TimeInterval/60)-ResourceEffects[[#This Row],[Hours]]*60-ResourceEffects[[#This Row],[Days]]*60*24</f>
        <v>0</v>
      </c>
      <c r="N177" s="28">
        <f>ResourceEffects[[#This Row],[Time]]*TimeInterval-ResourceEffects[[#This Row],[Min]]*60-ResourceEffects[[#This Row],[Hours]]*60*60-ResourceEffects[[#This Row],[Days]]*60*60*24</f>
        <v>0</v>
      </c>
      <c r="O177" s="33">
        <f ca="1">INT(RAND()*999999999)</f>
        <v>788279541</v>
      </c>
      <c r="P177" s="33">
        <f>_xlfn.XLOOKUP(ResourceEffects[[#This Row],[Protocol Name]],ProtocolNamesCol,ProtocolIds,"")</f>
        <v>14431</v>
      </c>
      <c r="Q177" s="33">
        <f>ResourceEffects[[#This Row],[Time]]</f>
        <v>0</v>
      </c>
      <c r="R177" s="33">
        <f>ResourceEffects[[#This Row],[Drone ID]]</f>
        <v>0</v>
      </c>
      <c r="S177" s="33">
        <f>_xlfn.XLOOKUP(ResourceEffects[[#This Row],[Resource Name]],ResourceNames,ResourceIds,"")</f>
        <v>3331</v>
      </c>
      <c r="T177" s="33">
        <f>_xlfn.XLOOKUP(ResourceEffects[[#This Row],[Event Type]],EventTypeNames,EventTypeIds,"")</f>
        <v>2</v>
      </c>
      <c r="U177" s="33">
        <f>IF(ResourceEffects[[#This Row],[Is Local]]="Yes",1,0)</f>
        <v>1</v>
      </c>
      <c r="V177" s="33">
        <f>IF(ResourceEffects[[#This Row],[Is Installed]]="Yes",1,0)</f>
        <v>0</v>
      </c>
      <c r="W177" s="33">
        <f>IF(ResourceEffects[[#This Row],[Status]]="Locked",1,0)</f>
        <v>0</v>
      </c>
      <c r="X177" s="33">
        <f>IF(ResourceEffects[[#This Row],[event_type]]=1,0,1)</f>
        <v>1</v>
      </c>
      <c r="Y177" s="33">
        <f>IF(ResourceEffects[[#This Row],[Use Abundancies]]="Yes",1,0)</f>
        <v>0</v>
      </c>
      <c r="Z177" s="33">
        <f>ResourceEffects[[#This Row],[∆]]</f>
        <v>1</v>
      </c>
      <c r="AB177" s="35">
        <v>14501</v>
      </c>
      <c r="AD177" s="35">
        <v>0</v>
      </c>
      <c r="AE177" s="35">
        <v>3321</v>
      </c>
      <c r="AF177" s="35">
        <v>2</v>
      </c>
      <c r="AG177" s="35">
        <v>1</v>
      </c>
      <c r="AH177" s="35">
        <v>0</v>
      </c>
      <c r="AI177" s="35">
        <v>0</v>
      </c>
      <c r="AJ177" s="35">
        <v>1</v>
      </c>
      <c r="AK177" s="35">
        <v>0</v>
      </c>
      <c r="AL177" s="35">
        <v>1</v>
      </c>
      <c r="AM177" s="35">
        <v>0</v>
      </c>
      <c r="AN177" s="35">
        <v>264</v>
      </c>
    </row>
    <row r="178" spans="1:40" x14ac:dyDescent="0.3">
      <c r="A178" s="39">
        <v>0</v>
      </c>
      <c r="B178" s="32" t="s">
        <v>146</v>
      </c>
      <c r="C178" s="28" t="s">
        <v>455</v>
      </c>
      <c r="D178" s="28">
        <v>1</v>
      </c>
      <c r="E178" s="28" t="s">
        <v>446</v>
      </c>
      <c r="F178" s="32" t="s">
        <v>343</v>
      </c>
      <c r="G178" s="28" t="str">
        <f>"No"</f>
        <v>No</v>
      </c>
      <c r="H178" s="28">
        <f>0</f>
        <v>0</v>
      </c>
      <c r="I178" s="28" t="str">
        <f>"Yes"</f>
        <v>Yes</v>
      </c>
      <c r="J178" s="28" t="str">
        <f t="shared" si="2"/>
        <v>No</v>
      </c>
      <c r="K178" s="28">
        <f>INT(ResourceEffects[[#This Row],[Time]]*TimeInterval/60/60/24)</f>
        <v>0</v>
      </c>
      <c r="L178" s="28">
        <f>INT(ResourceEffects[[#This Row],[Time]]*TimeInterval/60/60)-ResourceEffects[[#This Row],[Days]]*24</f>
        <v>0</v>
      </c>
      <c r="M178" s="28">
        <f>INT(ResourceEffects[[#This Row],[Time]]*TimeInterval/60)-ResourceEffects[[#This Row],[Hours]]*60-ResourceEffects[[#This Row],[Days]]*60*24</f>
        <v>0</v>
      </c>
      <c r="N178" s="28">
        <f>ResourceEffects[[#This Row],[Time]]*TimeInterval-ResourceEffects[[#This Row],[Min]]*60-ResourceEffects[[#This Row],[Hours]]*60*60-ResourceEffects[[#This Row],[Days]]*60*60*24</f>
        <v>0</v>
      </c>
      <c r="O178" s="33">
        <f ca="1">INT(RAND()*999999999)</f>
        <v>555634036</v>
      </c>
      <c r="P178" s="33">
        <f>_xlfn.XLOOKUP(ResourceEffects[[#This Row],[Protocol Name]],ProtocolNamesCol,ProtocolIds,"")</f>
        <v>14431</v>
      </c>
      <c r="Q178" s="33">
        <f>ResourceEffects[[#This Row],[Time]]</f>
        <v>0</v>
      </c>
      <c r="R178" s="33">
        <f>ResourceEffects[[#This Row],[Drone ID]]</f>
        <v>0</v>
      </c>
      <c r="S178" s="33">
        <f>_xlfn.XLOOKUP(ResourceEffects[[#This Row],[Resource Name]],ResourceNames,ResourceIds,"")</f>
        <v>4431</v>
      </c>
      <c r="T178" s="33">
        <f>_xlfn.XLOOKUP(ResourceEffects[[#This Row],[Event Type]],EventTypeNames,EventTypeIds,"")</f>
        <v>1</v>
      </c>
      <c r="U178" s="33">
        <f>IF(ResourceEffects[[#This Row],[Is Local]]="Yes",1,0)</f>
        <v>1</v>
      </c>
      <c r="V178" s="33">
        <f>IF(ResourceEffects[[#This Row],[Is Installed]]="Yes",1,0)</f>
        <v>0</v>
      </c>
      <c r="W178" s="33">
        <f>IF(ResourceEffects[[#This Row],[Status]]="Locked",1,0)</f>
        <v>0</v>
      </c>
      <c r="X178" s="33">
        <f>IF(ResourceEffects[[#This Row],[event_type]]=1,0,1)</f>
        <v>0</v>
      </c>
      <c r="Y178" s="33">
        <f>IF(ResourceEffects[[#This Row],[Use Abundancies]]="Yes",1,0)</f>
        <v>0</v>
      </c>
      <c r="Z178" s="33">
        <f>ResourceEffects[[#This Row],[∆]]</f>
        <v>1</v>
      </c>
      <c r="AB178" s="35">
        <v>14501</v>
      </c>
      <c r="AD178" s="35">
        <v>0</v>
      </c>
      <c r="AE178" s="35">
        <v>4501</v>
      </c>
      <c r="AF178" s="35">
        <v>1</v>
      </c>
      <c r="AG178" s="35">
        <v>1</v>
      </c>
      <c r="AH178" s="35">
        <v>0</v>
      </c>
      <c r="AI178" s="35">
        <v>0</v>
      </c>
      <c r="AJ178" s="35">
        <v>0</v>
      </c>
      <c r="AK178" s="35">
        <v>0</v>
      </c>
      <c r="AL178" s="35">
        <v>1</v>
      </c>
      <c r="AM178" s="35">
        <v>0</v>
      </c>
      <c r="AN178" s="35">
        <v>265</v>
      </c>
    </row>
    <row r="179" spans="1:40" x14ac:dyDescent="0.3">
      <c r="A179" s="39">
        <v>0</v>
      </c>
      <c r="B179" s="32" t="s">
        <v>148</v>
      </c>
      <c r="C179" s="28" t="s">
        <v>456</v>
      </c>
      <c r="D179" s="28">
        <v>1</v>
      </c>
      <c r="E179" s="28" t="s">
        <v>446</v>
      </c>
      <c r="F179" s="32" t="s">
        <v>277</v>
      </c>
      <c r="G179" s="28" t="str">
        <f>"No"</f>
        <v>No</v>
      </c>
      <c r="H179" s="28">
        <f>0</f>
        <v>0</v>
      </c>
      <c r="I179" s="28" t="str">
        <f>"Yes"</f>
        <v>Yes</v>
      </c>
      <c r="J179" s="28" t="str">
        <f t="shared" si="2"/>
        <v>No</v>
      </c>
      <c r="K179" s="28">
        <f>INT(ResourceEffects[[#This Row],[Time]]*TimeInterval/60/60/24)</f>
        <v>0</v>
      </c>
      <c r="L179" s="28">
        <f>INT(ResourceEffects[[#This Row],[Time]]*TimeInterval/60/60)-ResourceEffects[[#This Row],[Days]]*24</f>
        <v>0</v>
      </c>
      <c r="M179" s="28">
        <f>INT(ResourceEffects[[#This Row],[Time]]*TimeInterval/60)-ResourceEffects[[#This Row],[Hours]]*60-ResourceEffects[[#This Row],[Days]]*60*24</f>
        <v>0</v>
      </c>
      <c r="N179" s="28">
        <f>ResourceEffects[[#This Row],[Time]]*TimeInterval-ResourceEffects[[#This Row],[Min]]*60-ResourceEffects[[#This Row],[Hours]]*60*60-ResourceEffects[[#This Row],[Days]]*60*60*24</f>
        <v>0</v>
      </c>
      <c r="O179" s="33">
        <f ca="1">INT(RAND()*999999999)</f>
        <v>128759323</v>
      </c>
      <c r="P179" s="33">
        <f>_xlfn.XLOOKUP(ResourceEffects[[#This Row],[Protocol Name]],ProtocolNamesCol,ProtocolIds,"")</f>
        <v>14501</v>
      </c>
      <c r="Q179" s="33">
        <f>ResourceEffects[[#This Row],[Time]]</f>
        <v>0</v>
      </c>
      <c r="R179" s="33">
        <f>ResourceEffects[[#This Row],[Drone ID]]</f>
        <v>0</v>
      </c>
      <c r="S179" s="33">
        <f>_xlfn.XLOOKUP(ResourceEffects[[#This Row],[Resource Name]],ResourceNames,ResourceIds,"")</f>
        <v>3021</v>
      </c>
      <c r="T179" s="33">
        <f>_xlfn.XLOOKUP(ResourceEffects[[#This Row],[Event Type]],EventTypeNames,EventTypeIds,"")</f>
        <v>2</v>
      </c>
      <c r="U179" s="33">
        <f>IF(ResourceEffects[[#This Row],[Is Local]]="Yes",1,0)</f>
        <v>1</v>
      </c>
      <c r="V179" s="33">
        <f>IF(ResourceEffects[[#This Row],[Is Installed]]="Yes",1,0)</f>
        <v>0</v>
      </c>
      <c r="W179" s="33">
        <f>IF(ResourceEffects[[#This Row],[Status]]="Locked",1,0)</f>
        <v>0</v>
      </c>
      <c r="X179" s="33">
        <f>IF(ResourceEffects[[#This Row],[event_type]]=1,0,1)</f>
        <v>1</v>
      </c>
      <c r="Y179" s="33">
        <f>IF(ResourceEffects[[#This Row],[Use Abundancies]]="Yes",1,0)</f>
        <v>0</v>
      </c>
      <c r="Z179" s="33">
        <f>ResourceEffects[[#This Row],[∆]]</f>
        <v>1</v>
      </c>
      <c r="AB179" s="35">
        <v>21000</v>
      </c>
      <c r="AD179" s="35">
        <v>0</v>
      </c>
      <c r="AE179" s="35">
        <v>1000</v>
      </c>
      <c r="AF179" s="35">
        <v>2</v>
      </c>
      <c r="AG179" s="35">
        <v>1</v>
      </c>
      <c r="AH179" s="35">
        <v>0</v>
      </c>
      <c r="AI179" s="35">
        <v>0</v>
      </c>
      <c r="AJ179" s="35">
        <v>1</v>
      </c>
      <c r="AK179" s="35">
        <v>0</v>
      </c>
      <c r="AL179" s="35">
        <v>20</v>
      </c>
      <c r="AM179" s="35">
        <v>0</v>
      </c>
      <c r="AN179" s="35">
        <v>48</v>
      </c>
    </row>
    <row r="180" spans="1:40" x14ac:dyDescent="0.3">
      <c r="A180" s="39">
        <v>0</v>
      </c>
      <c r="B180" s="32" t="s">
        <v>148</v>
      </c>
      <c r="C180" s="28" t="s">
        <v>456</v>
      </c>
      <c r="D180" s="28">
        <v>1</v>
      </c>
      <c r="E180" s="28" t="s">
        <v>446</v>
      </c>
      <c r="F180" s="32" t="s">
        <v>293</v>
      </c>
      <c r="G180" s="28" t="str">
        <f>"No"</f>
        <v>No</v>
      </c>
      <c r="H180" s="28">
        <f>0</f>
        <v>0</v>
      </c>
      <c r="I180" s="28" t="str">
        <f>"Yes"</f>
        <v>Yes</v>
      </c>
      <c r="J180" s="28" t="str">
        <f t="shared" si="2"/>
        <v>No</v>
      </c>
      <c r="K180" s="28">
        <f>INT(ResourceEffects[[#This Row],[Time]]*TimeInterval/60/60/24)</f>
        <v>0</v>
      </c>
      <c r="L180" s="28">
        <f>INT(ResourceEffects[[#This Row],[Time]]*TimeInterval/60/60)-ResourceEffects[[#This Row],[Days]]*24</f>
        <v>0</v>
      </c>
      <c r="M180" s="28">
        <f>INT(ResourceEffects[[#This Row],[Time]]*TimeInterval/60)-ResourceEffects[[#This Row],[Hours]]*60-ResourceEffects[[#This Row],[Days]]*60*24</f>
        <v>0</v>
      </c>
      <c r="N180" s="28">
        <f>ResourceEffects[[#This Row],[Time]]*TimeInterval-ResourceEffects[[#This Row],[Min]]*60-ResourceEffects[[#This Row],[Hours]]*60*60-ResourceEffects[[#This Row],[Days]]*60*60*24</f>
        <v>0</v>
      </c>
      <c r="O180" s="33">
        <f ca="1">INT(RAND()*999999999)</f>
        <v>153989674</v>
      </c>
      <c r="P180" s="33">
        <f>_xlfn.XLOOKUP(ResourceEffects[[#This Row],[Protocol Name]],ProtocolNamesCol,ProtocolIds,"")</f>
        <v>14501</v>
      </c>
      <c r="Q180" s="33">
        <f>ResourceEffects[[#This Row],[Time]]</f>
        <v>0</v>
      </c>
      <c r="R180" s="33">
        <f>ResourceEffects[[#This Row],[Drone ID]]</f>
        <v>0</v>
      </c>
      <c r="S180" s="33">
        <f>_xlfn.XLOOKUP(ResourceEffects[[#This Row],[Resource Name]],ResourceNames,ResourceIds,"")</f>
        <v>3221</v>
      </c>
      <c r="T180" s="33">
        <f>_xlfn.XLOOKUP(ResourceEffects[[#This Row],[Event Type]],EventTypeNames,EventTypeIds,"")</f>
        <v>2</v>
      </c>
      <c r="U180" s="33">
        <f>IF(ResourceEffects[[#This Row],[Is Local]]="Yes",1,0)</f>
        <v>1</v>
      </c>
      <c r="V180" s="33">
        <f>IF(ResourceEffects[[#This Row],[Is Installed]]="Yes",1,0)</f>
        <v>0</v>
      </c>
      <c r="W180" s="33">
        <f>IF(ResourceEffects[[#This Row],[Status]]="Locked",1,0)</f>
        <v>0</v>
      </c>
      <c r="X180" s="33">
        <f>IF(ResourceEffects[[#This Row],[event_type]]=1,0,1)</f>
        <v>1</v>
      </c>
      <c r="Y180" s="33">
        <f>IF(ResourceEffects[[#This Row],[Use Abundancies]]="Yes",1,0)</f>
        <v>0</v>
      </c>
      <c r="Z180" s="33">
        <f>ResourceEffects[[#This Row],[∆]]</f>
        <v>1</v>
      </c>
      <c r="AB180" s="35">
        <v>21000</v>
      </c>
      <c r="AD180" s="35">
        <v>0</v>
      </c>
      <c r="AE180" s="35">
        <v>2011</v>
      </c>
      <c r="AF180" s="35">
        <v>1</v>
      </c>
      <c r="AG180" s="35">
        <v>1</v>
      </c>
      <c r="AH180" s="35">
        <v>0</v>
      </c>
      <c r="AI180" s="35">
        <v>0</v>
      </c>
      <c r="AJ180" s="35">
        <v>0</v>
      </c>
      <c r="AK180" s="35">
        <v>0</v>
      </c>
      <c r="AL180" s="35">
        <v>1</v>
      </c>
      <c r="AM180" s="35">
        <v>0</v>
      </c>
      <c r="AN180" s="35">
        <v>49</v>
      </c>
    </row>
    <row r="181" spans="1:40" x14ac:dyDescent="0.3">
      <c r="A181" s="39">
        <v>0</v>
      </c>
      <c r="B181" s="32" t="s">
        <v>148</v>
      </c>
      <c r="C181" s="28" t="s">
        <v>456</v>
      </c>
      <c r="D181" s="28">
        <v>1</v>
      </c>
      <c r="E181" s="28" t="s">
        <v>446</v>
      </c>
      <c r="F181" s="32" t="s">
        <v>299</v>
      </c>
      <c r="G181" s="28" t="str">
        <f>"No"</f>
        <v>No</v>
      </c>
      <c r="H181" s="28">
        <f>0</f>
        <v>0</v>
      </c>
      <c r="I181" s="28" t="str">
        <f>"Yes"</f>
        <v>Yes</v>
      </c>
      <c r="J181" s="28" t="str">
        <f t="shared" si="2"/>
        <v>No</v>
      </c>
      <c r="K181" s="28">
        <f>INT(ResourceEffects[[#This Row],[Time]]*TimeInterval/60/60/24)</f>
        <v>0</v>
      </c>
      <c r="L181" s="28">
        <f>INT(ResourceEffects[[#This Row],[Time]]*TimeInterval/60/60)-ResourceEffects[[#This Row],[Days]]*24</f>
        <v>0</v>
      </c>
      <c r="M181" s="28">
        <f>INT(ResourceEffects[[#This Row],[Time]]*TimeInterval/60)-ResourceEffects[[#This Row],[Hours]]*60-ResourceEffects[[#This Row],[Days]]*60*24</f>
        <v>0</v>
      </c>
      <c r="N181" s="28">
        <f>ResourceEffects[[#This Row],[Time]]*TimeInterval-ResourceEffects[[#This Row],[Min]]*60-ResourceEffects[[#This Row],[Hours]]*60*60-ResourceEffects[[#This Row],[Days]]*60*60*24</f>
        <v>0</v>
      </c>
      <c r="O181" s="33">
        <f ca="1">INT(RAND()*999999999)</f>
        <v>352780547</v>
      </c>
      <c r="P181" s="33">
        <f>_xlfn.XLOOKUP(ResourceEffects[[#This Row],[Protocol Name]],ProtocolNamesCol,ProtocolIds,"")</f>
        <v>14501</v>
      </c>
      <c r="Q181" s="33">
        <f>ResourceEffects[[#This Row],[Time]]</f>
        <v>0</v>
      </c>
      <c r="R181" s="33">
        <f>ResourceEffects[[#This Row],[Drone ID]]</f>
        <v>0</v>
      </c>
      <c r="S181" s="33">
        <f>_xlfn.XLOOKUP(ResourceEffects[[#This Row],[Resource Name]],ResourceNames,ResourceIds,"")</f>
        <v>3321</v>
      </c>
      <c r="T181" s="33">
        <f>_xlfn.XLOOKUP(ResourceEffects[[#This Row],[Event Type]],EventTypeNames,EventTypeIds,"")</f>
        <v>2</v>
      </c>
      <c r="U181" s="33">
        <f>IF(ResourceEffects[[#This Row],[Is Local]]="Yes",1,0)</f>
        <v>1</v>
      </c>
      <c r="V181" s="33">
        <f>IF(ResourceEffects[[#This Row],[Is Installed]]="Yes",1,0)</f>
        <v>0</v>
      </c>
      <c r="W181" s="33">
        <f>IF(ResourceEffects[[#This Row],[Status]]="Locked",1,0)</f>
        <v>0</v>
      </c>
      <c r="X181" s="33">
        <f>IF(ResourceEffects[[#This Row],[event_type]]=1,0,1)</f>
        <v>1</v>
      </c>
      <c r="Y181" s="33">
        <f>IF(ResourceEffects[[#This Row],[Use Abundancies]]="Yes",1,0)</f>
        <v>0</v>
      </c>
      <c r="Z181" s="33">
        <f>ResourceEffects[[#This Row],[∆]]</f>
        <v>1</v>
      </c>
      <c r="AB181" s="35">
        <v>21000</v>
      </c>
      <c r="AD181" s="35">
        <v>0</v>
      </c>
      <c r="AE181" s="35">
        <v>2031</v>
      </c>
      <c r="AF181" s="35">
        <v>1</v>
      </c>
      <c r="AG181" s="35">
        <v>1</v>
      </c>
      <c r="AH181" s="35">
        <v>0</v>
      </c>
      <c r="AI181" s="35">
        <v>0</v>
      </c>
      <c r="AJ181" s="35">
        <v>0</v>
      </c>
      <c r="AK181" s="35">
        <v>0</v>
      </c>
      <c r="AL181" s="35">
        <v>2</v>
      </c>
      <c r="AM181" s="35">
        <v>0</v>
      </c>
      <c r="AN181" s="35">
        <v>50</v>
      </c>
    </row>
    <row r="182" spans="1:40" x14ac:dyDescent="0.3">
      <c r="A182" s="39">
        <v>0</v>
      </c>
      <c r="B182" s="32" t="s">
        <v>148</v>
      </c>
      <c r="C182" s="28" t="s">
        <v>455</v>
      </c>
      <c r="D182" s="28">
        <v>1</v>
      </c>
      <c r="E182" s="28" t="s">
        <v>446</v>
      </c>
      <c r="F182" s="32" t="s">
        <v>345</v>
      </c>
      <c r="G182" s="28" t="str">
        <f>"No"</f>
        <v>No</v>
      </c>
      <c r="H182" s="28">
        <f>0</f>
        <v>0</v>
      </c>
      <c r="I182" s="28" t="str">
        <f>"Yes"</f>
        <v>Yes</v>
      </c>
      <c r="J182" s="28" t="str">
        <f t="shared" si="2"/>
        <v>No</v>
      </c>
      <c r="K182" s="28">
        <f>INT(ResourceEffects[[#This Row],[Time]]*TimeInterval/60/60/24)</f>
        <v>0</v>
      </c>
      <c r="L182" s="28">
        <f>INT(ResourceEffects[[#This Row],[Time]]*TimeInterval/60/60)-ResourceEffects[[#This Row],[Days]]*24</f>
        <v>0</v>
      </c>
      <c r="M182" s="28">
        <f>INT(ResourceEffects[[#This Row],[Time]]*TimeInterval/60)-ResourceEffects[[#This Row],[Hours]]*60-ResourceEffects[[#This Row],[Days]]*60*24</f>
        <v>0</v>
      </c>
      <c r="N182" s="28">
        <f>ResourceEffects[[#This Row],[Time]]*TimeInterval-ResourceEffects[[#This Row],[Min]]*60-ResourceEffects[[#This Row],[Hours]]*60*60-ResourceEffects[[#This Row],[Days]]*60*60*24</f>
        <v>0</v>
      </c>
      <c r="O182" s="33">
        <f ca="1">INT(RAND()*999999999)</f>
        <v>957303114</v>
      </c>
      <c r="P182" s="33">
        <f>_xlfn.XLOOKUP(ResourceEffects[[#This Row],[Protocol Name]],ProtocolNamesCol,ProtocolIds,"")</f>
        <v>14501</v>
      </c>
      <c r="Q182" s="33">
        <f>ResourceEffects[[#This Row],[Time]]</f>
        <v>0</v>
      </c>
      <c r="R182" s="33">
        <f>ResourceEffects[[#This Row],[Drone ID]]</f>
        <v>0</v>
      </c>
      <c r="S182" s="33">
        <f>_xlfn.XLOOKUP(ResourceEffects[[#This Row],[Resource Name]],ResourceNames,ResourceIds,"")</f>
        <v>4501</v>
      </c>
      <c r="T182" s="33">
        <f>_xlfn.XLOOKUP(ResourceEffects[[#This Row],[Event Type]],EventTypeNames,EventTypeIds,"")</f>
        <v>1</v>
      </c>
      <c r="U182" s="33">
        <f>IF(ResourceEffects[[#This Row],[Is Local]]="Yes",1,0)</f>
        <v>1</v>
      </c>
      <c r="V182" s="33">
        <f>IF(ResourceEffects[[#This Row],[Is Installed]]="Yes",1,0)</f>
        <v>0</v>
      </c>
      <c r="W182" s="33">
        <f>IF(ResourceEffects[[#This Row],[Status]]="Locked",1,0)</f>
        <v>0</v>
      </c>
      <c r="X182" s="33">
        <f>IF(ResourceEffects[[#This Row],[event_type]]=1,0,1)</f>
        <v>0</v>
      </c>
      <c r="Y182" s="33">
        <f>IF(ResourceEffects[[#This Row],[Use Abundancies]]="Yes",1,0)</f>
        <v>0</v>
      </c>
      <c r="Z182" s="33">
        <f>ResourceEffects[[#This Row],[∆]]</f>
        <v>1</v>
      </c>
      <c r="AB182" s="35">
        <v>21000</v>
      </c>
      <c r="AD182" s="35">
        <v>0</v>
      </c>
      <c r="AE182" s="35">
        <v>2041</v>
      </c>
      <c r="AF182" s="35">
        <v>1</v>
      </c>
      <c r="AG182" s="35">
        <v>1</v>
      </c>
      <c r="AH182" s="35">
        <v>0</v>
      </c>
      <c r="AI182" s="35">
        <v>0</v>
      </c>
      <c r="AJ182" s="35">
        <v>0</v>
      </c>
      <c r="AK182" s="35">
        <v>0</v>
      </c>
      <c r="AL182" s="35">
        <v>1</v>
      </c>
      <c r="AM182" s="35">
        <v>0</v>
      </c>
      <c r="AN182" s="35">
        <v>51</v>
      </c>
    </row>
    <row r="183" spans="1:40" x14ac:dyDescent="0.3">
      <c r="A183" s="39">
        <v>0</v>
      </c>
      <c r="B183" s="32" t="s">
        <v>150</v>
      </c>
      <c r="C183" s="28" t="s">
        <v>456</v>
      </c>
      <c r="D183" s="28">
        <v>20</v>
      </c>
      <c r="E183" s="28" t="s">
        <v>446</v>
      </c>
      <c r="F183" s="32" t="s">
        <v>206</v>
      </c>
      <c r="G183" s="28" t="str">
        <f>"No"</f>
        <v>No</v>
      </c>
      <c r="H183" s="28">
        <f>0</f>
        <v>0</v>
      </c>
      <c r="I183" s="28" t="str">
        <f>"Yes"</f>
        <v>Yes</v>
      </c>
      <c r="J183" s="28" t="str">
        <f t="shared" si="2"/>
        <v>No</v>
      </c>
      <c r="K183" s="28">
        <f>INT(ResourceEffects[[#This Row],[Time]]*TimeInterval/60/60/24)</f>
        <v>0</v>
      </c>
      <c r="L183" s="28">
        <f>INT(ResourceEffects[[#This Row],[Time]]*TimeInterval/60/60)-ResourceEffects[[#This Row],[Days]]*24</f>
        <v>0</v>
      </c>
      <c r="M183" s="28">
        <f>INT(ResourceEffects[[#This Row],[Time]]*TimeInterval/60)-ResourceEffects[[#This Row],[Hours]]*60-ResourceEffects[[#This Row],[Days]]*60*24</f>
        <v>0</v>
      </c>
      <c r="N183" s="28">
        <f>ResourceEffects[[#This Row],[Time]]*TimeInterval-ResourceEffects[[#This Row],[Min]]*60-ResourceEffects[[#This Row],[Hours]]*60*60-ResourceEffects[[#This Row],[Days]]*60*60*24</f>
        <v>0</v>
      </c>
      <c r="O183" s="33">
        <f ca="1">INT(RAND()*999999999)</f>
        <v>898294247</v>
      </c>
      <c r="P183" s="33">
        <f>_xlfn.XLOOKUP(ResourceEffects[[#This Row],[Protocol Name]],ProtocolNamesCol,ProtocolIds,"")</f>
        <v>21000</v>
      </c>
      <c r="Q183" s="33">
        <f>ResourceEffects[[#This Row],[Time]]</f>
        <v>0</v>
      </c>
      <c r="R183" s="33">
        <f>ResourceEffects[[#This Row],[Drone ID]]</f>
        <v>0</v>
      </c>
      <c r="S183" s="33">
        <f>_xlfn.XLOOKUP(ResourceEffects[[#This Row],[Resource Name]],ResourceNames,ResourceIds,"")</f>
        <v>1000</v>
      </c>
      <c r="T183" s="33">
        <f>_xlfn.XLOOKUP(ResourceEffects[[#This Row],[Event Type]],EventTypeNames,EventTypeIds,"")</f>
        <v>2</v>
      </c>
      <c r="U183" s="33">
        <f>IF(ResourceEffects[[#This Row],[Is Local]]="Yes",1,0)</f>
        <v>1</v>
      </c>
      <c r="V183" s="33">
        <f>IF(ResourceEffects[[#This Row],[Is Installed]]="Yes",1,0)</f>
        <v>0</v>
      </c>
      <c r="W183" s="33">
        <f>IF(ResourceEffects[[#This Row],[Status]]="Locked",1,0)</f>
        <v>0</v>
      </c>
      <c r="X183" s="33">
        <f>IF(ResourceEffects[[#This Row],[event_type]]=1,0,1)</f>
        <v>1</v>
      </c>
      <c r="Y183" s="33">
        <f>IF(ResourceEffects[[#This Row],[Use Abundancies]]="Yes",1,0)</f>
        <v>0</v>
      </c>
      <c r="Z183" s="33">
        <f>ResourceEffects[[#This Row],[∆]]</f>
        <v>20</v>
      </c>
      <c r="AB183" s="35">
        <v>21010</v>
      </c>
      <c r="AD183" s="35">
        <v>0</v>
      </c>
      <c r="AE183" s="35">
        <v>1010</v>
      </c>
      <c r="AF183" s="35">
        <v>2</v>
      </c>
      <c r="AG183" s="35">
        <v>1</v>
      </c>
      <c r="AH183" s="35">
        <v>0</v>
      </c>
      <c r="AI183" s="35">
        <v>0</v>
      </c>
      <c r="AJ183" s="35">
        <v>1</v>
      </c>
      <c r="AK183" s="35">
        <v>0</v>
      </c>
      <c r="AL183" s="35">
        <v>20</v>
      </c>
      <c r="AM183" s="35">
        <v>0</v>
      </c>
      <c r="AN183" s="35">
        <v>52</v>
      </c>
    </row>
    <row r="184" spans="1:40" x14ac:dyDescent="0.3">
      <c r="A184" s="39">
        <v>0</v>
      </c>
      <c r="B184" s="32" t="s">
        <v>150</v>
      </c>
      <c r="C184" s="28" t="s">
        <v>455</v>
      </c>
      <c r="D184" s="28">
        <v>1</v>
      </c>
      <c r="E184" s="28" t="s">
        <v>446</v>
      </c>
      <c r="F184" s="32" t="s">
        <v>246</v>
      </c>
      <c r="G184" s="28" t="str">
        <f>"No"</f>
        <v>No</v>
      </c>
      <c r="H184" s="28">
        <f>0</f>
        <v>0</v>
      </c>
      <c r="I184" s="28" t="str">
        <f>"Yes"</f>
        <v>Yes</v>
      </c>
      <c r="J184" s="28" t="str">
        <f t="shared" si="2"/>
        <v>No</v>
      </c>
      <c r="K184" s="28">
        <f>INT(ResourceEffects[[#This Row],[Time]]*TimeInterval/60/60/24)</f>
        <v>0</v>
      </c>
      <c r="L184" s="28">
        <f>INT(ResourceEffects[[#This Row],[Time]]*TimeInterval/60/60)-ResourceEffects[[#This Row],[Days]]*24</f>
        <v>0</v>
      </c>
      <c r="M184" s="28">
        <f>INT(ResourceEffects[[#This Row],[Time]]*TimeInterval/60)-ResourceEffects[[#This Row],[Hours]]*60-ResourceEffects[[#This Row],[Days]]*60*24</f>
        <v>0</v>
      </c>
      <c r="N184" s="28">
        <f>ResourceEffects[[#This Row],[Time]]*TimeInterval-ResourceEffects[[#This Row],[Min]]*60-ResourceEffects[[#This Row],[Hours]]*60*60-ResourceEffects[[#This Row],[Days]]*60*60*24</f>
        <v>0</v>
      </c>
      <c r="O184" s="33">
        <f ca="1">INT(RAND()*999999999)</f>
        <v>505261552</v>
      </c>
      <c r="P184" s="33">
        <f>_xlfn.XLOOKUP(ResourceEffects[[#This Row],[Protocol Name]],ProtocolNamesCol,ProtocolIds,"")</f>
        <v>21000</v>
      </c>
      <c r="Q184" s="33">
        <f>ResourceEffects[[#This Row],[Time]]</f>
        <v>0</v>
      </c>
      <c r="R184" s="33">
        <f>ResourceEffects[[#This Row],[Drone ID]]</f>
        <v>0</v>
      </c>
      <c r="S184" s="33">
        <f>_xlfn.XLOOKUP(ResourceEffects[[#This Row],[Resource Name]],ResourceNames,ResourceIds,"")</f>
        <v>2011</v>
      </c>
      <c r="T184" s="33">
        <f>_xlfn.XLOOKUP(ResourceEffects[[#This Row],[Event Type]],EventTypeNames,EventTypeIds,"")</f>
        <v>1</v>
      </c>
      <c r="U184" s="33">
        <f>IF(ResourceEffects[[#This Row],[Is Local]]="Yes",1,0)</f>
        <v>1</v>
      </c>
      <c r="V184" s="33">
        <f>IF(ResourceEffects[[#This Row],[Is Installed]]="Yes",1,0)</f>
        <v>0</v>
      </c>
      <c r="W184" s="33">
        <f>IF(ResourceEffects[[#This Row],[Status]]="Locked",1,0)</f>
        <v>0</v>
      </c>
      <c r="X184" s="33">
        <f>IF(ResourceEffects[[#This Row],[event_type]]=1,0,1)</f>
        <v>0</v>
      </c>
      <c r="Y184" s="33">
        <f>IF(ResourceEffects[[#This Row],[Use Abundancies]]="Yes",1,0)</f>
        <v>0</v>
      </c>
      <c r="Z184" s="33">
        <f>ResourceEffects[[#This Row],[∆]]</f>
        <v>1</v>
      </c>
      <c r="AB184" s="35">
        <v>21010</v>
      </c>
      <c r="AD184" s="35">
        <v>0</v>
      </c>
      <c r="AE184" s="35">
        <v>2011</v>
      </c>
      <c r="AF184" s="35">
        <v>1</v>
      </c>
      <c r="AG184" s="35">
        <v>1</v>
      </c>
      <c r="AH184" s="35">
        <v>0</v>
      </c>
      <c r="AI184" s="35">
        <v>0</v>
      </c>
      <c r="AJ184" s="35">
        <v>0</v>
      </c>
      <c r="AK184" s="35">
        <v>0</v>
      </c>
      <c r="AL184" s="35">
        <v>3</v>
      </c>
      <c r="AM184" s="35">
        <v>0</v>
      </c>
      <c r="AN184" s="35">
        <v>53</v>
      </c>
    </row>
    <row r="185" spans="1:40" x14ac:dyDescent="0.3">
      <c r="A185" s="39">
        <v>0</v>
      </c>
      <c r="B185" s="32" t="s">
        <v>150</v>
      </c>
      <c r="C185" s="28" t="s">
        <v>455</v>
      </c>
      <c r="D185" s="28">
        <v>2</v>
      </c>
      <c r="E185" s="28" t="s">
        <v>446</v>
      </c>
      <c r="F185" s="32" t="s">
        <v>258</v>
      </c>
      <c r="G185" s="28" t="str">
        <f>"No"</f>
        <v>No</v>
      </c>
      <c r="H185" s="28">
        <f>0</f>
        <v>0</v>
      </c>
      <c r="I185" s="28" t="str">
        <f>"Yes"</f>
        <v>Yes</v>
      </c>
      <c r="J185" s="28" t="str">
        <f t="shared" si="2"/>
        <v>No</v>
      </c>
      <c r="K185" s="28">
        <f>INT(ResourceEffects[[#This Row],[Time]]*TimeInterval/60/60/24)</f>
        <v>0</v>
      </c>
      <c r="L185" s="28">
        <f>INT(ResourceEffects[[#This Row],[Time]]*TimeInterval/60/60)-ResourceEffects[[#This Row],[Days]]*24</f>
        <v>0</v>
      </c>
      <c r="M185" s="28">
        <f>INT(ResourceEffects[[#This Row],[Time]]*TimeInterval/60)-ResourceEffects[[#This Row],[Hours]]*60-ResourceEffects[[#This Row],[Days]]*60*24</f>
        <v>0</v>
      </c>
      <c r="N185" s="28">
        <f>ResourceEffects[[#This Row],[Time]]*TimeInterval-ResourceEffects[[#This Row],[Min]]*60-ResourceEffects[[#This Row],[Hours]]*60*60-ResourceEffects[[#This Row],[Days]]*60*60*24</f>
        <v>0</v>
      </c>
      <c r="O185" s="33">
        <f ca="1">INT(RAND()*999999999)</f>
        <v>892436562</v>
      </c>
      <c r="P185" s="33">
        <f>_xlfn.XLOOKUP(ResourceEffects[[#This Row],[Protocol Name]],ProtocolNamesCol,ProtocolIds,"")</f>
        <v>21000</v>
      </c>
      <c r="Q185" s="33">
        <f>ResourceEffects[[#This Row],[Time]]</f>
        <v>0</v>
      </c>
      <c r="R185" s="33">
        <f>ResourceEffects[[#This Row],[Drone ID]]</f>
        <v>0</v>
      </c>
      <c r="S185" s="33">
        <f>_xlfn.XLOOKUP(ResourceEffects[[#This Row],[Resource Name]],ResourceNames,ResourceIds,"")</f>
        <v>2031</v>
      </c>
      <c r="T185" s="33">
        <f>_xlfn.XLOOKUP(ResourceEffects[[#This Row],[Event Type]],EventTypeNames,EventTypeIds,"")</f>
        <v>1</v>
      </c>
      <c r="U185" s="33">
        <f>IF(ResourceEffects[[#This Row],[Is Local]]="Yes",1,0)</f>
        <v>1</v>
      </c>
      <c r="V185" s="33">
        <f>IF(ResourceEffects[[#This Row],[Is Installed]]="Yes",1,0)</f>
        <v>0</v>
      </c>
      <c r="W185" s="33">
        <f>IF(ResourceEffects[[#This Row],[Status]]="Locked",1,0)</f>
        <v>0</v>
      </c>
      <c r="X185" s="33">
        <f>IF(ResourceEffects[[#This Row],[event_type]]=1,0,1)</f>
        <v>0</v>
      </c>
      <c r="Y185" s="33">
        <f>IF(ResourceEffects[[#This Row],[Use Abundancies]]="Yes",1,0)</f>
        <v>0</v>
      </c>
      <c r="Z185" s="33">
        <f>ResourceEffects[[#This Row],[∆]]</f>
        <v>2</v>
      </c>
      <c r="AB185" s="35">
        <v>21010</v>
      </c>
      <c r="AD185" s="35">
        <v>0</v>
      </c>
      <c r="AE185" s="35">
        <v>2031</v>
      </c>
      <c r="AF185" s="35">
        <v>1</v>
      </c>
      <c r="AG185" s="35">
        <v>1</v>
      </c>
      <c r="AH185" s="35">
        <v>0</v>
      </c>
      <c r="AI185" s="35">
        <v>0</v>
      </c>
      <c r="AJ185" s="35">
        <v>0</v>
      </c>
      <c r="AK185" s="35">
        <v>0</v>
      </c>
      <c r="AL185" s="35">
        <v>1</v>
      </c>
      <c r="AM185" s="35">
        <v>0</v>
      </c>
      <c r="AN185" s="35">
        <v>54</v>
      </c>
    </row>
    <row r="186" spans="1:40" x14ac:dyDescent="0.3">
      <c r="A186" s="39">
        <v>0</v>
      </c>
      <c r="B186" s="32" t="s">
        <v>150</v>
      </c>
      <c r="C186" s="28" t="s">
        <v>455</v>
      </c>
      <c r="D186" s="28">
        <v>1</v>
      </c>
      <c r="E186" s="28" t="s">
        <v>446</v>
      </c>
      <c r="F186" s="32" t="s">
        <v>264</v>
      </c>
      <c r="G186" s="28" t="str">
        <f>"No"</f>
        <v>No</v>
      </c>
      <c r="H186" s="28">
        <f>0</f>
        <v>0</v>
      </c>
      <c r="I186" s="28" t="str">
        <f>"Yes"</f>
        <v>Yes</v>
      </c>
      <c r="J186" s="28" t="str">
        <f t="shared" si="2"/>
        <v>No</v>
      </c>
      <c r="K186" s="28">
        <f>INT(ResourceEffects[[#This Row],[Time]]*TimeInterval/60/60/24)</f>
        <v>0</v>
      </c>
      <c r="L186" s="28">
        <f>INT(ResourceEffects[[#This Row],[Time]]*TimeInterval/60/60)-ResourceEffects[[#This Row],[Days]]*24</f>
        <v>0</v>
      </c>
      <c r="M186" s="28">
        <f>INT(ResourceEffects[[#This Row],[Time]]*TimeInterval/60)-ResourceEffects[[#This Row],[Hours]]*60-ResourceEffects[[#This Row],[Days]]*60*24</f>
        <v>0</v>
      </c>
      <c r="N186" s="28">
        <f>ResourceEffects[[#This Row],[Time]]*TimeInterval-ResourceEffects[[#This Row],[Min]]*60-ResourceEffects[[#This Row],[Hours]]*60*60-ResourceEffects[[#This Row],[Days]]*60*60*24</f>
        <v>0</v>
      </c>
      <c r="O186" s="33">
        <f ca="1">INT(RAND()*999999999)</f>
        <v>846268350</v>
      </c>
      <c r="P186" s="33">
        <f>_xlfn.XLOOKUP(ResourceEffects[[#This Row],[Protocol Name]],ProtocolNamesCol,ProtocolIds,"")</f>
        <v>21000</v>
      </c>
      <c r="Q186" s="33">
        <f>ResourceEffects[[#This Row],[Time]]</f>
        <v>0</v>
      </c>
      <c r="R186" s="33">
        <f>ResourceEffects[[#This Row],[Drone ID]]</f>
        <v>0</v>
      </c>
      <c r="S186" s="33">
        <f>_xlfn.XLOOKUP(ResourceEffects[[#This Row],[Resource Name]],ResourceNames,ResourceIds,"")</f>
        <v>2041</v>
      </c>
      <c r="T186" s="33">
        <f>_xlfn.XLOOKUP(ResourceEffects[[#This Row],[Event Type]],EventTypeNames,EventTypeIds,"")</f>
        <v>1</v>
      </c>
      <c r="U186" s="33">
        <f>IF(ResourceEffects[[#This Row],[Is Local]]="Yes",1,0)</f>
        <v>1</v>
      </c>
      <c r="V186" s="33">
        <f>IF(ResourceEffects[[#This Row],[Is Installed]]="Yes",1,0)</f>
        <v>0</v>
      </c>
      <c r="W186" s="33">
        <f>IF(ResourceEffects[[#This Row],[Status]]="Locked",1,0)</f>
        <v>0</v>
      </c>
      <c r="X186" s="33">
        <f>IF(ResourceEffects[[#This Row],[event_type]]=1,0,1)</f>
        <v>0</v>
      </c>
      <c r="Y186" s="33">
        <f>IF(ResourceEffects[[#This Row],[Use Abundancies]]="Yes",1,0)</f>
        <v>0</v>
      </c>
      <c r="Z186" s="33">
        <f>ResourceEffects[[#This Row],[∆]]</f>
        <v>1</v>
      </c>
      <c r="AB186" s="35">
        <v>21010</v>
      </c>
      <c r="AD186" s="35">
        <v>0</v>
      </c>
      <c r="AE186" s="35">
        <v>2033</v>
      </c>
      <c r="AF186" s="35">
        <v>1</v>
      </c>
      <c r="AG186" s="35">
        <v>1</v>
      </c>
      <c r="AH186" s="35">
        <v>0</v>
      </c>
      <c r="AI186" s="35">
        <v>0</v>
      </c>
      <c r="AJ186" s="35">
        <v>0</v>
      </c>
      <c r="AK186" s="35">
        <v>0</v>
      </c>
      <c r="AL186" s="35">
        <v>1</v>
      </c>
      <c r="AM186" s="35">
        <v>0</v>
      </c>
      <c r="AN186" s="35">
        <v>55</v>
      </c>
    </row>
    <row r="187" spans="1:40" x14ac:dyDescent="0.3">
      <c r="A187" s="39">
        <v>0</v>
      </c>
      <c r="B187" s="32" t="s">
        <v>152</v>
      </c>
      <c r="C187" s="28" t="s">
        <v>456</v>
      </c>
      <c r="D187" s="28">
        <v>20</v>
      </c>
      <c r="E187" s="28" t="s">
        <v>446</v>
      </c>
      <c r="F187" s="32" t="s">
        <v>208</v>
      </c>
      <c r="G187" s="28" t="str">
        <f>"No"</f>
        <v>No</v>
      </c>
      <c r="H187" s="28">
        <f>0</f>
        <v>0</v>
      </c>
      <c r="I187" s="28" t="str">
        <f>"Yes"</f>
        <v>Yes</v>
      </c>
      <c r="J187" s="28" t="str">
        <f t="shared" si="2"/>
        <v>No</v>
      </c>
      <c r="K187" s="28">
        <f>INT(ResourceEffects[[#This Row],[Time]]*TimeInterval/60/60/24)</f>
        <v>0</v>
      </c>
      <c r="L187" s="28">
        <f>INT(ResourceEffects[[#This Row],[Time]]*TimeInterval/60/60)-ResourceEffects[[#This Row],[Days]]*24</f>
        <v>0</v>
      </c>
      <c r="M187" s="28">
        <f>INT(ResourceEffects[[#This Row],[Time]]*TimeInterval/60)-ResourceEffects[[#This Row],[Hours]]*60-ResourceEffects[[#This Row],[Days]]*60*24</f>
        <v>0</v>
      </c>
      <c r="N187" s="28">
        <f>ResourceEffects[[#This Row],[Time]]*TimeInterval-ResourceEffects[[#This Row],[Min]]*60-ResourceEffects[[#This Row],[Hours]]*60*60-ResourceEffects[[#This Row],[Days]]*60*60*24</f>
        <v>0</v>
      </c>
      <c r="O187" s="33">
        <f ca="1">INT(RAND()*999999999)</f>
        <v>945900978</v>
      </c>
      <c r="P187" s="33">
        <f>_xlfn.XLOOKUP(ResourceEffects[[#This Row],[Protocol Name]],ProtocolNamesCol,ProtocolIds,"")</f>
        <v>21010</v>
      </c>
      <c r="Q187" s="33">
        <f>ResourceEffects[[#This Row],[Time]]</f>
        <v>0</v>
      </c>
      <c r="R187" s="33">
        <f>ResourceEffects[[#This Row],[Drone ID]]</f>
        <v>0</v>
      </c>
      <c r="S187" s="33">
        <f>_xlfn.XLOOKUP(ResourceEffects[[#This Row],[Resource Name]],ResourceNames,ResourceIds,"")</f>
        <v>1010</v>
      </c>
      <c r="T187" s="33">
        <f>_xlfn.XLOOKUP(ResourceEffects[[#This Row],[Event Type]],EventTypeNames,EventTypeIds,"")</f>
        <v>2</v>
      </c>
      <c r="U187" s="33">
        <f>IF(ResourceEffects[[#This Row],[Is Local]]="Yes",1,0)</f>
        <v>1</v>
      </c>
      <c r="V187" s="33">
        <f>IF(ResourceEffects[[#This Row],[Is Installed]]="Yes",1,0)</f>
        <v>0</v>
      </c>
      <c r="W187" s="33">
        <f>IF(ResourceEffects[[#This Row],[Status]]="Locked",1,0)</f>
        <v>0</v>
      </c>
      <c r="X187" s="33">
        <f>IF(ResourceEffects[[#This Row],[event_type]]=1,0,1)</f>
        <v>1</v>
      </c>
      <c r="Y187" s="33">
        <f>IF(ResourceEffects[[#This Row],[Use Abundancies]]="Yes",1,0)</f>
        <v>0</v>
      </c>
      <c r="Z187" s="33">
        <f>ResourceEffects[[#This Row],[∆]]</f>
        <v>20</v>
      </c>
      <c r="AB187" s="35">
        <v>21020</v>
      </c>
      <c r="AD187" s="35">
        <v>0</v>
      </c>
      <c r="AE187" s="35">
        <v>1020</v>
      </c>
      <c r="AF187" s="35">
        <v>2</v>
      </c>
      <c r="AG187" s="35">
        <v>1</v>
      </c>
      <c r="AH187" s="35">
        <v>0</v>
      </c>
      <c r="AI187" s="35">
        <v>0</v>
      </c>
      <c r="AJ187" s="35">
        <v>1</v>
      </c>
      <c r="AK187" s="35">
        <v>0</v>
      </c>
      <c r="AL187" s="35">
        <v>9</v>
      </c>
      <c r="AM187" s="35">
        <v>0</v>
      </c>
      <c r="AN187" s="35">
        <v>56</v>
      </c>
    </row>
    <row r="188" spans="1:40" x14ac:dyDescent="0.3">
      <c r="A188" s="39">
        <v>0</v>
      </c>
      <c r="B188" s="32" t="s">
        <v>152</v>
      </c>
      <c r="C188" s="28" t="s">
        <v>455</v>
      </c>
      <c r="D188" s="28">
        <v>3</v>
      </c>
      <c r="E188" s="28" t="s">
        <v>446</v>
      </c>
      <c r="F188" s="32" t="s">
        <v>246</v>
      </c>
      <c r="G188" s="28" t="str">
        <f>"No"</f>
        <v>No</v>
      </c>
      <c r="H188" s="28">
        <f>0</f>
        <v>0</v>
      </c>
      <c r="I188" s="28" t="str">
        <f>"Yes"</f>
        <v>Yes</v>
      </c>
      <c r="J188" s="28" t="str">
        <f t="shared" si="2"/>
        <v>No</v>
      </c>
      <c r="K188" s="28">
        <f>INT(ResourceEffects[[#This Row],[Time]]*TimeInterval/60/60/24)</f>
        <v>0</v>
      </c>
      <c r="L188" s="28">
        <f>INT(ResourceEffects[[#This Row],[Time]]*TimeInterval/60/60)-ResourceEffects[[#This Row],[Days]]*24</f>
        <v>0</v>
      </c>
      <c r="M188" s="28">
        <f>INT(ResourceEffects[[#This Row],[Time]]*TimeInterval/60)-ResourceEffects[[#This Row],[Hours]]*60-ResourceEffects[[#This Row],[Days]]*60*24</f>
        <v>0</v>
      </c>
      <c r="N188" s="28">
        <f>ResourceEffects[[#This Row],[Time]]*TimeInterval-ResourceEffects[[#This Row],[Min]]*60-ResourceEffects[[#This Row],[Hours]]*60*60-ResourceEffects[[#This Row],[Days]]*60*60*24</f>
        <v>0</v>
      </c>
      <c r="O188" s="33">
        <f ca="1">INT(RAND()*999999999)</f>
        <v>628113470</v>
      </c>
      <c r="P188" s="33">
        <f>_xlfn.XLOOKUP(ResourceEffects[[#This Row],[Protocol Name]],ProtocolNamesCol,ProtocolIds,"")</f>
        <v>21010</v>
      </c>
      <c r="Q188" s="33">
        <f>ResourceEffects[[#This Row],[Time]]</f>
        <v>0</v>
      </c>
      <c r="R188" s="33">
        <f>ResourceEffects[[#This Row],[Drone ID]]</f>
        <v>0</v>
      </c>
      <c r="S188" s="33">
        <f>_xlfn.XLOOKUP(ResourceEffects[[#This Row],[Resource Name]],ResourceNames,ResourceIds,"")</f>
        <v>2011</v>
      </c>
      <c r="T188" s="33">
        <f>_xlfn.XLOOKUP(ResourceEffects[[#This Row],[Event Type]],EventTypeNames,EventTypeIds,"")</f>
        <v>1</v>
      </c>
      <c r="U188" s="33">
        <f>IF(ResourceEffects[[#This Row],[Is Local]]="Yes",1,0)</f>
        <v>1</v>
      </c>
      <c r="V188" s="33">
        <f>IF(ResourceEffects[[#This Row],[Is Installed]]="Yes",1,0)</f>
        <v>0</v>
      </c>
      <c r="W188" s="33">
        <f>IF(ResourceEffects[[#This Row],[Status]]="Locked",1,0)</f>
        <v>0</v>
      </c>
      <c r="X188" s="33">
        <f>IF(ResourceEffects[[#This Row],[event_type]]=1,0,1)</f>
        <v>0</v>
      </c>
      <c r="Y188" s="33">
        <f>IF(ResourceEffects[[#This Row],[Use Abundancies]]="Yes",1,0)</f>
        <v>0</v>
      </c>
      <c r="Z188" s="33">
        <f>ResourceEffects[[#This Row],[∆]]</f>
        <v>3</v>
      </c>
      <c r="AB188" s="35">
        <v>21020</v>
      </c>
      <c r="AD188" s="35">
        <v>0</v>
      </c>
      <c r="AE188" s="35">
        <v>2012</v>
      </c>
      <c r="AF188" s="35">
        <v>1</v>
      </c>
      <c r="AG188" s="35">
        <v>1</v>
      </c>
      <c r="AH188" s="35">
        <v>0</v>
      </c>
      <c r="AI188" s="35">
        <v>0</v>
      </c>
      <c r="AJ188" s="35">
        <v>0</v>
      </c>
      <c r="AK188" s="35">
        <v>0</v>
      </c>
      <c r="AL188" s="35">
        <v>1</v>
      </c>
      <c r="AM188" s="35">
        <v>0</v>
      </c>
      <c r="AN188" s="35">
        <v>57</v>
      </c>
    </row>
    <row r="189" spans="1:40" x14ac:dyDescent="0.3">
      <c r="A189" s="39">
        <v>0</v>
      </c>
      <c r="B189" s="32" t="s">
        <v>152</v>
      </c>
      <c r="C189" s="28" t="s">
        <v>455</v>
      </c>
      <c r="D189" s="28">
        <v>1</v>
      </c>
      <c r="E189" s="28" t="s">
        <v>446</v>
      </c>
      <c r="F189" s="32" t="s">
        <v>258</v>
      </c>
      <c r="G189" s="28" t="str">
        <f>"No"</f>
        <v>No</v>
      </c>
      <c r="H189" s="28">
        <f>0</f>
        <v>0</v>
      </c>
      <c r="I189" s="28" t="str">
        <f>"Yes"</f>
        <v>Yes</v>
      </c>
      <c r="J189" s="28" t="str">
        <f t="shared" si="2"/>
        <v>No</v>
      </c>
      <c r="K189" s="28">
        <f>INT(ResourceEffects[[#This Row],[Time]]*TimeInterval/60/60/24)</f>
        <v>0</v>
      </c>
      <c r="L189" s="28">
        <f>INT(ResourceEffects[[#This Row],[Time]]*TimeInterval/60/60)-ResourceEffects[[#This Row],[Days]]*24</f>
        <v>0</v>
      </c>
      <c r="M189" s="28">
        <f>INT(ResourceEffects[[#This Row],[Time]]*TimeInterval/60)-ResourceEffects[[#This Row],[Hours]]*60-ResourceEffects[[#This Row],[Days]]*60*24</f>
        <v>0</v>
      </c>
      <c r="N189" s="28">
        <f>ResourceEffects[[#This Row],[Time]]*TimeInterval-ResourceEffects[[#This Row],[Min]]*60-ResourceEffects[[#This Row],[Hours]]*60*60-ResourceEffects[[#This Row],[Days]]*60*60*24</f>
        <v>0</v>
      </c>
      <c r="O189" s="33">
        <f ca="1">INT(RAND()*999999999)</f>
        <v>478234883</v>
      </c>
      <c r="P189" s="33">
        <f>_xlfn.XLOOKUP(ResourceEffects[[#This Row],[Protocol Name]],ProtocolNamesCol,ProtocolIds,"")</f>
        <v>21010</v>
      </c>
      <c r="Q189" s="33">
        <f>ResourceEffects[[#This Row],[Time]]</f>
        <v>0</v>
      </c>
      <c r="R189" s="33">
        <f>ResourceEffects[[#This Row],[Drone ID]]</f>
        <v>0</v>
      </c>
      <c r="S189" s="33">
        <f>_xlfn.XLOOKUP(ResourceEffects[[#This Row],[Resource Name]],ResourceNames,ResourceIds,"")</f>
        <v>2031</v>
      </c>
      <c r="T189" s="33">
        <f>_xlfn.XLOOKUP(ResourceEffects[[#This Row],[Event Type]],EventTypeNames,EventTypeIds,"")</f>
        <v>1</v>
      </c>
      <c r="U189" s="33">
        <f>IF(ResourceEffects[[#This Row],[Is Local]]="Yes",1,0)</f>
        <v>1</v>
      </c>
      <c r="V189" s="33">
        <f>IF(ResourceEffects[[#This Row],[Is Installed]]="Yes",1,0)</f>
        <v>0</v>
      </c>
      <c r="W189" s="33">
        <f>IF(ResourceEffects[[#This Row],[Status]]="Locked",1,0)</f>
        <v>0</v>
      </c>
      <c r="X189" s="33">
        <f>IF(ResourceEffects[[#This Row],[event_type]]=1,0,1)</f>
        <v>0</v>
      </c>
      <c r="Y189" s="33">
        <f>IF(ResourceEffects[[#This Row],[Use Abundancies]]="Yes",1,0)</f>
        <v>0</v>
      </c>
      <c r="Z189" s="33">
        <f>ResourceEffects[[#This Row],[∆]]</f>
        <v>1</v>
      </c>
      <c r="AB189" s="35">
        <v>21020</v>
      </c>
      <c r="AD189" s="35">
        <v>0</v>
      </c>
      <c r="AE189" s="35">
        <v>2013</v>
      </c>
      <c r="AF189" s="35">
        <v>1</v>
      </c>
      <c r="AG189" s="35">
        <v>1</v>
      </c>
      <c r="AH189" s="35">
        <v>0</v>
      </c>
      <c r="AI189" s="35">
        <v>0</v>
      </c>
      <c r="AJ189" s="35">
        <v>0</v>
      </c>
      <c r="AK189" s="35">
        <v>0</v>
      </c>
      <c r="AL189" s="35">
        <v>1</v>
      </c>
      <c r="AM189" s="35">
        <v>0</v>
      </c>
      <c r="AN189" s="35">
        <v>58</v>
      </c>
    </row>
    <row r="190" spans="1:40" x14ac:dyDescent="0.3">
      <c r="A190" s="39">
        <v>0</v>
      </c>
      <c r="B190" s="32" t="s">
        <v>152</v>
      </c>
      <c r="C190" s="28" t="s">
        <v>455</v>
      </c>
      <c r="D190" s="28">
        <v>1</v>
      </c>
      <c r="E190" s="28" t="s">
        <v>446</v>
      </c>
      <c r="F190" s="32" t="s">
        <v>262</v>
      </c>
      <c r="G190" s="28" t="str">
        <f>"No"</f>
        <v>No</v>
      </c>
      <c r="H190" s="28">
        <f>0</f>
        <v>0</v>
      </c>
      <c r="I190" s="28" t="str">
        <f>"Yes"</f>
        <v>Yes</v>
      </c>
      <c r="J190" s="28" t="str">
        <f t="shared" si="2"/>
        <v>No</v>
      </c>
      <c r="K190" s="28">
        <f>INT(ResourceEffects[[#This Row],[Time]]*TimeInterval/60/60/24)</f>
        <v>0</v>
      </c>
      <c r="L190" s="28">
        <f>INT(ResourceEffects[[#This Row],[Time]]*TimeInterval/60/60)-ResourceEffects[[#This Row],[Days]]*24</f>
        <v>0</v>
      </c>
      <c r="M190" s="28">
        <f>INT(ResourceEffects[[#This Row],[Time]]*TimeInterval/60)-ResourceEffects[[#This Row],[Hours]]*60-ResourceEffects[[#This Row],[Days]]*60*24</f>
        <v>0</v>
      </c>
      <c r="N190" s="28">
        <f>ResourceEffects[[#This Row],[Time]]*TimeInterval-ResourceEffects[[#This Row],[Min]]*60-ResourceEffects[[#This Row],[Hours]]*60*60-ResourceEffects[[#This Row],[Days]]*60*60*24</f>
        <v>0</v>
      </c>
      <c r="O190" s="33">
        <f ca="1">INT(RAND()*999999999)</f>
        <v>680673852</v>
      </c>
      <c r="P190" s="33">
        <f>_xlfn.XLOOKUP(ResourceEffects[[#This Row],[Protocol Name]],ProtocolNamesCol,ProtocolIds,"")</f>
        <v>21010</v>
      </c>
      <c r="Q190" s="33">
        <f>ResourceEffects[[#This Row],[Time]]</f>
        <v>0</v>
      </c>
      <c r="R190" s="33">
        <f>ResourceEffects[[#This Row],[Drone ID]]</f>
        <v>0</v>
      </c>
      <c r="S190" s="33">
        <f>_xlfn.XLOOKUP(ResourceEffects[[#This Row],[Resource Name]],ResourceNames,ResourceIds,"")</f>
        <v>2033</v>
      </c>
      <c r="T190" s="33">
        <f>_xlfn.XLOOKUP(ResourceEffects[[#This Row],[Event Type]],EventTypeNames,EventTypeIds,"")</f>
        <v>1</v>
      </c>
      <c r="U190" s="33">
        <f>IF(ResourceEffects[[#This Row],[Is Local]]="Yes",1,0)</f>
        <v>1</v>
      </c>
      <c r="V190" s="33">
        <f>IF(ResourceEffects[[#This Row],[Is Installed]]="Yes",1,0)</f>
        <v>0</v>
      </c>
      <c r="W190" s="33">
        <f>IF(ResourceEffects[[#This Row],[Status]]="Locked",1,0)</f>
        <v>0</v>
      </c>
      <c r="X190" s="33">
        <f>IF(ResourceEffects[[#This Row],[event_type]]=1,0,1)</f>
        <v>0</v>
      </c>
      <c r="Y190" s="33">
        <f>IF(ResourceEffects[[#This Row],[Use Abundancies]]="Yes",1,0)</f>
        <v>0</v>
      </c>
      <c r="Z190" s="33">
        <f>ResourceEffects[[#This Row],[∆]]</f>
        <v>1</v>
      </c>
      <c r="AB190" s="35">
        <v>21020</v>
      </c>
      <c r="AD190" s="35">
        <v>0</v>
      </c>
      <c r="AE190" s="35">
        <v>2041</v>
      </c>
      <c r="AF190" s="35">
        <v>1</v>
      </c>
      <c r="AG190" s="35">
        <v>1</v>
      </c>
      <c r="AH190" s="35">
        <v>0</v>
      </c>
      <c r="AI190" s="35">
        <v>0</v>
      </c>
      <c r="AJ190" s="35">
        <v>0</v>
      </c>
      <c r="AK190" s="35">
        <v>0</v>
      </c>
      <c r="AL190" s="35">
        <v>1</v>
      </c>
      <c r="AM190" s="35">
        <v>0</v>
      </c>
      <c r="AN190" s="35">
        <v>59</v>
      </c>
    </row>
    <row r="191" spans="1:40" x14ac:dyDescent="0.3">
      <c r="A191" s="39">
        <v>0</v>
      </c>
      <c r="B191" s="32" t="s">
        <v>154</v>
      </c>
      <c r="C191" s="28" t="s">
        <v>456</v>
      </c>
      <c r="D191" s="28">
        <v>9</v>
      </c>
      <c r="E191" s="28" t="s">
        <v>446</v>
      </c>
      <c r="F191" s="32" t="s">
        <v>209</v>
      </c>
      <c r="G191" s="28" t="str">
        <f>"No"</f>
        <v>No</v>
      </c>
      <c r="H191" s="28">
        <f>0</f>
        <v>0</v>
      </c>
      <c r="I191" s="28" t="str">
        <f>"Yes"</f>
        <v>Yes</v>
      </c>
      <c r="J191" s="28" t="str">
        <f t="shared" si="2"/>
        <v>No</v>
      </c>
      <c r="K191" s="28">
        <f>INT(ResourceEffects[[#This Row],[Time]]*TimeInterval/60/60/24)</f>
        <v>0</v>
      </c>
      <c r="L191" s="28">
        <f>INT(ResourceEffects[[#This Row],[Time]]*TimeInterval/60/60)-ResourceEffects[[#This Row],[Days]]*24</f>
        <v>0</v>
      </c>
      <c r="M191" s="28">
        <f>INT(ResourceEffects[[#This Row],[Time]]*TimeInterval/60)-ResourceEffects[[#This Row],[Hours]]*60-ResourceEffects[[#This Row],[Days]]*60*24</f>
        <v>0</v>
      </c>
      <c r="N191" s="28">
        <f>ResourceEffects[[#This Row],[Time]]*TimeInterval-ResourceEffects[[#This Row],[Min]]*60-ResourceEffects[[#This Row],[Hours]]*60*60-ResourceEffects[[#This Row],[Days]]*60*60*24</f>
        <v>0</v>
      </c>
      <c r="O191" s="33">
        <f ca="1">INT(RAND()*999999999)</f>
        <v>175593722</v>
      </c>
      <c r="P191" s="33">
        <f>_xlfn.XLOOKUP(ResourceEffects[[#This Row],[Protocol Name]],ProtocolNamesCol,ProtocolIds,"")</f>
        <v>21020</v>
      </c>
      <c r="Q191" s="33">
        <f>ResourceEffects[[#This Row],[Time]]</f>
        <v>0</v>
      </c>
      <c r="R191" s="33">
        <f>ResourceEffects[[#This Row],[Drone ID]]</f>
        <v>0</v>
      </c>
      <c r="S191" s="33">
        <f>_xlfn.XLOOKUP(ResourceEffects[[#This Row],[Resource Name]],ResourceNames,ResourceIds,"")</f>
        <v>1020</v>
      </c>
      <c r="T191" s="33">
        <f>_xlfn.XLOOKUP(ResourceEffects[[#This Row],[Event Type]],EventTypeNames,EventTypeIds,"")</f>
        <v>2</v>
      </c>
      <c r="U191" s="33">
        <f>IF(ResourceEffects[[#This Row],[Is Local]]="Yes",1,0)</f>
        <v>1</v>
      </c>
      <c r="V191" s="33">
        <f>IF(ResourceEffects[[#This Row],[Is Installed]]="Yes",1,0)</f>
        <v>0</v>
      </c>
      <c r="W191" s="33">
        <f>IF(ResourceEffects[[#This Row],[Status]]="Locked",1,0)</f>
        <v>0</v>
      </c>
      <c r="X191" s="33">
        <f>IF(ResourceEffects[[#This Row],[event_type]]=1,0,1)</f>
        <v>1</v>
      </c>
      <c r="Y191" s="33">
        <f>IF(ResourceEffects[[#This Row],[Use Abundancies]]="Yes",1,0)</f>
        <v>0</v>
      </c>
      <c r="Z191" s="33">
        <f>ResourceEffects[[#This Row],[∆]]</f>
        <v>9</v>
      </c>
      <c r="AB191" s="35">
        <v>21030</v>
      </c>
      <c r="AD191" s="35">
        <v>0</v>
      </c>
      <c r="AE191" s="35">
        <v>1030</v>
      </c>
      <c r="AF191" s="35">
        <v>2</v>
      </c>
      <c r="AG191" s="35">
        <v>1</v>
      </c>
      <c r="AH191" s="35">
        <v>0</v>
      </c>
      <c r="AI191" s="35">
        <v>0</v>
      </c>
      <c r="AJ191" s="35">
        <v>1</v>
      </c>
      <c r="AK191" s="35">
        <v>0</v>
      </c>
      <c r="AL191" s="35">
        <v>8</v>
      </c>
      <c r="AM191" s="35">
        <v>0</v>
      </c>
      <c r="AN191" s="35">
        <v>60</v>
      </c>
    </row>
    <row r="192" spans="1:40" x14ac:dyDescent="0.3">
      <c r="A192" s="39">
        <v>0</v>
      </c>
      <c r="B192" s="32" t="s">
        <v>154</v>
      </c>
      <c r="C192" s="28" t="s">
        <v>455</v>
      </c>
      <c r="D192" s="28">
        <v>1</v>
      </c>
      <c r="E192" s="28" t="s">
        <v>446</v>
      </c>
      <c r="F192" s="32" t="s">
        <v>248</v>
      </c>
      <c r="G192" s="28" t="str">
        <f>"No"</f>
        <v>No</v>
      </c>
      <c r="H192" s="28">
        <f>0</f>
        <v>0</v>
      </c>
      <c r="I192" s="28" t="str">
        <f>"Yes"</f>
        <v>Yes</v>
      </c>
      <c r="J192" s="28" t="str">
        <f t="shared" si="2"/>
        <v>No</v>
      </c>
      <c r="K192" s="28">
        <f>INT(ResourceEffects[[#This Row],[Time]]*TimeInterval/60/60/24)</f>
        <v>0</v>
      </c>
      <c r="L192" s="28">
        <f>INT(ResourceEffects[[#This Row],[Time]]*TimeInterval/60/60)-ResourceEffects[[#This Row],[Days]]*24</f>
        <v>0</v>
      </c>
      <c r="M192" s="28">
        <f>INT(ResourceEffects[[#This Row],[Time]]*TimeInterval/60)-ResourceEffects[[#This Row],[Hours]]*60-ResourceEffects[[#This Row],[Days]]*60*24</f>
        <v>0</v>
      </c>
      <c r="N192" s="28">
        <f>ResourceEffects[[#This Row],[Time]]*TimeInterval-ResourceEffects[[#This Row],[Min]]*60-ResourceEffects[[#This Row],[Hours]]*60*60-ResourceEffects[[#This Row],[Days]]*60*60*24</f>
        <v>0</v>
      </c>
      <c r="O192" s="33">
        <f ca="1">INT(RAND()*999999999)</f>
        <v>800827887</v>
      </c>
      <c r="P192" s="33">
        <f>_xlfn.XLOOKUP(ResourceEffects[[#This Row],[Protocol Name]],ProtocolNamesCol,ProtocolIds,"")</f>
        <v>21020</v>
      </c>
      <c r="Q192" s="33">
        <f>ResourceEffects[[#This Row],[Time]]</f>
        <v>0</v>
      </c>
      <c r="R192" s="33">
        <f>ResourceEffects[[#This Row],[Drone ID]]</f>
        <v>0</v>
      </c>
      <c r="S192" s="33">
        <f>_xlfn.XLOOKUP(ResourceEffects[[#This Row],[Resource Name]],ResourceNames,ResourceIds,"")</f>
        <v>2012</v>
      </c>
      <c r="T192" s="33">
        <f>_xlfn.XLOOKUP(ResourceEffects[[#This Row],[Event Type]],EventTypeNames,EventTypeIds,"")</f>
        <v>1</v>
      </c>
      <c r="U192" s="33">
        <f>IF(ResourceEffects[[#This Row],[Is Local]]="Yes",1,0)</f>
        <v>1</v>
      </c>
      <c r="V192" s="33">
        <f>IF(ResourceEffects[[#This Row],[Is Installed]]="Yes",1,0)</f>
        <v>0</v>
      </c>
      <c r="W192" s="33">
        <f>IF(ResourceEffects[[#This Row],[Status]]="Locked",1,0)</f>
        <v>0</v>
      </c>
      <c r="X192" s="33">
        <f>IF(ResourceEffects[[#This Row],[event_type]]=1,0,1)</f>
        <v>0</v>
      </c>
      <c r="Y192" s="33">
        <f>IF(ResourceEffects[[#This Row],[Use Abundancies]]="Yes",1,0)</f>
        <v>0</v>
      </c>
      <c r="Z192" s="33">
        <f>ResourceEffects[[#This Row],[∆]]</f>
        <v>1</v>
      </c>
      <c r="AB192" s="35">
        <v>21030</v>
      </c>
      <c r="AD192" s="35">
        <v>0</v>
      </c>
      <c r="AE192" s="35">
        <v>2011</v>
      </c>
      <c r="AF192" s="35">
        <v>1</v>
      </c>
      <c r="AG192" s="35">
        <v>1</v>
      </c>
      <c r="AH192" s="35">
        <v>0</v>
      </c>
      <c r="AI192" s="35">
        <v>0</v>
      </c>
      <c r="AJ192" s="35">
        <v>0</v>
      </c>
      <c r="AK192" s="35">
        <v>0</v>
      </c>
      <c r="AL192" s="35">
        <v>2</v>
      </c>
      <c r="AM192" s="35">
        <v>0</v>
      </c>
      <c r="AN192" s="35">
        <v>61</v>
      </c>
    </row>
    <row r="193" spans="1:40" x14ac:dyDescent="0.3">
      <c r="A193" s="39">
        <v>0</v>
      </c>
      <c r="B193" s="32" t="s">
        <v>154</v>
      </c>
      <c r="C193" s="28" t="s">
        <v>455</v>
      </c>
      <c r="D193" s="28">
        <v>1</v>
      </c>
      <c r="E193" s="28" t="s">
        <v>446</v>
      </c>
      <c r="F193" s="32" t="s">
        <v>250</v>
      </c>
      <c r="G193" s="28" t="str">
        <f>"No"</f>
        <v>No</v>
      </c>
      <c r="H193" s="28">
        <f>0</f>
        <v>0</v>
      </c>
      <c r="I193" s="28" t="str">
        <f>"Yes"</f>
        <v>Yes</v>
      </c>
      <c r="J193" s="28" t="str">
        <f t="shared" si="2"/>
        <v>No</v>
      </c>
      <c r="K193" s="28">
        <f>INT(ResourceEffects[[#This Row],[Time]]*TimeInterval/60/60/24)</f>
        <v>0</v>
      </c>
      <c r="L193" s="28">
        <f>INT(ResourceEffects[[#This Row],[Time]]*TimeInterval/60/60)-ResourceEffects[[#This Row],[Days]]*24</f>
        <v>0</v>
      </c>
      <c r="M193" s="28">
        <f>INT(ResourceEffects[[#This Row],[Time]]*TimeInterval/60)-ResourceEffects[[#This Row],[Hours]]*60-ResourceEffects[[#This Row],[Days]]*60*24</f>
        <v>0</v>
      </c>
      <c r="N193" s="28">
        <f>ResourceEffects[[#This Row],[Time]]*TimeInterval-ResourceEffects[[#This Row],[Min]]*60-ResourceEffects[[#This Row],[Hours]]*60*60-ResourceEffects[[#This Row],[Days]]*60*60*24</f>
        <v>0</v>
      </c>
      <c r="O193" s="33">
        <f ca="1">INT(RAND()*999999999)</f>
        <v>646090656</v>
      </c>
      <c r="P193" s="33">
        <f>_xlfn.XLOOKUP(ResourceEffects[[#This Row],[Protocol Name]],ProtocolNamesCol,ProtocolIds,"")</f>
        <v>21020</v>
      </c>
      <c r="Q193" s="33">
        <f>ResourceEffects[[#This Row],[Time]]</f>
        <v>0</v>
      </c>
      <c r="R193" s="33">
        <f>ResourceEffects[[#This Row],[Drone ID]]</f>
        <v>0</v>
      </c>
      <c r="S193" s="33">
        <f>_xlfn.XLOOKUP(ResourceEffects[[#This Row],[Resource Name]],ResourceNames,ResourceIds,"")</f>
        <v>2013</v>
      </c>
      <c r="T193" s="33">
        <f>_xlfn.XLOOKUP(ResourceEffects[[#This Row],[Event Type]],EventTypeNames,EventTypeIds,"")</f>
        <v>1</v>
      </c>
      <c r="U193" s="33">
        <f>IF(ResourceEffects[[#This Row],[Is Local]]="Yes",1,0)</f>
        <v>1</v>
      </c>
      <c r="V193" s="33">
        <f>IF(ResourceEffects[[#This Row],[Is Installed]]="Yes",1,0)</f>
        <v>0</v>
      </c>
      <c r="W193" s="33">
        <f>IF(ResourceEffects[[#This Row],[Status]]="Locked",1,0)</f>
        <v>0</v>
      </c>
      <c r="X193" s="33">
        <f>IF(ResourceEffects[[#This Row],[event_type]]=1,0,1)</f>
        <v>0</v>
      </c>
      <c r="Y193" s="33">
        <f>IF(ResourceEffects[[#This Row],[Use Abundancies]]="Yes",1,0)</f>
        <v>0</v>
      </c>
      <c r="Z193" s="33">
        <f>ResourceEffects[[#This Row],[∆]]</f>
        <v>1</v>
      </c>
      <c r="AB193" s="35">
        <v>21030</v>
      </c>
      <c r="AD193" s="35">
        <v>0</v>
      </c>
      <c r="AE193" s="35">
        <v>2013</v>
      </c>
      <c r="AF193" s="35">
        <v>1</v>
      </c>
      <c r="AG193" s="35">
        <v>1</v>
      </c>
      <c r="AH193" s="35">
        <v>0</v>
      </c>
      <c r="AI193" s="35">
        <v>0</v>
      </c>
      <c r="AJ193" s="35">
        <v>0</v>
      </c>
      <c r="AK193" s="35">
        <v>0</v>
      </c>
      <c r="AL193" s="35">
        <v>1</v>
      </c>
      <c r="AM193" s="35">
        <v>0</v>
      </c>
      <c r="AN193" s="35">
        <v>62</v>
      </c>
    </row>
    <row r="194" spans="1:40" x14ac:dyDescent="0.3">
      <c r="A194" s="39">
        <v>0</v>
      </c>
      <c r="B194" s="32" t="s">
        <v>154</v>
      </c>
      <c r="C194" s="28" t="s">
        <v>455</v>
      </c>
      <c r="D194" s="28">
        <v>1</v>
      </c>
      <c r="E194" s="28" t="s">
        <v>446</v>
      </c>
      <c r="F194" s="32" t="s">
        <v>264</v>
      </c>
      <c r="G194" s="28" t="str">
        <f>"No"</f>
        <v>No</v>
      </c>
      <c r="H194" s="28">
        <f>0</f>
        <v>0</v>
      </c>
      <c r="I194" s="28" t="str">
        <f>"Yes"</f>
        <v>Yes</v>
      </c>
      <c r="J194" s="28" t="str">
        <f t="shared" si="2"/>
        <v>No</v>
      </c>
      <c r="K194" s="28">
        <f>INT(ResourceEffects[[#This Row],[Time]]*TimeInterval/60/60/24)</f>
        <v>0</v>
      </c>
      <c r="L194" s="28">
        <f>INT(ResourceEffects[[#This Row],[Time]]*TimeInterval/60/60)-ResourceEffects[[#This Row],[Days]]*24</f>
        <v>0</v>
      </c>
      <c r="M194" s="28">
        <f>INT(ResourceEffects[[#This Row],[Time]]*TimeInterval/60)-ResourceEffects[[#This Row],[Hours]]*60-ResourceEffects[[#This Row],[Days]]*60*24</f>
        <v>0</v>
      </c>
      <c r="N194" s="28">
        <f>ResourceEffects[[#This Row],[Time]]*TimeInterval-ResourceEffects[[#This Row],[Min]]*60-ResourceEffects[[#This Row],[Hours]]*60*60-ResourceEffects[[#This Row],[Days]]*60*60*24</f>
        <v>0</v>
      </c>
      <c r="O194" s="33">
        <f ca="1">INT(RAND()*999999999)</f>
        <v>322933992</v>
      </c>
      <c r="P194" s="33">
        <f>_xlfn.XLOOKUP(ResourceEffects[[#This Row],[Protocol Name]],ProtocolNamesCol,ProtocolIds,"")</f>
        <v>21020</v>
      </c>
      <c r="Q194" s="33">
        <f>ResourceEffects[[#This Row],[Time]]</f>
        <v>0</v>
      </c>
      <c r="R194" s="33">
        <f>ResourceEffects[[#This Row],[Drone ID]]</f>
        <v>0</v>
      </c>
      <c r="S194" s="33">
        <f>_xlfn.XLOOKUP(ResourceEffects[[#This Row],[Resource Name]],ResourceNames,ResourceIds,"")</f>
        <v>2041</v>
      </c>
      <c r="T194" s="33">
        <f>_xlfn.XLOOKUP(ResourceEffects[[#This Row],[Event Type]],EventTypeNames,EventTypeIds,"")</f>
        <v>1</v>
      </c>
      <c r="U194" s="33">
        <f>IF(ResourceEffects[[#This Row],[Is Local]]="Yes",1,0)</f>
        <v>1</v>
      </c>
      <c r="V194" s="33">
        <f>IF(ResourceEffects[[#This Row],[Is Installed]]="Yes",1,0)</f>
        <v>0</v>
      </c>
      <c r="W194" s="33">
        <f>IF(ResourceEffects[[#This Row],[Status]]="Locked",1,0)</f>
        <v>0</v>
      </c>
      <c r="X194" s="33">
        <f>IF(ResourceEffects[[#This Row],[event_type]]=1,0,1)</f>
        <v>0</v>
      </c>
      <c r="Y194" s="33">
        <f>IF(ResourceEffects[[#This Row],[Use Abundancies]]="Yes",1,0)</f>
        <v>0</v>
      </c>
      <c r="Z194" s="33">
        <f>ResourceEffects[[#This Row],[∆]]</f>
        <v>1</v>
      </c>
      <c r="AB194" s="35">
        <v>21030</v>
      </c>
      <c r="AD194" s="35">
        <v>0</v>
      </c>
      <c r="AE194" s="35">
        <v>2041</v>
      </c>
      <c r="AF194" s="35">
        <v>1</v>
      </c>
      <c r="AG194" s="35">
        <v>1</v>
      </c>
      <c r="AH194" s="35">
        <v>0</v>
      </c>
      <c r="AI194" s="35">
        <v>0</v>
      </c>
      <c r="AJ194" s="35">
        <v>0</v>
      </c>
      <c r="AK194" s="35">
        <v>0</v>
      </c>
      <c r="AL194" s="35">
        <v>1</v>
      </c>
      <c r="AM194" s="35">
        <v>0</v>
      </c>
      <c r="AN194" s="35">
        <v>63</v>
      </c>
    </row>
    <row r="195" spans="1:40" x14ac:dyDescent="0.3">
      <c r="A195" s="39">
        <v>0</v>
      </c>
      <c r="B195" s="32" t="s">
        <v>156</v>
      </c>
      <c r="C195" s="28" t="s">
        <v>456</v>
      </c>
      <c r="D195" s="28">
        <v>8</v>
      </c>
      <c r="E195" s="28" t="s">
        <v>446</v>
      </c>
      <c r="F195" s="32" t="s">
        <v>210</v>
      </c>
      <c r="G195" s="28" t="str">
        <f>"No"</f>
        <v>No</v>
      </c>
      <c r="H195" s="28">
        <f>0</f>
        <v>0</v>
      </c>
      <c r="I195" s="28" t="str">
        <f>"Yes"</f>
        <v>Yes</v>
      </c>
      <c r="J195" s="28" t="str">
        <f t="shared" si="2"/>
        <v>No</v>
      </c>
      <c r="K195" s="28">
        <f>INT(ResourceEffects[[#This Row],[Time]]*TimeInterval/60/60/24)</f>
        <v>0</v>
      </c>
      <c r="L195" s="28">
        <f>INT(ResourceEffects[[#This Row],[Time]]*TimeInterval/60/60)-ResourceEffects[[#This Row],[Days]]*24</f>
        <v>0</v>
      </c>
      <c r="M195" s="28">
        <f>INT(ResourceEffects[[#This Row],[Time]]*TimeInterval/60)-ResourceEffects[[#This Row],[Hours]]*60-ResourceEffects[[#This Row],[Days]]*60*24</f>
        <v>0</v>
      </c>
      <c r="N195" s="28">
        <f>ResourceEffects[[#This Row],[Time]]*TimeInterval-ResourceEffects[[#This Row],[Min]]*60-ResourceEffects[[#This Row],[Hours]]*60*60-ResourceEffects[[#This Row],[Days]]*60*60*24</f>
        <v>0</v>
      </c>
      <c r="O195" s="33">
        <f ca="1">INT(RAND()*999999999)</f>
        <v>496872924</v>
      </c>
      <c r="P195" s="33">
        <f>_xlfn.XLOOKUP(ResourceEffects[[#This Row],[Protocol Name]],ProtocolNamesCol,ProtocolIds,"")</f>
        <v>21030</v>
      </c>
      <c r="Q195" s="33">
        <f>ResourceEffects[[#This Row],[Time]]</f>
        <v>0</v>
      </c>
      <c r="R195" s="33">
        <f>ResourceEffects[[#This Row],[Drone ID]]</f>
        <v>0</v>
      </c>
      <c r="S195" s="33">
        <f>_xlfn.XLOOKUP(ResourceEffects[[#This Row],[Resource Name]],ResourceNames,ResourceIds,"")</f>
        <v>1030</v>
      </c>
      <c r="T195" s="33">
        <f>_xlfn.XLOOKUP(ResourceEffects[[#This Row],[Event Type]],EventTypeNames,EventTypeIds,"")</f>
        <v>2</v>
      </c>
      <c r="U195" s="33">
        <f>IF(ResourceEffects[[#This Row],[Is Local]]="Yes",1,0)</f>
        <v>1</v>
      </c>
      <c r="V195" s="33">
        <f>IF(ResourceEffects[[#This Row],[Is Installed]]="Yes",1,0)</f>
        <v>0</v>
      </c>
      <c r="W195" s="33">
        <f>IF(ResourceEffects[[#This Row],[Status]]="Locked",1,0)</f>
        <v>0</v>
      </c>
      <c r="X195" s="33">
        <f>IF(ResourceEffects[[#This Row],[event_type]]=1,0,1)</f>
        <v>1</v>
      </c>
      <c r="Y195" s="33">
        <f>IF(ResourceEffects[[#This Row],[Use Abundancies]]="Yes",1,0)</f>
        <v>0</v>
      </c>
      <c r="Z195" s="33">
        <f>ResourceEffects[[#This Row],[∆]]</f>
        <v>8</v>
      </c>
      <c r="AB195" s="35">
        <v>21100</v>
      </c>
      <c r="AD195" s="35">
        <v>0</v>
      </c>
      <c r="AE195" s="35">
        <v>1100</v>
      </c>
      <c r="AF195" s="35">
        <v>2</v>
      </c>
      <c r="AG195" s="35">
        <v>1</v>
      </c>
      <c r="AH195" s="35">
        <v>0</v>
      </c>
      <c r="AI195" s="35">
        <v>0</v>
      </c>
      <c r="AJ195" s="35">
        <v>1</v>
      </c>
      <c r="AK195" s="35">
        <v>0</v>
      </c>
      <c r="AL195" s="35">
        <v>20</v>
      </c>
      <c r="AM195" s="35">
        <v>0</v>
      </c>
      <c r="AN195" s="35">
        <v>64</v>
      </c>
    </row>
    <row r="196" spans="1:40" x14ac:dyDescent="0.3">
      <c r="A196" s="39">
        <v>0</v>
      </c>
      <c r="B196" s="32" t="s">
        <v>156</v>
      </c>
      <c r="C196" s="28" t="s">
        <v>455</v>
      </c>
      <c r="D196" s="28">
        <v>2</v>
      </c>
      <c r="E196" s="28" t="s">
        <v>446</v>
      </c>
      <c r="F196" s="32" t="s">
        <v>246</v>
      </c>
      <c r="G196" s="28" t="str">
        <f>"No"</f>
        <v>No</v>
      </c>
      <c r="H196" s="28">
        <f>0</f>
        <v>0</v>
      </c>
      <c r="I196" s="28" t="str">
        <f>"Yes"</f>
        <v>Yes</v>
      </c>
      <c r="J196" s="28" t="str">
        <f t="shared" ref="J196:J264" si="3">"No"</f>
        <v>No</v>
      </c>
      <c r="K196" s="28">
        <f>INT(ResourceEffects[[#This Row],[Time]]*TimeInterval/60/60/24)</f>
        <v>0</v>
      </c>
      <c r="L196" s="28">
        <f>INT(ResourceEffects[[#This Row],[Time]]*TimeInterval/60/60)-ResourceEffects[[#This Row],[Days]]*24</f>
        <v>0</v>
      </c>
      <c r="M196" s="28">
        <f>INT(ResourceEffects[[#This Row],[Time]]*TimeInterval/60)-ResourceEffects[[#This Row],[Hours]]*60-ResourceEffects[[#This Row],[Days]]*60*24</f>
        <v>0</v>
      </c>
      <c r="N196" s="28">
        <f>ResourceEffects[[#This Row],[Time]]*TimeInterval-ResourceEffects[[#This Row],[Min]]*60-ResourceEffects[[#This Row],[Hours]]*60*60-ResourceEffects[[#This Row],[Days]]*60*60*24</f>
        <v>0</v>
      </c>
      <c r="O196" s="33">
        <f ca="1">INT(RAND()*999999999)</f>
        <v>542888697</v>
      </c>
      <c r="P196" s="33">
        <f>_xlfn.XLOOKUP(ResourceEffects[[#This Row],[Protocol Name]],ProtocolNamesCol,ProtocolIds,"")</f>
        <v>21030</v>
      </c>
      <c r="Q196" s="33">
        <f>ResourceEffects[[#This Row],[Time]]</f>
        <v>0</v>
      </c>
      <c r="R196" s="33">
        <f>ResourceEffects[[#This Row],[Drone ID]]</f>
        <v>0</v>
      </c>
      <c r="S196" s="33">
        <f>_xlfn.XLOOKUP(ResourceEffects[[#This Row],[Resource Name]],ResourceNames,ResourceIds,"")</f>
        <v>2011</v>
      </c>
      <c r="T196" s="33">
        <f>_xlfn.XLOOKUP(ResourceEffects[[#This Row],[Event Type]],EventTypeNames,EventTypeIds,"")</f>
        <v>1</v>
      </c>
      <c r="U196" s="33">
        <f>IF(ResourceEffects[[#This Row],[Is Local]]="Yes",1,0)</f>
        <v>1</v>
      </c>
      <c r="V196" s="33">
        <f>IF(ResourceEffects[[#This Row],[Is Installed]]="Yes",1,0)</f>
        <v>0</v>
      </c>
      <c r="W196" s="33">
        <f>IF(ResourceEffects[[#This Row],[Status]]="Locked",1,0)</f>
        <v>0</v>
      </c>
      <c r="X196" s="33">
        <f>IF(ResourceEffects[[#This Row],[event_type]]=1,0,1)</f>
        <v>0</v>
      </c>
      <c r="Y196" s="33">
        <f>IF(ResourceEffects[[#This Row],[Use Abundancies]]="Yes",1,0)</f>
        <v>0</v>
      </c>
      <c r="Z196" s="33">
        <f>ResourceEffects[[#This Row],[∆]]</f>
        <v>2</v>
      </c>
      <c r="AB196" s="35">
        <v>21100</v>
      </c>
      <c r="AD196" s="35">
        <v>0</v>
      </c>
      <c r="AE196" s="35">
        <v>2011</v>
      </c>
      <c r="AF196" s="35">
        <v>1</v>
      </c>
      <c r="AG196" s="35">
        <v>1</v>
      </c>
      <c r="AH196" s="35">
        <v>0</v>
      </c>
      <c r="AI196" s="35">
        <v>0</v>
      </c>
      <c r="AJ196" s="35">
        <v>0</v>
      </c>
      <c r="AK196" s="35">
        <v>0</v>
      </c>
      <c r="AL196" s="35">
        <v>1</v>
      </c>
      <c r="AM196" s="35">
        <v>0</v>
      </c>
      <c r="AN196" s="35">
        <v>65</v>
      </c>
    </row>
    <row r="197" spans="1:40" x14ac:dyDescent="0.3">
      <c r="A197" s="39">
        <v>0</v>
      </c>
      <c r="B197" s="32" t="s">
        <v>156</v>
      </c>
      <c r="C197" s="28" t="s">
        <v>455</v>
      </c>
      <c r="D197" s="28">
        <v>1</v>
      </c>
      <c r="E197" s="28" t="s">
        <v>446</v>
      </c>
      <c r="F197" s="32" t="s">
        <v>250</v>
      </c>
      <c r="G197" s="28" t="str">
        <f>"No"</f>
        <v>No</v>
      </c>
      <c r="H197" s="28">
        <f>0</f>
        <v>0</v>
      </c>
      <c r="I197" s="28" t="str">
        <f>"Yes"</f>
        <v>Yes</v>
      </c>
      <c r="J197" s="28" t="str">
        <f t="shared" si="3"/>
        <v>No</v>
      </c>
      <c r="K197" s="28">
        <f>INT(ResourceEffects[[#This Row],[Time]]*TimeInterval/60/60/24)</f>
        <v>0</v>
      </c>
      <c r="L197" s="28">
        <f>INT(ResourceEffects[[#This Row],[Time]]*TimeInterval/60/60)-ResourceEffects[[#This Row],[Days]]*24</f>
        <v>0</v>
      </c>
      <c r="M197" s="28">
        <f>INT(ResourceEffects[[#This Row],[Time]]*TimeInterval/60)-ResourceEffects[[#This Row],[Hours]]*60-ResourceEffects[[#This Row],[Days]]*60*24</f>
        <v>0</v>
      </c>
      <c r="N197" s="28">
        <f>ResourceEffects[[#This Row],[Time]]*TimeInterval-ResourceEffects[[#This Row],[Min]]*60-ResourceEffects[[#This Row],[Hours]]*60*60-ResourceEffects[[#This Row],[Days]]*60*60*24</f>
        <v>0</v>
      </c>
      <c r="O197" s="33">
        <f ca="1">INT(RAND()*999999999)</f>
        <v>110055427</v>
      </c>
      <c r="P197" s="33">
        <f>_xlfn.XLOOKUP(ResourceEffects[[#This Row],[Protocol Name]],ProtocolNamesCol,ProtocolIds,"")</f>
        <v>21030</v>
      </c>
      <c r="Q197" s="33">
        <f>ResourceEffects[[#This Row],[Time]]</f>
        <v>0</v>
      </c>
      <c r="R197" s="33">
        <f>ResourceEffects[[#This Row],[Drone ID]]</f>
        <v>0</v>
      </c>
      <c r="S197" s="33">
        <f>_xlfn.XLOOKUP(ResourceEffects[[#This Row],[Resource Name]],ResourceNames,ResourceIds,"")</f>
        <v>2013</v>
      </c>
      <c r="T197" s="33">
        <f>_xlfn.XLOOKUP(ResourceEffects[[#This Row],[Event Type]],EventTypeNames,EventTypeIds,"")</f>
        <v>1</v>
      </c>
      <c r="U197" s="33">
        <f>IF(ResourceEffects[[#This Row],[Is Local]]="Yes",1,0)</f>
        <v>1</v>
      </c>
      <c r="V197" s="33">
        <f>IF(ResourceEffects[[#This Row],[Is Installed]]="Yes",1,0)</f>
        <v>0</v>
      </c>
      <c r="W197" s="33">
        <f>IF(ResourceEffects[[#This Row],[Status]]="Locked",1,0)</f>
        <v>0</v>
      </c>
      <c r="X197" s="33">
        <f>IF(ResourceEffects[[#This Row],[event_type]]=1,0,1)</f>
        <v>0</v>
      </c>
      <c r="Y197" s="33">
        <f>IF(ResourceEffects[[#This Row],[Use Abundancies]]="Yes",1,0)</f>
        <v>0</v>
      </c>
      <c r="Z197" s="33">
        <f>ResourceEffects[[#This Row],[∆]]</f>
        <v>1</v>
      </c>
      <c r="AB197" s="35">
        <v>21100</v>
      </c>
      <c r="AD197" s="35">
        <v>0</v>
      </c>
      <c r="AE197" s="35">
        <v>2012</v>
      </c>
      <c r="AF197" s="35">
        <v>1</v>
      </c>
      <c r="AG197" s="35">
        <v>1</v>
      </c>
      <c r="AH197" s="35">
        <v>0</v>
      </c>
      <c r="AI197" s="35">
        <v>0</v>
      </c>
      <c r="AJ197" s="35">
        <v>0</v>
      </c>
      <c r="AK197" s="35">
        <v>0</v>
      </c>
      <c r="AL197" s="35">
        <v>2</v>
      </c>
      <c r="AM197" s="35">
        <v>0</v>
      </c>
      <c r="AN197" s="35">
        <v>66</v>
      </c>
    </row>
    <row r="198" spans="1:40" x14ac:dyDescent="0.3">
      <c r="A198" s="39">
        <v>0</v>
      </c>
      <c r="B198" s="32" t="s">
        <v>156</v>
      </c>
      <c r="C198" s="28" t="s">
        <v>455</v>
      </c>
      <c r="D198" s="28">
        <v>1</v>
      </c>
      <c r="E198" s="28" t="s">
        <v>446</v>
      </c>
      <c r="F198" s="32" t="s">
        <v>264</v>
      </c>
      <c r="G198" s="28" t="str">
        <f>"No"</f>
        <v>No</v>
      </c>
      <c r="H198" s="28">
        <f>0</f>
        <v>0</v>
      </c>
      <c r="I198" s="28" t="str">
        <f>"Yes"</f>
        <v>Yes</v>
      </c>
      <c r="J198" s="28" t="str">
        <f t="shared" si="3"/>
        <v>No</v>
      </c>
      <c r="K198" s="28">
        <f>INT(ResourceEffects[[#This Row],[Time]]*TimeInterval/60/60/24)</f>
        <v>0</v>
      </c>
      <c r="L198" s="28">
        <f>INT(ResourceEffects[[#This Row],[Time]]*TimeInterval/60/60)-ResourceEffects[[#This Row],[Days]]*24</f>
        <v>0</v>
      </c>
      <c r="M198" s="28">
        <f>INT(ResourceEffects[[#This Row],[Time]]*TimeInterval/60)-ResourceEffects[[#This Row],[Hours]]*60-ResourceEffects[[#This Row],[Days]]*60*24</f>
        <v>0</v>
      </c>
      <c r="N198" s="28">
        <f>ResourceEffects[[#This Row],[Time]]*TimeInterval-ResourceEffects[[#This Row],[Min]]*60-ResourceEffects[[#This Row],[Hours]]*60*60-ResourceEffects[[#This Row],[Days]]*60*60*24</f>
        <v>0</v>
      </c>
      <c r="O198" s="33">
        <f ca="1">INT(RAND()*999999999)</f>
        <v>557517452</v>
      </c>
      <c r="P198" s="33">
        <f>_xlfn.XLOOKUP(ResourceEffects[[#This Row],[Protocol Name]],ProtocolNamesCol,ProtocolIds,"")</f>
        <v>21030</v>
      </c>
      <c r="Q198" s="33">
        <f>ResourceEffects[[#This Row],[Time]]</f>
        <v>0</v>
      </c>
      <c r="R198" s="33">
        <f>ResourceEffects[[#This Row],[Drone ID]]</f>
        <v>0</v>
      </c>
      <c r="S198" s="33">
        <f>_xlfn.XLOOKUP(ResourceEffects[[#This Row],[Resource Name]],ResourceNames,ResourceIds,"")</f>
        <v>2041</v>
      </c>
      <c r="T198" s="33">
        <f>_xlfn.XLOOKUP(ResourceEffects[[#This Row],[Event Type]],EventTypeNames,EventTypeIds,"")</f>
        <v>1</v>
      </c>
      <c r="U198" s="33">
        <f>IF(ResourceEffects[[#This Row],[Is Local]]="Yes",1,0)</f>
        <v>1</v>
      </c>
      <c r="V198" s="33">
        <f>IF(ResourceEffects[[#This Row],[Is Installed]]="Yes",1,0)</f>
        <v>0</v>
      </c>
      <c r="W198" s="33">
        <f>IF(ResourceEffects[[#This Row],[Status]]="Locked",1,0)</f>
        <v>0</v>
      </c>
      <c r="X198" s="33">
        <f>IF(ResourceEffects[[#This Row],[event_type]]=1,0,1)</f>
        <v>0</v>
      </c>
      <c r="Y198" s="33">
        <f>IF(ResourceEffects[[#This Row],[Use Abundancies]]="Yes",1,0)</f>
        <v>0</v>
      </c>
      <c r="Z198" s="33">
        <f>ResourceEffects[[#This Row],[∆]]</f>
        <v>1</v>
      </c>
      <c r="AB198" s="35">
        <v>21100</v>
      </c>
      <c r="AD198" s="35">
        <v>0</v>
      </c>
      <c r="AE198" s="35">
        <v>2013</v>
      </c>
      <c r="AF198" s="35">
        <v>1</v>
      </c>
      <c r="AG198" s="35">
        <v>1</v>
      </c>
      <c r="AH198" s="35">
        <v>0</v>
      </c>
      <c r="AI198" s="35">
        <v>0</v>
      </c>
      <c r="AJ198" s="35">
        <v>0</v>
      </c>
      <c r="AK198" s="35">
        <v>0</v>
      </c>
      <c r="AL198" s="35">
        <v>1</v>
      </c>
      <c r="AM198" s="35">
        <v>0</v>
      </c>
      <c r="AN198" s="35">
        <v>67</v>
      </c>
    </row>
    <row r="199" spans="1:40" x14ac:dyDescent="0.3">
      <c r="A199" s="39">
        <v>0</v>
      </c>
      <c r="B199" s="32" t="s">
        <v>158</v>
      </c>
      <c r="C199" s="28" t="s">
        <v>456</v>
      </c>
      <c r="D199" s="28">
        <v>20</v>
      </c>
      <c r="E199" s="28" t="s">
        <v>446</v>
      </c>
      <c r="F199" s="32" t="s">
        <v>214</v>
      </c>
      <c r="G199" s="28" t="str">
        <f>"No"</f>
        <v>No</v>
      </c>
      <c r="H199" s="28">
        <f>0</f>
        <v>0</v>
      </c>
      <c r="I199" s="28" t="str">
        <f>"Yes"</f>
        <v>Yes</v>
      </c>
      <c r="J199" s="28" t="str">
        <f t="shared" si="3"/>
        <v>No</v>
      </c>
      <c r="K199" s="28">
        <f>INT(ResourceEffects[[#This Row],[Time]]*TimeInterval/60/60/24)</f>
        <v>0</v>
      </c>
      <c r="L199" s="28">
        <f>INT(ResourceEffects[[#This Row],[Time]]*TimeInterval/60/60)-ResourceEffects[[#This Row],[Days]]*24</f>
        <v>0</v>
      </c>
      <c r="M199" s="28">
        <f>INT(ResourceEffects[[#This Row],[Time]]*TimeInterval/60)-ResourceEffects[[#This Row],[Hours]]*60-ResourceEffects[[#This Row],[Days]]*60*24</f>
        <v>0</v>
      </c>
      <c r="N199" s="28">
        <f>ResourceEffects[[#This Row],[Time]]*TimeInterval-ResourceEffects[[#This Row],[Min]]*60-ResourceEffects[[#This Row],[Hours]]*60*60-ResourceEffects[[#This Row],[Days]]*60*60*24</f>
        <v>0</v>
      </c>
      <c r="O199" s="33">
        <f ca="1">INT(RAND()*999999999)</f>
        <v>519435416</v>
      </c>
      <c r="P199" s="33">
        <f>_xlfn.XLOOKUP(ResourceEffects[[#This Row],[Protocol Name]],ProtocolNamesCol,ProtocolIds,"")</f>
        <v>21100</v>
      </c>
      <c r="Q199" s="33">
        <f>ResourceEffects[[#This Row],[Time]]</f>
        <v>0</v>
      </c>
      <c r="R199" s="33">
        <f>ResourceEffects[[#This Row],[Drone ID]]</f>
        <v>0</v>
      </c>
      <c r="S199" s="33">
        <f>_xlfn.XLOOKUP(ResourceEffects[[#This Row],[Resource Name]],ResourceNames,ResourceIds,"")</f>
        <v>1100</v>
      </c>
      <c r="T199" s="33">
        <f>_xlfn.XLOOKUP(ResourceEffects[[#This Row],[Event Type]],EventTypeNames,EventTypeIds,"")</f>
        <v>2</v>
      </c>
      <c r="U199" s="33">
        <f>IF(ResourceEffects[[#This Row],[Is Local]]="Yes",1,0)</f>
        <v>1</v>
      </c>
      <c r="V199" s="33">
        <f>IF(ResourceEffects[[#This Row],[Is Installed]]="Yes",1,0)</f>
        <v>0</v>
      </c>
      <c r="W199" s="33">
        <f>IF(ResourceEffects[[#This Row],[Status]]="Locked",1,0)</f>
        <v>0</v>
      </c>
      <c r="X199" s="33">
        <f>IF(ResourceEffects[[#This Row],[event_type]]=1,0,1)</f>
        <v>1</v>
      </c>
      <c r="Y199" s="33">
        <f>IF(ResourceEffects[[#This Row],[Use Abundancies]]="Yes",1,0)</f>
        <v>0</v>
      </c>
      <c r="Z199" s="33">
        <f>ResourceEffects[[#This Row],[∆]]</f>
        <v>20</v>
      </c>
      <c r="AB199" s="35">
        <v>21110</v>
      </c>
      <c r="AD199" s="35">
        <v>0</v>
      </c>
      <c r="AE199" s="35">
        <v>1110</v>
      </c>
      <c r="AF199" s="35">
        <v>2</v>
      </c>
      <c r="AG199" s="35">
        <v>1</v>
      </c>
      <c r="AH199" s="35">
        <v>0</v>
      </c>
      <c r="AI199" s="35">
        <v>0</v>
      </c>
      <c r="AJ199" s="35">
        <v>1</v>
      </c>
      <c r="AK199" s="35">
        <v>0</v>
      </c>
      <c r="AL199" s="35">
        <v>16</v>
      </c>
      <c r="AM199" s="35">
        <v>0</v>
      </c>
      <c r="AN199" s="35">
        <v>68</v>
      </c>
    </row>
    <row r="200" spans="1:40" x14ac:dyDescent="0.3">
      <c r="A200" s="39">
        <v>0</v>
      </c>
      <c r="B200" s="32" t="s">
        <v>158</v>
      </c>
      <c r="C200" s="28" t="s">
        <v>455</v>
      </c>
      <c r="D200" s="28">
        <v>1</v>
      </c>
      <c r="E200" s="28" t="s">
        <v>446</v>
      </c>
      <c r="F200" s="32" t="s">
        <v>246</v>
      </c>
      <c r="G200" s="28" t="str">
        <f>"No"</f>
        <v>No</v>
      </c>
      <c r="H200" s="28">
        <f>0</f>
        <v>0</v>
      </c>
      <c r="I200" s="28" t="str">
        <f>"Yes"</f>
        <v>Yes</v>
      </c>
      <c r="J200" s="28" t="str">
        <f t="shared" si="3"/>
        <v>No</v>
      </c>
      <c r="K200" s="28">
        <f>INT(ResourceEffects[[#This Row],[Time]]*TimeInterval/60/60/24)</f>
        <v>0</v>
      </c>
      <c r="L200" s="28">
        <f>INT(ResourceEffects[[#This Row],[Time]]*TimeInterval/60/60)-ResourceEffects[[#This Row],[Days]]*24</f>
        <v>0</v>
      </c>
      <c r="M200" s="28">
        <f>INT(ResourceEffects[[#This Row],[Time]]*TimeInterval/60)-ResourceEffects[[#This Row],[Hours]]*60-ResourceEffects[[#This Row],[Days]]*60*24</f>
        <v>0</v>
      </c>
      <c r="N200" s="28">
        <f>ResourceEffects[[#This Row],[Time]]*TimeInterval-ResourceEffects[[#This Row],[Min]]*60-ResourceEffects[[#This Row],[Hours]]*60*60-ResourceEffects[[#This Row],[Days]]*60*60*24</f>
        <v>0</v>
      </c>
      <c r="O200" s="33">
        <f ca="1">INT(RAND()*999999999)</f>
        <v>883033602</v>
      </c>
      <c r="P200" s="33">
        <f>_xlfn.XLOOKUP(ResourceEffects[[#This Row],[Protocol Name]],ProtocolNamesCol,ProtocolIds,"")</f>
        <v>21100</v>
      </c>
      <c r="Q200" s="33">
        <f>ResourceEffects[[#This Row],[Time]]</f>
        <v>0</v>
      </c>
      <c r="R200" s="33">
        <f>ResourceEffects[[#This Row],[Drone ID]]</f>
        <v>0</v>
      </c>
      <c r="S200" s="33">
        <f>_xlfn.XLOOKUP(ResourceEffects[[#This Row],[Resource Name]],ResourceNames,ResourceIds,"")</f>
        <v>2011</v>
      </c>
      <c r="T200" s="33">
        <f>_xlfn.XLOOKUP(ResourceEffects[[#This Row],[Event Type]],EventTypeNames,EventTypeIds,"")</f>
        <v>1</v>
      </c>
      <c r="U200" s="33">
        <f>IF(ResourceEffects[[#This Row],[Is Local]]="Yes",1,0)</f>
        <v>1</v>
      </c>
      <c r="V200" s="33">
        <f>IF(ResourceEffects[[#This Row],[Is Installed]]="Yes",1,0)</f>
        <v>0</v>
      </c>
      <c r="W200" s="33">
        <f>IF(ResourceEffects[[#This Row],[Status]]="Locked",1,0)</f>
        <v>0</v>
      </c>
      <c r="X200" s="33">
        <f>IF(ResourceEffects[[#This Row],[event_type]]=1,0,1)</f>
        <v>0</v>
      </c>
      <c r="Y200" s="33">
        <f>IF(ResourceEffects[[#This Row],[Use Abundancies]]="Yes",1,0)</f>
        <v>0</v>
      </c>
      <c r="Z200" s="33">
        <f>ResourceEffects[[#This Row],[∆]]</f>
        <v>1</v>
      </c>
      <c r="AB200" s="35">
        <v>21110</v>
      </c>
      <c r="AD200" s="35">
        <v>0</v>
      </c>
      <c r="AE200" s="35">
        <v>2011</v>
      </c>
      <c r="AF200" s="35">
        <v>1</v>
      </c>
      <c r="AG200" s="35">
        <v>1</v>
      </c>
      <c r="AH200" s="35">
        <v>0</v>
      </c>
      <c r="AI200" s="35">
        <v>0</v>
      </c>
      <c r="AJ200" s="35">
        <v>0</v>
      </c>
      <c r="AK200" s="35">
        <v>0</v>
      </c>
      <c r="AL200" s="35">
        <v>3</v>
      </c>
      <c r="AM200" s="35">
        <v>0</v>
      </c>
      <c r="AN200" s="35">
        <v>69</v>
      </c>
    </row>
    <row r="201" spans="1:40" x14ac:dyDescent="0.3">
      <c r="A201" s="39">
        <v>0</v>
      </c>
      <c r="B201" s="32" t="s">
        <v>158</v>
      </c>
      <c r="C201" s="28" t="s">
        <v>455</v>
      </c>
      <c r="D201" s="28">
        <v>2</v>
      </c>
      <c r="E201" s="28" t="s">
        <v>446</v>
      </c>
      <c r="F201" s="32" t="s">
        <v>248</v>
      </c>
      <c r="G201" s="28" t="str">
        <f>"No"</f>
        <v>No</v>
      </c>
      <c r="H201" s="28">
        <f>0</f>
        <v>0</v>
      </c>
      <c r="I201" s="28" t="str">
        <f>"Yes"</f>
        <v>Yes</v>
      </c>
      <c r="J201" s="28" t="str">
        <f t="shared" si="3"/>
        <v>No</v>
      </c>
      <c r="K201" s="28">
        <f>INT(ResourceEffects[[#This Row],[Time]]*TimeInterval/60/60/24)</f>
        <v>0</v>
      </c>
      <c r="L201" s="28">
        <f>INT(ResourceEffects[[#This Row],[Time]]*TimeInterval/60/60)-ResourceEffects[[#This Row],[Days]]*24</f>
        <v>0</v>
      </c>
      <c r="M201" s="28">
        <f>INT(ResourceEffects[[#This Row],[Time]]*TimeInterval/60)-ResourceEffects[[#This Row],[Hours]]*60-ResourceEffects[[#This Row],[Days]]*60*24</f>
        <v>0</v>
      </c>
      <c r="N201" s="28">
        <f>ResourceEffects[[#This Row],[Time]]*TimeInterval-ResourceEffects[[#This Row],[Min]]*60-ResourceEffects[[#This Row],[Hours]]*60*60-ResourceEffects[[#This Row],[Days]]*60*60*24</f>
        <v>0</v>
      </c>
      <c r="O201" s="33">
        <f ca="1">INT(RAND()*999999999)</f>
        <v>451369169</v>
      </c>
      <c r="P201" s="33">
        <f>_xlfn.XLOOKUP(ResourceEffects[[#This Row],[Protocol Name]],ProtocolNamesCol,ProtocolIds,"")</f>
        <v>21100</v>
      </c>
      <c r="Q201" s="33">
        <f>ResourceEffects[[#This Row],[Time]]</f>
        <v>0</v>
      </c>
      <c r="R201" s="33">
        <f>ResourceEffects[[#This Row],[Drone ID]]</f>
        <v>0</v>
      </c>
      <c r="S201" s="33">
        <f>_xlfn.XLOOKUP(ResourceEffects[[#This Row],[Resource Name]],ResourceNames,ResourceIds,"")</f>
        <v>2012</v>
      </c>
      <c r="T201" s="33">
        <f>_xlfn.XLOOKUP(ResourceEffects[[#This Row],[Event Type]],EventTypeNames,EventTypeIds,"")</f>
        <v>1</v>
      </c>
      <c r="U201" s="33">
        <f>IF(ResourceEffects[[#This Row],[Is Local]]="Yes",1,0)</f>
        <v>1</v>
      </c>
      <c r="V201" s="33">
        <f>IF(ResourceEffects[[#This Row],[Is Installed]]="Yes",1,0)</f>
        <v>0</v>
      </c>
      <c r="W201" s="33">
        <f>IF(ResourceEffects[[#This Row],[Status]]="Locked",1,0)</f>
        <v>0</v>
      </c>
      <c r="X201" s="33">
        <f>IF(ResourceEffects[[#This Row],[event_type]]=1,0,1)</f>
        <v>0</v>
      </c>
      <c r="Y201" s="33">
        <f>IF(ResourceEffects[[#This Row],[Use Abundancies]]="Yes",1,0)</f>
        <v>0</v>
      </c>
      <c r="Z201" s="33">
        <f>ResourceEffects[[#This Row],[∆]]</f>
        <v>2</v>
      </c>
      <c r="AB201" s="35">
        <v>21110</v>
      </c>
      <c r="AD201" s="35">
        <v>0</v>
      </c>
      <c r="AE201" s="35">
        <v>2041</v>
      </c>
      <c r="AF201" s="35">
        <v>1</v>
      </c>
      <c r="AG201" s="35">
        <v>1</v>
      </c>
      <c r="AH201" s="35">
        <v>0</v>
      </c>
      <c r="AI201" s="35">
        <v>0</v>
      </c>
      <c r="AJ201" s="35">
        <v>0</v>
      </c>
      <c r="AK201" s="35">
        <v>0</v>
      </c>
      <c r="AL201" s="35">
        <v>1</v>
      </c>
      <c r="AM201" s="35">
        <v>0</v>
      </c>
      <c r="AN201" s="35">
        <v>70</v>
      </c>
    </row>
    <row r="202" spans="1:40" x14ac:dyDescent="0.3">
      <c r="A202" s="39">
        <v>0</v>
      </c>
      <c r="B202" s="32" t="s">
        <v>158</v>
      </c>
      <c r="C202" s="28" t="s">
        <v>455</v>
      </c>
      <c r="D202" s="28">
        <v>1</v>
      </c>
      <c r="E202" s="28" t="s">
        <v>446</v>
      </c>
      <c r="F202" s="32" t="s">
        <v>250</v>
      </c>
      <c r="G202" s="28" t="str">
        <f>"No"</f>
        <v>No</v>
      </c>
      <c r="H202" s="28">
        <f>0</f>
        <v>0</v>
      </c>
      <c r="I202" s="28" t="str">
        <f>"Yes"</f>
        <v>Yes</v>
      </c>
      <c r="J202" s="28" t="str">
        <f t="shared" si="3"/>
        <v>No</v>
      </c>
      <c r="K202" s="28">
        <f>INT(ResourceEffects[[#This Row],[Time]]*TimeInterval/60/60/24)</f>
        <v>0</v>
      </c>
      <c r="L202" s="28">
        <f>INT(ResourceEffects[[#This Row],[Time]]*TimeInterval/60/60)-ResourceEffects[[#This Row],[Days]]*24</f>
        <v>0</v>
      </c>
      <c r="M202" s="28">
        <f>INT(ResourceEffects[[#This Row],[Time]]*TimeInterval/60)-ResourceEffects[[#This Row],[Hours]]*60-ResourceEffects[[#This Row],[Days]]*60*24</f>
        <v>0</v>
      </c>
      <c r="N202" s="28">
        <f>ResourceEffects[[#This Row],[Time]]*TimeInterval-ResourceEffects[[#This Row],[Min]]*60-ResourceEffects[[#This Row],[Hours]]*60*60-ResourceEffects[[#This Row],[Days]]*60*60*24</f>
        <v>0</v>
      </c>
      <c r="O202" s="33">
        <f ca="1">INT(RAND()*999999999)</f>
        <v>396669248</v>
      </c>
      <c r="P202" s="33">
        <f>_xlfn.XLOOKUP(ResourceEffects[[#This Row],[Protocol Name]],ProtocolNamesCol,ProtocolIds,"")</f>
        <v>21100</v>
      </c>
      <c r="Q202" s="33">
        <f>ResourceEffects[[#This Row],[Time]]</f>
        <v>0</v>
      </c>
      <c r="R202" s="33">
        <f>ResourceEffects[[#This Row],[Drone ID]]</f>
        <v>0</v>
      </c>
      <c r="S202" s="33">
        <f>_xlfn.XLOOKUP(ResourceEffects[[#This Row],[Resource Name]],ResourceNames,ResourceIds,"")</f>
        <v>2013</v>
      </c>
      <c r="T202" s="33">
        <f>_xlfn.XLOOKUP(ResourceEffects[[#This Row],[Event Type]],EventTypeNames,EventTypeIds,"")</f>
        <v>1</v>
      </c>
      <c r="U202" s="33">
        <f>IF(ResourceEffects[[#This Row],[Is Local]]="Yes",1,0)</f>
        <v>1</v>
      </c>
      <c r="V202" s="33">
        <f>IF(ResourceEffects[[#This Row],[Is Installed]]="Yes",1,0)</f>
        <v>0</v>
      </c>
      <c r="W202" s="33">
        <f>IF(ResourceEffects[[#This Row],[Status]]="Locked",1,0)</f>
        <v>0</v>
      </c>
      <c r="X202" s="33">
        <f>IF(ResourceEffects[[#This Row],[event_type]]=1,0,1)</f>
        <v>0</v>
      </c>
      <c r="Y202" s="33">
        <f>IF(ResourceEffects[[#This Row],[Use Abundancies]]="Yes",1,0)</f>
        <v>0</v>
      </c>
      <c r="Z202" s="33">
        <f>ResourceEffects[[#This Row],[∆]]</f>
        <v>1</v>
      </c>
      <c r="AB202" s="35">
        <v>21120</v>
      </c>
      <c r="AD202" s="35">
        <v>0</v>
      </c>
      <c r="AE202" s="35">
        <v>1120</v>
      </c>
      <c r="AF202" s="35">
        <v>2</v>
      </c>
      <c r="AG202" s="35">
        <v>1</v>
      </c>
      <c r="AH202" s="35">
        <v>0</v>
      </c>
      <c r="AI202" s="35">
        <v>0</v>
      </c>
      <c r="AJ202" s="35">
        <v>1</v>
      </c>
      <c r="AK202" s="35">
        <v>0</v>
      </c>
      <c r="AL202" s="35">
        <v>12</v>
      </c>
      <c r="AM202" s="35">
        <v>0</v>
      </c>
      <c r="AN202" s="35">
        <v>71</v>
      </c>
    </row>
    <row r="203" spans="1:40" x14ac:dyDescent="0.3">
      <c r="A203" s="39">
        <v>0</v>
      </c>
      <c r="B203" s="32" t="s">
        <v>160</v>
      </c>
      <c r="C203" s="28" t="s">
        <v>456</v>
      </c>
      <c r="D203" s="28">
        <v>16</v>
      </c>
      <c r="E203" s="28" t="s">
        <v>446</v>
      </c>
      <c r="F203" s="32" t="s">
        <v>216</v>
      </c>
      <c r="G203" s="28" t="str">
        <f>"No"</f>
        <v>No</v>
      </c>
      <c r="H203" s="28">
        <f>0</f>
        <v>0</v>
      </c>
      <c r="I203" s="28" t="str">
        <f>"Yes"</f>
        <v>Yes</v>
      </c>
      <c r="J203" s="28" t="str">
        <f t="shared" si="3"/>
        <v>No</v>
      </c>
      <c r="K203" s="28">
        <f>INT(ResourceEffects[[#This Row],[Time]]*TimeInterval/60/60/24)</f>
        <v>0</v>
      </c>
      <c r="L203" s="28">
        <f>INT(ResourceEffects[[#This Row],[Time]]*TimeInterval/60/60)-ResourceEffects[[#This Row],[Days]]*24</f>
        <v>0</v>
      </c>
      <c r="M203" s="28">
        <f>INT(ResourceEffects[[#This Row],[Time]]*TimeInterval/60)-ResourceEffects[[#This Row],[Hours]]*60-ResourceEffects[[#This Row],[Days]]*60*24</f>
        <v>0</v>
      </c>
      <c r="N203" s="28">
        <f>ResourceEffects[[#This Row],[Time]]*TimeInterval-ResourceEffects[[#This Row],[Min]]*60-ResourceEffects[[#This Row],[Hours]]*60*60-ResourceEffects[[#This Row],[Days]]*60*60*24</f>
        <v>0</v>
      </c>
      <c r="O203" s="33">
        <f ca="1">INT(RAND()*999999999)</f>
        <v>544043353</v>
      </c>
      <c r="P203" s="33">
        <f>_xlfn.XLOOKUP(ResourceEffects[[#This Row],[Protocol Name]],ProtocolNamesCol,ProtocolIds,"")</f>
        <v>21110</v>
      </c>
      <c r="Q203" s="33">
        <f>ResourceEffects[[#This Row],[Time]]</f>
        <v>0</v>
      </c>
      <c r="R203" s="33">
        <f>ResourceEffects[[#This Row],[Drone ID]]</f>
        <v>0</v>
      </c>
      <c r="S203" s="33">
        <f>_xlfn.XLOOKUP(ResourceEffects[[#This Row],[Resource Name]],ResourceNames,ResourceIds,"")</f>
        <v>1110</v>
      </c>
      <c r="T203" s="33">
        <f>_xlfn.XLOOKUP(ResourceEffects[[#This Row],[Event Type]],EventTypeNames,EventTypeIds,"")</f>
        <v>2</v>
      </c>
      <c r="U203" s="33">
        <f>IF(ResourceEffects[[#This Row],[Is Local]]="Yes",1,0)</f>
        <v>1</v>
      </c>
      <c r="V203" s="33">
        <f>IF(ResourceEffects[[#This Row],[Is Installed]]="Yes",1,0)</f>
        <v>0</v>
      </c>
      <c r="W203" s="33">
        <f>IF(ResourceEffects[[#This Row],[Status]]="Locked",1,0)</f>
        <v>0</v>
      </c>
      <c r="X203" s="33">
        <f>IF(ResourceEffects[[#This Row],[event_type]]=1,0,1)</f>
        <v>1</v>
      </c>
      <c r="Y203" s="33">
        <f>IF(ResourceEffects[[#This Row],[Use Abundancies]]="Yes",1,0)</f>
        <v>0</v>
      </c>
      <c r="Z203" s="33">
        <f>ResourceEffects[[#This Row],[∆]]</f>
        <v>16</v>
      </c>
      <c r="AB203" s="35">
        <v>21120</v>
      </c>
      <c r="AD203" s="35">
        <v>0</v>
      </c>
      <c r="AE203" s="35">
        <v>2012</v>
      </c>
      <c r="AF203" s="35">
        <v>1</v>
      </c>
      <c r="AG203" s="35">
        <v>1</v>
      </c>
      <c r="AH203" s="35">
        <v>0</v>
      </c>
      <c r="AI203" s="35">
        <v>0</v>
      </c>
      <c r="AJ203" s="35">
        <v>0</v>
      </c>
      <c r="AK203" s="35">
        <v>0</v>
      </c>
      <c r="AL203" s="35">
        <v>1</v>
      </c>
      <c r="AM203" s="35">
        <v>0</v>
      </c>
      <c r="AN203" s="35">
        <v>72</v>
      </c>
    </row>
    <row r="204" spans="1:40" x14ac:dyDescent="0.3">
      <c r="A204" s="39">
        <v>0</v>
      </c>
      <c r="B204" s="32" t="s">
        <v>160</v>
      </c>
      <c r="C204" s="28" t="s">
        <v>455</v>
      </c>
      <c r="D204" s="28">
        <v>3</v>
      </c>
      <c r="E204" s="28" t="s">
        <v>446</v>
      </c>
      <c r="F204" s="32" t="s">
        <v>246</v>
      </c>
      <c r="G204" s="28" t="str">
        <f>"No"</f>
        <v>No</v>
      </c>
      <c r="H204" s="28">
        <f>0</f>
        <v>0</v>
      </c>
      <c r="I204" s="28" t="str">
        <f>"Yes"</f>
        <v>Yes</v>
      </c>
      <c r="J204" s="28" t="str">
        <f t="shared" si="3"/>
        <v>No</v>
      </c>
      <c r="K204" s="28">
        <f>INT(ResourceEffects[[#This Row],[Time]]*TimeInterval/60/60/24)</f>
        <v>0</v>
      </c>
      <c r="L204" s="28">
        <f>INT(ResourceEffects[[#This Row],[Time]]*TimeInterval/60/60)-ResourceEffects[[#This Row],[Days]]*24</f>
        <v>0</v>
      </c>
      <c r="M204" s="28">
        <f>INT(ResourceEffects[[#This Row],[Time]]*TimeInterval/60)-ResourceEffects[[#This Row],[Hours]]*60-ResourceEffects[[#This Row],[Days]]*60*24</f>
        <v>0</v>
      </c>
      <c r="N204" s="28">
        <f>ResourceEffects[[#This Row],[Time]]*TimeInterval-ResourceEffects[[#This Row],[Min]]*60-ResourceEffects[[#This Row],[Hours]]*60*60-ResourceEffects[[#This Row],[Days]]*60*60*24</f>
        <v>0</v>
      </c>
      <c r="O204" s="33">
        <f ca="1">INT(RAND()*999999999)</f>
        <v>814000845</v>
      </c>
      <c r="P204" s="33">
        <f>_xlfn.XLOOKUP(ResourceEffects[[#This Row],[Protocol Name]],ProtocolNamesCol,ProtocolIds,"")</f>
        <v>21110</v>
      </c>
      <c r="Q204" s="33">
        <f>ResourceEffects[[#This Row],[Time]]</f>
        <v>0</v>
      </c>
      <c r="R204" s="33">
        <f>ResourceEffects[[#This Row],[Drone ID]]</f>
        <v>0</v>
      </c>
      <c r="S204" s="33">
        <f>_xlfn.XLOOKUP(ResourceEffects[[#This Row],[Resource Name]],ResourceNames,ResourceIds,"")</f>
        <v>2011</v>
      </c>
      <c r="T204" s="33">
        <f>_xlfn.XLOOKUP(ResourceEffects[[#This Row],[Event Type]],EventTypeNames,EventTypeIds,"")</f>
        <v>1</v>
      </c>
      <c r="U204" s="33">
        <f>IF(ResourceEffects[[#This Row],[Is Local]]="Yes",1,0)</f>
        <v>1</v>
      </c>
      <c r="V204" s="33">
        <f>IF(ResourceEffects[[#This Row],[Is Installed]]="Yes",1,0)</f>
        <v>0</v>
      </c>
      <c r="W204" s="33">
        <f>IF(ResourceEffects[[#This Row],[Status]]="Locked",1,0)</f>
        <v>0</v>
      </c>
      <c r="X204" s="33">
        <f>IF(ResourceEffects[[#This Row],[event_type]]=1,0,1)</f>
        <v>0</v>
      </c>
      <c r="Y204" s="33">
        <f>IF(ResourceEffects[[#This Row],[Use Abundancies]]="Yes",1,0)</f>
        <v>0</v>
      </c>
      <c r="Z204" s="33">
        <f>ResourceEffects[[#This Row],[∆]]</f>
        <v>3</v>
      </c>
      <c r="AB204" s="35">
        <v>21120</v>
      </c>
      <c r="AD204" s="35">
        <v>0</v>
      </c>
      <c r="AE204" s="35">
        <v>2031</v>
      </c>
      <c r="AF204" s="35">
        <v>1</v>
      </c>
      <c r="AG204" s="35">
        <v>1</v>
      </c>
      <c r="AH204" s="35">
        <v>0</v>
      </c>
      <c r="AI204" s="35">
        <v>0</v>
      </c>
      <c r="AJ204" s="35">
        <v>0</v>
      </c>
      <c r="AK204" s="35">
        <v>0</v>
      </c>
      <c r="AL204" s="35">
        <v>2</v>
      </c>
      <c r="AM204" s="35">
        <v>0</v>
      </c>
      <c r="AN204" s="35">
        <v>73</v>
      </c>
    </row>
    <row r="205" spans="1:40" x14ac:dyDescent="0.3">
      <c r="A205" s="39">
        <v>0</v>
      </c>
      <c r="B205" s="32" t="s">
        <v>160</v>
      </c>
      <c r="C205" s="28" t="s">
        <v>455</v>
      </c>
      <c r="D205" s="28">
        <v>1</v>
      </c>
      <c r="E205" s="28" t="s">
        <v>446</v>
      </c>
      <c r="F205" s="32" t="s">
        <v>264</v>
      </c>
      <c r="G205" s="28" t="str">
        <f>"No"</f>
        <v>No</v>
      </c>
      <c r="H205" s="28">
        <f>0</f>
        <v>0</v>
      </c>
      <c r="I205" s="28" t="str">
        <f>"Yes"</f>
        <v>Yes</v>
      </c>
      <c r="J205" s="28" t="str">
        <f t="shared" si="3"/>
        <v>No</v>
      </c>
      <c r="K205" s="28">
        <f>INT(ResourceEffects[[#This Row],[Time]]*TimeInterval/60/60/24)</f>
        <v>0</v>
      </c>
      <c r="L205" s="28">
        <f>INT(ResourceEffects[[#This Row],[Time]]*TimeInterval/60/60)-ResourceEffects[[#This Row],[Days]]*24</f>
        <v>0</v>
      </c>
      <c r="M205" s="28">
        <f>INT(ResourceEffects[[#This Row],[Time]]*TimeInterval/60)-ResourceEffects[[#This Row],[Hours]]*60-ResourceEffects[[#This Row],[Days]]*60*24</f>
        <v>0</v>
      </c>
      <c r="N205" s="28">
        <f>ResourceEffects[[#This Row],[Time]]*TimeInterval-ResourceEffects[[#This Row],[Min]]*60-ResourceEffects[[#This Row],[Hours]]*60*60-ResourceEffects[[#This Row],[Days]]*60*60*24</f>
        <v>0</v>
      </c>
      <c r="O205" s="33">
        <f ca="1">INT(RAND()*999999999)</f>
        <v>923638795</v>
      </c>
      <c r="P205" s="33">
        <f>_xlfn.XLOOKUP(ResourceEffects[[#This Row],[Protocol Name]],ProtocolNamesCol,ProtocolIds,"")</f>
        <v>21110</v>
      </c>
      <c r="Q205" s="33">
        <f>ResourceEffects[[#This Row],[Time]]</f>
        <v>0</v>
      </c>
      <c r="R205" s="33">
        <f>ResourceEffects[[#This Row],[Drone ID]]</f>
        <v>0</v>
      </c>
      <c r="S205" s="33">
        <f>_xlfn.XLOOKUP(ResourceEffects[[#This Row],[Resource Name]],ResourceNames,ResourceIds,"")</f>
        <v>2041</v>
      </c>
      <c r="T205" s="33">
        <f>_xlfn.XLOOKUP(ResourceEffects[[#This Row],[Event Type]],EventTypeNames,EventTypeIds,"")</f>
        <v>1</v>
      </c>
      <c r="U205" s="33">
        <f>IF(ResourceEffects[[#This Row],[Is Local]]="Yes",1,0)</f>
        <v>1</v>
      </c>
      <c r="V205" s="33">
        <f>IF(ResourceEffects[[#This Row],[Is Installed]]="Yes",1,0)</f>
        <v>0</v>
      </c>
      <c r="W205" s="33">
        <f>IF(ResourceEffects[[#This Row],[Status]]="Locked",1,0)</f>
        <v>0</v>
      </c>
      <c r="X205" s="33">
        <f>IF(ResourceEffects[[#This Row],[event_type]]=1,0,1)</f>
        <v>0</v>
      </c>
      <c r="Y205" s="33">
        <f>IF(ResourceEffects[[#This Row],[Use Abundancies]]="Yes",1,0)</f>
        <v>0</v>
      </c>
      <c r="Z205" s="33">
        <f>ResourceEffects[[#This Row],[∆]]</f>
        <v>1</v>
      </c>
      <c r="AB205" s="35">
        <v>21120</v>
      </c>
      <c r="AD205" s="35">
        <v>0</v>
      </c>
      <c r="AE205" s="35">
        <v>2032</v>
      </c>
      <c r="AF205" s="35">
        <v>1</v>
      </c>
      <c r="AG205" s="35">
        <v>1</v>
      </c>
      <c r="AH205" s="35">
        <v>0</v>
      </c>
      <c r="AI205" s="35">
        <v>0</v>
      </c>
      <c r="AJ205" s="35">
        <v>0</v>
      </c>
      <c r="AK205" s="35">
        <v>0</v>
      </c>
      <c r="AL205" s="35">
        <v>1</v>
      </c>
      <c r="AM205" s="35">
        <v>0</v>
      </c>
      <c r="AN205" s="35">
        <v>74</v>
      </c>
    </row>
    <row r="206" spans="1:40" x14ac:dyDescent="0.3">
      <c r="A206" s="39">
        <v>0</v>
      </c>
      <c r="B206" s="32" t="s">
        <v>162</v>
      </c>
      <c r="C206" s="28" t="s">
        <v>456</v>
      </c>
      <c r="D206" s="28">
        <v>12</v>
      </c>
      <c r="E206" s="28" t="s">
        <v>446</v>
      </c>
      <c r="F206" s="32" t="s">
        <v>217</v>
      </c>
      <c r="G206" s="28" t="str">
        <f>"No"</f>
        <v>No</v>
      </c>
      <c r="H206" s="28">
        <f>0</f>
        <v>0</v>
      </c>
      <c r="I206" s="28" t="str">
        <f>"Yes"</f>
        <v>Yes</v>
      </c>
      <c r="J206" s="28" t="str">
        <f t="shared" si="3"/>
        <v>No</v>
      </c>
      <c r="K206" s="28">
        <f>INT(ResourceEffects[[#This Row],[Time]]*TimeInterval/60/60/24)</f>
        <v>0</v>
      </c>
      <c r="L206" s="28">
        <f>INT(ResourceEffects[[#This Row],[Time]]*TimeInterval/60/60)-ResourceEffects[[#This Row],[Days]]*24</f>
        <v>0</v>
      </c>
      <c r="M206" s="28">
        <f>INT(ResourceEffects[[#This Row],[Time]]*TimeInterval/60)-ResourceEffects[[#This Row],[Hours]]*60-ResourceEffects[[#This Row],[Days]]*60*24</f>
        <v>0</v>
      </c>
      <c r="N206" s="28">
        <f>ResourceEffects[[#This Row],[Time]]*TimeInterval-ResourceEffects[[#This Row],[Min]]*60-ResourceEffects[[#This Row],[Hours]]*60*60-ResourceEffects[[#This Row],[Days]]*60*60*24</f>
        <v>0</v>
      </c>
      <c r="O206" s="33">
        <f ca="1">INT(RAND()*999999999)</f>
        <v>287913126</v>
      </c>
      <c r="P206" s="33">
        <f>_xlfn.XLOOKUP(ResourceEffects[[#This Row],[Protocol Name]],ProtocolNamesCol,ProtocolIds,"")</f>
        <v>21120</v>
      </c>
      <c r="Q206" s="33">
        <f>ResourceEffects[[#This Row],[Time]]</f>
        <v>0</v>
      </c>
      <c r="R206" s="33">
        <f>ResourceEffects[[#This Row],[Drone ID]]</f>
        <v>0</v>
      </c>
      <c r="S206" s="33">
        <f>_xlfn.XLOOKUP(ResourceEffects[[#This Row],[Resource Name]],ResourceNames,ResourceIds,"")</f>
        <v>1120</v>
      </c>
      <c r="T206" s="33">
        <f>_xlfn.XLOOKUP(ResourceEffects[[#This Row],[Event Type]],EventTypeNames,EventTypeIds,"")</f>
        <v>2</v>
      </c>
      <c r="U206" s="33">
        <f>IF(ResourceEffects[[#This Row],[Is Local]]="Yes",1,0)</f>
        <v>1</v>
      </c>
      <c r="V206" s="33">
        <f>IF(ResourceEffects[[#This Row],[Is Installed]]="Yes",1,0)</f>
        <v>0</v>
      </c>
      <c r="W206" s="33">
        <f>IF(ResourceEffects[[#This Row],[Status]]="Locked",1,0)</f>
        <v>0</v>
      </c>
      <c r="X206" s="33">
        <f>IF(ResourceEffects[[#This Row],[event_type]]=1,0,1)</f>
        <v>1</v>
      </c>
      <c r="Y206" s="33">
        <f>IF(ResourceEffects[[#This Row],[Use Abundancies]]="Yes",1,0)</f>
        <v>0</v>
      </c>
      <c r="Z206" s="33">
        <f>ResourceEffects[[#This Row],[∆]]</f>
        <v>12</v>
      </c>
      <c r="AB206" s="35">
        <v>21130</v>
      </c>
      <c r="AD206" s="35">
        <v>0</v>
      </c>
      <c r="AE206" s="35">
        <v>1130</v>
      </c>
      <c r="AF206" s="35">
        <v>2</v>
      </c>
      <c r="AG206" s="35">
        <v>1</v>
      </c>
      <c r="AH206" s="35">
        <v>0</v>
      </c>
      <c r="AI206" s="35">
        <v>0</v>
      </c>
      <c r="AJ206" s="35">
        <v>1</v>
      </c>
      <c r="AK206" s="35">
        <v>0</v>
      </c>
      <c r="AL206" s="35">
        <v>18</v>
      </c>
      <c r="AM206" s="35">
        <v>0</v>
      </c>
      <c r="AN206" s="35">
        <v>75</v>
      </c>
    </row>
    <row r="207" spans="1:40" x14ac:dyDescent="0.3">
      <c r="A207" s="39">
        <v>0</v>
      </c>
      <c r="B207" s="32" t="s">
        <v>162</v>
      </c>
      <c r="C207" s="28" t="s">
        <v>455</v>
      </c>
      <c r="D207" s="28">
        <v>1</v>
      </c>
      <c r="E207" s="28" t="s">
        <v>446</v>
      </c>
      <c r="F207" s="32" t="s">
        <v>248</v>
      </c>
      <c r="G207" s="28" t="str">
        <f>"No"</f>
        <v>No</v>
      </c>
      <c r="H207" s="28">
        <f>0</f>
        <v>0</v>
      </c>
      <c r="I207" s="28" t="str">
        <f>"Yes"</f>
        <v>Yes</v>
      </c>
      <c r="J207" s="28" t="str">
        <f t="shared" si="3"/>
        <v>No</v>
      </c>
      <c r="K207" s="28">
        <f>INT(ResourceEffects[[#This Row],[Time]]*TimeInterval/60/60/24)</f>
        <v>0</v>
      </c>
      <c r="L207" s="28">
        <f>INT(ResourceEffects[[#This Row],[Time]]*TimeInterval/60/60)-ResourceEffects[[#This Row],[Days]]*24</f>
        <v>0</v>
      </c>
      <c r="M207" s="28">
        <f>INT(ResourceEffects[[#This Row],[Time]]*TimeInterval/60)-ResourceEffects[[#This Row],[Hours]]*60-ResourceEffects[[#This Row],[Days]]*60*24</f>
        <v>0</v>
      </c>
      <c r="N207" s="28">
        <f>ResourceEffects[[#This Row],[Time]]*TimeInterval-ResourceEffects[[#This Row],[Min]]*60-ResourceEffects[[#This Row],[Hours]]*60*60-ResourceEffects[[#This Row],[Days]]*60*60*24</f>
        <v>0</v>
      </c>
      <c r="O207" s="33">
        <f ca="1">INT(RAND()*999999999)</f>
        <v>91895421</v>
      </c>
      <c r="P207" s="33">
        <f>_xlfn.XLOOKUP(ResourceEffects[[#This Row],[Protocol Name]],ProtocolNamesCol,ProtocolIds,"")</f>
        <v>21120</v>
      </c>
      <c r="Q207" s="33">
        <f>ResourceEffects[[#This Row],[Time]]</f>
        <v>0</v>
      </c>
      <c r="R207" s="33">
        <f>ResourceEffects[[#This Row],[Drone ID]]</f>
        <v>0</v>
      </c>
      <c r="S207" s="33">
        <f>_xlfn.XLOOKUP(ResourceEffects[[#This Row],[Resource Name]],ResourceNames,ResourceIds,"")</f>
        <v>2012</v>
      </c>
      <c r="T207" s="33">
        <f>_xlfn.XLOOKUP(ResourceEffects[[#This Row],[Event Type]],EventTypeNames,EventTypeIds,"")</f>
        <v>1</v>
      </c>
      <c r="U207" s="33">
        <f>IF(ResourceEffects[[#This Row],[Is Local]]="Yes",1,0)</f>
        <v>1</v>
      </c>
      <c r="V207" s="33">
        <f>IF(ResourceEffects[[#This Row],[Is Installed]]="Yes",1,0)</f>
        <v>0</v>
      </c>
      <c r="W207" s="33">
        <f>IF(ResourceEffects[[#This Row],[Status]]="Locked",1,0)</f>
        <v>0</v>
      </c>
      <c r="X207" s="33">
        <f>IF(ResourceEffects[[#This Row],[event_type]]=1,0,1)</f>
        <v>0</v>
      </c>
      <c r="Y207" s="33">
        <f>IF(ResourceEffects[[#This Row],[Use Abundancies]]="Yes",1,0)</f>
        <v>0</v>
      </c>
      <c r="Z207" s="33">
        <f>ResourceEffects[[#This Row],[∆]]</f>
        <v>1</v>
      </c>
      <c r="AB207" s="35">
        <v>21130</v>
      </c>
      <c r="AD207" s="35">
        <v>0</v>
      </c>
      <c r="AE207" s="35">
        <v>2011</v>
      </c>
      <c r="AF207" s="35">
        <v>1</v>
      </c>
      <c r="AG207" s="35">
        <v>1</v>
      </c>
      <c r="AH207" s="35">
        <v>0</v>
      </c>
      <c r="AI207" s="35">
        <v>0</v>
      </c>
      <c r="AJ207" s="35">
        <v>0</v>
      </c>
      <c r="AK207" s="35">
        <v>0</v>
      </c>
      <c r="AL207" s="35">
        <v>3</v>
      </c>
      <c r="AM207" s="35">
        <v>0</v>
      </c>
      <c r="AN207" s="35">
        <v>76</v>
      </c>
    </row>
    <row r="208" spans="1:40" x14ac:dyDescent="0.3">
      <c r="A208" s="39">
        <v>0</v>
      </c>
      <c r="B208" s="32" t="s">
        <v>162</v>
      </c>
      <c r="C208" s="28" t="s">
        <v>455</v>
      </c>
      <c r="D208" s="28">
        <v>2</v>
      </c>
      <c r="E208" s="28" t="s">
        <v>446</v>
      </c>
      <c r="F208" s="32" t="s">
        <v>258</v>
      </c>
      <c r="G208" s="28" t="str">
        <f>"No"</f>
        <v>No</v>
      </c>
      <c r="H208" s="28">
        <f>0</f>
        <v>0</v>
      </c>
      <c r="I208" s="28" t="str">
        <f>"Yes"</f>
        <v>Yes</v>
      </c>
      <c r="J208" s="28" t="str">
        <f t="shared" si="3"/>
        <v>No</v>
      </c>
      <c r="K208" s="28">
        <f>INT(ResourceEffects[[#This Row],[Time]]*TimeInterval/60/60/24)</f>
        <v>0</v>
      </c>
      <c r="L208" s="28">
        <f>INT(ResourceEffects[[#This Row],[Time]]*TimeInterval/60/60)-ResourceEffects[[#This Row],[Days]]*24</f>
        <v>0</v>
      </c>
      <c r="M208" s="28">
        <f>INT(ResourceEffects[[#This Row],[Time]]*TimeInterval/60)-ResourceEffects[[#This Row],[Hours]]*60-ResourceEffects[[#This Row],[Days]]*60*24</f>
        <v>0</v>
      </c>
      <c r="N208" s="28">
        <f>ResourceEffects[[#This Row],[Time]]*TimeInterval-ResourceEffects[[#This Row],[Min]]*60-ResourceEffects[[#This Row],[Hours]]*60*60-ResourceEffects[[#This Row],[Days]]*60*60*24</f>
        <v>0</v>
      </c>
      <c r="O208" s="33">
        <f ca="1">INT(RAND()*999999999)</f>
        <v>111543336</v>
      </c>
      <c r="P208" s="33">
        <f>_xlfn.XLOOKUP(ResourceEffects[[#This Row],[Protocol Name]],ProtocolNamesCol,ProtocolIds,"")</f>
        <v>21120</v>
      </c>
      <c r="Q208" s="33">
        <f>ResourceEffects[[#This Row],[Time]]</f>
        <v>0</v>
      </c>
      <c r="R208" s="33">
        <f>ResourceEffects[[#This Row],[Drone ID]]</f>
        <v>0</v>
      </c>
      <c r="S208" s="33">
        <f>_xlfn.XLOOKUP(ResourceEffects[[#This Row],[Resource Name]],ResourceNames,ResourceIds,"")</f>
        <v>2031</v>
      </c>
      <c r="T208" s="33">
        <f>_xlfn.XLOOKUP(ResourceEffects[[#This Row],[Event Type]],EventTypeNames,EventTypeIds,"")</f>
        <v>1</v>
      </c>
      <c r="U208" s="33">
        <f>IF(ResourceEffects[[#This Row],[Is Local]]="Yes",1,0)</f>
        <v>1</v>
      </c>
      <c r="V208" s="33">
        <f>IF(ResourceEffects[[#This Row],[Is Installed]]="Yes",1,0)</f>
        <v>0</v>
      </c>
      <c r="W208" s="33">
        <f>IF(ResourceEffects[[#This Row],[Status]]="Locked",1,0)</f>
        <v>0</v>
      </c>
      <c r="X208" s="33">
        <f>IF(ResourceEffects[[#This Row],[event_type]]=1,0,1)</f>
        <v>0</v>
      </c>
      <c r="Y208" s="33">
        <f>IF(ResourceEffects[[#This Row],[Use Abundancies]]="Yes",1,0)</f>
        <v>0</v>
      </c>
      <c r="Z208" s="33">
        <f>ResourceEffects[[#This Row],[∆]]</f>
        <v>2</v>
      </c>
      <c r="AB208" s="35">
        <v>21130</v>
      </c>
      <c r="AD208" s="35">
        <v>0</v>
      </c>
      <c r="AE208" s="35">
        <v>2012</v>
      </c>
      <c r="AF208" s="35">
        <v>1</v>
      </c>
      <c r="AG208" s="35">
        <v>1</v>
      </c>
      <c r="AH208" s="35">
        <v>0</v>
      </c>
      <c r="AI208" s="35">
        <v>0</v>
      </c>
      <c r="AJ208" s="35">
        <v>0</v>
      </c>
      <c r="AK208" s="35">
        <v>0</v>
      </c>
      <c r="AL208" s="35">
        <v>2</v>
      </c>
      <c r="AM208" s="35">
        <v>0</v>
      </c>
      <c r="AN208" s="35">
        <v>77</v>
      </c>
    </row>
    <row r="209" spans="1:40" x14ac:dyDescent="0.3">
      <c r="A209" s="39">
        <v>0</v>
      </c>
      <c r="B209" s="32" t="s">
        <v>162</v>
      </c>
      <c r="C209" s="28" t="s">
        <v>455</v>
      </c>
      <c r="D209" s="28">
        <v>1</v>
      </c>
      <c r="E209" s="28" t="s">
        <v>446</v>
      </c>
      <c r="F209" s="32" t="s">
        <v>260</v>
      </c>
      <c r="G209" s="28" t="str">
        <f>"No"</f>
        <v>No</v>
      </c>
      <c r="H209" s="28">
        <f>0</f>
        <v>0</v>
      </c>
      <c r="I209" s="28" t="str">
        <f>"Yes"</f>
        <v>Yes</v>
      </c>
      <c r="J209" s="28" t="str">
        <f t="shared" si="3"/>
        <v>No</v>
      </c>
      <c r="K209" s="28">
        <f>INT(ResourceEffects[[#This Row],[Time]]*TimeInterval/60/60/24)</f>
        <v>0</v>
      </c>
      <c r="L209" s="28">
        <f>INT(ResourceEffects[[#This Row],[Time]]*TimeInterval/60/60)-ResourceEffects[[#This Row],[Days]]*24</f>
        <v>0</v>
      </c>
      <c r="M209" s="28">
        <f>INT(ResourceEffects[[#This Row],[Time]]*TimeInterval/60)-ResourceEffects[[#This Row],[Hours]]*60-ResourceEffects[[#This Row],[Days]]*60*24</f>
        <v>0</v>
      </c>
      <c r="N209" s="28">
        <f>ResourceEffects[[#This Row],[Time]]*TimeInterval-ResourceEffects[[#This Row],[Min]]*60-ResourceEffects[[#This Row],[Hours]]*60*60-ResourceEffects[[#This Row],[Days]]*60*60*24</f>
        <v>0</v>
      </c>
      <c r="O209" s="33">
        <f ca="1">INT(RAND()*999999999)</f>
        <v>6487766</v>
      </c>
      <c r="P209" s="33">
        <f>_xlfn.XLOOKUP(ResourceEffects[[#This Row],[Protocol Name]],ProtocolNamesCol,ProtocolIds,"")</f>
        <v>21120</v>
      </c>
      <c r="Q209" s="33">
        <f>ResourceEffects[[#This Row],[Time]]</f>
        <v>0</v>
      </c>
      <c r="R209" s="33">
        <f>ResourceEffects[[#This Row],[Drone ID]]</f>
        <v>0</v>
      </c>
      <c r="S209" s="33">
        <f>_xlfn.XLOOKUP(ResourceEffects[[#This Row],[Resource Name]],ResourceNames,ResourceIds,"")</f>
        <v>2032</v>
      </c>
      <c r="T209" s="33">
        <f>_xlfn.XLOOKUP(ResourceEffects[[#This Row],[Event Type]],EventTypeNames,EventTypeIds,"")</f>
        <v>1</v>
      </c>
      <c r="U209" s="33">
        <f>IF(ResourceEffects[[#This Row],[Is Local]]="Yes",1,0)</f>
        <v>1</v>
      </c>
      <c r="V209" s="33">
        <f>IF(ResourceEffects[[#This Row],[Is Installed]]="Yes",1,0)</f>
        <v>0</v>
      </c>
      <c r="W209" s="33">
        <f>IF(ResourceEffects[[#This Row],[Status]]="Locked",1,0)</f>
        <v>0</v>
      </c>
      <c r="X209" s="33">
        <f>IF(ResourceEffects[[#This Row],[event_type]]=1,0,1)</f>
        <v>0</v>
      </c>
      <c r="Y209" s="33">
        <f>IF(ResourceEffects[[#This Row],[Use Abundancies]]="Yes",1,0)</f>
        <v>0</v>
      </c>
      <c r="Z209" s="33">
        <f>ResourceEffects[[#This Row],[∆]]</f>
        <v>1</v>
      </c>
      <c r="AB209" s="35">
        <v>21130</v>
      </c>
      <c r="AD209" s="35">
        <v>0</v>
      </c>
      <c r="AE209" s="35">
        <v>2032</v>
      </c>
      <c r="AF209" s="35">
        <v>1</v>
      </c>
      <c r="AG209" s="35">
        <v>1</v>
      </c>
      <c r="AH209" s="35">
        <v>0</v>
      </c>
      <c r="AI209" s="35">
        <v>0</v>
      </c>
      <c r="AJ209" s="35">
        <v>0</v>
      </c>
      <c r="AK209" s="35">
        <v>0</v>
      </c>
      <c r="AL209" s="35">
        <v>1</v>
      </c>
      <c r="AM209" s="35">
        <v>0</v>
      </c>
      <c r="AN209" s="35">
        <v>78</v>
      </c>
    </row>
    <row r="210" spans="1:40" x14ac:dyDescent="0.3">
      <c r="A210" s="39">
        <v>0</v>
      </c>
      <c r="B210" s="32" t="s">
        <v>164</v>
      </c>
      <c r="C210" s="28" t="s">
        <v>456</v>
      </c>
      <c r="D210" s="28">
        <v>18</v>
      </c>
      <c r="E210" s="28" t="s">
        <v>446</v>
      </c>
      <c r="F210" s="32" t="s">
        <v>218</v>
      </c>
      <c r="G210" s="28" t="str">
        <f>"No"</f>
        <v>No</v>
      </c>
      <c r="H210" s="28">
        <f>0</f>
        <v>0</v>
      </c>
      <c r="I210" s="28" t="str">
        <f>"Yes"</f>
        <v>Yes</v>
      </c>
      <c r="J210" s="28" t="str">
        <f t="shared" si="3"/>
        <v>No</v>
      </c>
      <c r="K210" s="28">
        <f>INT(ResourceEffects[[#This Row],[Time]]*TimeInterval/60/60/24)</f>
        <v>0</v>
      </c>
      <c r="L210" s="28">
        <f>INT(ResourceEffects[[#This Row],[Time]]*TimeInterval/60/60)-ResourceEffects[[#This Row],[Days]]*24</f>
        <v>0</v>
      </c>
      <c r="M210" s="28">
        <f>INT(ResourceEffects[[#This Row],[Time]]*TimeInterval/60)-ResourceEffects[[#This Row],[Hours]]*60-ResourceEffects[[#This Row],[Days]]*60*24</f>
        <v>0</v>
      </c>
      <c r="N210" s="28">
        <f>ResourceEffects[[#This Row],[Time]]*TimeInterval-ResourceEffects[[#This Row],[Min]]*60-ResourceEffects[[#This Row],[Hours]]*60*60-ResourceEffects[[#This Row],[Days]]*60*60*24</f>
        <v>0</v>
      </c>
      <c r="O210" s="33">
        <f ca="1">INT(RAND()*999999999)</f>
        <v>517227918</v>
      </c>
      <c r="P210" s="33">
        <f>_xlfn.XLOOKUP(ResourceEffects[[#This Row],[Protocol Name]],ProtocolNamesCol,ProtocolIds,"")</f>
        <v>21130</v>
      </c>
      <c r="Q210" s="33">
        <f>ResourceEffects[[#This Row],[Time]]</f>
        <v>0</v>
      </c>
      <c r="R210" s="33">
        <f>ResourceEffects[[#This Row],[Drone ID]]</f>
        <v>0</v>
      </c>
      <c r="S210" s="33">
        <f>_xlfn.XLOOKUP(ResourceEffects[[#This Row],[Resource Name]],ResourceNames,ResourceIds,"")</f>
        <v>1130</v>
      </c>
      <c r="T210" s="33">
        <f>_xlfn.XLOOKUP(ResourceEffects[[#This Row],[Event Type]],EventTypeNames,EventTypeIds,"")</f>
        <v>2</v>
      </c>
      <c r="U210" s="33">
        <f>IF(ResourceEffects[[#This Row],[Is Local]]="Yes",1,0)</f>
        <v>1</v>
      </c>
      <c r="V210" s="33">
        <f>IF(ResourceEffects[[#This Row],[Is Installed]]="Yes",1,0)</f>
        <v>0</v>
      </c>
      <c r="W210" s="33">
        <f>IF(ResourceEffects[[#This Row],[Status]]="Locked",1,0)</f>
        <v>0</v>
      </c>
      <c r="X210" s="33">
        <f>IF(ResourceEffects[[#This Row],[event_type]]=1,0,1)</f>
        <v>1</v>
      </c>
      <c r="Y210" s="33">
        <f>IF(ResourceEffects[[#This Row],[Use Abundancies]]="Yes",1,0)</f>
        <v>0</v>
      </c>
      <c r="Z210" s="33">
        <f>ResourceEffects[[#This Row],[∆]]</f>
        <v>18</v>
      </c>
      <c r="AB210" s="35">
        <v>21200</v>
      </c>
      <c r="AD210" s="35">
        <v>0</v>
      </c>
      <c r="AE210" s="35">
        <v>1200</v>
      </c>
      <c r="AF210" s="35">
        <v>2</v>
      </c>
      <c r="AG210" s="35">
        <v>1</v>
      </c>
      <c r="AH210" s="35">
        <v>0</v>
      </c>
      <c r="AI210" s="35">
        <v>0</v>
      </c>
      <c r="AJ210" s="35">
        <v>1</v>
      </c>
      <c r="AK210" s="35">
        <v>0</v>
      </c>
      <c r="AL210" s="35">
        <v>20</v>
      </c>
      <c r="AM210" s="35">
        <v>0</v>
      </c>
      <c r="AN210" s="35">
        <v>79</v>
      </c>
    </row>
    <row r="211" spans="1:40" x14ac:dyDescent="0.3">
      <c r="A211" s="39">
        <v>0</v>
      </c>
      <c r="B211" s="32" t="s">
        <v>164</v>
      </c>
      <c r="C211" s="28" t="s">
        <v>455</v>
      </c>
      <c r="D211" s="28">
        <v>3</v>
      </c>
      <c r="E211" s="28" t="s">
        <v>446</v>
      </c>
      <c r="F211" s="32" t="s">
        <v>246</v>
      </c>
      <c r="G211" s="28" t="str">
        <f>"No"</f>
        <v>No</v>
      </c>
      <c r="H211" s="28">
        <f>0</f>
        <v>0</v>
      </c>
      <c r="I211" s="28" t="str">
        <f>"Yes"</f>
        <v>Yes</v>
      </c>
      <c r="J211" s="28" t="str">
        <f t="shared" si="3"/>
        <v>No</v>
      </c>
      <c r="K211" s="28">
        <f>INT(ResourceEffects[[#This Row],[Time]]*TimeInterval/60/60/24)</f>
        <v>0</v>
      </c>
      <c r="L211" s="28">
        <f>INT(ResourceEffects[[#This Row],[Time]]*TimeInterval/60/60)-ResourceEffects[[#This Row],[Days]]*24</f>
        <v>0</v>
      </c>
      <c r="M211" s="28">
        <f>INT(ResourceEffects[[#This Row],[Time]]*TimeInterval/60)-ResourceEffects[[#This Row],[Hours]]*60-ResourceEffects[[#This Row],[Days]]*60*24</f>
        <v>0</v>
      </c>
      <c r="N211" s="28">
        <f>ResourceEffects[[#This Row],[Time]]*TimeInterval-ResourceEffects[[#This Row],[Min]]*60-ResourceEffects[[#This Row],[Hours]]*60*60-ResourceEffects[[#This Row],[Days]]*60*60*24</f>
        <v>0</v>
      </c>
      <c r="O211" s="33">
        <f ca="1">INT(RAND()*999999999)</f>
        <v>404735121</v>
      </c>
      <c r="P211" s="33">
        <f>_xlfn.XLOOKUP(ResourceEffects[[#This Row],[Protocol Name]],ProtocolNamesCol,ProtocolIds,"")</f>
        <v>21130</v>
      </c>
      <c r="Q211" s="33">
        <f>ResourceEffects[[#This Row],[Time]]</f>
        <v>0</v>
      </c>
      <c r="R211" s="33">
        <f>ResourceEffects[[#This Row],[Drone ID]]</f>
        <v>0</v>
      </c>
      <c r="S211" s="33">
        <f>_xlfn.XLOOKUP(ResourceEffects[[#This Row],[Resource Name]],ResourceNames,ResourceIds,"")</f>
        <v>2011</v>
      </c>
      <c r="T211" s="33">
        <f>_xlfn.XLOOKUP(ResourceEffects[[#This Row],[Event Type]],EventTypeNames,EventTypeIds,"")</f>
        <v>1</v>
      </c>
      <c r="U211" s="33">
        <f>IF(ResourceEffects[[#This Row],[Is Local]]="Yes",1,0)</f>
        <v>1</v>
      </c>
      <c r="V211" s="33">
        <f>IF(ResourceEffects[[#This Row],[Is Installed]]="Yes",1,0)</f>
        <v>0</v>
      </c>
      <c r="W211" s="33">
        <f>IF(ResourceEffects[[#This Row],[Status]]="Locked",1,0)</f>
        <v>0</v>
      </c>
      <c r="X211" s="33">
        <f>IF(ResourceEffects[[#This Row],[event_type]]=1,0,1)</f>
        <v>0</v>
      </c>
      <c r="Y211" s="33">
        <f>IF(ResourceEffects[[#This Row],[Use Abundancies]]="Yes",1,0)</f>
        <v>0</v>
      </c>
      <c r="Z211" s="33">
        <f>ResourceEffects[[#This Row],[∆]]</f>
        <v>3</v>
      </c>
      <c r="AB211" s="35">
        <v>21200</v>
      </c>
      <c r="AD211" s="35">
        <v>0</v>
      </c>
      <c r="AE211" s="35">
        <v>2011</v>
      </c>
      <c r="AF211" s="35">
        <v>1</v>
      </c>
      <c r="AG211" s="35">
        <v>1</v>
      </c>
      <c r="AH211" s="35">
        <v>0</v>
      </c>
      <c r="AI211" s="35">
        <v>0</v>
      </c>
      <c r="AJ211" s="35">
        <v>0</v>
      </c>
      <c r="AK211" s="35">
        <v>0</v>
      </c>
      <c r="AL211" s="35">
        <v>2</v>
      </c>
      <c r="AM211" s="35">
        <v>0</v>
      </c>
      <c r="AN211" s="35">
        <v>80</v>
      </c>
    </row>
    <row r="212" spans="1:40" x14ac:dyDescent="0.3">
      <c r="A212" s="39">
        <v>0</v>
      </c>
      <c r="B212" s="32" t="s">
        <v>164</v>
      </c>
      <c r="C212" s="28" t="s">
        <v>455</v>
      </c>
      <c r="D212" s="28">
        <v>2</v>
      </c>
      <c r="E212" s="28" t="s">
        <v>446</v>
      </c>
      <c r="F212" s="32" t="s">
        <v>248</v>
      </c>
      <c r="G212" s="28" t="str">
        <f>"No"</f>
        <v>No</v>
      </c>
      <c r="H212" s="28">
        <f>0</f>
        <v>0</v>
      </c>
      <c r="I212" s="28" t="str">
        <f>"Yes"</f>
        <v>Yes</v>
      </c>
      <c r="J212" s="28" t="str">
        <f t="shared" si="3"/>
        <v>No</v>
      </c>
      <c r="K212" s="28">
        <f>INT(ResourceEffects[[#This Row],[Time]]*TimeInterval/60/60/24)</f>
        <v>0</v>
      </c>
      <c r="L212" s="28">
        <f>INT(ResourceEffects[[#This Row],[Time]]*TimeInterval/60/60)-ResourceEffects[[#This Row],[Days]]*24</f>
        <v>0</v>
      </c>
      <c r="M212" s="28">
        <f>INT(ResourceEffects[[#This Row],[Time]]*TimeInterval/60)-ResourceEffects[[#This Row],[Hours]]*60-ResourceEffects[[#This Row],[Days]]*60*24</f>
        <v>0</v>
      </c>
      <c r="N212" s="28">
        <f>ResourceEffects[[#This Row],[Time]]*TimeInterval-ResourceEffects[[#This Row],[Min]]*60-ResourceEffects[[#This Row],[Hours]]*60*60-ResourceEffects[[#This Row],[Days]]*60*60*24</f>
        <v>0</v>
      </c>
      <c r="O212" s="33">
        <f ca="1">INT(RAND()*999999999)</f>
        <v>639061704</v>
      </c>
      <c r="P212" s="33">
        <f>_xlfn.XLOOKUP(ResourceEffects[[#This Row],[Protocol Name]],ProtocolNamesCol,ProtocolIds,"")</f>
        <v>21130</v>
      </c>
      <c r="Q212" s="33">
        <f>ResourceEffects[[#This Row],[Time]]</f>
        <v>0</v>
      </c>
      <c r="R212" s="33">
        <f>ResourceEffects[[#This Row],[Drone ID]]</f>
        <v>0</v>
      </c>
      <c r="S212" s="33">
        <f>_xlfn.XLOOKUP(ResourceEffects[[#This Row],[Resource Name]],ResourceNames,ResourceIds,"")</f>
        <v>2012</v>
      </c>
      <c r="T212" s="33">
        <f>_xlfn.XLOOKUP(ResourceEffects[[#This Row],[Event Type]],EventTypeNames,EventTypeIds,"")</f>
        <v>1</v>
      </c>
      <c r="U212" s="33">
        <f>IF(ResourceEffects[[#This Row],[Is Local]]="Yes",1,0)</f>
        <v>1</v>
      </c>
      <c r="V212" s="33">
        <f>IF(ResourceEffects[[#This Row],[Is Installed]]="Yes",1,0)</f>
        <v>0</v>
      </c>
      <c r="W212" s="33">
        <f>IF(ResourceEffects[[#This Row],[Status]]="Locked",1,0)</f>
        <v>0</v>
      </c>
      <c r="X212" s="33">
        <f>IF(ResourceEffects[[#This Row],[event_type]]=1,0,1)</f>
        <v>0</v>
      </c>
      <c r="Y212" s="33">
        <f>IF(ResourceEffects[[#This Row],[Use Abundancies]]="Yes",1,0)</f>
        <v>0</v>
      </c>
      <c r="Z212" s="33">
        <f>ResourceEffects[[#This Row],[∆]]</f>
        <v>2</v>
      </c>
      <c r="AB212" s="35">
        <v>21200</v>
      </c>
      <c r="AD212" s="35">
        <v>0</v>
      </c>
      <c r="AE212" s="35">
        <v>2012</v>
      </c>
      <c r="AF212" s="35">
        <v>1</v>
      </c>
      <c r="AG212" s="35">
        <v>1</v>
      </c>
      <c r="AH212" s="35">
        <v>0</v>
      </c>
      <c r="AI212" s="35">
        <v>0</v>
      </c>
      <c r="AJ212" s="35">
        <v>0</v>
      </c>
      <c r="AK212" s="35">
        <v>0</v>
      </c>
      <c r="AL212" s="35">
        <v>1</v>
      </c>
      <c r="AM212" s="35">
        <v>0</v>
      </c>
      <c r="AN212" s="35">
        <v>81</v>
      </c>
    </row>
    <row r="213" spans="1:40" x14ac:dyDescent="0.3">
      <c r="A213" s="39">
        <v>0</v>
      </c>
      <c r="B213" s="32" t="s">
        <v>164</v>
      </c>
      <c r="C213" s="28" t="s">
        <v>455</v>
      </c>
      <c r="D213" s="28">
        <v>1</v>
      </c>
      <c r="E213" s="28" t="s">
        <v>446</v>
      </c>
      <c r="F213" s="32" t="s">
        <v>260</v>
      </c>
      <c r="G213" s="28" t="str">
        <f>"No"</f>
        <v>No</v>
      </c>
      <c r="H213" s="28">
        <f>0</f>
        <v>0</v>
      </c>
      <c r="I213" s="28" t="str">
        <f>"Yes"</f>
        <v>Yes</v>
      </c>
      <c r="J213" s="28" t="str">
        <f t="shared" si="3"/>
        <v>No</v>
      </c>
      <c r="K213" s="28">
        <f>INT(ResourceEffects[[#This Row],[Time]]*TimeInterval/60/60/24)</f>
        <v>0</v>
      </c>
      <c r="L213" s="28">
        <f>INT(ResourceEffects[[#This Row],[Time]]*TimeInterval/60/60)-ResourceEffects[[#This Row],[Days]]*24</f>
        <v>0</v>
      </c>
      <c r="M213" s="28">
        <f>INT(ResourceEffects[[#This Row],[Time]]*TimeInterval/60)-ResourceEffects[[#This Row],[Hours]]*60-ResourceEffects[[#This Row],[Days]]*60*24</f>
        <v>0</v>
      </c>
      <c r="N213" s="28">
        <f>ResourceEffects[[#This Row],[Time]]*TimeInterval-ResourceEffects[[#This Row],[Min]]*60-ResourceEffects[[#This Row],[Hours]]*60*60-ResourceEffects[[#This Row],[Days]]*60*60*24</f>
        <v>0</v>
      </c>
      <c r="O213" s="33">
        <f ca="1">INT(RAND()*999999999)</f>
        <v>668687770</v>
      </c>
      <c r="P213" s="33">
        <f>_xlfn.XLOOKUP(ResourceEffects[[#This Row],[Protocol Name]],ProtocolNamesCol,ProtocolIds,"")</f>
        <v>21130</v>
      </c>
      <c r="Q213" s="33">
        <f>ResourceEffects[[#This Row],[Time]]</f>
        <v>0</v>
      </c>
      <c r="R213" s="33">
        <f>ResourceEffects[[#This Row],[Drone ID]]</f>
        <v>0</v>
      </c>
      <c r="S213" s="33">
        <f>_xlfn.XLOOKUP(ResourceEffects[[#This Row],[Resource Name]],ResourceNames,ResourceIds,"")</f>
        <v>2032</v>
      </c>
      <c r="T213" s="33">
        <f>_xlfn.XLOOKUP(ResourceEffects[[#This Row],[Event Type]],EventTypeNames,EventTypeIds,"")</f>
        <v>1</v>
      </c>
      <c r="U213" s="33">
        <f>IF(ResourceEffects[[#This Row],[Is Local]]="Yes",1,0)</f>
        <v>1</v>
      </c>
      <c r="V213" s="33">
        <f>IF(ResourceEffects[[#This Row],[Is Installed]]="Yes",1,0)</f>
        <v>0</v>
      </c>
      <c r="W213" s="33">
        <f>IF(ResourceEffects[[#This Row],[Status]]="Locked",1,0)</f>
        <v>0</v>
      </c>
      <c r="X213" s="33">
        <f>IF(ResourceEffects[[#This Row],[event_type]]=1,0,1)</f>
        <v>0</v>
      </c>
      <c r="Y213" s="33">
        <f>IF(ResourceEffects[[#This Row],[Use Abundancies]]="Yes",1,0)</f>
        <v>0</v>
      </c>
      <c r="Z213" s="33">
        <f>ResourceEffects[[#This Row],[∆]]</f>
        <v>1</v>
      </c>
      <c r="AB213" s="35">
        <v>21200</v>
      </c>
      <c r="AD213" s="35">
        <v>0</v>
      </c>
      <c r="AE213" s="35">
        <v>2031</v>
      </c>
      <c r="AF213" s="35">
        <v>1</v>
      </c>
      <c r="AG213" s="35">
        <v>1</v>
      </c>
      <c r="AH213" s="35">
        <v>0</v>
      </c>
      <c r="AI213" s="35">
        <v>0</v>
      </c>
      <c r="AJ213" s="35">
        <v>0</v>
      </c>
      <c r="AK213" s="35">
        <v>0</v>
      </c>
      <c r="AL213" s="35">
        <v>1</v>
      </c>
      <c r="AM213" s="35">
        <v>0</v>
      </c>
      <c r="AN213" s="35">
        <v>82</v>
      </c>
    </row>
    <row r="214" spans="1:40" x14ac:dyDescent="0.3">
      <c r="A214" s="39">
        <v>0</v>
      </c>
      <c r="B214" s="32" t="s">
        <v>166</v>
      </c>
      <c r="C214" s="28" t="s">
        <v>456</v>
      </c>
      <c r="D214" s="28">
        <v>20</v>
      </c>
      <c r="E214" s="28" t="s">
        <v>446</v>
      </c>
      <c r="F214" s="32" t="s">
        <v>222</v>
      </c>
      <c r="G214" s="28" t="str">
        <f>"No"</f>
        <v>No</v>
      </c>
      <c r="H214" s="28">
        <f>0</f>
        <v>0</v>
      </c>
      <c r="I214" s="28" t="str">
        <f>"Yes"</f>
        <v>Yes</v>
      </c>
      <c r="J214" s="28" t="str">
        <f t="shared" si="3"/>
        <v>No</v>
      </c>
      <c r="K214" s="28">
        <f>INT(ResourceEffects[[#This Row],[Time]]*TimeInterval/60/60/24)</f>
        <v>0</v>
      </c>
      <c r="L214" s="28">
        <f>INT(ResourceEffects[[#This Row],[Time]]*TimeInterval/60/60)-ResourceEffects[[#This Row],[Days]]*24</f>
        <v>0</v>
      </c>
      <c r="M214" s="28">
        <f>INT(ResourceEffects[[#This Row],[Time]]*TimeInterval/60)-ResourceEffects[[#This Row],[Hours]]*60-ResourceEffects[[#This Row],[Days]]*60*24</f>
        <v>0</v>
      </c>
      <c r="N214" s="28">
        <f>ResourceEffects[[#This Row],[Time]]*TimeInterval-ResourceEffects[[#This Row],[Min]]*60-ResourceEffects[[#This Row],[Hours]]*60*60-ResourceEffects[[#This Row],[Days]]*60*60*24</f>
        <v>0</v>
      </c>
      <c r="O214" s="33">
        <f ca="1">INT(RAND()*999999999)</f>
        <v>208416906</v>
      </c>
      <c r="P214" s="33">
        <f>_xlfn.XLOOKUP(ResourceEffects[[#This Row],[Protocol Name]],ProtocolNamesCol,ProtocolIds,"")</f>
        <v>21200</v>
      </c>
      <c r="Q214" s="33">
        <f>ResourceEffects[[#This Row],[Time]]</f>
        <v>0</v>
      </c>
      <c r="R214" s="33">
        <f>ResourceEffects[[#This Row],[Drone ID]]</f>
        <v>0</v>
      </c>
      <c r="S214" s="33">
        <f>_xlfn.XLOOKUP(ResourceEffects[[#This Row],[Resource Name]],ResourceNames,ResourceIds,"")</f>
        <v>1200</v>
      </c>
      <c r="T214" s="33">
        <f>_xlfn.XLOOKUP(ResourceEffects[[#This Row],[Event Type]],EventTypeNames,EventTypeIds,"")</f>
        <v>2</v>
      </c>
      <c r="U214" s="33">
        <f>IF(ResourceEffects[[#This Row],[Is Local]]="Yes",1,0)</f>
        <v>1</v>
      </c>
      <c r="V214" s="33">
        <f>IF(ResourceEffects[[#This Row],[Is Installed]]="Yes",1,0)</f>
        <v>0</v>
      </c>
      <c r="W214" s="33">
        <f>IF(ResourceEffects[[#This Row],[Status]]="Locked",1,0)</f>
        <v>0</v>
      </c>
      <c r="X214" s="33">
        <f>IF(ResourceEffects[[#This Row],[event_type]]=1,0,1)</f>
        <v>1</v>
      </c>
      <c r="Y214" s="33">
        <f>IF(ResourceEffects[[#This Row],[Use Abundancies]]="Yes",1,0)</f>
        <v>0</v>
      </c>
      <c r="Z214" s="33">
        <f>ResourceEffects[[#This Row],[∆]]</f>
        <v>20</v>
      </c>
      <c r="AB214" s="35">
        <v>21210</v>
      </c>
      <c r="AD214" s="35">
        <v>0</v>
      </c>
      <c r="AE214" s="35">
        <v>1210</v>
      </c>
      <c r="AF214" s="35">
        <v>2</v>
      </c>
      <c r="AG214" s="35">
        <v>1</v>
      </c>
      <c r="AH214" s="35">
        <v>0</v>
      </c>
      <c r="AI214" s="35">
        <v>0</v>
      </c>
      <c r="AJ214" s="35">
        <v>1</v>
      </c>
      <c r="AK214" s="35">
        <v>0</v>
      </c>
      <c r="AL214" s="35">
        <v>12</v>
      </c>
      <c r="AM214" s="35">
        <v>0</v>
      </c>
      <c r="AN214" s="35">
        <v>83</v>
      </c>
    </row>
    <row r="215" spans="1:40" x14ac:dyDescent="0.3">
      <c r="A215" s="39">
        <v>0</v>
      </c>
      <c r="B215" s="32" t="s">
        <v>166</v>
      </c>
      <c r="C215" s="28" t="s">
        <v>455</v>
      </c>
      <c r="D215" s="28">
        <v>2</v>
      </c>
      <c r="E215" s="28" t="s">
        <v>446</v>
      </c>
      <c r="F215" s="32" t="s">
        <v>246</v>
      </c>
      <c r="G215" s="28" t="str">
        <f>"No"</f>
        <v>No</v>
      </c>
      <c r="H215" s="28">
        <f>0</f>
        <v>0</v>
      </c>
      <c r="I215" s="28" t="str">
        <f>"Yes"</f>
        <v>Yes</v>
      </c>
      <c r="J215" s="28" t="str">
        <f t="shared" si="3"/>
        <v>No</v>
      </c>
      <c r="K215" s="28">
        <f>INT(ResourceEffects[[#This Row],[Time]]*TimeInterval/60/60/24)</f>
        <v>0</v>
      </c>
      <c r="L215" s="28">
        <f>INT(ResourceEffects[[#This Row],[Time]]*TimeInterval/60/60)-ResourceEffects[[#This Row],[Days]]*24</f>
        <v>0</v>
      </c>
      <c r="M215" s="28">
        <f>INT(ResourceEffects[[#This Row],[Time]]*TimeInterval/60)-ResourceEffects[[#This Row],[Hours]]*60-ResourceEffects[[#This Row],[Days]]*60*24</f>
        <v>0</v>
      </c>
      <c r="N215" s="28">
        <f>ResourceEffects[[#This Row],[Time]]*TimeInterval-ResourceEffects[[#This Row],[Min]]*60-ResourceEffects[[#This Row],[Hours]]*60*60-ResourceEffects[[#This Row],[Days]]*60*60*24</f>
        <v>0</v>
      </c>
      <c r="O215" s="33">
        <f ca="1">INT(RAND()*999999999)</f>
        <v>123355773</v>
      </c>
      <c r="P215" s="33">
        <f>_xlfn.XLOOKUP(ResourceEffects[[#This Row],[Protocol Name]],ProtocolNamesCol,ProtocolIds,"")</f>
        <v>21200</v>
      </c>
      <c r="Q215" s="33">
        <f>ResourceEffects[[#This Row],[Time]]</f>
        <v>0</v>
      </c>
      <c r="R215" s="33">
        <f>ResourceEffects[[#This Row],[Drone ID]]</f>
        <v>0</v>
      </c>
      <c r="S215" s="33">
        <f>_xlfn.XLOOKUP(ResourceEffects[[#This Row],[Resource Name]],ResourceNames,ResourceIds,"")</f>
        <v>2011</v>
      </c>
      <c r="T215" s="33">
        <f>_xlfn.XLOOKUP(ResourceEffects[[#This Row],[Event Type]],EventTypeNames,EventTypeIds,"")</f>
        <v>1</v>
      </c>
      <c r="U215" s="33">
        <f>IF(ResourceEffects[[#This Row],[Is Local]]="Yes",1,0)</f>
        <v>1</v>
      </c>
      <c r="V215" s="33">
        <f>IF(ResourceEffects[[#This Row],[Is Installed]]="Yes",1,0)</f>
        <v>0</v>
      </c>
      <c r="W215" s="33">
        <f>IF(ResourceEffects[[#This Row],[Status]]="Locked",1,0)</f>
        <v>0</v>
      </c>
      <c r="X215" s="33">
        <f>IF(ResourceEffects[[#This Row],[event_type]]=1,0,1)</f>
        <v>0</v>
      </c>
      <c r="Y215" s="33">
        <f>IF(ResourceEffects[[#This Row],[Use Abundancies]]="Yes",1,0)</f>
        <v>0</v>
      </c>
      <c r="Z215" s="33">
        <f>ResourceEffects[[#This Row],[∆]]</f>
        <v>2</v>
      </c>
      <c r="AB215" s="35">
        <v>21210</v>
      </c>
      <c r="AD215" s="35">
        <v>0</v>
      </c>
      <c r="AE215" s="35">
        <v>2012</v>
      </c>
      <c r="AF215" s="35">
        <v>1</v>
      </c>
      <c r="AG215" s="35">
        <v>1</v>
      </c>
      <c r="AH215" s="35">
        <v>0</v>
      </c>
      <c r="AI215" s="35">
        <v>0</v>
      </c>
      <c r="AJ215" s="35">
        <v>0</v>
      </c>
      <c r="AK215" s="35">
        <v>0</v>
      </c>
      <c r="AL215" s="35">
        <v>1</v>
      </c>
      <c r="AM215" s="35">
        <v>0</v>
      </c>
      <c r="AN215" s="35">
        <v>84</v>
      </c>
    </row>
    <row r="216" spans="1:40" x14ac:dyDescent="0.3">
      <c r="A216" s="39">
        <v>0</v>
      </c>
      <c r="B216" s="32" t="s">
        <v>166</v>
      </c>
      <c r="C216" s="28" t="s">
        <v>455</v>
      </c>
      <c r="D216" s="28">
        <v>1</v>
      </c>
      <c r="E216" s="28" t="s">
        <v>446</v>
      </c>
      <c r="F216" s="32" t="s">
        <v>248</v>
      </c>
      <c r="G216" s="28" t="str">
        <f>"No"</f>
        <v>No</v>
      </c>
      <c r="H216" s="28">
        <f>0</f>
        <v>0</v>
      </c>
      <c r="I216" s="28" t="str">
        <f>"Yes"</f>
        <v>Yes</v>
      </c>
      <c r="J216" s="28" t="str">
        <f t="shared" si="3"/>
        <v>No</v>
      </c>
      <c r="K216" s="28">
        <f>INT(ResourceEffects[[#This Row],[Time]]*TimeInterval/60/60/24)</f>
        <v>0</v>
      </c>
      <c r="L216" s="28">
        <f>INT(ResourceEffects[[#This Row],[Time]]*TimeInterval/60/60)-ResourceEffects[[#This Row],[Days]]*24</f>
        <v>0</v>
      </c>
      <c r="M216" s="28">
        <f>INT(ResourceEffects[[#This Row],[Time]]*TimeInterval/60)-ResourceEffects[[#This Row],[Hours]]*60-ResourceEffects[[#This Row],[Days]]*60*24</f>
        <v>0</v>
      </c>
      <c r="N216" s="28">
        <f>ResourceEffects[[#This Row],[Time]]*TimeInterval-ResourceEffects[[#This Row],[Min]]*60-ResourceEffects[[#This Row],[Hours]]*60*60-ResourceEffects[[#This Row],[Days]]*60*60*24</f>
        <v>0</v>
      </c>
      <c r="O216" s="33">
        <f ca="1">INT(RAND()*999999999)</f>
        <v>85335912</v>
      </c>
      <c r="P216" s="33">
        <f>_xlfn.XLOOKUP(ResourceEffects[[#This Row],[Protocol Name]],ProtocolNamesCol,ProtocolIds,"")</f>
        <v>21200</v>
      </c>
      <c r="Q216" s="33">
        <f>ResourceEffects[[#This Row],[Time]]</f>
        <v>0</v>
      </c>
      <c r="R216" s="33">
        <f>ResourceEffects[[#This Row],[Drone ID]]</f>
        <v>0</v>
      </c>
      <c r="S216" s="33">
        <f>_xlfn.XLOOKUP(ResourceEffects[[#This Row],[Resource Name]],ResourceNames,ResourceIds,"")</f>
        <v>2012</v>
      </c>
      <c r="T216" s="33">
        <f>_xlfn.XLOOKUP(ResourceEffects[[#This Row],[Event Type]],EventTypeNames,EventTypeIds,"")</f>
        <v>1</v>
      </c>
      <c r="U216" s="33">
        <f>IF(ResourceEffects[[#This Row],[Is Local]]="Yes",1,0)</f>
        <v>1</v>
      </c>
      <c r="V216" s="33">
        <f>IF(ResourceEffects[[#This Row],[Is Installed]]="Yes",1,0)</f>
        <v>0</v>
      </c>
      <c r="W216" s="33">
        <f>IF(ResourceEffects[[#This Row],[Status]]="Locked",1,0)</f>
        <v>0</v>
      </c>
      <c r="X216" s="33">
        <f>IF(ResourceEffects[[#This Row],[event_type]]=1,0,1)</f>
        <v>0</v>
      </c>
      <c r="Y216" s="33">
        <f>IF(ResourceEffects[[#This Row],[Use Abundancies]]="Yes",1,0)</f>
        <v>0</v>
      </c>
      <c r="Z216" s="33">
        <f>ResourceEffects[[#This Row],[∆]]</f>
        <v>1</v>
      </c>
      <c r="AB216" s="35">
        <v>21210</v>
      </c>
      <c r="AD216" s="35">
        <v>0</v>
      </c>
      <c r="AE216" s="35">
        <v>2032</v>
      </c>
      <c r="AF216" s="35">
        <v>1</v>
      </c>
      <c r="AG216" s="35">
        <v>1</v>
      </c>
      <c r="AH216" s="35">
        <v>0</v>
      </c>
      <c r="AI216" s="35">
        <v>0</v>
      </c>
      <c r="AJ216" s="35">
        <v>0</v>
      </c>
      <c r="AK216" s="35">
        <v>0</v>
      </c>
      <c r="AL216" s="35">
        <v>1</v>
      </c>
      <c r="AM216" s="35">
        <v>0</v>
      </c>
      <c r="AN216" s="35">
        <v>85</v>
      </c>
    </row>
    <row r="217" spans="1:40" x14ac:dyDescent="0.3">
      <c r="A217" s="39">
        <v>0</v>
      </c>
      <c r="B217" s="32" t="s">
        <v>166</v>
      </c>
      <c r="C217" s="28" t="s">
        <v>455</v>
      </c>
      <c r="D217" s="28">
        <v>1</v>
      </c>
      <c r="E217" s="28" t="s">
        <v>446</v>
      </c>
      <c r="F217" s="32" t="s">
        <v>258</v>
      </c>
      <c r="G217" s="28" t="str">
        <f>"No"</f>
        <v>No</v>
      </c>
      <c r="H217" s="28">
        <f>0</f>
        <v>0</v>
      </c>
      <c r="I217" s="28" t="str">
        <f>"Yes"</f>
        <v>Yes</v>
      </c>
      <c r="J217" s="28" t="str">
        <f t="shared" si="3"/>
        <v>No</v>
      </c>
      <c r="K217" s="28">
        <f>INT(ResourceEffects[[#This Row],[Time]]*TimeInterval/60/60/24)</f>
        <v>0</v>
      </c>
      <c r="L217" s="28">
        <f>INT(ResourceEffects[[#This Row],[Time]]*TimeInterval/60/60)-ResourceEffects[[#This Row],[Days]]*24</f>
        <v>0</v>
      </c>
      <c r="M217" s="28">
        <f>INT(ResourceEffects[[#This Row],[Time]]*TimeInterval/60)-ResourceEffects[[#This Row],[Hours]]*60-ResourceEffects[[#This Row],[Days]]*60*24</f>
        <v>0</v>
      </c>
      <c r="N217" s="28">
        <f>ResourceEffects[[#This Row],[Time]]*TimeInterval-ResourceEffects[[#This Row],[Min]]*60-ResourceEffects[[#This Row],[Hours]]*60*60-ResourceEffects[[#This Row],[Days]]*60*60*24</f>
        <v>0</v>
      </c>
      <c r="O217" s="33">
        <f ca="1">INT(RAND()*999999999)</f>
        <v>851035135</v>
      </c>
      <c r="P217" s="33">
        <f>_xlfn.XLOOKUP(ResourceEffects[[#This Row],[Protocol Name]],ProtocolNamesCol,ProtocolIds,"")</f>
        <v>21200</v>
      </c>
      <c r="Q217" s="33">
        <f>ResourceEffects[[#This Row],[Time]]</f>
        <v>0</v>
      </c>
      <c r="R217" s="33">
        <f>ResourceEffects[[#This Row],[Drone ID]]</f>
        <v>0</v>
      </c>
      <c r="S217" s="33">
        <f>_xlfn.XLOOKUP(ResourceEffects[[#This Row],[Resource Name]],ResourceNames,ResourceIds,"")</f>
        <v>2031</v>
      </c>
      <c r="T217" s="33">
        <f>_xlfn.XLOOKUP(ResourceEffects[[#This Row],[Event Type]],EventTypeNames,EventTypeIds,"")</f>
        <v>1</v>
      </c>
      <c r="U217" s="33">
        <f>IF(ResourceEffects[[#This Row],[Is Local]]="Yes",1,0)</f>
        <v>1</v>
      </c>
      <c r="V217" s="33">
        <f>IF(ResourceEffects[[#This Row],[Is Installed]]="Yes",1,0)</f>
        <v>0</v>
      </c>
      <c r="W217" s="33">
        <f>IF(ResourceEffects[[#This Row],[Status]]="Locked",1,0)</f>
        <v>0</v>
      </c>
      <c r="X217" s="33">
        <f>IF(ResourceEffects[[#This Row],[event_type]]=1,0,1)</f>
        <v>0</v>
      </c>
      <c r="Y217" s="33">
        <f>IF(ResourceEffects[[#This Row],[Use Abundancies]]="Yes",1,0)</f>
        <v>0</v>
      </c>
      <c r="Z217" s="33">
        <f>ResourceEffects[[#This Row],[∆]]</f>
        <v>1</v>
      </c>
      <c r="AB217" s="35">
        <v>21210</v>
      </c>
      <c r="AD217" s="35">
        <v>0</v>
      </c>
      <c r="AE217" s="35">
        <v>2041</v>
      </c>
      <c r="AF217" s="35">
        <v>1</v>
      </c>
      <c r="AG217" s="35">
        <v>1</v>
      </c>
      <c r="AH217" s="35">
        <v>0</v>
      </c>
      <c r="AI217" s="35">
        <v>0</v>
      </c>
      <c r="AJ217" s="35">
        <v>0</v>
      </c>
      <c r="AK217" s="35">
        <v>0</v>
      </c>
      <c r="AL217" s="35">
        <v>1</v>
      </c>
      <c r="AM217" s="35">
        <v>0</v>
      </c>
      <c r="AN217" s="35">
        <v>86</v>
      </c>
    </row>
    <row r="218" spans="1:40" x14ac:dyDescent="0.3">
      <c r="A218" s="39">
        <v>0</v>
      </c>
      <c r="B218" s="32" t="s">
        <v>168</v>
      </c>
      <c r="C218" s="28" t="s">
        <v>456</v>
      </c>
      <c r="D218" s="28">
        <v>12</v>
      </c>
      <c r="E218" s="28" t="s">
        <v>446</v>
      </c>
      <c r="F218" s="32" t="s">
        <v>224</v>
      </c>
      <c r="G218" s="28" t="str">
        <f>"No"</f>
        <v>No</v>
      </c>
      <c r="H218" s="28">
        <f>0</f>
        <v>0</v>
      </c>
      <c r="I218" s="28" t="str">
        <f>"Yes"</f>
        <v>Yes</v>
      </c>
      <c r="J218" s="28" t="str">
        <f t="shared" si="3"/>
        <v>No</v>
      </c>
      <c r="K218" s="28">
        <f>INT(ResourceEffects[[#This Row],[Time]]*TimeInterval/60/60/24)</f>
        <v>0</v>
      </c>
      <c r="L218" s="28">
        <f>INT(ResourceEffects[[#This Row],[Time]]*TimeInterval/60/60)-ResourceEffects[[#This Row],[Days]]*24</f>
        <v>0</v>
      </c>
      <c r="M218" s="28">
        <f>INT(ResourceEffects[[#This Row],[Time]]*TimeInterval/60)-ResourceEffects[[#This Row],[Hours]]*60-ResourceEffects[[#This Row],[Days]]*60*24</f>
        <v>0</v>
      </c>
      <c r="N218" s="28">
        <f>ResourceEffects[[#This Row],[Time]]*TimeInterval-ResourceEffects[[#This Row],[Min]]*60-ResourceEffects[[#This Row],[Hours]]*60*60-ResourceEffects[[#This Row],[Days]]*60*60*24</f>
        <v>0</v>
      </c>
      <c r="O218" s="33">
        <f ca="1">INT(RAND()*999999999)</f>
        <v>101950890</v>
      </c>
      <c r="P218" s="33">
        <f>_xlfn.XLOOKUP(ResourceEffects[[#This Row],[Protocol Name]],ProtocolNamesCol,ProtocolIds,"")</f>
        <v>21210</v>
      </c>
      <c r="Q218" s="33">
        <f>ResourceEffects[[#This Row],[Time]]</f>
        <v>0</v>
      </c>
      <c r="R218" s="33">
        <f>ResourceEffects[[#This Row],[Drone ID]]</f>
        <v>0</v>
      </c>
      <c r="S218" s="33">
        <f>_xlfn.XLOOKUP(ResourceEffects[[#This Row],[Resource Name]],ResourceNames,ResourceIds,"")</f>
        <v>1210</v>
      </c>
      <c r="T218" s="33">
        <f>_xlfn.XLOOKUP(ResourceEffects[[#This Row],[Event Type]],EventTypeNames,EventTypeIds,"")</f>
        <v>2</v>
      </c>
      <c r="U218" s="33">
        <f>IF(ResourceEffects[[#This Row],[Is Local]]="Yes",1,0)</f>
        <v>1</v>
      </c>
      <c r="V218" s="33">
        <f>IF(ResourceEffects[[#This Row],[Is Installed]]="Yes",1,0)</f>
        <v>0</v>
      </c>
      <c r="W218" s="33">
        <f>IF(ResourceEffects[[#This Row],[Status]]="Locked",1,0)</f>
        <v>0</v>
      </c>
      <c r="X218" s="33">
        <f>IF(ResourceEffects[[#This Row],[event_type]]=1,0,1)</f>
        <v>1</v>
      </c>
      <c r="Y218" s="33">
        <f>IF(ResourceEffects[[#This Row],[Use Abundancies]]="Yes",1,0)</f>
        <v>0</v>
      </c>
      <c r="Z218" s="33">
        <f>ResourceEffects[[#This Row],[∆]]</f>
        <v>12</v>
      </c>
      <c r="AB218" s="35">
        <v>21220</v>
      </c>
      <c r="AD218" s="35">
        <v>0</v>
      </c>
      <c r="AE218" s="35">
        <v>1220</v>
      </c>
      <c r="AF218" s="35">
        <v>2</v>
      </c>
      <c r="AG218" s="35">
        <v>1</v>
      </c>
      <c r="AH218" s="35">
        <v>0</v>
      </c>
      <c r="AI218" s="35">
        <v>0</v>
      </c>
      <c r="AJ218" s="35">
        <v>1</v>
      </c>
      <c r="AK218" s="35">
        <v>0</v>
      </c>
      <c r="AL218" s="35">
        <v>12</v>
      </c>
      <c r="AM218" s="35">
        <v>0</v>
      </c>
      <c r="AN218" s="35">
        <v>87</v>
      </c>
    </row>
    <row r="219" spans="1:40" x14ac:dyDescent="0.3">
      <c r="A219" s="39">
        <v>0</v>
      </c>
      <c r="B219" s="32" t="s">
        <v>168</v>
      </c>
      <c r="C219" s="28" t="s">
        <v>455</v>
      </c>
      <c r="D219" s="28">
        <v>1</v>
      </c>
      <c r="E219" s="28" t="s">
        <v>446</v>
      </c>
      <c r="F219" s="32" t="s">
        <v>248</v>
      </c>
      <c r="G219" s="28" t="str">
        <f>"No"</f>
        <v>No</v>
      </c>
      <c r="H219" s="28">
        <f>0</f>
        <v>0</v>
      </c>
      <c r="I219" s="28" t="str">
        <f>"Yes"</f>
        <v>Yes</v>
      </c>
      <c r="J219" s="28" t="str">
        <f t="shared" si="3"/>
        <v>No</v>
      </c>
      <c r="K219" s="28">
        <f>INT(ResourceEffects[[#This Row],[Time]]*TimeInterval/60/60/24)</f>
        <v>0</v>
      </c>
      <c r="L219" s="28">
        <f>INT(ResourceEffects[[#This Row],[Time]]*TimeInterval/60/60)-ResourceEffects[[#This Row],[Days]]*24</f>
        <v>0</v>
      </c>
      <c r="M219" s="28">
        <f>INT(ResourceEffects[[#This Row],[Time]]*TimeInterval/60)-ResourceEffects[[#This Row],[Hours]]*60-ResourceEffects[[#This Row],[Days]]*60*24</f>
        <v>0</v>
      </c>
      <c r="N219" s="28">
        <f>ResourceEffects[[#This Row],[Time]]*TimeInterval-ResourceEffects[[#This Row],[Min]]*60-ResourceEffects[[#This Row],[Hours]]*60*60-ResourceEffects[[#This Row],[Days]]*60*60*24</f>
        <v>0</v>
      </c>
      <c r="O219" s="33">
        <f ca="1">INT(RAND()*999999999)</f>
        <v>116596855</v>
      </c>
      <c r="P219" s="33">
        <f>_xlfn.XLOOKUP(ResourceEffects[[#This Row],[Protocol Name]],ProtocolNamesCol,ProtocolIds,"")</f>
        <v>21210</v>
      </c>
      <c r="Q219" s="33">
        <f>ResourceEffects[[#This Row],[Time]]</f>
        <v>0</v>
      </c>
      <c r="R219" s="33">
        <f>ResourceEffects[[#This Row],[Drone ID]]</f>
        <v>0</v>
      </c>
      <c r="S219" s="33">
        <f>_xlfn.XLOOKUP(ResourceEffects[[#This Row],[Resource Name]],ResourceNames,ResourceIds,"")</f>
        <v>2012</v>
      </c>
      <c r="T219" s="33">
        <f>_xlfn.XLOOKUP(ResourceEffects[[#This Row],[Event Type]],EventTypeNames,EventTypeIds,"")</f>
        <v>1</v>
      </c>
      <c r="U219" s="33">
        <f>IF(ResourceEffects[[#This Row],[Is Local]]="Yes",1,0)</f>
        <v>1</v>
      </c>
      <c r="V219" s="33">
        <f>IF(ResourceEffects[[#This Row],[Is Installed]]="Yes",1,0)</f>
        <v>0</v>
      </c>
      <c r="W219" s="33">
        <f>IF(ResourceEffects[[#This Row],[Status]]="Locked",1,0)</f>
        <v>0</v>
      </c>
      <c r="X219" s="33">
        <f>IF(ResourceEffects[[#This Row],[event_type]]=1,0,1)</f>
        <v>0</v>
      </c>
      <c r="Y219" s="33">
        <f>IF(ResourceEffects[[#This Row],[Use Abundancies]]="Yes",1,0)</f>
        <v>0</v>
      </c>
      <c r="Z219" s="33">
        <f>ResourceEffects[[#This Row],[∆]]</f>
        <v>1</v>
      </c>
      <c r="AB219" s="35">
        <v>21220</v>
      </c>
      <c r="AD219" s="35">
        <v>0</v>
      </c>
      <c r="AE219" s="35">
        <v>2011</v>
      </c>
      <c r="AF219" s="35">
        <v>1</v>
      </c>
      <c r="AG219" s="35">
        <v>1</v>
      </c>
      <c r="AH219" s="35">
        <v>0</v>
      </c>
      <c r="AI219" s="35">
        <v>0</v>
      </c>
      <c r="AJ219" s="35">
        <v>0</v>
      </c>
      <c r="AK219" s="35">
        <v>0</v>
      </c>
      <c r="AL219" s="35">
        <v>3</v>
      </c>
      <c r="AM219" s="35">
        <v>0</v>
      </c>
      <c r="AN219" s="35">
        <v>88</v>
      </c>
    </row>
    <row r="220" spans="1:40" x14ac:dyDescent="0.3">
      <c r="A220" s="39">
        <v>0</v>
      </c>
      <c r="B220" s="32" t="s">
        <v>168</v>
      </c>
      <c r="C220" s="28" t="s">
        <v>455</v>
      </c>
      <c r="D220" s="28">
        <v>1</v>
      </c>
      <c r="E220" s="28" t="s">
        <v>446</v>
      </c>
      <c r="F220" s="32" t="s">
        <v>260</v>
      </c>
      <c r="G220" s="28" t="str">
        <f>"No"</f>
        <v>No</v>
      </c>
      <c r="H220" s="28">
        <f>0</f>
        <v>0</v>
      </c>
      <c r="I220" s="28" t="str">
        <f>"Yes"</f>
        <v>Yes</v>
      </c>
      <c r="J220" s="28" t="str">
        <f t="shared" si="3"/>
        <v>No</v>
      </c>
      <c r="K220" s="28">
        <f>INT(ResourceEffects[[#This Row],[Time]]*TimeInterval/60/60/24)</f>
        <v>0</v>
      </c>
      <c r="L220" s="28">
        <f>INT(ResourceEffects[[#This Row],[Time]]*TimeInterval/60/60)-ResourceEffects[[#This Row],[Days]]*24</f>
        <v>0</v>
      </c>
      <c r="M220" s="28">
        <f>INT(ResourceEffects[[#This Row],[Time]]*TimeInterval/60)-ResourceEffects[[#This Row],[Hours]]*60-ResourceEffects[[#This Row],[Days]]*60*24</f>
        <v>0</v>
      </c>
      <c r="N220" s="28">
        <f>ResourceEffects[[#This Row],[Time]]*TimeInterval-ResourceEffects[[#This Row],[Min]]*60-ResourceEffects[[#This Row],[Hours]]*60*60-ResourceEffects[[#This Row],[Days]]*60*60*24</f>
        <v>0</v>
      </c>
      <c r="O220" s="33">
        <f ca="1">INT(RAND()*999999999)</f>
        <v>499359380</v>
      </c>
      <c r="P220" s="33">
        <f>_xlfn.XLOOKUP(ResourceEffects[[#This Row],[Protocol Name]],ProtocolNamesCol,ProtocolIds,"")</f>
        <v>21210</v>
      </c>
      <c r="Q220" s="33">
        <f>ResourceEffects[[#This Row],[Time]]</f>
        <v>0</v>
      </c>
      <c r="R220" s="33">
        <f>ResourceEffects[[#This Row],[Drone ID]]</f>
        <v>0</v>
      </c>
      <c r="S220" s="33">
        <f>_xlfn.XLOOKUP(ResourceEffects[[#This Row],[Resource Name]],ResourceNames,ResourceIds,"")</f>
        <v>2032</v>
      </c>
      <c r="T220" s="33">
        <f>_xlfn.XLOOKUP(ResourceEffects[[#This Row],[Event Type]],EventTypeNames,EventTypeIds,"")</f>
        <v>1</v>
      </c>
      <c r="U220" s="33">
        <f>IF(ResourceEffects[[#This Row],[Is Local]]="Yes",1,0)</f>
        <v>1</v>
      </c>
      <c r="V220" s="33">
        <f>IF(ResourceEffects[[#This Row],[Is Installed]]="Yes",1,0)</f>
        <v>0</v>
      </c>
      <c r="W220" s="33">
        <f>IF(ResourceEffects[[#This Row],[Status]]="Locked",1,0)</f>
        <v>0</v>
      </c>
      <c r="X220" s="33">
        <f>IF(ResourceEffects[[#This Row],[event_type]]=1,0,1)</f>
        <v>0</v>
      </c>
      <c r="Y220" s="33">
        <f>IF(ResourceEffects[[#This Row],[Use Abundancies]]="Yes",1,0)</f>
        <v>0</v>
      </c>
      <c r="Z220" s="33">
        <f>ResourceEffects[[#This Row],[∆]]</f>
        <v>1</v>
      </c>
      <c r="AB220" s="35">
        <v>21220</v>
      </c>
      <c r="AD220" s="35">
        <v>0</v>
      </c>
      <c r="AE220" s="35">
        <v>2041</v>
      </c>
      <c r="AF220" s="35">
        <v>1</v>
      </c>
      <c r="AG220" s="35">
        <v>1</v>
      </c>
      <c r="AH220" s="35">
        <v>0</v>
      </c>
      <c r="AI220" s="35">
        <v>0</v>
      </c>
      <c r="AJ220" s="35">
        <v>0</v>
      </c>
      <c r="AK220" s="35">
        <v>0</v>
      </c>
      <c r="AL220" s="35">
        <v>1</v>
      </c>
      <c r="AM220" s="35">
        <v>0</v>
      </c>
      <c r="AN220" s="35">
        <v>89</v>
      </c>
    </row>
    <row r="221" spans="1:40" x14ac:dyDescent="0.3">
      <c r="A221" s="39">
        <v>0</v>
      </c>
      <c r="B221" s="32" t="s">
        <v>168</v>
      </c>
      <c r="C221" s="28" t="s">
        <v>455</v>
      </c>
      <c r="D221" s="28">
        <v>1</v>
      </c>
      <c r="E221" s="28" t="s">
        <v>446</v>
      </c>
      <c r="F221" s="32" t="s">
        <v>264</v>
      </c>
      <c r="G221" s="28" t="str">
        <f>"No"</f>
        <v>No</v>
      </c>
      <c r="H221" s="28">
        <f>0</f>
        <v>0</v>
      </c>
      <c r="I221" s="28" t="str">
        <f>"Yes"</f>
        <v>Yes</v>
      </c>
      <c r="J221" s="28" t="str">
        <f t="shared" si="3"/>
        <v>No</v>
      </c>
      <c r="K221" s="28">
        <f>INT(ResourceEffects[[#This Row],[Time]]*TimeInterval/60/60/24)</f>
        <v>0</v>
      </c>
      <c r="L221" s="28">
        <f>INT(ResourceEffects[[#This Row],[Time]]*TimeInterval/60/60)-ResourceEffects[[#This Row],[Days]]*24</f>
        <v>0</v>
      </c>
      <c r="M221" s="28">
        <f>INT(ResourceEffects[[#This Row],[Time]]*TimeInterval/60)-ResourceEffects[[#This Row],[Hours]]*60-ResourceEffects[[#This Row],[Days]]*60*24</f>
        <v>0</v>
      </c>
      <c r="N221" s="28">
        <f>ResourceEffects[[#This Row],[Time]]*TimeInterval-ResourceEffects[[#This Row],[Min]]*60-ResourceEffects[[#This Row],[Hours]]*60*60-ResourceEffects[[#This Row],[Days]]*60*60*24</f>
        <v>0</v>
      </c>
      <c r="O221" s="33">
        <f ca="1">INT(RAND()*999999999)</f>
        <v>449096778</v>
      </c>
      <c r="P221" s="33">
        <f>_xlfn.XLOOKUP(ResourceEffects[[#This Row],[Protocol Name]],ProtocolNamesCol,ProtocolIds,"")</f>
        <v>21210</v>
      </c>
      <c r="Q221" s="33">
        <f>ResourceEffects[[#This Row],[Time]]</f>
        <v>0</v>
      </c>
      <c r="R221" s="33">
        <f>ResourceEffects[[#This Row],[Drone ID]]</f>
        <v>0</v>
      </c>
      <c r="S221" s="33">
        <f>_xlfn.XLOOKUP(ResourceEffects[[#This Row],[Resource Name]],ResourceNames,ResourceIds,"")</f>
        <v>2041</v>
      </c>
      <c r="T221" s="33">
        <f>_xlfn.XLOOKUP(ResourceEffects[[#This Row],[Event Type]],EventTypeNames,EventTypeIds,"")</f>
        <v>1</v>
      </c>
      <c r="U221" s="33">
        <f>IF(ResourceEffects[[#This Row],[Is Local]]="Yes",1,0)</f>
        <v>1</v>
      </c>
      <c r="V221" s="33">
        <f>IF(ResourceEffects[[#This Row],[Is Installed]]="Yes",1,0)</f>
        <v>0</v>
      </c>
      <c r="W221" s="33">
        <f>IF(ResourceEffects[[#This Row],[Status]]="Locked",1,0)</f>
        <v>0</v>
      </c>
      <c r="X221" s="33">
        <f>IF(ResourceEffects[[#This Row],[event_type]]=1,0,1)</f>
        <v>0</v>
      </c>
      <c r="Y221" s="33">
        <f>IF(ResourceEffects[[#This Row],[Use Abundancies]]="Yes",1,0)</f>
        <v>0</v>
      </c>
      <c r="Z221" s="33">
        <f>ResourceEffects[[#This Row],[∆]]</f>
        <v>1</v>
      </c>
      <c r="AB221" s="35">
        <v>21230</v>
      </c>
      <c r="AD221" s="35">
        <v>0</v>
      </c>
      <c r="AE221" s="35">
        <v>1230</v>
      </c>
      <c r="AF221" s="35">
        <v>2</v>
      </c>
      <c r="AG221" s="35">
        <v>1</v>
      </c>
      <c r="AH221" s="35">
        <v>0</v>
      </c>
      <c r="AI221" s="35">
        <v>0</v>
      </c>
      <c r="AJ221" s="35">
        <v>1</v>
      </c>
      <c r="AK221" s="35">
        <v>0</v>
      </c>
      <c r="AL221" s="35">
        <v>12</v>
      </c>
      <c r="AM221" s="35">
        <v>0</v>
      </c>
      <c r="AN221" s="35">
        <v>90</v>
      </c>
    </row>
    <row r="222" spans="1:40" x14ac:dyDescent="0.3">
      <c r="A222" s="39">
        <v>0</v>
      </c>
      <c r="B222" s="32" t="s">
        <v>170</v>
      </c>
      <c r="C222" s="28" t="s">
        <v>456</v>
      </c>
      <c r="D222" s="28">
        <v>12</v>
      </c>
      <c r="E222" s="28" t="s">
        <v>446</v>
      </c>
      <c r="F222" s="32" t="s">
        <v>225</v>
      </c>
      <c r="G222" s="28" t="str">
        <f>"No"</f>
        <v>No</v>
      </c>
      <c r="H222" s="28">
        <f>0</f>
        <v>0</v>
      </c>
      <c r="I222" s="28" t="str">
        <f>"Yes"</f>
        <v>Yes</v>
      </c>
      <c r="J222" s="28" t="str">
        <f t="shared" si="3"/>
        <v>No</v>
      </c>
      <c r="K222" s="28">
        <f>INT(ResourceEffects[[#This Row],[Time]]*TimeInterval/60/60/24)</f>
        <v>0</v>
      </c>
      <c r="L222" s="28">
        <f>INT(ResourceEffects[[#This Row],[Time]]*TimeInterval/60/60)-ResourceEffects[[#This Row],[Days]]*24</f>
        <v>0</v>
      </c>
      <c r="M222" s="28">
        <f>INT(ResourceEffects[[#This Row],[Time]]*TimeInterval/60)-ResourceEffects[[#This Row],[Hours]]*60-ResourceEffects[[#This Row],[Days]]*60*24</f>
        <v>0</v>
      </c>
      <c r="N222" s="28">
        <f>ResourceEffects[[#This Row],[Time]]*TimeInterval-ResourceEffects[[#This Row],[Min]]*60-ResourceEffects[[#This Row],[Hours]]*60*60-ResourceEffects[[#This Row],[Days]]*60*60*24</f>
        <v>0</v>
      </c>
      <c r="O222" s="33">
        <f ca="1">INT(RAND()*999999999)</f>
        <v>846527526</v>
      </c>
      <c r="P222" s="33">
        <f>_xlfn.XLOOKUP(ResourceEffects[[#This Row],[Protocol Name]],ProtocolNamesCol,ProtocolIds,"")</f>
        <v>21220</v>
      </c>
      <c r="Q222" s="33">
        <f>ResourceEffects[[#This Row],[Time]]</f>
        <v>0</v>
      </c>
      <c r="R222" s="33">
        <f>ResourceEffects[[#This Row],[Drone ID]]</f>
        <v>0</v>
      </c>
      <c r="S222" s="33">
        <f>_xlfn.XLOOKUP(ResourceEffects[[#This Row],[Resource Name]],ResourceNames,ResourceIds,"")</f>
        <v>1220</v>
      </c>
      <c r="T222" s="33">
        <f>_xlfn.XLOOKUP(ResourceEffects[[#This Row],[Event Type]],EventTypeNames,EventTypeIds,"")</f>
        <v>2</v>
      </c>
      <c r="U222" s="33">
        <f>IF(ResourceEffects[[#This Row],[Is Local]]="Yes",1,0)</f>
        <v>1</v>
      </c>
      <c r="V222" s="33">
        <f>IF(ResourceEffects[[#This Row],[Is Installed]]="Yes",1,0)</f>
        <v>0</v>
      </c>
      <c r="W222" s="33">
        <f>IF(ResourceEffects[[#This Row],[Status]]="Locked",1,0)</f>
        <v>0</v>
      </c>
      <c r="X222" s="33">
        <f>IF(ResourceEffects[[#This Row],[event_type]]=1,0,1)</f>
        <v>1</v>
      </c>
      <c r="Y222" s="33">
        <f>IF(ResourceEffects[[#This Row],[Use Abundancies]]="Yes",1,0)</f>
        <v>0</v>
      </c>
      <c r="Z222" s="33">
        <f>ResourceEffects[[#This Row],[∆]]</f>
        <v>12</v>
      </c>
      <c r="AB222" s="35">
        <v>21230</v>
      </c>
      <c r="AD222" s="35">
        <v>0</v>
      </c>
      <c r="AE222" s="35">
        <v>2011</v>
      </c>
      <c r="AF222" s="35">
        <v>1</v>
      </c>
      <c r="AG222" s="35">
        <v>1</v>
      </c>
      <c r="AH222" s="35">
        <v>0</v>
      </c>
      <c r="AI222" s="35">
        <v>0</v>
      </c>
      <c r="AJ222" s="35">
        <v>0</v>
      </c>
      <c r="AK222" s="35">
        <v>0</v>
      </c>
      <c r="AL222" s="35">
        <v>2</v>
      </c>
      <c r="AM222" s="35">
        <v>0</v>
      </c>
      <c r="AN222" s="35">
        <v>91</v>
      </c>
    </row>
    <row r="223" spans="1:40" x14ac:dyDescent="0.3">
      <c r="A223" s="39">
        <v>0</v>
      </c>
      <c r="B223" s="32" t="s">
        <v>170</v>
      </c>
      <c r="C223" s="28" t="s">
        <v>455</v>
      </c>
      <c r="D223" s="28">
        <v>3</v>
      </c>
      <c r="E223" s="28" t="s">
        <v>446</v>
      </c>
      <c r="F223" s="32" t="s">
        <v>246</v>
      </c>
      <c r="G223" s="28" t="str">
        <f>"No"</f>
        <v>No</v>
      </c>
      <c r="H223" s="28">
        <f>0</f>
        <v>0</v>
      </c>
      <c r="I223" s="28" t="str">
        <f>"Yes"</f>
        <v>Yes</v>
      </c>
      <c r="J223" s="28" t="str">
        <f t="shared" si="3"/>
        <v>No</v>
      </c>
      <c r="K223" s="28">
        <f>INT(ResourceEffects[[#This Row],[Time]]*TimeInterval/60/60/24)</f>
        <v>0</v>
      </c>
      <c r="L223" s="28">
        <f>INT(ResourceEffects[[#This Row],[Time]]*TimeInterval/60/60)-ResourceEffects[[#This Row],[Days]]*24</f>
        <v>0</v>
      </c>
      <c r="M223" s="28">
        <f>INT(ResourceEffects[[#This Row],[Time]]*TimeInterval/60)-ResourceEffects[[#This Row],[Hours]]*60-ResourceEffects[[#This Row],[Days]]*60*24</f>
        <v>0</v>
      </c>
      <c r="N223" s="28">
        <f>ResourceEffects[[#This Row],[Time]]*TimeInterval-ResourceEffects[[#This Row],[Min]]*60-ResourceEffects[[#This Row],[Hours]]*60*60-ResourceEffects[[#This Row],[Days]]*60*60*24</f>
        <v>0</v>
      </c>
      <c r="O223" s="33">
        <f ca="1">INT(RAND()*999999999)</f>
        <v>868452954</v>
      </c>
      <c r="P223" s="33">
        <f>_xlfn.XLOOKUP(ResourceEffects[[#This Row],[Protocol Name]],ProtocolNamesCol,ProtocolIds,"")</f>
        <v>21220</v>
      </c>
      <c r="Q223" s="33">
        <f>ResourceEffects[[#This Row],[Time]]</f>
        <v>0</v>
      </c>
      <c r="R223" s="33">
        <f>ResourceEffects[[#This Row],[Drone ID]]</f>
        <v>0</v>
      </c>
      <c r="S223" s="33">
        <f>_xlfn.XLOOKUP(ResourceEffects[[#This Row],[Resource Name]],ResourceNames,ResourceIds,"")</f>
        <v>2011</v>
      </c>
      <c r="T223" s="33">
        <f>_xlfn.XLOOKUP(ResourceEffects[[#This Row],[Event Type]],EventTypeNames,EventTypeIds,"")</f>
        <v>1</v>
      </c>
      <c r="U223" s="33">
        <f>IF(ResourceEffects[[#This Row],[Is Local]]="Yes",1,0)</f>
        <v>1</v>
      </c>
      <c r="V223" s="33">
        <f>IF(ResourceEffects[[#This Row],[Is Installed]]="Yes",1,0)</f>
        <v>0</v>
      </c>
      <c r="W223" s="33">
        <f>IF(ResourceEffects[[#This Row],[Status]]="Locked",1,0)</f>
        <v>0</v>
      </c>
      <c r="X223" s="33">
        <f>IF(ResourceEffects[[#This Row],[event_type]]=1,0,1)</f>
        <v>0</v>
      </c>
      <c r="Y223" s="33">
        <f>IF(ResourceEffects[[#This Row],[Use Abundancies]]="Yes",1,0)</f>
        <v>0</v>
      </c>
      <c r="Z223" s="33">
        <f>ResourceEffects[[#This Row],[∆]]</f>
        <v>3</v>
      </c>
      <c r="AB223" s="35">
        <v>21230</v>
      </c>
      <c r="AD223" s="35">
        <v>0</v>
      </c>
      <c r="AE223" s="35">
        <v>2032</v>
      </c>
      <c r="AF223" s="35">
        <v>1</v>
      </c>
      <c r="AG223" s="35">
        <v>1</v>
      </c>
      <c r="AH223" s="35">
        <v>0</v>
      </c>
      <c r="AI223" s="35">
        <v>0</v>
      </c>
      <c r="AJ223" s="35">
        <v>0</v>
      </c>
      <c r="AK223" s="35">
        <v>0</v>
      </c>
      <c r="AL223" s="35">
        <v>1</v>
      </c>
      <c r="AM223" s="35">
        <v>0</v>
      </c>
      <c r="AN223" s="35">
        <v>92</v>
      </c>
    </row>
    <row r="224" spans="1:40" x14ac:dyDescent="0.3">
      <c r="A224" s="39">
        <v>0</v>
      </c>
      <c r="B224" s="32" t="s">
        <v>170</v>
      </c>
      <c r="C224" s="28" t="s">
        <v>455</v>
      </c>
      <c r="D224" s="28">
        <v>1</v>
      </c>
      <c r="E224" s="28" t="s">
        <v>446</v>
      </c>
      <c r="F224" s="32" t="s">
        <v>264</v>
      </c>
      <c r="G224" s="28" t="str">
        <f>"No"</f>
        <v>No</v>
      </c>
      <c r="H224" s="28">
        <f>0</f>
        <v>0</v>
      </c>
      <c r="I224" s="28" t="str">
        <f>"Yes"</f>
        <v>Yes</v>
      </c>
      <c r="J224" s="28" t="str">
        <f t="shared" si="3"/>
        <v>No</v>
      </c>
      <c r="K224" s="28">
        <f>INT(ResourceEffects[[#This Row],[Time]]*TimeInterval/60/60/24)</f>
        <v>0</v>
      </c>
      <c r="L224" s="28">
        <f>INT(ResourceEffects[[#This Row],[Time]]*TimeInterval/60/60)-ResourceEffects[[#This Row],[Days]]*24</f>
        <v>0</v>
      </c>
      <c r="M224" s="28">
        <f>INT(ResourceEffects[[#This Row],[Time]]*TimeInterval/60)-ResourceEffects[[#This Row],[Hours]]*60-ResourceEffects[[#This Row],[Days]]*60*24</f>
        <v>0</v>
      </c>
      <c r="N224" s="28">
        <f>ResourceEffects[[#This Row],[Time]]*TimeInterval-ResourceEffects[[#This Row],[Min]]*60-ResourceEffects[[#This Row],[Hours]]*60*60-ResourceEffects[[#This Row],[Days]]*60*60*24</f>
        <v>0</v>
      </c>
      <c r="O224" s="33">
        <f ca="1">INT(RAND()*999999999)</f>
        <v>884357521</v>
      </c>
      <c r="P224" s="33">
        <f>_xlfn.XLOOKUP(ResourceEffects[[#This Row],[Protocol Name]],ProtocolNamesCol,ProtocolIds,"")</f>
        <v>21220</v>
      </c>
      <c r="Q224" s="33">
        <f>ResourceEffects[[#This Row],[Time]]</f>
        <v>0</v>
      </c>
      <c r="R224" s="33">
        <f>ResourceEffects[[#This Row],[Drone ID]]</f>
        <v>0</v>
      </c>
      <c r="S224" s="33">
        <f>_xlfn.XLOOKUP(ResourceEffects[[#This Row],[Resource Name]],ResourceNames,ResourceIds,"")</f>
        <v>2041</v>
      </c>
      <c r="T224" s="33">
        <f>_xlfn.XLOOKUP(ResourceEffects[[#This Row],[Event Type]],EventTypeNames,EventTypeIds,"")</f>
        <v>1</v>
      </c>
      <c r="U224" s="33">
        <f>IF(ResourceEffects[[#This Row],[Is Local]]="Yes",1,0)</f>
        <v>1</v>
      </c>
      <c r="V224" s="33">
        <f>IF(ResourceEffects[[#This Row],[Is Installed]]="Yes",1,0)</f>
        <v>0</v>
      </c>
      <c r="W224" s="33">
        <f>IF(ResourceEffects[[#This Row],[Status]]="Locked",1,0)</f>
        <v>0</v>
      </c>
      <c r="X224" s="33">
        <f>IF(ResourceEffects[[#This Row],[event_type]]=1,0,1)</f>
        <v>0</v>
      </c>
      <c r="Y224" s="33">
        <f>IF(ResourceEffects[[#This Row],[Use Abundancies]]="Yes",1,0)</f>
        <v>0</v>
      </c>
      <c r="Z224" s="33">
        <f>ResourceEffects[[#This Row],[∆]]</f>
        <v>1</v>
      </c>
      <c r="AB224" s="35">
        <v>21230</v>
      </c>
      <c r="AD224" s="35">
        <v>0</v>
      </c>
      <c r="AE224" s="35">
        <v>2041</v>
      </c>
      <c r="AF224" s="35">
        <v>1</v>
      </c>
      <c r="AG224" s="35">
        <v>1</v>
      </c>
      <c r="AH224" s="35">
        <v>0</v>
      </c>
      <c r="AI224" s="35">
        <v>0</v>
      </c>
      <c r="AJ224" s="35">
        <v>0</v>
      </c>
      <c r="AK224" s="35">
        <v>0</v>
      </c>
      <c r="AL224" s="35">
        <v>1</v>
      </c>
      <c r="AM224" s="35">
        <v>0</v>
      </c>
      <c r="AN224" s="35">
        <v>93</v>
      </c>
    </row>
    <row r="225" spans="1:40" x14ac:dyDescent="0.3">
      <c r="A225" s="39">
        <v>0</v>
      </c>
      <c r="B225" s="32" t="s">
        <v>172</v>
      </c>
      <c r="C225" s="28" t="s">
        <v>456</v>
      </c>
      <c r="D225" s="28">
        <v>12</v>
      </c>
      <c r="E225" s="28" t="s">
        <v>446</v>
      </c>
      <c r="F225" s="32" t="s">
        <v>226</v>
      </c>
      <c r="G225" s="28" t="str">
        <f>"No"</f>
        <v>No</v>
      </c>
      <c r="H225" s="28">
        <f>0</f>
        <v>0</v>
      </c>
      <c r="I225" s="28" t="str">
        <f>"Yes"</f>
        <v>Yes</v>
      </c>
      <c r="J225" s="28" t="str">
        <f t="shared" si="3"/>
        <v>No</v>
      </c>
      <c r="K225" s="28">
        <f>INT(ResourceEffects[[#This Row],[Time]]*TimeInterval/60/60/24)</f>
        <v>0</v>
      </c>
      <c r="L225" s="28">
        <f>INT(ResourceEffects[[#This Row],[Time]]*TimeInterval/60/60)-ResourceEffects[[#This Row],[Days]]*24</f>
        <v>0</v>
      </c>
      <c r="M225" s="28">
        <f>INT(ResourceEffects[[#This Row],[Time]]*TimeInterval/60)-ResourceEffects[[#This Row],[Hours]]*60-ResourceEffects[[#This Row],[Days]]*60*24</f>
        <v>0</v>
      </c>
      <c r="N225" s="28">
        <f>ResourceEffects[[#This Row],[Time]]*TimeInterval-ResourceEffects[[#This Row],[Min]]*60-ResourceEffects[[#This Row],[Hours]]*60*60-ResourceEffects[[#This Row],[Days]]*60*60*24</f>
        <v>0</v>
      </c>
      <c r="O225" s="33">
        <f ca="1">INT(RAND()*999999999)</f>
        <v>775787453</v>
      </c>
      <c r="P225" s="33">
        <f>_xlfn.XLOOKUP(ResourceEffects[[#This Row],[Protocol Name]],ProtocolNamesCol,ProtocolIds,"")</f>
        <v>21230</v>
      </c>
      <c r="Q225" s="33">
        <f>ResourceEffects[[#This Row],[Time]]</f>
        <v>0</v>
      </c>
      <c r="R225" s="33">
        <f>ResourceEffects[[#This Row],[Drone ID]]</f>
        <v>0</v>
      </c>
      <c r="S225" s="33">
        <f>_xlfn.XLOOKUP(ResourceEffects[[#This Row],[Resource Name]],ResourceNames,ResourceIds,"")</f>
        <v>1230</v>
      </c>
      <c r="T225" s="33">
        <f>_xlfn.XLOOKUP(ResourceEffects[[#This Row],[Event Type]],EventTypeNames,EventTypeIds,"")</f>
        <v>2</v>
      </c>
      <c r="U225" s="33">
        <f>IF(ResourceEffects[[#This Row],[Is Local]]="Yes",1,0)</f>
        <v>1</v>
      </c>
      <c r="V225" s="33">
        <f>IF(ResourceEffects[[#This Row],[Is Installed]]="Yes",1,0)</f>
        <v>0</v>
      </c>
      <c r="W225" s="33">
        <f>IF(ResourceEffects[[#This Row],[Status]]="Locked",1,0)</f>
        <v>0</v>
      </c>
      <c r="X225" s="33">
        <f>IF(ResourceEffects[[#This Row],[event_type]]=1,0,1)</f>
        <v>1</v>
      </c>
      <c r="Y225" s="33">
        <f>IF(ResourceEffects[[#This Row],[Use Abundancies]]="Yes",1,0)</f>
        <v>0</v>
      </c>
      <c r="Z225" s="33">
        <f>ResourceEffects[[#This Row],[∆]]</f>
        <v>12</v>
      </c>
      <c r="AB225" s="35">
        <v>21300</v>
      </c>
      <c r="AD225" s="35">
        <v>0</v>
      </c>
      <c r="AE225" s="35">
        <v>1300</v>
      </c>
      <c r="AF225" s="35">
        <v>2</v>
      </c>
      <c r="AG225" s="35">
        <v>1</v>
      </c>
      <c r="AH225" s="35">
        <v>0</v>
      </c>
      <c r="AI225" s="35">
        <v>0</v>
      </c>
      <c r="AJ225" s="35">
        <v>1</v>
      </c>
      <c r="AK225" s="35">
        <v>0</v>
      </c>
      <c r="AL225" s="35">
        <v>15</v>
      </c>
      <c r="AM225" s="35">
        <v>0</v>
      </c>
      <c r="AN225" s="35">
        <v>94</v>
      </c>
    </row>
    <row r="226" spans="1:40" x14ac:dyDescent="0.3">
      <c r="A226" s="39">
        <v>0</v>
      </c>
      <c r="B226" s="32" t="s">
        <v>172</v>
      </c>
      <c r="C226" s="28" t="s">
        <v>455</v>
      </c>
      <c r="D226" s="28">
        <v>2</v>
      </c>
      <c r="E226" s="28" t="s">
        <v>446</v>
      </c>
      <c r="F226" s="32" t="s">
        <v>246</v>
      </c>
      <c r="G226" s="28" t="str">
        <f>"No"</f>
        <v>No</v>
      </c>
      <c r="H226" s="28">
        <f>0</f>
        <v>0</v>
      </c>
      <c r="I226" s="28" t="str">
        <f>"Yes"</f>
        <v>Yes</v>
      </c>
      <c r="J226" s="28" t="str">
        <f t="shared" si="3"/>
        <v>No</v>
      </c>
      <c r="K226" s="28">
        <f>INT(ResourceEffects[[#This Row],[Time]]*TimeInterval/60/60/24)</f>
        <v>0</v>
      </c>
      <c r="L226" s="28">
        <f>INT(ResourceEffects[[#This Row],[Time]]*TimeInterval/60/60)-ResourceEffects[[#This Row],[Days]]*24</f>
        <v>0</v>
      </c>
      <c r="M226" s="28">
        <f>INT(ResourceEffects[[#This Row],[Time]]*TimeInterval/60)-ResourceEffects[[#This Row],[Hours]]*60-ResourceEffects[[#This Row],[Days]]*60*24</f>
        <v>0</v>
      </c>
      <c r="N226" s="28">
        <f>ResourceEffects[[#This Row],[Time]]*TimeInterval-ResourceEffects[[#This Row],[Min]]*60-ResourceEffects[[#This Row],[Hours]]*60*60-ResourceEffects[[#This Row],[Days]]*60*60*24</f>
        <v>0</v>
      </c>
      <c r="O226" s="33">
        <f ca="1">INT(RAND()*999999999)</f>
        <v>756017238</v>
      </c>
      <c r="P226" s="33">
        <f>_xlfn.XLOOKUP(ResourceEffects[[#This Row],[Protocol Name]],ProtocolNamesCol,ProtocolIds,"")</f>
        <v>21230</v>
      </c>
      <c r="Q226" s="33">
        <f>ResourceEffects[[#This Row],[Time]]</f>
        <v>0</v>
      </c>
      <c r="R226" s="33">
        <f>ResourceEffects[[#This Row],[Drone ID]]</f>
        <v>0</v>
      </c>
      <c r="S226" s="33">
        <f>_xlfn.XLOOKUP(ResourceEffects[[#This Row],[Resource Name]],ResourceNames,ResourceIds,"")</f>
        <v>2011</v>
      </c>
      <c r="T226" s="33">
        <f>_xlfn.XLOOKUP(ResourceEffects[[#This Row],[Event Type]],EventTypeNames,EventTypeIds,"")</f>
        <v>1</v>
      </c>
      <c r="U226" s="33">
        <f>IF(ResourceEffects[[#This Row],[Is Local]]="Yes",1,0)</f>
        <v>1</v>
      </c>
      <c r="V226" s="33">
        <f>IF(ResourceEffects[[#This Row],[Is Installed]]="Yes",1,0)</f>
        <v>0</v>
      </c>
      <c r="W226" s="33">
        <f>IF(ResourceEffects[[#This Row],[Status]]="Locked",1,0)</f>
        <v>0</v>
      </c>
      <c r="X226" s="33">
        <f>IF(ResourceEffects[[#This Row],[event_type]]=1,0,1)</f>
        <v>0</v>
      </c>
      <c r="Y226" s="33">
        <f>IF(ResourceEffects[[#This Row],[Use Abundancies]]="Yes",1,0)</f>
        <v>0</v>
      </c>
      <c r="Z226" s="33">
        <f>ResourceEffects[[#This Row],[∆]]</f>
        <v>2</v>
      </c>
      <c r="AB226" s="35">
        <v>21300</v>
      </c>
      <c r="AD226" s="35">
        <v>0</v>
      </c>
      <c r="AE226" s="35">
        <v>2013</v>
      </c>
      <c r="AF226" s="35">
        <v>1</v>
      </c>
      <c r="AG226" s="35">
        <v>1</v>
      </c>
      <c r="AH226" s="35">
        <v>0</v>
      </c>
      <c r="AI226" s="35">
        <v>0</v>
      </c>
      <c r="AJ226" s="35">
        <v>0</v>
      </c>
      <c r="AK226" s="35">
        <v>0</v>
      </c>
      <c r="AL226" s="35">
        <v>1</v>
      </c>
      <c r="AM226" s="35">
        <v>0</v>
      </c>
      <c r="AN226" s="35">
        <v>95</v>
      </c>
    </row>
    <row r="227" spans="1:40" x14ac:dyDescent="0.3">
      <c r="A227" s="39">
        <v>0</v>
      </c>
      <c r="B227" s="32" t="s">
        <v>172</v>
      </c>
      <c r="C227" s="28" t="s">
        <v>455</v>
      </c>
      <c r="D227" s="28">
        <v>1</v>
      </c>
      <c r="E227" s="28" t="s">
        <v>446</v>
      </c>
      <c r="F227" s="32" t="s">
        <v>260</v>
      </c>
      <c r="G227" s="28" t="str">
        <f>"No"</f>
        <v>No</v>
      </c>
      <c r="H227" s="28">
        <f>0</f>
        <v>0</v>
      </c>
      <c r="I227" s="28" t="str">
        <f>"Yes"</f>
        <v>Yes</v>
      </c>
      <c r="J227" s="28" t="str">
        <f t="shared" si="3"/>
        <v>No</v>
      </c>
      <c r="K227" s="28">
        <f>INT(ResourceEffects[[#This Row],[Time]]*TimeInterval/60/60/24)</f>
        <v>0</v>
      </c>
      <c r="L227" s="28">
        <f>INT(ResourceEffects[[#This Row],[Time]]*TimeInterval/60/60)-ResourceEffects[[#This Row],[Days]]*24</f>
        <v>0</v>
      </c>
      <c r="M227" s="28">
        <f>INT(ResourceEffects[[#This Row],[Time]]*TimeInterval/60)-ResourceEffects[[#This Row],[Hours]]*60-ResourceEffects[[#This Row],[Days]]*60*24</f>
        <v>0</v>
      </c>
      <c r="N227" s="28">
        <f>ResourceEffects[[#This Row],[Time]]*TimeInterval-ResourceEffects[[#This Row],[Min]]*60-ResourceEffects[[#This Row],[Hours]]*60*60-ResourceEffects[[#This Row],[Days]]*60*60*24</f>
        <v>0</v>
      </c>
      <c r="O227" s="33">
        <f ca="1">INT(RAND()*999999999)</f>
        <v>533532702</v>
      </c>
      <c r="P227" s="33">
        <f>_xlfn.XLOOKUP(ResourceEffects[[#This Row],[Protocol Name]],ProtocolNamesCol,ProtocolIds,"")</f>
        <v>21230</v>
      </c>
      <c r="Q227" s="33">
        <f>ResourceEffects[[#This Row],[Time]]</f>
        <v>0</v>
      </c>
      <c r="R227" s="33">
        <f>ResourceEffects[[#This Row],[Drone ID]]</f>
        <v>0</v>
      </c>
      <c r="S227" s="33">
        <f>_xlfn.XLOOKUP(ResourceEffects[[#This Row],[Resource Name]],ResourceNames,ResourceIds,"")</f>
        <v>2032</v>
      </c>
      <c r="T227" s="33">
        <f>_xlfn.XLOOKUP(ResourceEffects[[#This Row],[Event Type]],EventTypeNames,EventTypeIds,"")</f>
        <v>1</v>
      </c>
      <c r="U227" s="33">
        <f>IF(ResourceEffects[[#This Row],[Is Local]]="Yes",1,0)</f>
        <v>1</v>
      </c>
      <c r="V227" s="33">
        <f>IF(ResourceEffects[[#This Row],[Is Installed]]="Yes",1,0)</f>
        <v>0</v>
      </c>
      <c r="W227" s="33">
        <f>IF(ResourceEffects[[#This Row],[Status]]="Locked",1,0)</f>
        <v>0</v>
      </c>
      <c r="X227" s="33">
        <f>IF(ResourceEffects[[#This Row],[event_type]]=1,0,1)</f>
        <v>0</v>
      </c>
      <c r="Y227" s="33">
        <f>IF(ResourceEffects[[#This Row],[Use Abundancies]]="Yes",1,0)</f>
        <v>0</v>
      </c>
      <c r="Z227" s="33">
        <f>ResourceEffects[[#This Row],[∆]]</f>
        <v>1</v>
      </c>
      <c r="AB227" s="35">
        <v>21300</v>
      </c>
      <c r="AD227" s="35">
        <v>0</v>
      </c>
      <c r="AE227" s="35">
        <v>2031</v>
      </c>
      <c r="AF227" s="35">
        <v>1</v>
      </c>
      <c r="AG227" s="35">
        <v>1</v>
      </c>
      <c r="AH227" s="35">
        <v>0</v>
      </c>
      <c r="AI227" s="35">
        <v>0</v>
      </c>
      <c r="AJ227" s="35">
        <v>0</v>
      </c>
      <c r="AK227" s="35">
        <v>0</v>
      </c>
      <c r="AL227" s="35">
        <v>2</v>
      </c>
      <c r="AM227" s="35">
        <v>0</v>
      </c>
      <c r="AN227" s="35">
        <v>96</v>
      </c>
    </row>
    <row r="228" spans="1:40" x14ac:dyDescent="0.3">
      <c r="A228" s="39">
        <v>0</v>
      </c>
      <c r="B228" s="32" t="s">
        <v>172</v>
      </c>
      <c r="C228" s="28" t="s">
        <v>455</v>
      </c>
      <c r="D228" s="28">
        <v>1</v>
      </c>
      <c r="E228" s="28" t="s">
        <v>446</v>
      </c>
      <c r="F228" s="32" t="s">
        <v>264</v>
      </c>
      <c r="G228" s="28" t="str">
        <f>"No"</f>
        <v>No</v>
      </c>
      <c r="H228" s="28">
        <f>0</f>
        <v>0</v>
      </c>
      <c r="I228" s="28" t="str">
        <f>"Yes"</f>
        <v>Yes</v>
      </c>
      <c r="J228" s="28" t="str">
        <f t="shared" si="3"/>
        <v>No</v>
      </c>
      <c r="K228" s="28">
        <f>INT(ResourceEffects[[#This Row],[Time]]*TimeInterval/60/60/24)</f>
        <v>0</v>
      </c>
      <c r="L228" s="28">
        <f>INT(ResourceEffects[[#This Row],[Time]]*TimeInterval/60/60)-ResourceEffects[[#This Row],[Days]]*24</f>
        <v>0</v>
      </c>
      <c r="M228" s="28">
        <f>INT(ResourceEffects[[#This Row],[Time]]*TimeInterval/60)-ResourceEffects[[#This Row],[Hours]]*60-ResourceEffects[[#This Row],[Days]]*60*24</f>
        <v>0</v>
      </c>
      <c r="N228" s="28">
        <f>ResourceEffects[[#This Row],[Time]]*TimeInterval-ResourceEffects[[#This Row],[Min]]*60-ResourceEffects[[#This Row],[Hours]]*60*60-ResourceEffects[[#This Row],[Days]]*60*60*24</f>
        <v>0</v>
      </c>
      <c r="O228" s="33">
        <f ca="1">INT(RAND()*999999999)</f>
        <v>659303210</v>
      </c>
      <c r="P228" s="33">
        <f>_xlfn.XLOOKUP(ResourceEffects[[#This Row],[Protocol Name]],ProtocolNamesCol,ProtocolIds,"")</f>
        <v>21230</v>
      </c>
      <c r="Q228" s="33">
        <f>ResourceEffects[[#This Row],[Time]]</f>
        <v>0</v>
      </c>
      <c r="R228" s="33">
        <f>ResourceEffects[[#This Row],[Drone ID]]</f>
        <v>0</v>
      </c>
      <c r="S228" s="33">
        <f>_xlfn.XLOOKUP(ResourceEffects[[#This Row],[Resource Name]],ResourceNames,ResourceIds,"")</f>
        <v>2041</v>
      </c>
      <c r="T228" s="33">
        <f>_xlfn.XLOOKUP(ResourceEffects[[#This Row],[Event Type]],EventTypeNames,EventTypeIds,"")</f>
        <v>1</v>
      </c>
      <c r="U228" s="33">
        <f>IF(ResourceEffects[[#This Row],[Is Local]]="Yes",1,0)</f>
        <v>1</v>
      </c>
      <c r="V228" s="33">
        <f>IF(ResourceEffects[[#This Row],[Is Installed]]="Yes",1,0)</f>
        <v>0</v>
      </c>
      <c r="W228" s="33">
        <f>IF(ResourceEffects[[#This Row],[Status]]="Locked",1,0)</f>
        <v>0</v>
      </c>
      <c r="X228" s="33">
        <f>IF(ResourceEffects[[#This Row],[event_type]]=1,0,1)</f>
        <v>0</v>
      </c>
      <c r="Y228" s="33">
        <f>IF(ResourceEffects[[#This Row],[Use Abundancies]]="Yes",1,0)</f>
        <v>0</v>
      </c>
      <c r="Z228" s="33">
        <f>ResourceEffects[[#This Row],[∆]]</f>
        <v>1</v>
      </c>
      <c r="AB228" s="35">
        <v>21310</v>
      </c>
      <c r="AD228" s="35">
        <v>0</v>
      </c>
      <c r="AE228" s="35">
        <v>1310</v>
      </c>
      <c r="AF228" s="35">
        <v>2</v>
      </c>
      <c r="AG228" s="35">
        <v>1</v>
      </c>
      <c r="AH228" s="35">
        <v>0</v>
      </c>
      <c r="AI228" s="35">
        <v>0</v>
      </c>
      <c r="AJ228" s="35">
        <v>1</v>
      </c>
      <c r="AK228" s="35">
        <v>0</v>
      </c>
      <c r="AL228" s="35">
        <v>16</v>
      </c>
      <c r="AM228" s="35">
        <v>0</v>
      </c>
      <c r="AN228" s="35">
        <v>97</v>
      </c>
    </row>
    <row r="229" spans="1:40" x14ac:dyDescent="0.3">
      <c r="A229" s="39">
        <v>0</v>
      </c>
      <c r="B229" s="32" t="s">
        <v>174</v>
      </c>
      <c r="C229" s="28" t="s">
        <v>456</v>
      </c>
      <c r="D229" s="28">
        <v>15</v>
      </c>
      <c r="E229" s="28" t="s">
        <v>446</v>
      </c>
      <c r="F229" s="32" t="s">
        <v>230</v>
      </c>
      <c r="G229" s="28" t="str">
        <f>"No"</f>
        <v>No</v>
      </c>
      <c r="H229" s="28">
        <f>0</f>
        <v>0</v>
      </c>
      <c r="I229" s="28" t="str">
        <f>"Yes"</f>
        <v>Yes</v>
      </c>
      <c r="J229" s="28" t="str">
        <f t="shared" si="3"/>
        <v>No</v>
      </c>
      <c r="K229" s="28">
        <f>INT(ResourceEffects[[#This Row],[Time]]*TimeInterval/60/60/24)</f>
        <v>0</v>
      </c>
      <c r="L229" s="28">
        <f>INT(ResourceEffects[[#This Row],[Time]]*TimeInterval/60/60)-ResourceEffects[[#This Row],[Days]]*24</f>
        <v>0</v>
      </c>
      <c r="M229" s="28">
        <f>INT(ResourceEffects[[#This Row],[Time]]*TimeInterval/60)-ResourceEffects[[#This Row],[Hours]]*60-ResourceEffects[[#This Row],[Days]]*60*24</f>
        <v>0</v>
      </c>
      <c r="N229" s="28">
        <f>ResourceEffects[[#This Row],[Time]]*TimeInterval-ResourceEffects[[#This Row],[Min]]*60-ResourceEffects[[#This Row],[Hours]]*60*60-ResourceEffects[[#This Row],[Days]]*60*60*24</f>
        <v>0</v>
      </c>
      <c r="O229" s="33">
        <f ca="1">INT(RAND()*999999999)</f>
        <v>402061420</v>
      </c>
      <c r="P229" s="33">
        <f>_xlfn.XLOOKUP(ResourceEffects[[#This Row],[Protocol Name]],ProtocolNamesCol,ProtocolIds,"")</f>
        <v>21300</v>
      </c>
      <c r="Q229" s="33">
        <f>ResourceEffects[[#This Row],[Time]]</f>
        <v>0</v>
      </c>
      <c r="R229" s="33">
        <f>ResourceEffects[[#This Row],[Drone ID]]</f>
        <v>0</v>
      </c>
      <c r="S229" s="33">
        <f>_xlfn.XLOOKUP(ResourceEffects[[#This Row],[Resource Name]],ResourceNames,ResourceIds,"")</f>
        <v>1300</v>
      </c>
      <c r="T229" s="33">
        <f>_xlfn.XLOOKUP(ResourceEffects[[#This Row],[Event Type]],EventTypeNames,EventTypeIds,"")</f>
        <v>2</v>
      </c>
      <c r="U229" s="33">
        <f>IF(ResourceEffects[[#This Row],[Is Local]]="Yes",1,0)</f>
        <v>1</v>
      </c>
      <c r="V229" s="33">
        <f>IF(ResourceEffects[[#This Row],[Is Installed]]="Yes",1,0)</f>
        <v>0</v>
      </c>
      <c r="W229" s="33">
        <f>IF(ResourceEffects[[#This Row],[Status]]="Locked",1,0)</f>
        <v>0</v>
      </c>
      <c r="X229" s="33">
        <f>IF(ResourceEffects[[#This Row],[event_type]]=1,0,1)</f>
        <v>1</v>
      </c>
      <c r="Y229" s="33">
        <f>IF(ResourceEffects[[#This Row],[Use Abundancies]]="Yes",1,0)</f>
        <v>0</v>
      </c>
      <c r="Z229" s="33">
        <f>ResourceEffects[[#This Row],[∆]]</f>
        <v>15</v>
      </c>
      <c r="AB229" s="35">
        <v>21310</v>
      </c>
      <c r="AD229" s="35">
        <v>0</v>
      </c>
      <c r="AE229" s="35">
        <v>2011</v>
      </c>
      <c r="AF229" s="35">
        <v>1</v>
      </c>
      <c r="AG229" s="35">
        <v>1</v>
      </c>
      <c r="AH229" s="35">
        <v>0</v>
      </c>
      <c r="AI229" s="35">
        <v>0</v>
      </c>
      <c r="AJ229" s="35">
        <v>0</v>
      </c>
      <c r="AK229" s="35">
        <v>0</v>
      </c>
      <c r="AL229" s="35">
        <v>3</v>
      </c>
      <c r="AM229" s="35">
        <v>0</v>
      </c>
      <c r="AN229" s="35">
        <v>98</v>
      </c>
    </row>
    <row r="230" spans="1:40" x14ac:dyDescent="0.3">
      <c r="A230" s="39">
        <v>0</v>
      </c>
      <c r="B230" s="32" t="s">
        <v>174</v>
      </c>
      <c r="C230" s="28" t="s">
        <v>455</v>
      </c>
      <c r="D230" s="28">
        <v>1</v>
      </c>
      <c r="E230" s="28" t="s">
        <v>446</v>
      </c>
      <c r="F230" s="32" t="s">
        <v>250</v>
      </c>
      <c r="G230" s="28" t="str">
        <f>"No"</f>
        <v>No</v>
      </c>
      <c r="H230" s="28">
        <f>0</f>
        <v>0</v>
      </c>
      <c r="I230" s="28" t="str">
        <f>"Yes"</f>
        <v>Yes</v>
      </c>
      <c r="J230" s="28" t="str">
        <f t="shared" si="3"/>
        <v>No</v>
      </c>
      <c r="K230" s="28">
        <f>INT(ResourceEffects[[#This Row],[Time]]*TimeInterval/60/60/24)</f>
        <v>0</v>
      </c>
      <c r="L230" s="28">
        <f>INT(ResourceEffects[[#This Row],[Time]]*TimeInterval/60/60)-ResourceEffects[[#This Row],[Days]]*24</f>
        <v>0</v>
      </c>
      <c r="M230" s="28">
        <f>INT(ResourceEffects[[#This Row],[Time]]*TimeInterval/60)-ResourceEffects[[#This Row],[Hours]]*60-ResourceEffects[[#This Row],[Days]]*60*24</f>
        <v>0</v>
      </c>
      <c r="N230" s="28">
        <f>ResourceEffects[[#This Row],[Time]]*TimeInterval-ResourceEffects[[#This Row],[Min]]*60-ResourceEffects[[#This Row],[Hours]]*60*60-ResourceEffects[[#This Row],[Days]]*60*60*24</f>
        <v>0</v>
      </c>
      <c r="O230" s="33">
        <f ca="1">INT(RAND()*999999999)</f>
        <v>157771795</v>
      </c>
      <c r="P230" s="33">
        <f>_xlfn.XLOOKUP(ResourceEffects[[#This Row],[Protocol Name]],ProtocolNamesCol,ProtocolIds,"")</f>
        <v>21300</v>
      </c>
      <c r="Q230" s="33">
        <f>ResourceEffects[[#This Row],[Time]]</f>
        <v>0</v>
      </c>
      <c r="R230" s="33">
        <f>ResourceEffects[[#This Row],[Drone ID]]</f>
        <v>0</v>
      </c>
      <c r="S230" s="33">
        <f>_xlfn.XLOOKUP(ResourceEffects[[#This Row],[Resource Name]],ResourceNames,ResourceIds,"")</f>
        <v>2013</v>
      </c>
      <c r="T230" s="33">
        <f>_xlfn.XLOOKUP(ResourceEffects[[#This Row],[Event Type]],EventTypeNames,EventTypeIds,"")</f>
        <v>1</v>
      </c>
      <c r="U230" s="33">
        <f>IF(ResourceEffects[[#This Row],[Is Local]]="Yes",1,0)</f>
        <v>1</v>
      </c>
      <c r="V230" s="33">
        <f>IF(ResourceEffects[[#This Row],[Is Installed]]="Yes",1,0)</f>
        <v>0</v>
      </c>
      <c r="W230" s="33">
        <f>IF(ResourceEffects[[#This Row],[Status]]="Locked",1,0)</f>
        <v>0</v>
      </c>
      <c r="X230" s="33">
        <f>IF(ResourceEffects[[#This Row],[event_type]]=1,0,1)</f>
        <v>0</v>
      </c>
      <c r="Y230" s="33">
        <f>IF(ResourceEffects[[#This Row],[Use Abundancies]]="Yes",1,0)</f>
        <v>0</v>
      </c>
      <c r="Z230" s="33">
        <f>ResourceEffects[[#This Row],[∆]]</f>
        <v>1</v>
      </c>
      <c r="AB230" s="35">
        <v>21310</v>
      </c>
      <c r="AD230" s="35">
        <v>0</v>
      </c>
      <c r="AE230" s="35">
        <v>2012</v>
      </c>
      <c r="AF230" s="35">
        <v>1</v>
      </c>
      <c r="AG230" s="35">
        <v>1</v>
      </c>
      <c r="AH230" s="35">
        <v>0</v>
      </c>
      <c r="AI230" s="35">
        <v>0</v>
      </c>
      <c r="AJ230" s="35">
        <v>0</v>
      </c>
      <c r="AK230" s="35">
        <v>0</v>
      </c>
      <c r="AL230" s="35">
        <v>1</v>
      </c>
      <c r="AM230" s="35">
        <v>0</v>
      </c>
      <c r="AN230" s="35">
        <v>99</v>
      </c>
    </row>
    <row r="231" spans="1:40" x14ac:dyDescent="0.3">
      <c r="A231" s="39">
        <v>0</v>
      </c>
      <c r="B231" s="32" t="s">
        <v>174</v>
      </c>
      <c r="C231" s="28" t="s">
        <v>455</v>
      </c>
      <c r="D231" s="28">
        <v>2</v>
      </c>
      <c r="E231" s="28" t="s">
        <v>446</v>
      </c>
      <c r="F231" s="32" t="s">
        <v>258</v>
      </c>
      <c r="G231" s="28" t="str">
        <f>"No"</f>
        <v>No</v>
      </c>
      <c r="H231" s="28">
        <f>0</f>
        <v>0</v>
      </c>
      <c r="I231" s="28" t="str">
        <f>"Yes"</f>
        <v>Yes</v>
      </c>
      <c r="J231" s="28" t="str">
        <f t="shared" si="3"/>
        <v>No</v>
      </c>
      <c r="K231" s="28">
        <f>INT(ResourceEffects[[#This Row],[Time]]*TimeInterval/60/60/24)</f>
        <v>0</v>
      </c>
      <c r="L231" s="28">
        <f>INT(ResourceEffects[[#This Row],[Time]]*TimeInterval/60/60)-ResourceEffects[[#This Row],[Days]]*24</f>
        <v>0</v>
      </c>
      <c r="M231" s="28">
        <f>INT(ResourceEffects[[#This Row],[Time]]*TimeInterval/60)-ResourceEffects[[#This Row],[Hours]]*60-ResourceEffects[[#This Row],[Days]]*60*24</f>
        <v>0</v>
      </c>
      <c r="N231" s="28">
        <f>ResourceEffects[[#This Row],[Time]]*TimeInterval-ResourceEffects[[#This Row],[Min]]*60-ResourceEffects[[#This Row],[Hours]]*60*60-ResourceEffects[[#This Row],[Days]]*60*60*24</f>
        <v>0</v>
      </c>
      <c r="O231" s="33">
        <f ca="1">INT(RAND()*999999999)</f>
        <v>226794197</v>
      </c>
      <c r="P231" s="33">
        <f>_xlfn.XLOOKUP(ResourceEffects[[#This Row],[Protocol Name]],ProtocolNamesCol,ProtocolIds,"")</f>
        <v>21300</v>
      </c>
      <c r="Q231" s="33">
        <f>ResourceEffects[[#This Row],[Time]]</f>
        <v>0</v>
      </c>
      <c r="R231" s="33">
        <f>ResourceEffects[[#This Row],[Drone ID]]</f>
        <v>0</v>
      </c>
      <c r="S231" s="33">
        <f>_xlfn.XLOOKUP(ResourceEffects[[#This Row],[Resource Name]],ResourceNames,ResourceIds,"")</f>
        <v>2031</v>
      </c>
      <c r="T231" s="33">
        <f>_xlfn.XLOOKUP(ResourceEffects[[#This Row],[Event Type]],EventTypeNames,EventTypeIds,"")</f>
        <v>1</v>
      </c>
      <c r="U231" s="33">
        <f>IF(ResourceEffects[[#This Row],[Is Local]]="Yes",1,0)</f>
        <v>1</v>
      </c>
      <c r="V231" s="33">
        <f>IF(ResourceEffects[[#This Row],[Is Installed]]="Yes",1,0)</f>
        <v>0</v>
      </c>
      <c r="W231" s="33">
        <f>IF(ResourceEffects[[#This Row],[Status]]="Locked",1,0)</f>
        <v>0</v>
      </c>
      <c r="X231" s="33">
        <f>IF(ResourceEffects[[#This Row],[event_type]]=1,0,1)</f>
        <v>0</v>
      </c>
      <c r="Y231" s="33">
        <f>IF(ResourceEffects[[#This Row],[Use Abundancies]]="Yes",1,0)</f>
        <v>0</v>
      </c>
      <c r="Z231" s="33">
        <f>ResourceEffects[[#This Row],[∆]]</f>
        <v>2</v>
      </c>
      <c r="AB231" s="35">
        <v>21320</v>
      </c>
      <c r="AD231" s="35">
        <v>0</v>
      </c>
      <c r="AE231" s="35">
        <v>1320</v>
      </c>
      <c r="AF231" s="35">
        <v>2</v>
      </c>
      <c r="AG231" s="35">
        <v>1</v>
      </c>
      <c r="AH231" s="35">
        <v>0</v>
      </c>
      <c r="AI231" s="35">
        <v>0</v>
      </c>
      <c r="AJ231" s="35">
        <v>1</v>
      </c>
      <c r="AK231" s="35">
        <v>0</v>
      </c>
      <c r="AL231" s="35">
        <v>15</v>
      </c>
      <c r="AM231" s="35">
        <v>0</v>
      </c>
      <c r="AN231" s="35">
        <v>100</v>
      </c>
    </row>
    <row r="232" spans="1:40" x14ac:dyDescent="0.3">
      <c r="A232" s="39">
        <v>0</v>
      </c>
      <c r="B232" s="32" t="s">
        <v>176</v>
      </c>
      <c r="C232" s="28" t="s">
        <v>456</v>
      </c>
      <c r="D232" s="28">
        <v>16</v>
      </c>
      <c r="E232" s="28" t="s">
        <v>446</v>
      </c>
      <c r="F232" s="32" t="s">
        <v>232</v>
      </c>
      <c r="G232" s="28" t="str">
        <f>"No"</f>
        <v>No</v>
      </c>
      <c r="H232" s="28">
        <f>0</f>
        <v>0</v>
      </c>
      <c r="I232" s="28" t="str">
        <f>"Yes"</f>
        <v>Yes</v>
      </c>
      <c r="J232" s="28" t="str">
        <f t="shared" si="3"/>
        <v>No</v>
      </c>
      <c r="K232" s="28">
        <f>INT(ResourceEffects[[#This Row],[Time]]*TimeInterval/60/60/24)</f>
        <v>0</v>
      </c>
      <c r="L232" s="28">
        <f>INT(ResourceEffects[[#This Row],[Time]]*TimeInterval/60/60)-ResourceEffects[[#This Row],[Days]]*24</f>
        <v>0</v>
      </c>
      <c r="M232" s="28">
        <f>INT(ResourceEffects[[#This Row],[Time]]*TimeInterval/60)-ResourceEffects[[#This Row],[Hours]]*60-ResourceEffects[[#This Row],[Days]]*60*24</f>
        <v>0</v>
      </c>
      <c r="N232" s="28">
        <f>ResourceEffects[[#This Row],[Time]]*TimeInterval-ResourceEffects[[#This Row],[Min]]*60-ResourceEffects[[#This Row],[Hours]]*60*60-ResourceEffects[[#This Row],[Days]]*60*60*24</f>
        <v>0</v>
      </c>
      <c r="O232" s="33">
        <f ca="1">INT(RAND()*999999999)</f>
        <v>781001434</v>
      </c>
      <c r="P232" s="33">
        <f>_xlfn.XLOOKUP(ResourceEffects[[#This Row],[Protocol Name]],ProtocolNamesCol,ProtocolIds,"")</f>
        <v>21310</v>
      </c>
      <c r="Q232" s="33">
        <f>ResourceEffects[[#This Row],[Time]]</f>
        <v>0</v>
      </c>
      <c r="R232" s="33">
        <f>ResourceEffects[[#This Row],[Drone ID]]</f>
        <v>0</v>
      </c>
      <c r="S232" s="33">
        <f>_xlfn.XLOOKUP(ResourceEffects[[#This Row],[Resource Name]],ResourceNames,ResourceIds,"")</f>
        <v>1310</v>
      </c>
      <c r="T232" s="33">
        <f>_xlfn.XLOOKUP(ResourceEffects[[#This Row],[Event Type]],EventTypeNames,EventTypeIds,"")</f>
        <v>2</v>
      </c>
      <c r="U232" s="33">
        <f>IF(ResourceEffects[[#This Row],[Is Local]]="Yes",1,0)</f>
        <v>1</v>
      </c>
      <c r="V232" s="33">
        <f>IF(ResourceEffects[[#This Row],[Is Installed]]="Yes",1,0)</f>
        <v>0</v>
      </c>
      <c r="W232" s="33">
        <f>IF(ResourceEffects[[#This Row],[Status]]="Locked",1,0)</f>
        <v>0</v>
      </c>
      <c r="X232" s="33">
        <f>IF(ResourceEffects[[#This Row],[event_type]]=1,0,1)</f>
        <v>1</v>
      </c>
      <c r="Y232" s="33">
        <f>IF(ResourceEffects[[#This Row],[Use Abundancies]]="Yes",1,0)</f>
        <v>0</v>
      </c>
      <c r="Z232" s="33">
        <f>ResourceEffects[[#This Row],[∆]]</f>
        <v>16</v>
      </c>
      <c r="AB232" s="35">
        <v>21320</v>
      </c>
      <c r="AD232" s="35">
        <v>0</v>
      </c>
      <c r="AE232" s="35">
        <v>2011</v>
      </c>
      <c r="AF232" s="35">
        <v>1</v>
      </c>
      <c r="AG232" s="35">
        <v>1</v>
      </c>
      <c r="AH232" s="35">
        <v>0</v>
      </c>
      <c r="AI232" s="35">
        <v>0</v>
      </c>
      <c r="AJ232" s="35">
        <v>0</v>
      </c>
      <c r="AK232" s="35">
        <v>0</v>
      </c>
      <c r="AL232" s="35">
        <v>2</v>
      </c>
      <c r="AM232" s="35">
        <v>0</v>
      </c>
      <c r="AN232" s="35">
        <v>101</v>
      </c>
    </row>
    <row r="233" spans="1:40" x14ac:dyDescent="0.3">
      <c r="A233" s="39">
        <v>0</v>
      </c>
      <c r="B233" s="32" t="s">
        <v>176</v>
      </c>
      <c r="C233" s="28" t="s">
        <v>455</v>
      </c>
      <c r="D233" s="28">
        <v>3</v>
      </c>
      <c r="E233" s="28" t="s">
        <v>446</v>
      </c>
      <c r="F233" s="32" t="s">
        <v>246</v>
      </c>
      <c r="G233" s="28" t="str">
        <f>"No"</f>
        <v>No</v>
      </c>
      <c r="H233" s="28">
        <f>0</f>
        <v>0</v>
      </c>
      <c r="I233" s="28" t="str">
        <f>"Yes"</f>
        <v>Yes</v>
      </c>
      <c r="J233" s="28" t="str">
        <f t="shared" si="3"/>
        <v>No</v>
      </c>
      <c r="K233" s="28">
        <f>INT(ResourceEffects[[#This Row],[Time]]*TimeInterval/60/60/24)</f>
        <v>0</v>
      </c>
      <c r="L233" s="28">
        <f>INT(ResourceEffects[[#This Row],[Time]]*TimeInterval/60/60)-ResourceEffects[[#This Row],[Days]]*24</f>
        <v>0</v>
      </c>
      <c r="M233" s="28">
        <f>INT(ResourceEffects[[#This Row],[Time]]*TimeInterval/60)-ResourceEffects[[#This Row],[Hours]]*60-ResourceEffects[[#This Row],[Days]]*60*24</f>
        <v>0</v>
      </c>
      <c r="N233" s="28">
        <f>ResourceEffects[[#This Row],[Time]]*TimeInterval-ResourceEffects[[#This Row],[Min]]*60-ResourceEffects[[#This Row],[Hours]]*60*60-ResourceEffects[[#This Row],[Days]]*60*60*24</f>
        <v>0</v>
      </c>
      <c r="O233" s="33">
        <f ca="1">INT(RAND()*999999999)</f>
        <v>34986906</v>
      </c>
      <c r="P233" s="33">
        <f>_xlfn.XLOOKUP(ResourceEffects[[#This Row],[Protocol Name]],ProtocolNamesCol,ProtocolIds,"")</f>
        <v>21310</v>
      </c>
      <c r="Q233" s="33">
        <f>ResourceEffects[[#This Row],[Time]]</f>
        <v>0</v>
      </c>
      <c r="R233" s="33">
        <f>ResourceEffects[[#This Row],[Drone ID]]</f>
        <v>0</v>
      </c>
      <c r="S233" s="33">
        <f>_xlfn.XLOOKUP(ResourceEffects[[#This Row],[Resource Name]],ResourceNames,ResourceIds,"")</f>
        <v>2011</v>
      </c>
      <c r="T233" s="33">
        <f>_xlfn.XLOOKUP(ResourceEffects[[#This Row],[Event Type]],EventTypeNames,EventTypeIds,"")</f>
        <v>1</v>
      </c>
      <c r="U233" s="33">
        <f>IF(ResourceEffects[[#This Row],[Is Local]]="Yes",1,0)</f>
        <v>1</v>
      </c>
      <c r="V233" s="33">
        <f>IF(ResourceEffects[[#This Row],[Is Installed]]="Yes",1,0)</f>
        <v>0</v>
      </c>
      <c r="W233" s="33">
        <f>IF(ResourceEffects[[#This Row],[Status]]="Locked",1,0)</f>
        <v>0</v>
      </c>
      <c r="X233" s="33">
        <f>IF(ResourceEffects[[#This Row],[event_type]]=1,0,1)</f>
        <v>0</v>
      </c>
      <c r="Y233" s="33">
        <f>IF(ResourceEffects[[#This Row],[Use Abundancies]]="Yes",1,0)</f>
        <v>0</v>
      </c>
      <c r="Z233" s="33">
        <f>ResourceEffects[[#This Row],[∆]]</f>
        <v>3</v>
      </c>
      <c r="AB233" s="35">
        <v>21320</v>
      </c>
      <c r="AD233" s="35">
        <v>0</v>
      </c>
      <c r="AE233" s="35">
        <v>2031</v>
      </c>
      <c r="AF233" s="35">
        <v>1</v>
      </c>
      <c r="AG233" s="35">
        <v>1</v>
      </c>
      <c r="AH233" s="35">
        <v>0</v>
      </c>
      <c r="AI233" s="35">
        <v>0</v>
      </c>
      <c r="AJ233" s="35">
        <v>0</v>
      </c>
      <c r="AK233" s="35">
        <v>0</v>
      </c>
      <c r="AL233" s="35">
        <v>2</v>
      </c>
      <c r="AM233" s="35">
        <v>0</v>
      </c>
      <c r="AN233" s="35">
        <v>102</v>
      </c>
    </row>
    <row r="234" spans="1:40" x14ac:dyDescent="0.3">
      <c r="A234" s="39">
        <v>0</v>
      </c>
      <c r="B234" s="32" t="s">
        <v>176</v>
      </c>
      <c r="C234" s="28" t="s">
        <v>455</v>
      </c>
      <c r="D234" s="28">
        <v>1</v>
      </c>
      <c r="E234" s="28" t="s">
        <v>446</v>
      </c>
      <c r="F234" s="32" t="s">
        <v>248</v>
      </c>
      <c r="G234" s="28" t="str">
        <f>"No"</f>
        <v>No</v>
      </c>
      <c r="H234" s="28">
        <f>0</f>
        <v>0</v>
      </c>
      <c r="I234" s="28" t="str">
        <f>"Yes"</f>
        <v>Yes</v>
      </c>
      <c r="J234" s="28" t="str">
        <f t="shared" si="3"/>
        <v>No</v>
      </c>
      <c r="K234" s="28">
        <f>INT(ResourceEffects[[#This Row],[Time]]*TimeInterval/60/60/24)</f>
        <v>0</v>
      </c>
      <c r="L234" s="28">
        <f>INT(ResourceEffects[[#This Row],[Time]]*TimeInterval/60/60)-ResourceEffects[[#This Row],[Days]]*24</f>
        <v>0</v>
      </c>
      <c r="M234" s="28">
        <f>INT(ResourceEffects[[#This Row],[Time]]*TimeInterval/60)-ResourceEffects[[#This Row],[Hours]]*60-ResourceEffects[[#This Row],[Days]]*60*24</f>
        <v>0</v>
      </c>
      <c r="N234" s="28">
        <f>ResourceEffects[[#This Row],[Time]]*TimeInterval-ResourceEffects[[#This Row],[Min]]*60-ResourceEffects[[#This Row],[Hours]]*60*60-ResourceEffects[[#This Row],[Days]]*60*60*24</f>
        <v>0</v>
      </c>
      <c r="O234" s="33">
        <f ca="1">INT(RAND()*999999999)</f>
        <v>969816970</v>
      </c>
      <c r="P234" s="33">
        <f>_xlfn.XLOOKUP(ResourceEffects[[#This Row],[Protocol Name]],ProtocolNamesCol,ProtocolIds,"")</f>
        <v>21310</v>
      </c>
      <c r="Q234" s="33">
        <f>ResourceEffects[[#This Row],[Time]]</f>
        <v>0</v>
      </c>
      <c r="R234" s="33">
        <f>ResourceEffects[[#This Row],[Drone ID]]</f>
        <v>0</v>
      </c>
      <c r="S234" s="33">
        <f>_xlfn.XLOOKUP(ResourceEffects[[#This Row],[Resource Name]],ResourceNames,ResourceIds,"")</f>
        <v>2012</v>
      </c>
      <c r="T234" s="33">
        <f>_xlfn.XLOOKUP(ResourceEffects[[#This Row],[Event Type]],EventTypeNames,EventTypeIds,"")</f>
        <v>1</v>
      </c>
      <c r="U234" s="33">
        <f>IF(ResourceEffects[[#This Row],[Is Local]]="Yes",1,0)</f>
        <v>1</v>
      </c>
      <c r="V234" s="33">
        <f>IF(ResourceEffects[[#This Row],[Is Installed]]="Yes",1,0)</f>
        <v>0</v>
      </c>
      <c r="W234" s="33">
        <f>IF(ResourceEffects[[#This Row],[Status]]="Locked",1,0)</f>
        <v>0</v>
      </c>
      <c r="X234" s="33">
        <f>IF(ResourceEffects[[#This Row],[event_type]]=1,0,1)</f>
        <v>0</v>
      </c>
      <c r="Y234" s="33">
        <f>IF(ResourceEffects[[#This Row],[Use Abundancies]]="Yes",1,0)</f>
        <v>0</v>
      </c>
      <c r="Z234" s="33">
        <f>ResourceEffects[[#This Row],[∆]]</f>
        <v>1</v>
      </c>
      <c r="AB234" s="35">
        <v>21320</v>
      </c>
      <c r="AD234" s="35">
        <v>0</v>
      </c>
      <c r="AE234" s="35">
        <v>2032</v>
      </c>
      <c r="AF234" s="35">
        <v>1</v>
      </c>
      <c r="AG234" s="35">
        <v>1</v>
      </c>
      <c r="AH234" s="35">
        <v>0</v>
      </c>
      <c r="AI234" s="35">
        <v>0</v>
      </c>
      <c r="AJ234" s="35">
        <v>0</v>
      </c>
      <c r="AK234" s="35">
        <v>0</v>
      </c>
      <c r="AL234" s="35">
        <v>1</v>
      </c>
      <c r="AM234" s="35">
        <v>0</v>
      </c>
      <c r="AN234" s="35">
        <v>103</v>
      </c>
    </row>
    <row r="235" spans="1:40" x14ac:dyDescent="0.3">
      <c r="A235" s="39">
        <v>0</v>
      </c>
      <c r="B235" s="32" t="s">
        <v>178</v>
      </c>
      <c r="C235" s="28" t="s">
        <v>456</v>
      </c>
      <c r="D235" s="28">
        <v>15</v>
      </c>
      <c r="E235" s="28" t="s">
        <v>446</v>
      </c>
      <c r="F235" s="32" t="s">
        <v>233</v>
      </c>
      <c r="G235" s="28" t="str">
        <f>"No"</f>
        <v>No</v>
      </c>
      <c r="H235" s="28">
        <f>0</f>
        <v>0</v>
      </c>
      <c r="I235" s="28" t="str">
        <f>"Yes"</f>
        <v>Yes</v>
      </c>
      <c r="J235" s="28" t="str">
        <f t="shared" si="3"/>
        <v>No</v>
      </c>
      <c r="K235" s="28">
        <f>INT(ResourceEffects[[#This Row],[Time]]*TimeInterval/60/60/24)</f>
        <v>0</v>
      </c>
      <c r="L235" s="28">
        <f>INT(ResourceEffects[[#This Row],[Time]]*TimeInterval/60/60)-ResourceEffects[[#This Row],[Days]]*24</f>
        <v>0</v>
      </c>
      <c r="M235" s="28">
        <f>INT(ResourceEffects[[#This Row],[Time]]*TimeInterval/60)-ResourceEffects[[#This Row],[Hours]]*60-ResourceEffects[[#This Row],[Days]]*60*24</f>
        <v>0</v>
      </c>
      <c r="N235" s="28">
        <f>ResourceEffects[[#This Row],[Time]]*TimeInterval-ResourceEffects[[#This Row],[Min]]*60-ResourceEffects[[#This Row],[Hours]]*60*60-ResourceEffects[[#This Row],[Days]]*60*60*24</f>
        <v>0</v>
      </c>
      <c r="O235" s="33">
        <f ca="1">INT(RAND()*999999999)</f>
        <v>557911336</v>
      </c>
      <c r="P235" s="33">
        <f>_xlfn.XLOOKUP(ResourceEffects[[#This Row],[Protocol Name]],ProtocolNamesCol,ProtocolIds,"")</f>
        <v>21320</v>
      </c>
      <c r="Q235" s="33">
        <f>ResourceEffects[[#This Row],[Time]]</f>
        <v>0</v>
      </c>
      <c r="R235" s="33">
        <f>ResourceEffects[[#This Row],[Drone ID]]</f>
        <v>0</v>
      </c>
      <c r="S235" s="33">
        <f>_xlfn.XLOOKUP(ResourceEffects[[#This Row],[Resource Name]],ResourceNames,ResourceIds,"")</f>
        <v>1320</v>
      </c>
      <c r="T235" s="33">
        <f>_xlfn.XLOOKUP(ResourceEffects[[#This Row],[Event Type]],EventTypeNames,EventTypeIds,"")</f>
        <v>2</v>
      </c>
      <c r="U235" s="33">
        <f>IF(ResourceEffects[[#This Row],[Is Local]]="Yes",1,0)</f>
        <v>1</v>
      </c>
      <c r="V235" s="33">
        <f>IF(ResourceEffects[[#This Row],[Is Installed]]="Yes",1,0)</f>
        <v>0</v>
      </c>
      <c r="W235" s="33">
        <f>IF(ResourceEffects[[#This Row],[Status]]="Locked",1,0)</f>
        <v>0</v>
      </c>
      <c r="X235" s="33">
        <f>IF(ResourceEffects[[#This Row],[event_type]]=1,0,1)</f>
        <v>1</v>
      </c>
      <c r="Y235" s="33">
        <f>IF(ResourceEffects[[#This Row],[Use Abundancies]]="Yes",1,0)</f>
        <v>0</v>
      </c>
      <c r="Z235" s="33">
        <f>ResourceEffects[[#This Row],[∆]]</f>
        <v>15</v>
      </c>
      <c r="AB235" s="35">
        <v>21330</v>
      </c>
      <c r="AD235" s="35">
        <v>0</v>
      </c>
      <c r="AE235" s="35">
        <v>1330</v>
      </c>
      <c r="AF235" s="35">
        <v>2</v>
      </c>
      <c r="AG235" s="35">
        <v>1</v>
      </c>
      <c r="AH235" s="35">
        <v>0</v>
      </c>
      <c r="AI235" s="35">
        <v>0</v>
      </c>
      <c r="AJ235" s="35">
        <v>1</v>
      </c>
      <c r="AK235" s="35">
        <v>0</v>
      </c>
      <c r="AL235" s="35">
        <v>9</v>
      </c>
      <c r="AM235" s="35">
        <v>0</v>
      </c>
      <c r="AN235" s="35">
        <v>104</v>
      </c>
    </row>
    <row r="236" spans="1:40" x14ac:dyDescent="0.3">
      <c r="A236" s="39">
        <v>0</v>
      </c>
      <c r="B236" s="32" t="s">
        <v>178</v>
      </c>
      <c r="C236" s="28" t="s">
        <v>455</v>
      </c>
      <c r="D236" s="28">
        <v>2</v>
      </c>
      <c r="E236" s="28" t="s">
        <v>446</v>
      </c>
      <c r="F236" s="32" t="s">
        <v>246</v>
      </c>
      <c r="G236" s="28" t="str">
        <f>"No"</f>
        <v>No</v>
      </c>
      <c r="H236" s="28">
        <f>0</f>
        <v>0</v>
      </c>
      <c r="I236" s="28" t="str">
        <f>"Yes"</f>
        <v>Yes</v>
      </c>
      <c r="J236" s="28" t="str">
        <f t="shared" si="3"/>
        <v>No</v>
      </c>
      <c r="K236" s="28">
        <f>INT(ResourceEffects[[#This Row],[Time]]*TimeInterval/60/60/24)</f>
        <v>0</v>
      </c>
      <c r="L236" s="28">
        <f>INT(ResourceEffects[[#This Row],[Time]]*TimeInterval/60/60)-ResourceEffects[[#This Row],[Days]]*24</f>
        <v>0</v>
      </c>
      <c r="M236" s="28">
        <f>INT(ResourceEffects[[#This Row],[Time]]*TimeInterval/60)-ResourceEffects[[#This Row],[Hours]]*60-ResourceEffects[[#This Row],[Days]]*60*24</f>
        <v>0</v>
      </c>
      <c r="N236" s="28">
        <f>ResourceEffects[[#This Row],[Time]]*TimeInterval-ResourceEffects[[#This Row],[Min]]*60-ResourceEffects[[#This Row],[Hours]]*60*60-ResourceEffects[[#This Row],[Days]]*60*60*24</f>
        <v>0</v>
      </c>
      <c r="O236" s="33">
        <f ca="1">INT(RAND()*999999999)</f>
        <v>483682925</v>
      </c>
      <c r="P236" s="33">
        <f>_xlfn.XLOOKUP(ResourceEffects[[#This Row],[Protocol Name]],ProtocolNamesCol,ProtocolIds,"")</f>
        <v>21320</v>
      </c>
      <c r="Q236" s="33">
        <f>ResourceEffects[[#This Row],[Time]]</f>
        <v>0</v>
      </c>
      <c r="R236" s="33">
        <f>ResourceEffects[[#This Row],[Drone ID]]</f>
        <v>0</v>
      </c>
      <c r="S236" s="33">
        <f>_xlfn.XLOOKUP(ResourceEffects[[#This Row],[Resource Name]],ResourceNames,ResourceIds,"")</f>
        <v>2011</v>
      </c>
      <c r="T236" s="33">
        <f>_xlfn.XLOOKUP(ResourceEffects[[#This Row],[Event Type]],EventTypeNames,EventTypeIds,"")</f>
        <v>1</v>
      </c>
      <c r="U236" s="33">
        <f>IF(ResourceEffects[[#This Row],[Is Local]]="Yes",1,0)</f>
        <v>1</v>
      </c>
      <c r="V236" s="33">
        <f>IF(ResourceEffects[[#This Row],[Is Installed]]="Yes",1,0)</f>
        <v>0</v>
      </c>
      <c r="W236" s="33">
        <f>IF(ResourceEffects[[#This Row],[Status]]="Locked",1,0)</f>
        <v>0</v>
      </c>
      <c r="X236" s="33">
        <f>IF(ResourceEffects[[#This Row],[event_type]]=1,0,1)</f>
        <v>0</v>
      </c>
      <c r="Y236" s="33">
        <f>IF(ResourceEffects[[#This Row],[Use Abundancies]]="Yes",1,0)</f>
        <v>0</v>
      </c>
      <c r="Z236" s="33">
        <f>ResourceEffects[[#This Row],[∆]]</f>
        <v>2</v>
      </c>
      <c r="AB236" s="35">
        <v>21330</v>
      </c>
      <c r="AD236" s="35">
        <v>0</v>
      </c>
      <c r="AE236" s="35">
        <v>2012</v>
      </c>
      <c r="AF236" s="35">
        <v>1</v>
      </c>
      <c r="AG236" s="35">
        <v>1</v>
      </c>
      <c r="AH236" s="35">
        <v>0</v>
      </c>
      <c r="AI236" s="35">
        <v>0</v>
      </c>
      <c r="AJ236" s="35">
        <v>0</v>
      </c>
      <c r="AK236" s="35">
        <v>0</v>
      </c>
      <c r="AL236" s="35">
        <v>2</v>
      </c>
      <c r="AM236" s="35">
        <v>0</v>
      </c>
      <c r="AN236" s="35">
        <v>105</v>
      </c>
    </row>
    <row r="237" spans="1:40" x14ac:dyDescent="0.3">
      <c r="A237" s="39">
        <v>0</v>
      </c>
      <c r="B237" s="32" t="s">
        <v>178</v>
      </c>
      <c r="C237" s="28" t="s">
        <v>455</v>
      </c>
      <c r="D237" s="28">
        <v>2</v>
      </c>
      <c r="E237" s="28" t="s">
        <v>446</v>
      </c>
      <c r="F237" s="32" t="s">
        <v>258</v>
      </c>
      <c r="G237" s="28" t="str">
        <f>"No"</f>
        <v>No</v>
      </c>
      <c r="H237" s="28">
        <f>0</f>
        <v>0</v>
      </c>
      <c r="I237" s="28" t="str">
        <f>"Yes"</f>
        <v>Yes</v>
      </c>
      <c r="J237" s="28" t="str">
        <f t="shared" si="3"/>
        <v>No</v>
      </c>
      <c r="K237" s="28">
        <f>INT(ResourceEffects[[#This Row],[Time]]*TimeInterval/60/60/24)</f>
        <v>0</v>
      </c>
      <c r="L237" s="28">
        <f>INT(ResourceEffects[[#This Row],[Time]]*TimeInterval/60/60)-ResourceEffects[[#This Row],[Days]]*24</f>
        <v>0</v>
      </c>
      <c r="M237" s="28">
        <f>INT(ResourceEffects[[#This Row],[Time]]*TimeInterval/60)-ResourceEffects[[#This Row],[Hours]]*60-ResourceEffects[[#This Row],[Days]]*60*24</f>
        <v>0</v>
      </c>
      <c r="N237" s="28">
        <f>ResourceEffects[[#This Row],[Time]]*TimeInterval-ResourceEffects[[#This Row],[Min]]*60-ResourceEffects[[#This Row],[Hours]]*60*60-ResourceEffects[[#This Row],[Days]]*60*60*24</f>
        <v>0</v>
      </c>
      <c r="O237" s="33">
        <f ca="1">INT(RAND()*999999999)</f>
        <v>683778130</v>
      </c>
      <c r="P237" s="33">
        <f>_xlfn.XLOOKUP(ResourceEffects[[#This Row],[Protocol Name]],ProtocolNamesCol,ProtocolIds,"")</f>
        <v>21320</v>
      </c>
      <c r="Q237" s="33">
        <f>ResourceEffects[[#This Row],[Time]]</f>
        <v>0</v>
      </c>
      <c r="R237" s="33">
        <f>ResourceEffects[[#This Row],[Drone ID]]</f>
        <v>0</v>
      </c>
      <c r="S237" s="33">
        <f>_xlfn.XLOOKUP(ResourceEffects[[#This Row],[Resource Name]],ResourceNames,ResourceIds,"")</f>
        <v>2031</v>
      </c>
      <c r="T237" s="33">
        <f>_xlfn.XLOOKUP(ResourceEffects[[#This Row],[Event Type]],EventTypeNames,EventTypeIds,"")</f>
        <v>1</v>
      </c>
      <c r="U237" s="33">
        <f>IF(ResourceEffects[[#This Row],[Is Local]]="Yes",1,0)</f>
        <v>1</v>
      </c>
      <c r="V237" s="33">
        <f>IF(ResourceEffects[[#This Row],[Is Installed]]="Yes",1,0)</f>
        <v>0</v>
      </c>
      <c r="W237" s="33">
        <f>IF(ResourceEffects[[#This Row],[Status]]="Locked",1,0)</f>
        <v>0</v>
      </c>
      <c r="X237" s="33">
        <f>IF(ResourceEffects[[#This Row],[event_type]]=1,0,1)</f>
        <v>0</v>
      </c>
      <c r="Y237" s="33">
        <f>IF(ResourceEffects[[#This Row],[Use Abundancies]]="Yes",1,0)</f>
        <v>0</v>
      </c>
      <c r="Z237" s="33">
        <f>ResourceEffects[[#This Row],[∆]]</f>
        <v>2</v>
      </c>
      <c r="AB237" s="35">
        <v>21330</v>
      </c>
      <c r="AD237" s="35">
        <v>0</v>
      </c>
      <c r="AE237" s="35">
        <v>2033</v>
      </c>
      <c r="AF237" s="35">
        <v>1</v>
      </c>
      <c r="AG237" s="35">
        <v>1</v>
      </c>
      <c r="AH237" s="35">
        <v>0</v>
      </c>
      <c r="AI237" s="35">
        <v>0</v>
      </c>
      <c r="AJ237" s="35">
        <v>0</v>
      </c>
      <c r="AK237" s="35">
        <v>0</v>
      </c>
      <c r="AL237" s="35">
        <v>1</v>
      </c>
      <c r="AM237" s="35">
        <v>0</v>
      </c>
      <c r="AN237" s="35">
        <v>106</v>
      </c>
    </row>
    <row r="238" spans="1:40" x14ac:dyDescent="0.3">
      <c r="A238" s="39">
        <v>0</v>
      </c>
      <c r="B238" s="32" t="s">
        <v>178</v>
      </c>
      <c r="C238" s="28" t="s">
        <v>455</v>
      </c>
      <c r="D238" s="28">
        <v>1</v>
      </c>
      <c r="E238" s="28" t="s">
        <v>446</v>
      </c>
      <c r="F238" s="32" t="s">
        <v>260</v>
      </c>
      <c r="G238" s="28" t="str">
        <f>"No"</f>
        <v>No</v>
      </c>
      <c r="H238" s="28">
        <f>0</f>
        <v>0</v>
      </c>
      <c r="I238" s="28" t="str">
        <f>"Yes"</f>
        <v>Yes</v>
      </c>
      <c r="J238" s="28" t="str">
        <f t="shared" si="3"/>
        <v>No</v>
      </c>
      <c r="K238" s="28">
        <f>INT(ResourceEffects[[#This Row],[Time]]*TimeInterval/60/60/24)</f>
        <v>0</v>
      </c>
      <c r="L238" s="28">
        <f>INT(ResourceEffects[[#This Row],[Time]]*TimeInterval/60/60)-ResourceEffects[[#This Row],[Days]]*24</f>
        <v>0</v>
      </c>
      <c r="M238" s="28">
        <f>INT(ResourceEffects[[#This Row],[Time]]*TimeInterval/60)-ResourceEffects[[#This Row],[Hours]]*60-ResourceEffects[[#This Row],[Days]]*60*24</f>
        <v>0</v>
      </c>
      <c r="N238" s="28">
        <f>ResourceEffects[[#This Row],[Time]]*TimeInterval-ResourceEffects[[#This Row],[Min]]*60-ResourceEffects[[#This Row],[Hours]]*60*60-ResourceEffects[[#This Row],[Days]]*60*60*24</f>
        <v>0</v>
      </c>
      <c r="O238" s="33">
        <f ca="1">INT(RAND()*999999999)</f>
        <v>162711575</v>
      </c>
      <c r="P238" s="33">
        <f>_xlfn.XLOOKUP(ResourceEffects[[#This Row],[Protocol Name]],ProtocolNamesCol,ProtocolIds,"")</f>
        <v>21320</v>
      </c>
      <c r="Q238" s="33">
        <f>ResourceEffects[[#This Row],[Time]]</f>
        <v>0</v>
      </c>
      <c r="R238" s="33">
        <f>ResourceEffects[[#This Row],[Drone ID]]</f>
        <v>0</v>
      </c>
      <c r="S238" s="33">
        <f>_xlfn.XLOOKUP(ResourceEffects[[#This Row],[Resource Name]],ResourceNames,ResourceIds,"")</f>
        <v>2032</v>
      </c>
      <c r="T238" s="33">
        <f>_xlfn.XLOOKUP(ResourceEffects[[#This Row],[Event Type]],EventTypeNames,EventTypeIds,"")</f>
        <v>1</v>
      </c>
      <c r="U238" s="33">
        <f>IF(ResourceEffects[[#This Row],[Is Local]]="Yes",1,0)</f>
        <v>1</v>
      </c>
      <c r="V238" s="33">
        <f>IF(ResourceEffects[[#This Row],[Is Installed]]="Yes",1,0)</f>
        <v>0</v>
      </c>
      <c r="W238" s="33">
        <f>IF(ResourceEffects[[#This Row],[Status]]="Locked",1,0)</f>
        <v>0</v>
      </c>
      <c r="X238" s="33">
        <f>IF(ResourceEffects[[#This Row],[event_type]]=1,0,1)</f>
        <v>0</v>
      </c>
      <c r="Y238" s="33">
        <f>IF(ResourceEffects[[#This Row],[Use Abundancies]]="Yes",1,0)</f>
        <v>0</v>
      </c>
      <c r="Z238" s="33">
        <f>ResourceEffects[[#This Row],[∆]]</f>
        <v>1</v>
      </c>
      <c r="AB238" s="35">
        <v>21400</v>
      </c>
      <c r="AD238" s="35">
        <v>0</v>
      </c>
      <c r="AE238" s="35">
        <v>1400</v>
      </c>
      <c r="AF238" s="35">
        <v>2</v>
      </c>
      <c r="AG238" s="35">
        <v>1</v>
      </c>
      <c r="AH238" s="35">
        <v>0</v>
      </c>
      <c r="AI238" s="35">
        <v>0</v>
      </c>
      <c r="AJ238" s="35">
        <v>1</v>
      </c>
      <c r="AK238" s="35">
        <v>0</v>
      </c>
      <c r="AL238" s="35">
        <v>15</v>
      </c>
      <c r="AM238" s="35">
        <v>0</v>
      </c>
      <c r="AN238" s="35">
        <v>107</v>
      </c>
    </row>
    <row r="239" spans="1:40" x14ac:dyDescent="0.3">
      <c r="A239" s="39">
        <v>0</v>
      </c>
      <c r="B239" s="32" t="s">
        <v>180</v>
      </c>
      <c r="C239" s="28" t="s">
        <v>456</v>
      </c>
      <c r="D239" s="28">
        <v>9</v>
      </c>
      <c r="E239" s="28" t="s">
        <v>446</v>
      </c>
      <c r="F239" s="32" t="s">
        <v>234</v>
      </c>
      <c r="G239" s="28" t="str">
        <f>"No"</f>
        <v>No</v>
      </c>
      <c r="H239" s="28">
        <f>0</f>
        <v>0</v>
      </c>
      <c r="I239" s="28" t="str">
        <f>"Yes"</f>
        <v>Yes</v>
      </c>
      <c r="J239" s="28" t="str">
        <f t="shared" si="3"/>
        <v>No</v>
      </c>
      <c r="K239" s="28">
        <f>INT(ResourceEffects[[#This Row],[Time]]*TimeInterval/60/60/24)</f>
        <v>0</v>
      </c>
      <c r="L239" s="28">
        <f>INT(ResourceEffects[[#This Row],[Time]]*TimeInterval/60/60)-ResourceEffects[[#This Row],[Days]]*24</f>
        <v>0</v>
      </c>
      <c r="M239" s="28">
        <f>INT(ResourceEffects[[#This Row],[Time]]*TimeInterval/60)-ResourceEffects[[#This Row],[Hours]]*60-ResourceEffects[[#This Row],[Days]]*60*24</f>
        <v>0</v>
      </c>
      <c r="N239" s="28">
        <f>ResourceEffects[[#This Row],[Time]]*TimeInterval-ResourceEffects[[#This Row],[Min]]*60-ResourceEffects[[#This Row],[Hours]]*60*60-ResourceEffects[[#This Row],[Days]]*60*60*24</f>
        <v>0</v>
      </c>
      <c r="O239" s="33">
        <f ca="1">INT(RAND()*999999999)</f>
        <v>665203172</v>
      </c>
      <c r="P239" s="33">
        <f>_xlfn.XLOOKUP(ResourceEffects[[#This Row],[Protocol Name]],ProtocolNamesCol,ProtocolIds,"")</f>
        <v>21330</v>
      </c>
      <c r="Q239" s="33">
        <f>ResourceEffects[[#This Row],[Time]]</f>
        <v>0</v>
      </c>
      <c r="R239" s="33">
        <f>ResourceEffects[[#This Row],[Drone ID]]</f>
        <v>0</v>
      </c>
      <c r="S239" s="33">
        <f>_xlfn.XLOOKUP(ResourceEffects[[#This Row],[Resource Name]],ResourceNames,ResourceIds,"")</f>
        <v>1330</v>
      </c>
      <c r="T239" s="33">
        <f>_xlfn.XLOOKUP(ResourceEffects[[#This Row],[Event Type]],EventTypeNames,EventTypeIds,"")</f>
        <v>2</v>
      </c>
      <c r="U239" s="33">
        <f>IF(ResourceEffects[[#This Row],[Is Local]]="Yes",1,0)</f>
        <v>1</v>
      </c>
      <c r="V239" s="33">
        <f>IF(ResourceEffects[[#This Row],[Is Installed]]="Yes",1,0)</f>
        <v>0</v>
      </c>
      <c r="W239" s="33">
        <f>IF(ResourceEffects[[#This Row],[Status]]="Locked",1,0)</f>
        <v>0</v>
      </c>
      <c r="X239" s="33">
        <f>IF(ResourceEffects[[#This Row],[event_type]]=1,0,1)</f>
        <v>1</v>
      </c>
      <c r="Y239" s="33">
        <f>IF(ResourceEffects[[#This Row],[Use Abundancies]]="Yes",1,0)</f>
        <v>0</v>
      </c>
      <c r="Z239" s="33">
        <f>ResourceEffects[[#This Row],[∆]]</f>
        <v>9</v>
      </c>
      <c r="AB239" s="35">
        <v>21400</v>
      </c>
      <c r="AD239" s="35">
        <v>0</v>
      </c>
      <c r="AE239" s="35">
        <v>2031</v>
      </c>
      <c r="AF239" s="35">
        <v>1</v>
      </c>
      <c r="AG239" s="35">
        <v>1</v>
      </c>
      <c r="AH239" s="35">
        <v>0</v>
      </c>
      <c r="AI239" s="35">
        <v>0</v>
      </c>
      <c r="AJ239" s="35">
        <v>0</v>
      </c>
      <c r="AK239" s="35">
        <v>0</v>
      </c>
      <c r="AL239" s="35">
        <v>1</v>
      </c>
      <c r="AM239" s="35">
        <v>0</v>
      </c>
      <c r="AN239" s="35">
        <v>108</v>
      </c>
    </row>
    <row r="240" spans="1:40" x14ac:dyDescent="0.3">
      <c r="A240" s="39">
        <v>0</v>
      </c>
      <c r="B240" s="32" t="s">
        <v>180</v>
      </c>
      <c r="C240" s="28" t="s">
        <v>455</v>
      </c>
      <c r="D240" s="28">
        <v>2</v>
      </c>
      <c r="E240" s="28" t="s">
        <v>446</v>
      </c>
      <c r="F240" s="32" t="s">
        <v>248</v>
      </c>
      <c r="G240" s="28" t="str">
        <f>"No"</f>
        <v>No</v>
      </c>
      <c r="H240" s="28">
        <f>0</f>
        <v>0</v>
      </c>
      <c r="I240" s="28" t="str">
        <f>"Yes"</f>
        <v>Yes</v>
      </c>
      <c r="J240" s="28" t="str">
        <f t="shared" si="3"/>
        <v>No</v>
      </c>
      <c r="K240" s="28">
        <f>INT(ResourceEffects[[#This Row],[Time]]*TimeInterval/60/60/24)</f>
        <v>0</v>
      </c>
      <c r="L240" s="28">
        <f>INT(ResourceEffects[[#This Row],[Time]]*TimeInterval/60/60)-ResourceEffects[[#This Row],[Days]]*24</f>
        <v>0</v>
      </c>
      <c r="M240" s="28">
        <f>INT(ResourceEffects[[#This Row],[Time]]*TimeInterval/60)-ResourceEffects[[#This Row],[Hours]]*60-ResourceEffects[[#This Row],[Days]]*60*24</f>
        <v>0</v>
      </c>
      <c r="N240" s="28">
        <f>ResourceEffects[[#This Row],[Time]]*TimeInterval-ResourceEffects[[#This Row],[Min]]*60-ResourceEffects[[#This Row],[Hours]]*60*60-ResourceEffects[[#This Row],[Days]]*60*60*24</f>
        <v>0</v>
      </c>
      <c r="O240" s="33">
        <f ca="1">INT(RAND()*999999999)</f>
        <v>190362447</v>
      </c>
      <c r="P240" s="33">
        <f>_xlfn.XLOOKUP(ResourceEffects[[#This Row],[Protocol Name]],ProtocolNamesCol,ProtocolIds,"")</f>
        <v>21330</v>
      </c>
      <c r="Q240" s="33">
        <f>ResourceEffects[[#This Row],[Time]]</f>
        <v>0</v>
      </c>
      <c r="R240" s="33">
        <f>ResourceEffects[[#This Row],[Drone ID]]</f>
        <v>0</v>
      </c>
      <c r="S240" s="33">
        <f>_xlfn.XLOOKUP(ResourceEffects[[#This Row],[Resource Name]],ResourceNames,ResourceIds,"")</f>
        <v>2012</v>
      </c>
      <c r="T240" s="33">
        <f>_xlfn.XLOOKUP(ResourceEffects[[#This Row],[Event Type]],EventTypeNames,EventTypeIds,"")</f>
        <v>1</v>
      </c>
      <c r="U240" s="33">
        <f>IF(ResourceEffects[[#This Row],[Is Local]]="Yes",1,0)</f>
        <v>1</v>
      </c>
      <c r="V240" s="33">
        <f>IF(ResourceEffects[[#This Row],[Is Installed]]="Yes",1,0)</f>
        <v>0</v>
      </c>
      <c r="W240" s="33">
        <f>IF(ResourceEffects[[#This Row],[Status]]="Locked",1,0)</f>
        <v>0</v>
      </c>
      <c r="X240" s="33">
        <f>IF(ResourceEffects[[#This Row],[event_type]]=1,0,1)</f>
        <v>0</v>
      </c>
      <c r="Y240" s="33">
        <f>IF(ResourceEffects[[#This Row],[Use Abundancies]]="Yes",1,0)</f>
        <v>0</v>
      </c>
      <c r="Z240" s="33">
        <f>ResourceEffects[[#This Row],[∆]]</f>
        <v>2</v>
      </c>
      <c r="AB240" s="35">
        <v>21400</v>
      </c>
      <c r="AD240" s="35">
        <v>0</v>
      </c>
      <c r="AE240" s="35">
        <v>2032</v>
      </c>
      <c r="AF240" s="35">
        <v>1</v>
      </c>
      <c r="AG240" s="35">
        <v>1</v>
      </c>
      <c r="AH240" s="35">
        <v>0</v>
      </c>
      <c r="AI240" s="35">
        <v>0</v>
      </c>
      <c r="AJ240" s="35">
        <v>0</v>
      </c>
      <c r="AK240" s="35">
        <v>0</v>
      </c>
      <c r="AL240" s="35">
        <v>1</v>
      </c>
      <c r="AM240" s="35">
        <v>0</v>
      </c>
      <c r="AN240" s="35">
        <v>109</v>
      </c>
    </row>
    <row r="241" spans="1:40" x14ac:dyDescent="0.3">
      <c r="A241" s="39">
        <v>0</v>
      </c>
      <c r="B241" s="32" t="s">
        <v>180</v>
      </c>
      <c r="C241" s="28" t="s">
        <v>455</v>
      </c>
      <c r="D241" s="28">
        <v>1</v>
      </c>
      <c r="E241" s="28" t="s">
        <v>446</v>
      </c>
      <c r="F241" s="32" t="s">
        <v>262</v>
      </c>
      <c r="G241" s="28" t="str">
        <f>"No"</f>
        <v>No</v>
      </c>
      <c r="H241" s="28">
        <f>0</f>
        <v>0</v>
      </c>
      <c r="I241" s="28" t="str">
        <f>"Yes"</f>
        <v>Yes</v>
      </c>
      <c r="J241" s="28" t="str">
        <f t="shared" si="3"/>
        <v>No</v>
      </c>
      <c r="K241" s="28">
        <f>INT(ResourceEffects[[#This Row],[Time]]*TimeInterval/60/60/24)</f>
        <v>0</v>
      </c>
      <c r="L241" s="28">
        <f>INT(ResourceEffects[[#This Row],[Time]]*TimeInterval/60/60)-ResourceEffects[[#This Row],[Days]]*24</f>
        <v>0</v>
      </c>
      <c r="M241" s="28">
        <f>INT(ResourceEffects[[#This Row],[Time]]*TimeInterval/60)-ResourceEffects[[#This Row],[Hours]]*60-ResourceEffects[[#This Row],[Days]]*60*24</f>
        <v>0</v>
      </c>
      <c r="N241" s="28">
        <f>ResourceEffects[[#This Row],[Time]]*TimeInterval-ResourceEffects[[#This Row],[Min]]*60-ResourceEffects[[#This Row],[Hours]]*60*60-ResourceEffects[[#This Row],[Days]]*60*60*24</f>
        <v>0</v>
      </c>
      <c r="O241" s="33">
        <f ca="1">INT(RAND()*999999999)</f>
        <v>948838022</v>
      </c>
      <c r="P241" s="33">
        <f>_xlfn.XLOOKUP(ResourceEffects[[#This Row],[Protocol Name]],ProtocolNamesCol,ProtocolIds,"")</f>
        <v>21330</v>
      </c>
      <c r="Q241" s="33">
        <f>ResourceEffects[[#This Row],[Time]]</f>
        <v>0</v>
      </c>
      <c r="R241" s="33">
        <f>ResourceEffects[[#This Row],[Drone ID]]</f>
        <v>0</v>
      </c>
      <c r="S241" s="33">
        <f>_xlfn.XLOOKUP(ResourceEffects[[#This Row],[Resource Name]],ResourceNames,ResourceIds,"")</f>
        <v>2033</v>
      </c>
      <c r="T241" s="33">
        <f>_xlfn.XLOOKUP(ResourceEffects[[#This Row],[Event Type]],EventTypeNames,EventTypeIds,"")</f>
        <v>1</v>
      </c>
      <c r="U241" s="33">
        <f>IF(ResourceEffects[[#This Row],[Is Local]]="Yes",1,0)</f>
        <v>1</v>
      </c>
      <c r="V241" s="33">
        <f>IF(ResourceEffects[[#This Row],[Is Installed]]="Yes",1,0)</f>
        <v>0</v>
      </c>
      <c r="W241" s="33">
        <f>IF(ResourceEffects[[#This Row],[Status]]="Locked",1,0)</f>
        <v>0</v>
      </c>
      <c r="X241" s="33">
        <f>IF(ResourceEffects[[#This Row],[event_type]]=1,0,1)</f>
        <v>0</v>
      </c>
      <c r="Y241" s="33">
        <f>IF(ResourceEffects[[#This Row],[Use Abundancies]]="Yes",1,0)</f>
        <v>0</v>
      </c>
      <c r="Z241" s="33">
        <f>ResourceEffects[[#This Row],[∆]]</f>
        <v>1</v>
      </c>
      <c r="AB241" s="35">
        <v>21400</v>
      </c>
      <c r="AD241" s="35">
        <v>0</v>
      </c>
      <c r="AE241" s="35">
        <v>2033</v>
      </c>
      <c r="AF241" s="35">
        <v>1</v>
      </c>
      <c r="AG241" s="35">
        <v>1</v>
      </c>
      <c r="AH241" s="35">
        <v>0</v>
      </c>
      <c r="AI241" s="35">
        <v>0</v>
      </c>
      <c r="AJ241" s="35">
        <v>0</v>
      </c>
      <c r="AK241" s="35">
        <v>0</v>
      </c>
      <c r="AL241" s="35">
        <v>1</v>
      </c>
      <c r="AM241" s="35">
        <v>0</v>
      </c>
      <c r="AN241" s="35">
        <v>110</v>
      </c>
    </row>
    <row r="242" spans="1:40" x14ac:dyDescent="0.3">
      <c r="A242" s="39">
        <v>0</v>
      </c>
      <c r="B242" s="32" t="s">
        <v>182</v>
      </c>
      <c r="C242" s="28" t="s">
        <v>456</v>
      </c>
      <c r="D242" s="28">
        <v>15</v>
      </c>
      <c r="E242" s="28" t="s">
        <v>446</v>
      </c>
      <c r="F242" s="32" t="s">
        <v>238</v>
      </c>
      <c r="G242" s="28" t="str">
        <f>"No"</f>
        <v>No</v>
      </c>
      <c r="H242" s="28">
        <f>0</f>
        <v>0</v>
      </c>
      <c r="I242" s="28" t="str">
        <f>"Yes"</f>
        <v>Yes</v>
      </c>
      <c r="J242" s="28" t="str">
        <f t="shared" si="3"/>
        <v>No</v>
      </c>
      <c r="K242" s="28">
        <f>INT(ResourceEffects[[#This Row],[Time]]*TimeInterval/60/60/24)</f>
        <v>0</v>
      </c>
      <c r="L242" s="28">
        <f>INT(ResourceEffects[[#This Row],[Time]]*TimeInterval/60/60)-ResourceEffects[[#This Row],[Days]]*24</f>
        <v>0</v>
      </c>
      <c r="M242" s="28">
        <f>INT(ResourceEffects[[#This Row],[Time]]*TimeInterval/60)-ResourceEffects[[#This Row],[Hours]]*60-ResourceEffects[[#This Row],[Days]]*60*24</f>
        <v>0</v>
      </c>
      <c r="N242" s="28">
        <f>ResourceEffects[[#This Row],[Time]]*TimeInterval-ResourceEffects[[#This Row],[Min]]*60-ResourceEffects[[#This Row],[Hours]]*60*60-ResourceEffects[[#This Row],[Days]]*60*60*24</f>
        <v>0</v>
      </c>
      <c r="O242" s="33">
        <f ca="1">INT(RAND()*999999999)</f>
        <v>54511453</v>
      </c>
      <c r="P242" s="33">
        <f>_xlfn.XLOOKUP(ResourceEffects[[#This Row],[Protocol Name]],ProtocolNamesCol,ProtocolIds,"")</f>
        <v>21400</v>
      </c>
      <c r="Q242" s="33">
        <f>ResourceEffects[[#This Row],[Time]]</f>
        <v>0</v>
      </c>
      <c r="R242" s="33">
        <f>ResourceEffects[[#This Row],[Drone ID]]</f>
        <v>0</v>
      </c>
      <c r="S242" s="33">
        <f>_xlfn.XLOOKUP(ResourceEffects[[#This Row],[Resource Name]],ResourceNames,ResourceIds,"")</f>
        <v>1400</v>
      </c>
      <c r="T242" s="33">
        <f>_xlfn.XLOOKUP(ResourceEffects[[#This Row],[Event Type]],EventTypeNames,EventTypeIds,"")</f>
        <v>2</v>
      </c>
      <c r="U242" s="33">
        <f>IF(ResourceEffects[[#This Row],[Is Local]]="Yes",1,0)</f>
        <v>1</v>
      </c>
      <c r="V242" s="33">
        <f>IF(ResourceEffects[[#This Row],[Is Installed]]="Yes",1,0)</f>
        <v>0</v>
      </c>
      <c r="W242" s="33">
        <f>IF(ResourceEffects[[#This Row],[Status]]="Locked",1,0)</f>
        <v>0</v>
      </c>
      <c r="X242" s="33">
        <f>IF(ResourceEffects[[#This Row],[event_type]]=1,0,1)</f>
        <v>1</v>
      </c>
      <c r="Y242" s="33">
        <f>IF(ResourceEffects[[#This Row],[Use Abundancies]]="Yes",1,0)</f>
        <v>0</v>
      </c>
      <c r="Z242" s="33">
        <f>ResourceEffects[[#This Row],[∆]]</f>
        <v>15</v>
      </c>
      <c r="AB242" s="35">
        <v>21410</v>
      </c>
      <c r="AD242" s="35">
        <v>0</v>
      </c>
      <c r="AE242" s="35">
        <v>1410</v>
      </c>
      <c r="AF242" s="35">
        <v>2</v>
      </c>
      <c r="AG242" s="35">
        <v>1</v>
      </c>
      <c r="AH242" s="35">
        <v>0</v>
      </c>
      <c r="AI242" s="35">
        <v>0</v>
      </c>
      <c r="AJ242" s="35">
        <v>1</v>
      </c>
      <c r="AK242" s="35">
        <v>0</v>
      </c>
      <c r="AL242" s="35">
        <v>16</v>
      </c>
      <c r="AM242" s="35">
        <v>0</v>
      </c>
      <c r="AN242" s="35">
        <v>111</v>
      </c>
    </row>
    <row r="243" spans="1:40" x14ac:dyDescent="0.3">
      <c r="A243" s="39">
        <v>0</v>
      </c>
      <c r="B243" s="32" t="s">
        <v>182</v>
      </c>
      <c r="C243" s="28" t="s">
        <v>455</v>
      </c>
      <c r="D243" s="28">
        <v>1</v>
      </c>
      <c r="E243" s="28" t="s">
        <v>446</v>
      </c>
      <c r="F243" s="32" t="s">
        <v>258</v>
      </c>
      <c r="G243" s="28" t="str">
        <f>"No"</f>
        <v>No</v>
      </c>
      <c r="H243" s="28">
        <f>0</f>
        <v>0</v>
      </c>
      <c r="I243" s="28" t="str">
        <f>"Yes"</f>
        <v>Yes</v>
      </c>
      <c r="J243" s="28" t="str">
        <f t="shared" si="3"/>
        <v>No</v>
      </c>
      <c r="K243" s="28">
        <f>INT(ResourceEffects[[#This Row],[Time]]*TimeInterval/60/60/24)</f>
        <v>0</v>
      </c>
      <c r="L243" s="28">
        <f>INT(ResourceEffects[[#This Row],[Time]]*TimeInterval/60/60)-ResourceEffects[[#This Row],[Days]]*24</f>
        <v>0</v>
      </c>
      <c r="M243" s="28">
        <f>INT(ResourceEffects[[#This Row],[Time]]*TimeInterval/60)-ResourceEffects[[#This Row],[Hours]]*60-ResourceEffects[[#This Row],[Days]]*60*24</f>
        <v>0</v>
      </c>
      <c r="N243" s="28">
        <f>ResourceEffects[[#This Row],[Time]]*TimeInterval-ResourceEffects[[#This Row],[Min]]*60-ResourceEffects[[#This Row],[Hours]]*60*60-ResourceEffects[[#This Row],[Days]]*60*60*24</f>
        <v>0</v>
      </c>
      <c r="O243" s="33">
        <f ca="1">INT(RAND()*999999999)</f>
        <v>645638056</v>
      </c>
      <c r="P243" s="33">
        <f>_xlfn.XLOOKUP(ResourceEffects[[#This Row],[Protocol Name]],ProtocolNamesCol,ProtocolIds,"")</f>
        <v>21400</v>
      </c>
      <c r="Q243" s="33">
        <f>ResourceEffects[[#This Row],[Time]]</f>
        <v>0</v>
      </c>
      <c r="R243" s="33">
        <f>ResourceEffects[[#This Row],[Drone ID]]</f>
        <v>0</v>
      </c>
      <c r="S243" s="33">
        <f>_xlfn.XLOOKUP(ResourceEffects[[#This Row],[Resource Name]],ResourceNames,ResourceIds,"")</f>
        <v>2031</v>
      </c>
      <c r="T243" s="33">
        <f>_xlfn.XLOOKUP(ResourceEffects[[#This Row],[Event Type]],EventTypeNames,EventTypeIds,"")</f>
        <v>1</v>
      </c>
      <c r="U243" s="33">
        <f>IF(ResourceEffects[[#This Row],[Is Local]]="Yes",1,0)</f>
        <v>1</v>
      </c>
      <c r="V243" s="33">
        <f>IF(ResourceEffects[[#This Row],[Is Installed]]="Yes",1,0)</f>
        <v>0</v>
      </c>
      <c r="W243" s="33">
        <f>IF(ResourceEffects[[#This Row],[Status]]="Locked",1,0)</f>
        <v>0</v>
      </c>
      <c r="X243" s="33">
        <f>IF(ResourceEffects[[#This Row],[event_type]]=1,0,1)</f>
        <v>0</v>
      </c>
      <c r="Y243" s="33">
        <f>IF(ResourceEffects[[#This Row],[Use Abundancies]]="Yes",1,0)</f>
        <v>0</v>
      </c>
      <c r="Z243" s="33">
        <f>ResourceEffects[[#This Row],[∆]]</f>
        <v>1</v>
      </c>
      <c r="AB243" s="35">
        <v>21410</v>
      </c>
      <c r="AD243" s="35">
        <v>0</v>
      </c>
      <c r="AE243" s="35">
        <v>2012</v>
      </c>
      <c r="AF243" s="35">
        <v>1</v>
      </c>
      <c r="AG243" s="35">
        <v>1</v>
      </c>
      <c r="AH243" s="35">
        <v>0</v>
      </c>
      <c r="AI243" s="35">
        <v>0</v>
      </c>
      <c r="AJ243" s="35">
        <v>0</v>
      </c>
      <c r="AK243" s="35">
        <v>0</v>
      </c>
      <c r="AL243" s="35">
        <v>1</v>
      </c>
      <c r="AM243" s="35">
        <v>0</v>
      </c>
      <c r="AN243" s="35">
        <v>112</v>
      </c>
    </row>
    <row r="244" spans="1:40" x14ac:dyDescent="0.3">
      <c r="A244" s="39">
        <v>0</v>
      </c>
      <c r="B244" s="32" t="s">
        <v>182</v>
      </c>
      <c r="C244" s="28" t="s">
        <v>455</v>
      </c>
      <c r="D244" s="28">
        <v>1</v>
      </c>
      <c r="E244" s="28" t="s">
        <v>446</v>
      </c>
      <c r="F244" s="32" t="s">
        <v>260</v>
      </c>
      <c r="G244" s="28" t="str">
        <f>"No"</f>
        <v>No</v>
      </c>
      <c r="H244" s="28">
        <f>0</f>
        <v>0</v>
      </c>
      <c r="I244" s="28" t="str">
        <f>"Yes"</f>
        <v>Yes</v>
      </c>
      <c r="J244" s="28" t="str">
        <f t="shared" si="3"/>
        <v>No</v>
      </c>
      <c r="K244" s="28">
        <f>INT(ResourceEffects[[#This Row],[Time]]*TimeInterval/60/60/24)</f>
        <v>0</v>
      </c>
      <c r="L244" s="28">
        <f>INT(ResourceEffects[[#This Row],[Time]]*TimeInterval/60/60)-ResourceEffects[[#This Row],[Days]]*24</f>
        <v>0</v>
      </c>
      <c r="M244" s="28">
        <f>INT(ResourceEffects[[#This Row],[Time]]*TimeInterval/60)-ResourceEffects[[#This Row],[Hours]]*60-ResourceEffects[[#This Row],[Days]]*60*24</f>
        <v>0</v>
      </c>
      <c r="N244" s="28">
        <f>ResourceEffects[[#This Row],[Time]]*TimeInterval-ResourceEffects[[#This Row],[Min]]*60-ResourceEffects[[#This Row],[Hours]]*60*60-ResourceEffects[[#This Row],[Days]]*60*60*24</f>
        <v>0</v>
      </c>
      <c r="O244" s="33">
        <f ca="1">INT(RAND()*999999999)</f>
        <v>963345200</v>
      </c>
      <c r="P244" s="33">
        <f>_xlfn.XLOOKUP(ResourceEffects[[#This Row],[Protocol Name]],ProtocolNamesCol,ProtocolIds,"")</f>
        <v>21400</v>
      </c>
      <c r="Q244" s="33">
        <f>ResourceEffects[[#This Row],[Time]]</f>
        <v>0</v>
      </c>
      <c r="R244" s="33">
        <f>ResourceEffects[[#This Row],[Drone ID]]</f>
        <v>0</v>
      </c>
      <c r="S244" s="33">
        <f>_xlfn.XLOOKUP(ResourceEffects[[#This Row],[Resource Name]],ResourceNames,ResourceIds,"")</f>
        <v>2032</v>
      </c>
      <c r="T244" s="33">
        <f>_xlfn.XLOOKUP(ResourceEffects[[#This Row],[Event Type]],EventTypeNames,EventTypeIds,"")</f>
        <v>1</v>
      </c>
      <c r="U244" s="33">
        <f>IF(ResourceEffects[[#This Row],[Is Local]]="Yes",1,0)</f>
        <v>1</v>
      </c>
      <c r="V244" s="33">
        <f>IF(ResourceEffects[[#This Row],[Is Installed]]="Yes",1,0)</f>
        <v>0</v>
      </c>
      <c r="W244" s="33">
        <f>IF(ResourceEffects[[#This Row],[Status]]="Locked",1,0)</f>
        <v>0</v>
      </c>
      <c r="X244" s="33">
        <f>IF(ResourceEffects[[#This Row],[event_type]]=1,0,1)</f>
        <v>0</v>
      </c>
      <c r="Y244" s="33">
        <f>IF(ResourceEffects[[#This Row],[Use Abundancies]]="Yes",1,0)</f>
        <v>0</v>
      </c>
      <c r="Z244" s="33">
        <f>ResourceEffects[[#This Row],[∆]]</f>
        <v>1</v>
      </c>
      <c r="AB244" s="35">
        <v>21410</v>
      </c>
      <c r="AD244" s="35">
        <v>0</v>
      </c>
      <c r="AE244" s="35">
        <v>2013</v>
      </c>
      <c r="AF244" s="35">
        <v>1</v>
      </c>
      <c r="AG244" s="35">
        <v>1</v>
      </c>
      <c r="AH244" s="35">
        <v>0</v>
      </c>
      <c r="AI244" s="35">
        <v>0</v>
      </c>
      <c r="AJ244" s="35">
        <v>0</v>
      </c>
      <c r="AK244" s="35">
        <v>0</v>
      </c>
      <c r="AL244" s="35">
        <v>1</v>
      </c>
      <c r="AM244" s="35">
        <v>0</v>
      </c>
      <c r="AN244" s="35">
        <v>113</v>
      </c>
    </row>
    <row r="245" spans="1:40" x14ac:dyDescent="0.3">
      <c r="A245" s="39">
        <v>0</v>
      </c>
      <c r="B245" s="32" t="s">
        <v>182</v>
      </c>
      <c r="C245" s="28" t="s">
        <v>455</v>
      </c>
      <c r="D245" s="28">
        <v>1</v>
      </c>
      <c r="E245" s="28" t="s">
        <v>446</v>
      </c>
      <c r="F245" s="32" t="s">
        <v>262</v>
      </c>
      <c r="G245" s="28" t="str">
        <f>"No"</f>
        <v>No</v>
      </c>
      <c r="H245" s="28">
        <f>0</f>
        <v>0</v>
      </c>
      <c r="I245" s="28" t="str">
        <f>"Yes"</f>
        <v>Yes</v>
      </c>
      <c r="J245" s="28" t="str">
        <f t="shared" si="3"/>
        <v>No</v>
      </c>
      <c r="K245" s="28">
        <f>INT(ResourceEffects[[#This Row],[Time]]*TimeInterval/60/60/24)</f>
        <v>0</v>
      </c>
      <c r="L245" s="28">
        <f>INT(ResourceEffects[[#This Row],[Time]]*TimeInterval/60/60)-ResourceEffects[[#This Row],[Days]]*24</f>
        <v>0</v>
      </c>
      <c r="M245" s="28">
        <f>INT(ResourceEffects[[#This Row],[Time]]*TimeInterval/60)-ResourceEffects[[#This Row],[Hours]]*60-ResourceEffects[[#This Row],[Days]]*60*24</f>
        <v>0</v>
      </c>
      <c r="N245" s="28">
        <f>ResourceEffects[[#This Row],[Time]]*TimeInterval-ResourceEffects[[#This Row],[Min]]*60-ResourceEffects[[#This Row],[Hours]]*60*60-ResourceEffects[[#This Row],[Days]]*60*60*24</f>
        <v>0</v>
      </c>
      <c r="O245" s="33">
        <f ca="1">INT(RAND()*999999999)</f>
        <v>131520746</v>
      </c>
      <c r="P245" s="33">
        <f>_xlfn.XLOOKUP(ResourceEffects[[#This Row],[Protocol Name]],ProtocolNamesCol,ProtocolIds,"")</f>
        <v>21400</v>
      </c>
      <c r="Q245" s="33">
        <f>ResourceEffects[[#This Row],[Time]]</f>
        <v>0</v>
      </c>
      <c r="R245" s="33">
        <f>ResourceEffects[[#This Row],[Drone ID]]</f>
        <v>0</v>
      </c>
      <c r="S245" s="33">
        <f>_xlfn.XLOOKUP(ResourceEffects[[#This Row],[Resource Name]],ResourceNames,ResourceIds,"")</f>
        <v>2033</v>
      </c>
      <c r="T245" s="33">
        <f>_xlfn.XLOOKUP(ResourceEffects[[#This Row],[Event Type]],EventTypeNames,EventTypeIds,"")</f>
        <v>1</v>
      </c>
      <c r="U245" s="33">
        <f>IF(ResourceEffects[[#This Row],[Is Local]]="Yes",1,0)</f>
        <v>1</v>
      </c>
      <c r="V245" s="33">
        <f>IF(ResourceEffects[[#This Row],[Is Installed]]="Yes",1,0)</f>
        <v>0</v>
      </c>
      <c r="W245" s="33">
        <f>IF(ResourceEffects[[#This Row],[Status]]="Locked",1,0)</f>
        <v>0</v>
      </c>
      <c r="X245" s="33">
        <f>IF(ResourceEffects[[#This Row],[event_type]]=1,0,1)</f>
        <v>0</v>
      </c>
      <c r="Y245" s="33">
        <f>IF(ResourceEffects[[#This Row],[Use Abundancies]]="Yes",1,0)</f>
        <v>0</v>
      </c>
      <c r="Z245" s="33">
        <f>ResourceEffects[[#This Row],[∆]]</f>
        <v>1</v>
      </c>
      <c r="AB245" s="35">
        <v>21410</v>
      </c>
      <c r="AD245" s="35">
        <v>0</v>
      </c>
      <c r="AE245" s="35">
        <v>2031</v>
      </c>
      <c r="AF245" s="35">
        <v>1</v>
      </c>
      <c r="AG245" s="35">
        <v>1</v>
      </c>
      <c r="AH245" s="35">
        <v>0</v>
      </c>
      <c r="AI245" s="35">
        <v>0</v>
      </c>
      <c r="AJ245" s="35">
        <v>0</v>
      </c>
      <c r="AK245" s="35">
        <v>0</v>
      </c>
      <c r="AL245" s="35">
        <v>2</v>
      </c>
      <c r="AM245" s="35">
        <v>0</v>
      </c>
      <c r="AN245" s="35">
        <v>114</v>
      </c>
    </row>
    <row r="246" spans="1:40" x14ac:dyDescent="0.3">
      <c r="A246" s="39">
        <v>0</v>
      </c>
      <c r="B246" s="32" t="s">
        <v>184</v>
      </c>
      <c r="C246" s="28" t="s">
        <v>456</v>
      </c>
      <c r="D246" s="28">
        <v>16</v>
      </c>
      <c r="E246" s="28" t="s">
        <v>446</v>
      </c>
      <c r="F246" s="32" t="s">
        <v>240</v>
      </c>
      <c r="G246" s="28" t="str">
        <f>"No"</f>
        <v>No</v>
      </c>
      <c r="H246" s="28">
        <f>0</f>
        <v>0</v>
      </c>
      <c r="I246" s="28" t="str">
        <f>"Yes"</f>
        <v>Yes</v>
      </c>
      <c r="J246" s="28" t="str">
        <f t="shared" si="3"/>
        <v>No</v>
      </c>
      <c r="K246" s="28">
        <f>INT(ResourceEffects[[#This Row],[Time]]*TimeInterval/60/60/24)</f>
        <v>0</v>
      </c>
      <c r="L246" s="28">
        <f>INT(ResourceEffects[[#This Row],[Time]]*TimeInterval/60/60)-ResourceEffects[[#This Row],[Days]]*24</f>
        <v>0</v>
      </c>
      <c r="M246" s="28">
        <f>INT(ResourceEffects[[#This Row],[Time]]*TimeInterval/60)-ResourceEffects[[#This Row],[Hours]]*60-ResourceEffects[[#This Row],[Days]]*60*24</f>
        <v>0</v>
      </c>
      <c r="N246" s="28">
        <f>ResourceEffects[[#This Row],[Time]]*TimeInterval-ResourceEffects[[#This Row],[Min]]*60-ResourceEffects[[#This Row],[Hours]]*60*60-ResourceEffects[[#This Row],[Days]]*60*60*24</f>
        <v>0</v>
      </c>
      <c r="O246" s="33">
        <f ca="1">INT(RAND()*999999999)</f>
        <v>516339648</v>
      </c>
      <c r="P246" s="33">
        <f>_xlfn.XLOOKUP(ResourceEffects[[#This Row],[Protocol Name]],ProtocolNamesCol,ProtocolIds,"")</f>
        <v>21410</v>
      </c>
      <c r="Q246" s="33">
        <f>ResourceEffects[[#This Row],[Time]]</f>
        <v>0</v>
      </c>
      <c r="R246" s="33">
        <f>ResourceEffects[[#This Row],[Drone ID]]</f>
        <v>0</v>
      </c>
      <c r="S246" s="33">
        <f>_xlfn.XLOOKUP(ResourceEffects[[#This Row],[Resource Name]],ResourceNames,ResourceIds,"")</f>
        <v>1410</v>
      </c>
      <c r="T246" s="33">
        <f>_xlfn.XLOOKUP(ResourceEffects[[#This Row],[Event Type]],EventTypeNames,EventTypeIds,"")</f>
        <v>2</v>
      </c>
      <c r="U246" s="33">
        <f>IF(ResourceEffects[[#This Row],[Is Local]]="Yes",1,0)</f>
        <v>1</v>
      </c>
      <c r="V246" s="33">
        <f>IF(ResourceEffects[[#This Row],[Is Installed]]="Yes",1,0)</f>
        <v>0</v>
      </c>
      <c r="W246" s="33">
        <f>IF(ResourceEffects[[#This Row],[Status]]="Locked",1,0)</f>
        <v>0</v>
      </c>
      <c r="X246" s="33">
        <f>IF(ResourceEffects[[#This Row],[event_type]]=1,0,1)</f>
        <v>1</v>
      </c>
      <c r="Y246" s="33">
        <f>IF(ResourceEffects[[#This Row],[Use Abundancies]]="Yes",1,0)</f>
        <v>0</v>
      </c>
      <c r="Z246" s="33">
        <f>ResourceEffects[[#This Row],[∆]]</f>
        <v>16</v>
      </c>
      <c r="AB246" s="35">
        <v>21420</v>
      </c>
      <c r="AD246" s="35">
        <v>0</v>
      </c>
      <c r="AE246" s="35">
        <v>1420</v>
      </c>
      <c r="AF246" s="35">
        <v>2</v>
      </c>
      <c r="AG246" s="35">
        <v>1</v>
      </c>
      <c r="AH246" s="35">
        <v>0</v>
      </c>
      <c r="AI246" s="35">
        <v>0</v>
      </c>
      <c r="AJ246" s="35">
        <v>1</v>
      </c>
      <c r="AK246" s="35">
        <v>0</v>
      </c>
      <c r="AL246" s="35">
        <v>15</v>
      </c>
      <c r="AM246" s="35">
        <v>0</v>
      </c>
      <c r="AN246" s="35">
        <v>115</v>
      </c>
    </row>
    <row r="247" spans="1:40" x14ac:dyDescent="0.3">
      <c r="A247" s="39">
        <v>0</v>
      </c>
      <c r="B247" s="32" t="s">
        <v>184</v>
      </c>
      <c r="C247" s="28" t="s">
        <v>455</v>
      </c>
      <c r="D247" s="28">
        <v>1</v>
      </c>
      <c r="E247" s="28" t="s">
        <v>446</v>
      </c>
      <c r="F247" s="32" t="s">
        <v>248</v>
      </c>
      <c r="G247" s="28" t="str">
        <f>"No"</f>
        <v>No</v>
      </c>
      <c r="H247" s="28">
        <f>0</f>
        <v>0</v>
      </c>
      <c r="I247" s="28" t="str">
        <f>"Yes"</f>
        <v>Yes</v>
      </c>
      <c r="J247" s="28" t="str">
        <f t="shared" si="3"/>
        <v>No</v>
      </c>
      <c r="K247" s="28">
        <f>INT(ResourceEffects[[#This Row],[Time]]*TimeInterval/60/60/24)</f>
        <v>0</v>
      </c>
      <c r="L247" s="28">
        <f>INT(ResourceEffects[[#This Row],[Time]]*TimeInterval/60/60)-ResourceEffects[[#This Row],[Days]]*24</f>
        <v>0</v>
      </c>
      <c r="M247" s="28">
        <f>INT(ResourceEffects[[#This Row],[Time]]*TimeInterval/60)-ResourceEffects[[#This Row],[Hours]]*60-ResourceEffects[[#This Row],[Days]]*60*24</f>
        <v>0</v>
      </c>
      <c r="N247" s="28">
        <f>ResourceEffects[[#This Row],[Time]]*TimeInterval-ResourceEffects[[#This Row],[Min]]*60-ResourceEffects[[#This Row],[Hours]]*60*60-ResourceEffects[[#This Row],[Days]]*60*60*24</f>
        <v>0</v>
      </c>
      <c r="O247" s="33">
        <f ca="1">INT(RAND()*999999999)</f>
        <v>965681866</v>
      </c>
      <c r="P247" s="33">
        <f>_xlfn.XLOOKUP(ResourceEffects[[#This Row],[Protocol Name]],ProtocolNamesCol,ProtocolIds,"")</f>
        <v>21410</v>
      </c>
      <c r="Q247" s="33">
        <f>ResourceEffects[[#This Row],[Time]]</f>
        <v>0</v>
      </c>
      <c r="R247" s="33">
        <f>ResourceEffects[[#This Row],[Drone ID]]</f>
        <v>0</v>
      </c>
      <c r="S247" s="33">
        <f>_xlfn.XLOOKUP(ResourceEffects[[#This Row],[Resource Name]],ResourceNames,ResourceIds,"")</f>
        <v>2012</v>
      </c>
      <c r="T247" s="33">
        <f>_xlfn.XLOOKUP(ResourceEffects[[#This Row],[Event Type]],EventTypeNames,EventTypeIds,"")</f>
        <v>1</v>
      </c>
      <c r="U247" s="33">
        <f>IF(ResourceEffects[[#This Row],[Is Local]]="Yes",1,0)</f>
        <v>1</v>
      </c>
      <c r="V247" s="33">
        <f>IF(ResourceEffects[[#This Row],[Is Installed]]="Yes",1,0)</f>
        <v>0</v>
      </c>
      <c r="W247" s="33">
        <f>IF(ResourceEffects[[#This Row],[Status]]="Locked",1,0)</f>
        <v>0</v>
      </c>
      <c r="X247" s="33">
        <f>IF(ResourceEffects[[#This Row],[event_type]]=1,0,1)</f>
        <v>0</v>
      </c>
      <c r="Y247" s="33">
        <f>IF(ResourceEffects[[#This Row],[Use Abundancies]]="Yes",1,0)</f>
        <v>0</v>
      </c>
      <c r="Z247" s="33">
        <f>ResourceEffects[[#This Row],[∆]]</f>
        <v>1</v>
      </c>
      <c r="AB247" s="35">
        <v>21420</v>
      </c>
      <c r="AD247" s="35">
        <v>0</v>
      </c>
      <c r="AE247" s="35">
        <v>2011</v>
      </c>
      <c r="AF247" s="35">
        <v>1</v>
      </c>
      <c r="AG247" s="35">
        <v>1</v>
      </c>
      <c r="AH247" s="35">
        <v>0</v>
      </c>
      <c r="AI247" s="35">
        <v>0</v>
      </c>
      <c r="AJ247" s="35">
        <v>0</v>
      </c>
      <c r="AK247" s="35">
        <v>0</v>
      </c>
      <c r="AL247" s="35">
        <v>2</v>
      </c>
      <c r="AM247" s="35">
        <v>0</v>
      </c>
      <c r="AN247" s="35">
        <v>116</v>
      </c>
    </row>
    <row r="248" spans="1:40" x14ac:dyDescent="0.3">
      <c r="A248" s="39">
        <v>0</v>
      </c>
      <c r="B248" s="32" t="s">
        <v>184</v>
      </c>
      <c r="C248" s="28" t="s">
        <v>455</v>
      </c>
      <c r="D248" s="28">
        <v>1</v>
      </c>
      <c r="E248" s="28" t="s">
        <v>446</v>
      </c>
      <c r="F248" s="32" t="s">
        <v>250</v>
      </c>
      <c r="G248" s="28" t="str">
        <f>"No"</f>
        <v>No</v>
      </c>
      <c r="H248" s="28">
        <f>0</f>
        <v>0</v>
      </c>
      <c r="I248" s="28" t="str">
        <f>"Yes"</f>
        <v>Yes</v>
      </c>
      <c r="J248" s="28" t="str">
        <f t="shared" si="3"/>
        <v>No</v>
      </c>
      <c r="K248" s="28">
        <f>INT(ResourceEffects[[#This Row],[Time]]*TimeInterval/60/60/24)</f>
        <v>0</v>
      </c>
      <c r="L248" s="28">
        <f>INT(ResourceEffects[[#This Row],[Time]]*TimeInterval/60/60)-ResourceEffects[[#This Row],[Days]]*24</f>
        <v>0</v>
      </c>
      <c r="M248" s="28">
        <f>INT(ResourceEffects[[#This Row],[Time]]*TimeInterval/60)-ResourceEffects[[#This Row],[Hours]]*60-ResourceEffects[[#This Row],[Days]]*60*24</f>
        <v>0</v>
      </c>
      <c r="N248" s="28">
        <f>ResourceEffects[[#This Row],[Time]]*TimeInterval-ResourceEffects[[#This Row],[Min]]*60-ResourceEffects[[#This Row],[Hours]]*60*60-ResourceEffects[[#This Row],[Days]]*60*60*24</f>
        <v>0</v>
      </c>
      <c r="O248" s="33">
        <f ca="1">INT(RAND()*999999999)</f>
        <v>356087284</v>
      </c>
      <c r="P248" s="33">
        <f>_xlfn.XLOOKUP(ResourceEffects[[#This Row],[Protocol Name]],ProtocolNamesCol,ProtocolIds,"")</f>
        <v>21410</v>
      </c>
      <c r="Q248" s="33">
        <f>ResourceEffects[[#This Row],[Time]]</f>
        <v>0</v>
      </c>
      <c r="R248" s="33">
        <f>ResourceEffects[[#This Row],[Drone ID]]</f>
        <v>0</v>
      </c>
      <c r="S248" s="33">
        <f>_xlfn.XLOOKUP(ResourceEffects[[#This Row],[Resource Name]],ResourceNames,ResourceIds,"")</f>
        <v>2013</v>
      </c>
      <c r="T248" s="33">
        <f>_xlfn.XLOOKUP(ResourceEffects[[#This Row],[Event Type]],EventTypeNames,EventTypeIds,"")</f>
        <v>1</v>
      </c>
      <c r="U248" s="33">
        <f>IF(ResourceEffects[[#This Row],[Is Local]]="Yes",1,0)</f>
        <v>1</v>
      </c>
      <c r="V248" s="33">
        <f>IF(ResourceEffects[[#This Row],[Is Installed]]="Yes",1,0)</f>
        <v>0</v>
      </c>
      <c r="W248" s="33">
        <f>IF(ResourceEffects[[#This Row],[Status]]="Locked",1,0)</f>
        <v>0</v>
      </c>
      <c r="X248" s="33">
        <f>IF(ResourceEffects[[#This Row],[event_type]]=1,0,1)</f>
        <v>0</v>
      </c>
      <c r="Y248" s="33">
        <f>IF(ResourceEffects[[#This Row],[Use Abundancies]]="Yes",1,0)</f>
        <v>0</v>
      </c>
      <c r="Z248" s="33">
        <f>ResourceEffects[[#This Row],[∆]]</f>
        <v>1</v>
      </c>
      <c r="AB248" s="35">
        <v>21420</v>
      </c>
      <c r="AD248" s="35">
        <v>0</v>
      </c>
      <c r="AE248" s="35">
        <v>2012</v>
      </c>
      <c r="AF248" s="35">
        <v>1</v>
      </c>
      <c r="AG248" s="35">
        <v>1</v>
      </c>
      <c r="AH248" s="35">
        <v>0</v>
      </c>
      <c r="AI248" s="35">
        <v>0</v>
      </c>
      <c r="AJ248" s="35">
        <v>0</v>
      </c>
      <c r="AK248" s="35">
        <v>0</v>
      </c>
      <c r="AL248" s="35">
        <v>2</v>
      </c>
      <c r="AM248" s="35">
        <v>0</v>
      </c>
      <c r="AN248" s="35">
        <v>117</v>
      </c>
    </row>
    <row r="249" spans="1:40" x14ac:dyDescent="0.3">
      <c r="A249" s="39">
        <v>0</v>
      </c>
      <c r="B249" s="32" t="s">
        <v>184</v>
      </c>
      <c r="C249" s="28" t="s">
        <v>455</v>
      </c>
      <c r="D249" s="28">
        <v>2</v>
      </c>
      <c r="E249" s="28" t="s">
        <v>446</v>
      </c>
      <c r="F249" s="32" t="s">
        <v>258</v>
      </c>
      <c r="G249" s="28" t="str">
        <f>"No"</f>
        <v>No</v>
      </c>
      <c r="H249" s="28">
        <f>0</f>
        <v>0</v>
      </c>
      <c r="I249" s="28" t="str">
        <f>"Yes"</f>
        <v>Yes</v>
      </c>
      <c r="J249" s="28" t="str">
        <f t="shared" si="3"/>
        <v>No</v>
      </c>
      <c r="K249" s="28">
        <f>INT(ResourceEffects[[#This Row],[Time]]*TimeInterval/60/60/24)</f>
        <v>0</v>
      </c>
      <c r="L249" s="28">
        <f>INT(ResourceEffects[[#This Row],[Time]]*TimeInterval/60/60)-ResourceEffects[[#This Row],[Days]]*24</f>
        <v>0</v>
      </c>
      <c r="M249" s="28">
        <f>INT(ResourceEffects[[#This Row],[Time]]*TimeInterval/60)-ResourceEffects[[#This Row],[Hours]]*60-ResourceEffects[[#This Row],[Days]]*60*24</f>
        <v>0</v>
      </c>
      <c r="N249" s="28">
        <f>ResourceEffects[[#This Row],[Time]]*TimeInterval-ResourceEffects[[#This Row],[Min]]*60-ResourceEffects[[#This Row],[Hours]]*60*60-ResourceEffects[[#This Row],[Days]]*60*60*24</f>
        <v>0</v>
      </c>
      <c r="O249" s="33">
        <f ca="1">INT(RAND()*999999999)</f>
        <v>472535543</v>
      </c>
      <c r="P249" s="33">
        <f>_xlfn.XLOOKUP(ResourceEffects[[#This Row],[Protocol Name]],ProtocolNamesCol,ProtocolIds,"")</f>
        <v>21410</v>
      </c>
      <c r="Q249" s="33">
        <f>ResourceEffects[[#This Row],[Time]]</f>
        <v>0</v>
      </c>
      <c r="R249" s="33">
        <f>ResourceEffects[[#This Row],[Drone ID]]</f>
        <v>0</v>
      </c>
      <c r="S249" s="33">
        <f>_xlfn.XLOOKUP(ResourceEffects[[#This Row],[Resource Name]],ResourceNames,ResourceIds,"")</f>
        <v>2031</v>
      </c>
      <c r="T249" s="33">
        <f>_xlfn.XLOOKUP(ResourceEffects[[#This Row],[Event Type]],EventTypeNames,EventTypeIds,"")</f>
        <v>1</v>
      </c>
      <c r="U249" s="33">
        <f>IF(ResourceEffects[[#This Row],[Is Local]]="Yes",1,0)</f>
        <v>1</v>
      </c>
      <c r="V249" s="33">
        <f>IF(ResourceEffects[[#This Row],[Is Installed]]="Yes",1,0)</f>
        <v>0</v>
      </c>
      <c r="W249" s="33">
        <f>IF(ResourceEffects[[#This Row],[Status]]="Locked",1,0)</f>
        <v>0</v>
      </c>
      <c r="X249" s="33">
        <f>IF(ResourceEffects[[#This Row],[event_type]]=1,0,1)</f>
        <v>0</v>
      </c>
      <c r="Y249" s="33">
        <f>IF(ResourceEffects[[#This Row],[Use Abundancies]]="Yes",1,0)</f>
        <v>0</v>
      </c>
      <c r="Z249" s="33">
        <f>ResourceEffects[[#This Row],[∆]]</f>
        <v>2</v>
      </c>
      <c r="AB249" s="35">
        <v>21420</v>
      </c>
      <c r="AD249" s="35">
        <v>0</v>
      </c>
      <c r="AE249" s="35">
        <v>2041</v>
      </c>
      <c r="AF249" s="35">
        <v>1</v>
      </c>
      <c r="AG249" s="35">
        <v>1</v>
      </c>
      <c r="AH249" s="35">
        <v>0</v>
      </c>
      <c r="AI249" s="35">
        <v>0</v>
      </c>
      <c r="AJ249" s="35">
        <v>0</v>
      </c>
      <c r="AK249" s="35">
        <v>0</v>
      </c>
      <c r="AL249" s="35">
        <v>1</v>
      </c>
      <c r="AM249" s="35">
        <v>0</v>
      </c>
      <c r="AN249" s="35">
        <v>118</v>
      </c>
    </row>
    <row r="250" spans="1:40" x14ac:dyDescent="0.3">
      <c r="A250" s="39">
        <v>0</v>
      </c>
      <c r="B250" s="32" t="s">
        <v>186</v>
      </c>
      <c r="C250" s="28" t="s">
        <v>456</v>
      </c>
      <c r="D250" s="28">
        <v>15</v>
      </c>
      <c r="E250" s="28" t="s">
        <v>446</v>
      </c>
      <c r="F250" s="32" t="s">
        <v>241</v>
      </c>
      <c r="G250" s="28" t="str">
        <f>"No"</f>
        <v>No</v>
      </c>
      <c r="H250" s="28">
        <f>0</f>
        <v>0</v>
      </c>
      <c r="I250" s="28" t="str">
        <f>"Yes"</f>
        <v>Yes</v>
      </c>
      <c r="J250" s="28" t="str">
        <f t="shared" si="3"/>
        <v>No</v>
      </c>
      <c r="K250" s="28">
        <f>INT(ResourceEffects[[#This Row],[Time]]*TimeInterval/60/60/24)</f>
        <v>0</v>
      </c>
      <c r="L250" s="28">
        <f>INT(ResourceEffects[[#This Row],[Time]]*TimeInterval/60/60)-ResourceEffects[[#This Row],[Days]]*24</f>
        <v>0</v>
      </c>
      <c r="M250" s="28">
        <f>INT(ResourceEffects[[#This Row],[Time]]*TimeInterval/60)-ResourceEffects[[#This Row],[Hours]]*60-ResourceEffects[[#This Row],[Days]]*60*24</f>
        <v>0</v>
      </c>
      <c r="N250" s="28">
        <f>ResourceEffects[[#This Row],[Time]]*TimeInterval-ResourceEffects[[#This Row],[Min]]*60-ResourceEffects[[#This Row],[Hours]]*60*60-ResourceEffects[[#This Row],[Days]]*60*60*24</f>
        <v>0</v>
      </c>
      <c r="O250" s="33">
        <f ca="1">INT(RAND()*999999999)</f>
        <v>772487269</v>
      </c>
      <c r="P250" s="33">
        <f>_xlfn.XLOOKUP(ResourceEffects[[#This Row],[Protocol Name]],ProtocolNamesCol,ProtocolIds,"")</f>
        <v>21420</v>
      </c>
      <c r="Q250" s="33">
        <f>ResourceEffects[[#This Row],[Time]]</f>
        <v>0</v>
      </c>
      <c r="R250" s="33">
        <f>ResourceEffects[[#This Row],[Drone ID]]</f>
        <v>0</v>
      </c>
      <c r="S250" s="33">
        <f>_xlfn.XLOOKUP(ResourceEffects[[#This Row],[Resource Name]],ResourceNames,ResourceIds,"")</f>
        <v>1420</v>
      </c>
      <c r="T250" s="33">
        <f>_xlfn.XLOOKUP(ResourceEffects[[#This Row],[Event Type]],EventTypeNames,EventTypeIds,"")</f>
        <v>2</v>
      </c>
      <c r="U250" s="33">
        <f>IF(ResourceEffects[[#This Row],[Is Local]]="Yes",1,0)</f>
        <v>1</v>
      </c>
      <c r="V250" s="33">
        <f>IF(ResourceEffects[[#This Row],[Is Installed]]="Yes",1,0)</f>
        <v>0</v>
      </c>
      <c r="W250" s="33">
        <f>IF(ResourceEffects[[#This Row],[Status]]="Locked",1,0)</f>
        <v>0</v>
      </c>
      <c r="X250" s="33">
        <f>IF(ResourceEffects[[#This Row],[event_type]]=1,0,1)</f>
        <v>1</v>
      </c>
      <c r="Y250" s="33">
        <f>IF(ResourceEffects[[#This Row],[Use Abundancies]]="Yes",1,0)</f>
        <v>0</v>
      </c>
      <c r="Z250" s="33">
        <f>ResourceEffects[[#This Row],[∆]]</f>
        <v>15</v>
      </c>
      <c r="AB250" s="35">
        <v>21430</v>
      </c>
      <c r="AD250" s="35">
        <v>0</v>
      </c>
      <c r="AE250" s="35">
        <v>1430</v>
      </c>
      <c r="AF250" s="35">
        <v>2</v>
      </c>
      <c r="AG250" s="35">
        <v>1</v>
      </c>
      <c r="AH250" s="35">
        <v>0</v>
      </c>
      <c r="AI250" s="35">
        <v>0</v>
      </c>
      <c r="AJ250" s="35">
        <v>1</v>
      </c>
      <c r="AK250" s="35">
        <v>0</v>
      </c>
      <c r="AL250" s="35">
        <v>9</v>
      </c>
      <c r="AM250" s="35">
        <v>0</v>
      </c>
      <c r="AN250" s="35">
        <v>119</v>
      </c>
    </row>
    <row r="251" spans="1:40" x14ac:dyDescent="0.3">
      <c r="A251" s="39">
        <v>0</v>
      </c>
      <c r="B251" s="32" t="s">
        <v>186</v>
      </c>
      <c r="C251" s="28" t="s">
        <v>455</v>
      </c>
      <c r="D251" s="28">
        <v>2</v>
      </c>
      <c r="E251" s="28" t="s">
        <v>446</v>
      </c>
      <c r="F251" s="32" t="s">
        <v>246</v>
      </c>
      <c r="G251" s="28" t="str">
        <f>"No"</f>
        <v>No</v>
      </c>
      <c r="H251" s="28">
        <f>0</f>
        <v>0</v>
      </c>
      <c r="I251" s="28" t="str">
        <f>"Yes"</f>
        <v>Yes</v>
      </c>
      <c r="J251" s="28" t="str">
        <f t="shared" si="3"/>
        <v>No</v>
      </c>
      <c r="K251" s="28">
        <f>INT(ResourceEffects[[#This Row],[Time]]*TimeInterval/60/60/24)</f>
        <v>0</v>
      </c>
      <c r="L251" s="28">
        <f>INT(ResourceEffects[[#This Row],[Time]]*TimeInterval/60/60)-ResourceEffects[[#This Row],[Days]]*24</f>
        <v>0</v>
      </c>
      <c r="M251" s="28">
        <f>INT(ResourceEffects[[#This Row],[Time]]*TimeInterval/60)-ResourceEffects[[#This Row],[Hours]]*60-ResourceEffects[[#This Row],[Days]]*60*24</f>
        <v>0</v>
      </c>
      <c r="N251" s="28">
        <f>ResourceEffects[[#This Row],[Time]]*TimeInterval-ResourceEffects[[#This Row],[Min]]*60-ResourceEffects[[#This Row],[Hours]]*60*60-ResourceEffects[[#This Row],[Days]]*60*60*24</f>
        <v>0</v>
      </c>
      <c r="O251" s="33">
        <f ca="1">INT(RAND()*999999999)</f>
        <v>554876993</v>
      </c>
      <c r="P251" s="33">
        <f>_xlfn.XLOOKUP(ResourceEffects[[#This Row],[Protocol Name]],ProtocolNamesCol,ProtocolIds,"")</f>
        <v>21420</v>
      </c>
      <c r="Q251" s="33">
        <f>ResourceEffects[[#This Row],[Time]]</f>
        <v>0</v>
      </c>
      <c r="R251" s="33">
        <f>ResourceEffects[[#This Row],[Drone ID]]</f>
        <v>0</v>
      </c>
      <c r="S251" s="33">
        <f>_xlfn.XLOOKUP(ResourceEffects[[#This Row],[Resource Name]],ResourceNames,ResourceIds,"")</f>
        <v>2011</v>
      </c>
      <c r="T251" s="33">
        <f>_xlfn.XLOOKUP(ResourceEffects[[#This Row],[Event Type]],EventTypeNames,EventTypeIds,"")</f>
        <v>1</v>
      </c>
      <c r="U251" s="33">
        <f>IF(ResourceEffects[[#This Row],[Is Local]]="Yes",1,0)</f>
        <v>1</v>
      </c>
      <c r="V251" s="33">
        <f>IF(ResourceEffects[[#This Row],[Is Installed]]="Yes",1,0)</f>
        <v>0</v>
      </c>
      <c r="W251" s="33">
        <f>IF(ResourceEffects[[#This Row],[Status]]="Locked",1,0)</f>
        <v>0</v>
      </c>
      <c r="X251" s="33">
        <f>IF(ResourceEffects[[#This Row],[event_type]]=1,0,1)</f>
        <v>0</v>
      </c>
      <c r="Y251" s="33">
        <f>IF(ResourceEffects[[#This Row],[Use Abundancies]]="Yes",1,0)</f>
        <v>0</v>
      </c>
      <c r="Z251" s="33">
        <f>ResourceEffects[[#This Row],[∆]]</f>
        <v>2</v>
      </c>
      <c r="AB251" s="35">
        <v>21430</v>
      </c>
      <c r="AD251" s="35">
        <v>0</v>
      </c>
      <c r="AE251" s="35">
        <v>2032</v>
      </c>
      <c r="AF251" s="35">
        <v>1</v>
      </c>
      <c r="AG251" s="35">
        <v>1</v>
      </c>
      <c r="AH251" s="35">
        <v>0</v>
      </c>
      <c r="AI251" s="35">
        <v>0</v>
      </c>
      <c r="AJ251" s="35">
        <v>0</v>
      </c>
      <c r="AK251" s="35">
        <v>0</v>
      </c>
      <c r="AL251" s="35">
        <v>1</v>
      </c>
      <c r="AM251" s="35">
        <v>0</v>
      </c>
      <c r="AN251" s="35">
        <v>120</v>
      </c>
    </row>
    <row r="252" spans="1:40" x14ac:dyDescent="0.3">
      <c r="A252" s="39">
        <v>0</v>
      </c>
      <c r="B252" s="32" t="s">
        <v>186</v>
      </c>
      <c r="C252" s="28" t="s">
        <v>455</v>
      </c>
      <c r="D252" s="28">
        <v>2</v>
      </c>
      <c r="E252" s="28" t="s">
        <v>446</v>
      </c>
      <c r="F252" s="32" t="s">
        <v>248</v>
      </c>
      <c r="G252" s="28" t="str">
        <f>"No"</f>
        <v>No</v>
      </c>
      <c r="H252" s="28">
        <f>0</f>
        <v>0</v>
      </c>
      <c r="I252" s="28" t="str">
        <f>"Yes"</f>
        <v>Yes</v>
      </c>
      <c r="J252" s="28" t="str">
        <f t="shared" si="3"/>
        <v>No</v>
      </c>
      <c r="K252" s="28">
        <f>INT(ResourceEffects[[#This Row],[Time]]*TimeInterval/60/60/24)</f>
        <v>0</v>
      </c>
      <c r="L252" s="28">
        <f>INT(ResourceEffects[[#This Row],[Time]]*TimeInterval/60/60)-ResourceEffects[[#This Row],[Days]]*24</f>
        <v>0</v>
      </c>
      <c r="M252" s="28">
        <f>INT(ResourceEffects[[#This Row],[Time]]*TimeInterval/60)-ResourceEffects[[#This Row],[Hours]]*60-ResourceEffects[[#This Row],[Days]]*60*24</f>
        <v>0</v>
      </c>
      <c r="N252" s="28">
        <f>ResourceEffects[[#This Row],[Time]]*TimeInterval-ResourceEffects[[#This Row],[Min]]*60-ResourceEffects[[#This Row],[Hours]]*60*60-ResourceEffects[[#This Row],[Days]]*60*60*24</f>
        <v>0</v>
      </c>
      <c r="O252" s="33">
        <f ca="1">INT(RAND()*999999999)</f>
        <v>932368560</v>
      </c>
      <c r="P252" s="33">
        <f>_xlfn.XLOOKUP(ResourceEffects[[#This Row],[Protocol Name]],ProtocolNamesCol,ProtocolIds,"")</f>
        <v>21420</v>
      </c>
      <c r="Q252" s="33">
        <f>ResourceEffects[[#This Row],[Time]]</f>
        <v>0</v>
      </c>
      <c r="R252" s="33">
        <f>ResourceEffects[[#This Row],[Drone ID]]</f>
        <v>0</v>
      </c>
      <c r="S252" s="33">
        <f>_xlfn.XLOOKUP(ResourceEffects[[#This Row],[Resource Name]],ResourceNames,ResourceIds,"")</f>
        <v>2012</v>
      </c>
      <c r="T252" s="33">
        <f>_xlfn.XLOOKUP(ResourceEffects[[#This Row],[Event Type]],EventTypeNames,EventTypeIds,"")</f>
        <v>1</v>
      </c>
      <c r="U252" s="33">
        <f>IF(ResourceEffects[[#This Row],[Is Local]]="Yes",1,0)</f>
        <v>1</v>
      </c>
      <c r="V252" s="33">
        <f>IF(ResourceEffects[[#This Row],[Is Installed]]="Yes",1,0)</f>
        <v>0</v>
      </c>
      <c r="W252" s="33">
        <f>IF(ResourceEffects[[#This Row],[Status]]="Locked",1,0)</f>
        <v>0</v>
      </c>
      <c r="X252" s="33">
        <f>IF(ResourceEffects[[#This Row],[event_type]]=1,0,1)</f>
        <v>0</v>
      </c>
      <c r="Y252" s="33">
        <f>IF(ResourceEffects[[#This Row],[Use Abundancies]]="Yes",1,0)</f>
        <v>0</v>
      </c>
      <c r="Z252" s="33">
        <f>ResourceEffects[[#This Row],[∆]]</f>
        <v>2</v>
      </c>
      <c r="AB252" s="35">
        <v>21430</v>
      </c>
      <c r="AD252" s="35">
        <v>0</v>
      </c>
      <c r="AE252" s="35">
        <v>2033</v>
      </c>
      <c r="AF252" s="35">
        <v>1</v>
      </c>
      <c r="AG252" s="35">
        <v>1</v>
      </c>
      <c r="AH252" s="35">
        <v>0</v>
      </c>
      <c r="AI252" s="35">
        <v>0</v>
      </c>
      <c r="AJ252" s="35">
        <v>0</v>
      </c>
      <c r="AK252" s="35">
        <v>0</v>
      </c>
      <c r="AL252" s="35">
        <v>1</v>
      </c>
      <c r="AM252" s="35">
        <v>0</v>
      </c>
      <c r="AN252" s="35">
        <v>121</v>
      </c>
    </row>
    <row r="253" spans="1:40" x14ac:dyDescent="0.3">
      <c r="A253" s="39">
        <v>0</v>
      </c>
      <c r="B253" s="32" t="s">
        <v>186</v>
      </c>
      <c r="C253" s="28" t="s">
        <v>455</v>
      </c>
      <c r="D253" s="28">
        <v>1</v>
      </c>
      <c r="E253" s="28" t="s">
        <v>446</v>
      </c>
      <c r="F253" s="32" t="s">
        <v>264</v>
      </c>
      <c r="G253" s="28" t="str">
        <f>"No"</f>
        <v>No</v>
      </c>
      <c r="H253" s="28">
        <f>0</f>
        <v>0</v>
      </c>
      <c r="I253" s="28" t="str">
        <f>"Yes"</f>
        <v>Yes</v>
      </c>
      <c r="J253" s="28" t="str">
        <f t="shared" si="3"/>
        <v>No</v>
      </c>
      <c r="K253" s="28">
        <f>INT(ResourceEffects[[#This Row],[Time]]*TimeInterval/60/60/24)</f>
        <v>0</v>
      </c>
      <c r="L253" s="28">
        <f>INT(ResourceEffects[[#This Row],[Time]]*TimeInterval/60/60)-ResourceEffects[[#This Row],[Days]]*24</f>
        <v>0</v>
      </c>
      <c r="M253" s="28">
        <f>INT(ResourceEffects[[#This Row],[Time]]*TimeInterval/60)-ResourceEffects[[#This Row],[Hours]]*60-ResourceEffects[[#This Row],[Days]]*60*24</f>
        <v>0</v>
      </c>
      <c r="N253" s="28">
        <f>ResourceEffects[[#This Row],[Time]]*TimeInterval-ResourceEffects[[#This Row],[Min]]*60-ResourceEffects[[#This Row],[Hours]]*60*60-ResourceEffects[[#This Row],[Days]]*60*60*24</f>
        <v>0</v>
      </c>
      <c r="O253" s="33">
        <f ca="1">INT(RAND()*999999999)</f>
        <v>687042984</v>
      </c>
      <c r="P253" s="33">
        <f>_xlfn.XLOOKUP(ResourceEffects[[#This Row],[Protocol Name]],ProtocolNamesCol,ProtocolIds,"")</f>
        <v>21420</v>
      </c>
      <c r="Q253" s="33">
        <f>ResourceEffects[[#This Row],[Time]]</f>
        <v>0</v>
      </c>
      <c r="R253" s="33">
        <f>ResourceEffects[[#This Row],[Drone ID]]</f>
        <v>0</v>
      </c>
      <c r="S253" s="33">
        <f>_xlfn.XLOOKUP(ResourceEffects[[#This Row],[Resource Name]],ResourceNames,ResourceIds,"")</f>
        <v>2041</v>
      </c>
      <c r="T253" s="33">
        <f>_xlfn.XLOOKUP(ResourceEffects[[#This Row],[Event Type]],EventTypeNames,EventTypeIds,"")</f>
        <v>1</v>
      </c>
      <c r="U253" s="33">
        <f>IF(ResourceEffects[[#This Row],[Is Local]]="Yes",1,0)</f>
        <v>1</v>
      </c>
      <c r="V253" s="33">
        <f>IF(ResourceEffects[[#This Row],[Is Installed]]="Yes",1,0)</f>
        <v>0</v>
      </c>
      <c r="W253" s="33">
        <f>IF(ResourceEffects[[#This Row],[Status]]="Locked",1,0)</f>
        <v>0</v>
      </c>
      <c r="X253" s="33">
        <f>IF(ResourceEffects[[#This Row],[event_type]]=1,0,1)</f>
        <v>0</v>
      </c>
      <c r="Y253" s="33">
        <f>IF(ResourceEffects[[#This Row],[Use Abundancies]]="Yes",1,0)</f>
        <v>0</v>
      </c>
      <c r="Z253" s="33">
        <f>ResourceEffects[[#This Row],[∆]]</f>
        <v>1</v>
      </c>
      <c r="AB253" s="35">
        <v>21430</v>
      </c>
      <c r="AD253" s="35">
        <v>0</v>
      </c>
      <c r="AE253" s="35">
        <v>2041</v>
      </c>
      <c r="AF253" s="35">
        <v>1</v>
      </c>
      <c r="AG253" s="35">
        <v>1</v>
      </c>
      <c r="AH253" s="35">
        <v>0</v>
      </c>
      <c r="AI253" s="35">
        <v>0</v>
      </c>
      <c r="AJ253" s="35">
        <v>0</v>
      </c>
      <c r="AK253" s="35">
        <v>0</v>
      </c>
      <c r="AL253" s="35">
        <v>1</v>
      </c>
      <c r="AM253" s="35">
        <v>0</v>
      </c>
      <c r="AN253" s="35">
        <v>122</v>
      </c>
    </row>
    <row r="254" spans="1:40" x14ac:dyDescent="0.3">
      <c r="A254" s="39">
        <v>0</v>
      </c>
      <c r="B254" s="32" t="s">
        <v>188</v>
      </c>
      <c r="C254" s="28" t="s">
        <v>456</v>
      </c>
      <c r="D254" s="28">
        <v>9</v>
      </c>
      <c r="E254" s="28" t="s">
        <v>446</v>
      </c>
      <c r="F254" s="32" t="s">
        <v>242</v>
      </c>
      <c r="G254" s="28" t="str">
        <f>"No"</f>
        <v>No</v>
      </c>
      <c r="H254" s="28">
        <f>0</f>
        <v>0</v>
      </c>
      <c r="I254" s="28" t="str">
        <f>"Yes"</f>
        <v>Yes</v>
      </c>
      <c r="J254" s="28" t="str">
        <f t="shared" si="3"/>
        <v>No</v>
      </c>
      <c r="K254" s="28">
        <f>INT(ResourceEffects[[#This Row],[Time]]*TimeInterval/60/60/24)</f>
        <v>0</v>
      </c>
      <c r="L254" s="28">
        <f>INT(ResourceEffects[[#This Row],[Time]]*TimeInterval/60/60)-ResourceEffects[[#This Row],[Days]]*24</f>
        <v>0</v>
      </c>
      <c r="M254" s="28">
        <f>INT(ResourceEffects[[#This Row],[Time]]*TimeInterval/60)-ResourceEffects[[#This Row],[Hours]]*60-ResourceEffects[[#This Row],[Days]]*60*24</f>
        <v>0</v>
      </c>
      <c r="N254" s="28">
        <f>ResourceEffects[[#This Row],[Time]]*TimeInterval-ResourceEffects[[#This Row],[Min]]*60-ResourceEffects[[#This Row],[Hours]]*60*60-ResourceEffects[[#This Row],[Days]]*60*60*24</f>
        <v>0</v>
      </c>
      <c r="O254" s="33">
        <f ca="1">INT(RAND()*999999999)</f>
        <v>221284792</v>
      </c>
      <c r="P254" s="33">
        <f>_xlfn.XLOOKUP(ResourceEffects[[#This Row],[Protocol Name]],ProtocolNamesCol,ProtocolIds,"")</f>
        <v>21430</v>
      </c>
      <c r="Q254" s="33">
        <f>ResourceEffects[[#This Row],[Time]]</f>
        <v>0</v>
      </c>
      <c r="R254" s="33">
        <f>ResourceEffects[[#This Row],[Drone ID]]</f>
        <v>0</v>
      </c>
      <c r="S254" s="33">
        <f>_xlfn.XLOOKUP(ResourceEffects[[#This Row],[Resource Name]],ResourceNames,ResourceIds,"")</f>
        <v>1430</v>
      </c>
      <c r="T254" s="33">
        <f>_xlfn.XLOOKUP(ResourceEffects[[#This Row],[Event Type]],EventTypeNames,EventTypeIds,"")</f>
        <v>2</v>
      </c>
      <c r="U254" s="33">
        <f>IF(ResourceEffects[[#This Row],[Is Local]]="Yes",1,0)</f>
        <v>1</v>
      </c>
      <c r="V254" s="33">
        <f>IF(ResourceEffects[[#This Row],[Is Installed]]="Yes",1,0)</f>
        <v>0</v>
      </c>
      <c r="W254" s="33">
        <f>IF(ResourceEffects[[#This Row],[Status]]="Locked",1,0)</f>
        <v>0</v>
      </c>
      <c r="X254" s="33">
        <f>IF(ResourceEffects[[#This Row],[event_type]]=1,0,1)</f>
        <v>1</v>
      </c>
      <c r="Y254" s="33">
        <f>IF(ResourceEffects[[#This Row],[Use Abundancies]]="Yes",1,0)</f>
        <v>0</v>
      </c>
      <c r="Z254" s="33">
        <f>ResourceEffects[[#This Row],[∆]]</f>
        <v>9</v>
      </c>
      <c r="AB254" s="35">
        <v>25901</v>
      </c>
      <c r="AD254" s="35">
        <v>0</v>
      </c>
      <c r="AE254" s="35">
        <v>5901</v>
      </c>
      <c r="AF254" s="35">
        <v>2</v>
      </c>
      <c r="AG254" s="35">
        <v>1</v>
      </c>
      <c r="AH254" s="35">
        <v>0</v>
      </c>
      <c r="AI254" s="35">
        <v>0</v>
      </c>
      <c r="AJ254" s="35">
        <v>1</v>
      </c>
      <c r="AK254" s="35">
        <v>0</v>
      </c>
      <c r="AL254" s="35">
        <v>1</v>
      </c>
      <c r="AM254" s="35">
        <v>0</v>
      </c>
      <c r="AN254" s="35">
        <v>266</v>
      </c>
    </row>
    <row r="255" spans="1:40" x14ac:dyDescent="0.3">
      <c r="A255" s="39">
        <v>0</v>
      </c>
      <c r="B255" s="32" t="s">
        <v>188</v>
      </c>
      <c r="C255" s="28" t="s">
        <v>455</v>
      </c>
      <c r="D255" s="28">
        <v>1</v>
      </c>
      <c r="E255" s="28" t="s">
        <v>446</v>
      </c>
      <c r="F255" s="32" t="s">
        <v>260</v>
      </c>
      <c r="G255" s="28" t="str">
        <f>"No"</f>
        <v>No</v>
      </c>
      <c r="H255" s="28">
        <f>0</f>
        <v>0</v>
      </c>
      <c r="I255" s="28" t="str">
        <f>"Yes"</f>
        <v>Yes</v>
      </c>
      <c r="J255" s="28" t="str">
        <f t="shared" si="3"/>
        <v>No</v>
      </c>
      <c r="K255" s="28">
        <f>INT(ResourceEffects[[#This Row],[Time]]*TimeInterval/60/60/24)</f>
        <v>0</v>
      </c>
      <c r="L255" s="28">
        <f>INT(ResourceEffects[[#This Row],[Time]]*TimeInterval/60/60)-ResourceEffects[[#This Row],[Days]]*24</f>
        <v>0</v>
      </c>
      <c r="M255" s="28">
        <f>INT(ResourceEffects[[#This Row],[Time]]*TimeInterval/60)-ResourceEffects[[#This Row],[Hours]]*60-ResourceEffects[[#This Row],[Days]]*60*24</f>
        <v>0</v>
      </c>
      <c r="N255" s="28">
        <f>ResourceEffects[[#This Row],[Time]]*TimeInterval-ResourceEffects[[#This Row],[Min]]*60-ResourceEffects[[#This Row],[Hours]]*60*60-ResourceEffects[[#This Row],[Days]]*60*60*24</f>
        <v>0</v>
      </c>
      <c r="O255" s="33">
        <f ca="1">INT(RAND()*999999999)</f>
        <v>903823267</v>
      </c>
      <c r="P255" s="33">
        <f>_xlfn.XLOOKUP(ResourceEffects[[#This Row],[Protocol Name]],ProtocolNamesCol,ProtocolIds,"")</f>
        <v>21430</v>
      </c>
      <c r="Q255" s="33">
        <f>ResourceEffects[[#This Row],[Time]]</f>
        <v>0</v>
      </c>
      <c r="R255" s="33">
        <f>ResourceEffects[[#This Row],[Drone ID]]</f>
        <v>0</v>
      </c>
      <c r="S255" s="33">
        <f>_xlfn.XLOOKUP(ResourceEffects[[#This Row],[Resource Name]],ResourceNames,ResourceIds,"")</f>
        <v>2032</v>
      </c>
      <c r="T255" s="33">
        <f>_xlfn.XLOOKUP(ResourceEffects[[#This Row],[Event Type]],EventTypeNames,EventTypeIds,"")</f>
        <v>1</v>
      </c>
      <c r="U255" s="33">
        <f>IF(ResourceEffects[[#This Row],[Is Local]]="Yes",1,0)</f>
        <v>1</v>
      </c>
      <c r="V255" s="33">
        <f>IF(ResourceEffects[[#This Row],[Is Installed]]="Yes",1,0)</f>
        <v>0</v>
      </c>
      <c r="W255" s="33">
        <f>IF(ResourceEffects[[#This Row],[Status]]="Locked",1,0)</f>
        <v>0</v>
      </c>
      <c r="X255" s="33">
        <f>IF(ResourceEffects[[#This Row],[event_type]]=1,0,1)</f>
        <v>0</v>
      </c>
      <c r="Y255" s="33">
        <f>IF(ResourceEffects[[#This Row],[Use Abundancies]]="Yes",1,0)</f>
        <v>0</v>
      </c>
      <c r="Z255" s="33">
        <f>ResourceEffects[[#This Row],[∆]]</f>
        <v>1</v>
      </c>
      <c r="AB255" s="35">
        <v>25901</v>
      </c>
      <c r="AD255" s="35">
        <v>0</v>
      </c>
      <c r="AE255" s="35">
        <v>5001</v>
      </c>
      <c r="AF255" s="35">
        <v>1</v>
      </c>
      <c r="AG255" s="35">
        <v>1</v>
      </c>
      <c r="AH255" s="35">
        <v>0</v>
      </c>
      <c r="AI255" s="35">
        <v>0</v>
      </c>
      <c r="AJ255" s="35">
        <v>0</v>
      </c>
      <c r="AK255" s="35">
        <v>0</v>
      </c>
      <c r="AL255" s="35">
        <v>1</v>
      </c>
      <c r="AM255" s="35">
        <v>0</v>
      </c>
      <c r="AN255" s="35">
        <v>267</v>
      </c>
    </row>
    <row r="256" spans="1:40" x14ac:dyDescent="0.3">
      <c r="A256" s="39">
        <v>0</v>
      </c>
      <c r="B256" s="32" t="s">
        <v>188</v>
      </c>
      <c r="C256" s="28" t="s">
        <v>455</v>
      </c>
      <c r="D256" s="28">
        <v>1</v>
      </c>
      <c r="E256" s="28" t="s">
        <v>446</v>
      </c>
      <c r="F256" s="32" t="s">
        <v>262</v>
      </c>
      <c r="G256" s="28" t="str">
        <f>"No"</f>
        <v>No</v>
      </c>
      <c r="H256" s="28">
        <f>0</f>
        <v>0</v>
      </c>
      <c r="I256" s="28" t="str">
        <f>"Yes"</f>
        <v>Yes</v>
      </c>
      <c r="J256" s="28" t="str">
        <f t="shared" si="3"/>
        <v>No</v>
      </c>
      <c r="K256" s="28">
        <f>INT(ResourceEffects[[#This Row],[Time]]*TimeInterval/60/60/24)</f>
        <v>0</v>
      </c>
      <c r="L256" s="28">
        <f>INT(ResourceEffects[[#This Row],[Time]]*TimeInterval/60/60)-ResourceEffects[[#This Row],[Days]]*24</f>
        <v>0</v>
      </c>
      <c r="M256" s="28">
        <f>INT(ResourceEffects[[#This Row],[Time]]*TimeInterval/60)-ResourceEffects[[#This Row],[Hours]]*60-ResourceEffects[[#This Row],[Days]]*60*24</f>
        <v>0</v>
      </c>
      <c r="N256" s="28">
        <f>ResourceEffects[[#This Row],[Time]]*TimeInterval-ResourceEffects[[#This Row],[Min]]*60-ResourceEffects[[#This Row],[Hours]]*60*60-ResourceEffects[[#This Row],[Days]]*60*60*24</f>
        <v>0</v>
      </c>
      <c r="O256" s="33">
        <f ca="1">INT(RAND()*999999999)</f>
        <v>506096851</v>
      </c>
      <c r="P256" s="33">
        <f>_xlfn.XLOOKUP(ResourceEffects[[#This Row],[Protocol Name]],ProtocolNamesCol,ProtocolIds,"")</f>
        <v>21430</v>
      </c>
      <c r="Q256" s="33">
        <f>ResourceEffects[[#This Row],[Time]]</f>
        <v>0</v>
      </c>
      <c r="R256" s="33">
        <f>ResourceEffects[[#This Row],[Drone ID]]</f>
        <v>0</v>
      </c>
      <c r="S256" s="33">
        <f>_xlfn.XLOOKUP(ResourceEffects[[#This Row],[Resource Name]],ResourceNames,ResourceIds,"")</f>
        <v>2033</v>
      </c>
      <c r="T256" s="33">
        <f>_xlfn.XLOOKUP(ResourceEffects[[#This Row],[Event Type]],EventTypeNames,EventTypeIds,"")</f>
        <v>1</v>
      </c>
      <c r="U256" s="33">
        <f>IF(ResourceEffects[[#This Row],[Is Local]]="Yes",1,0)</f>
        <v>1</v>
      </c>
      <c r="V256" s="33">
        <f>IF(ResourceEffects[[#This Row],[Is Installed]]="Yes",1,0)</f>
        <v>0</v>
      </c>
      <c r="W256" s="33">
        <f>IF(ResourceEffects[[#This Row],[Status]]="Locked",1,0)</f>
        <v>0</v>
      </c>
      <c r="X256" s="33">
        <f>IF(ResourceEffects[[#This Row],[event_type]]=1,0,1)</f>
        <v>0</v>
      </c>
      <c r="Y256" s="33">
        <f>IF(ResourceEffects[[#This Row],[Use Abundancies]]="Yes",1,0)</f>
        <v>0</v>
      </c>
      <c r="Z256" s="33">
        <f>ResourceEffects[[#This Row],[∆]]</f>
        <v>1</v>
      </c>
      <c r="AB256" s="35">
        <v>25901</v>
      </c>
      <c r="AD256" s="35">
        <v>0</v>
      </c>
      <c r="AE256" s="35">
        <v>5011</v>
      </c>
      <c r="AF256" s="35">
        <v>1</v>
      </c>
      <c r="AG256" s="35">
        <v>1</v>
      </c>
      <c r="AH256" s="35">
        <v>0</v>
      </c>
      <c r="AI256" s="35">
        <v>0</v>
      </c>
      <c r="AJ256" s="35">
        <v>0</v>
      </c>
      <c r="AK256" s="35">
        <v>0</v>
      </c>
      <c r="AL256" s="35">
        <v>1</v>
      </c>
      <c r="AM256" s="35">
        <v>0</v>
      </c>
      <c r="AN256" s="35">
        <v>268</v>
      </c>
    </row>
    <row r="257" spans="1:40" x14ac:dyDescent="0.3">
      <c r="A257" s="39">
        <v>0</v>
      </c>
      <c r="B257" s="32" t="s">
        <v>188</v>
      </c>
      <c r="C257" s="28" t="s">
        <v>455</v>
      </c>
      <c r="D257" s="28">
        <v>1</v>
      </c>
      <c r="E257" s="28" t="s">
        <v>446</v>
      </c>
      <c r="F257" s="32" t="s">
        <v>264</v>
      </c>
      <c r="G257" s="28" t="str">
        <f>"No"</f>
        <v>No</v>
      </c>
      <c r="H257" s="28">
        <f>0</f>
        <v>0</v>
      </c>
      <c r="I257" s="28" t="str">
        <f>"Yes"</f>
        <v>Yes</v>
      </c>
      <c r="J257" s="28" t="str">
        <f t="shared" si="3"/>
        <v>No</v>
      </c>
      <c r="K257" s="28">
        <f>INT(ResourceEffects[[#This Row],[Time]]*TimeInterval/60/60/24)</f>
        <v>0</v>
      </c>
      <c r="L257" s="28">
        <f>INT(ResourceEffects[[#This Row],[Time]]*TimeInterval/60/60)-ResourceEffects[[#This Row],[Days]]*24</f>
        <v>0</v>
      </c>
      <c r="M257" s="28">
        <f>INT(ResourceEffects[[#This Row],[Time]]*TimeInterval/60)-ResourceEffects[[#This Row],[Hours]]*60-ResourceEffects[[#This Row],[Days]]*60*24</f>
        <v>0</v>
      </c>
      <c r="N257" s="28">
        <f>ResourceEffects[[#This Row],[Time]]*TimeInterval-ResourceEffects[[#This Row],[Min]]*60-ResourceEffects[[#This Row],[Hours]]*60*60-ResourceEffects[[#This Row],[Days]]*60*60*24</f>
        <v>0</v>
      </c>
      <c r="O257" s="33">
        <f ca="1">INT(RAND()*999999999)</f>
        <v>827146055</v>
      </c>
      <c r="P257" s="33">
        <f>_xlfn.XLOOKUP(ResourceEffects[[#This Row],[Protocol Name]],ProtocolNamesCol,ProtocolIds,"")</f>
        <v>21430</v>
      </c>
      <c r="Q257" s="33">
        <f>ResourceEffects[[#This Row],[Time]]</f>
        <v>0</v>
      </c>
      <c r="R257" s="33">
        <f>ResourceEffects[[#This Row],[Drone ID]]</f>
        <v>0</v>
      </c>
      <c r="S257" s="33">
        <f>_xlfn.XLOOKUP(ResourceEffects[[#This Row],[Resource Name]],ResourceNames,ResourceIds,"")</f>
        <v>2041</v>
      </c>
      <c r="T257" s="33">
        <f>_xlfn.XLOOKUP(ResourceEffects[[#This Row],[Event Type]],EventTypeNames,EventTypeIds,"")</f>
        <v>1</v>
      </c>
      <c r="U257" s="33">
        <f>IF(ResourceEffects[[#This Row],[Is Local]]="Yes",1,0)</f>
        <v>1</v>
      </c>
      <c r="V257" s="33">
        <f>IF(ResourceEffects[[#This Row],[Is Installed]]="Yes",1,0)</f>
        <v>0</v>
      </c>
      <c r="W257" s="33">
        <f>IF(ResourceEffects[[#This Row],[Status]]="Locked",1,0)</f>
        <v>0</v>
      </c>
      <c r="X257" s="33">
        <f>IF(ResourceEffects[[#This Row],[event_type]]=1,0,1)</f>
        <v>0</v>
      </c>
      <c r="Y257" s="33">
        <f>IF(ResourceEffects[[#This Row],[Use Abundancies]]="Yes",1,0)</f>
        <v>0</v>
      </c>
      <c r="Z257" s="33">
        <f>ResourceEffects[[#This Row],[∆]]</f>
        <v>1</v>
      </c>
      <c r="AB257" s="35">
        <v>25901</v>
      </c>
      <c r="AD257" s="35">
        <v>0</v>
      </c>
      <c r="AE257" s="35">
        <v>5131</v>
      </c>
      <c r="AF257" s="35">
        <v>1</v>
      </c>
      <c r="AG257" s="35">
        <v>1</v>
      </c>
      <c r="AH257" s="35">
        <v>0</v>
      </c>
      <c r="AI257" s="35">
        <v>0</v>
      </c>
      <c r="AJ257" s="35">
        <v>0</v>
      </c>
      <c r="AK257" s="35">
        <v>0</v>
      </c>
      <c r="AL257" s="35">
        <v>1</v>
      </c>
      <c r="AM257" s="35">
        <v>0</v>
      </c>
      <c r="AN257" s="35">
        <v>269</v>
      </c>
    </row>
    <row r="258" spans="1:40" x14ac:dyDescent="0.3">
      <c r="A258" s="39">
        <v>0</v>
      </c>
      <c r="B258" s="32" t="s">
        <v>190</v>
      </c>
      <c r="C258" s="28" t="s">
        <v>456</v>
      </c>
      <c r="D258" s="28">
        <v>1</v>
      </c>
      <c r="E258" s="28" t="s">
        <v>446</v>
      </c>
      <c r="F258" s="32" t="s">
        <v>409</v>
      </c>
      <c r="G258" s="28" t="str">
        <f>"No"</f>
        <v>No</v>
      </c>
      <c r="H258" s="28">
        <f>0</f>
        <v>0</v>
      </c>
      <c r="I258" s="28" t="str">
        <f>"Yes"</f>
        <v>Yes</v>
      </c>
      <c r="J258" s="28" t="str">
        <f t="shared" si="3"/>
        <v>No</v>
      </c>
      <c r="K258" s="28">
        <f>INT(ResourceEffects[[#This Row],[Time]]*TimeInterval/60/60/24)</f>
        <v>0</v>
      </c>
      <c r="L258" s="28">
        <f>INT(ResourceEffects[[#This Row],[Time]]*TimeInterval/60/60)-ResourceEffects[[#This Row],[Days]]*24</f>
        <v>0</v>
      </c>
      <c r="M258" s="28">
        <f>INT(ResourceEffects[[#This Row],[Time]]*TimeInterval/60)-ResourceEffects[[#This Row],[Hours]]*60-ResourceEffects[[#This Row],[Days]]*60*24</f>
        <v>0</v>
      </c>
      <c r="N258" s="28">
        <f>ResourceEffects[[#This Row],[Time]]*TimeInterval-ResourceEffects[[#This Row],[Min]]*60-ResourceEffects[[#This Row],[Hours]]*60*60-ResourceEffects[[#This Row],[Days]]*60*60*24</f>
        <v>0</v>
      </c>
      <c r="O258" s="33">
        <f ca="1">INT(RAND()*999999999)</f>
        <v>58762608</v>
      </c>
      <c r="P258" s="33">
        <f>_xlfn.XLOOKUP(ResourceEffects[[#This Row],[Protocol Name]],ProtocolNamesCol,ProtocolIds,"")</f>
        <v>25901</v>
      </c>
      <c r="Q258" s="33">
        <f>ResourceEffects[[#This Row],[Time]]</f>
        <v>0</v>
      </c>
      <c r="R258" s="33">
        <f>ResourceEffects[[#This Row],[Drone ID]]</f>
        <v>0</v>
      </c>
      <c r="S258" s="33">
        <f>_xlfn.XLOOKUP(ResourceEffects[[#This Row],[Resource Name]],ResourceNames,ResourceIds,"")</f>
        <v>5901</v>
      </c>
      <c r="T258" s="33">
        <f>_xlfn.XLOOKUP(ResourceEffects[[#This Row],[Event Type]],EventTypeNames,EventTypeIds,"")</f>
        <v>2</v>
      </c>
      <c r="U258" s="33">
        <f>IF(ResourceEffects[[#This Row],[Is Local]]="Yes",1,0)</f>
        <v>1</v>
      </c>
      <c r="V258" s="33">
        <f>IF(ResourceEffects[[#This Row],[Is Installed]]="Yes",1,0)</f>
        <v>0</v>
      </c>
      <c r="W258" s="33">
        <f>IF(ResourceEffects[[#This Row],[Status]]="Locked",1,0)</f>
        <v>0</v>
      </c>
      <c r="X258" s="33">
        <f>IF(ResourceEffects[[#This Row],[event_type]]=1,0,1)</f>
        <v>1</v>
      </c>
      <c r="Y258" s="33">
        <f>IF(ResourceEffects[[#This Row],[Use Abundancies]]="Yes",1,0)</f>
        <v>0</v>
      </c>
      <c r="Z258" s="33">
        <f>ResourceEffects[[#This Row],[∆]]</f>
        <v>1</v>
      </c>
      <c r="AB258" s="35">
        <v>25901</v>
      </c>
      <c r="AD258" s="35">
        <v>0</v>
      </c>
      <c r="AE258" s="35">
        <v>5201</v>
      </c>
      <c r="AF258" s="35">
        <v>1</v>
      </c>
      <c r="AG258" s="35">
        <v>1</v>
      </c>
      <c r="AH258" s="35">
        <v>0</v>
      </c>
      <c r="AI258" s="35">
        <v>0</v>
      </c>
      <c r="AJ258" s="35">
        <v>0</v>
      </c>
      <c r="AK258" s="35">
        <v>0</v>
      </c>
      <c r="AL258" s="35">
        <v>1</v>
      </c>
      <c r="AM258" s="35">
        <v>0</v>
      </c>
      <c r="AN258" s="35">
        <v>270</v>
      </c>
    </row>
    <row r="259" spans="1:40" x14ac:dyDescent="0.3">
      <c r="A259" s="39">
        <v>0</v>
      </c>
      <c r="B259" s="32" t="s">
        <v>190</v>
      </c>
      <c r="C259" s="28" t="s">
        <v>455</v>
      </c>
      <c r="D259" s="28">
        <v>1</v>
      </c>
      <c r="E259" s="28" t="s">
        <v>446</v>
      </c>
      <c r="F259" s="32" t="s">
        <v>347</v>
      </c>
      <c r="G259" s="28" t="str">
        <f>"No"</f>
        <v>No</v>
      </c>
      <c r="H259" s="28">
        <f>0</f>
        <v>0</v>
      </c>
      <c r="I259" s="28" t="str">
        <f>"Yes"</f>
        <v>Yes</v>
      </c>
      <c r="J259" s="28" t="str">
        <f t="shared" si="3"/>
        <v>No</v>
      </c>
      <c r="K259" s="28">
        <f>INT(ResourceEffects[[#This Row],[Time]]*TimeInterval/60/60/24)</f>
        <v>0</v>
      </c>
      <c r="L259" s="28">
        <f>INT(ResourceEffects[[#This Row],[Time]]*TimeInterval/60/60)-ResourceEffects[[#This Row],[Days]]*24</f>
        <v>0</v>
      </c>
      <c r="M259" s="28">
        <f>INT(ResourceEffects[[#This Row],[Time]]*TimeInterval/60)-ResourceEffects[[#This Row],[Hours]]*60-ResourceEffects[[#This Row],[Days]]*60*24</f>
        <v>0</v>
      </c>
      <c r="N259" s="28">
        <f>ResourceEffects[[#This Row],[Time]]*TimeInterval-ResourceEffects[[#This Row],[Min]]*60-ResourceEffects[[#This Row],[Hours]]*60*60-ResourceEffects[[#This Row],[Days]]*60*60*24</f>
        <v>0</v>
      </c>
      <c r="O259" s="33">
        <f ca="1">INT(RAND()*999999999)</f>
        <v>723938621</v>
      </c>
      <c r="P259" s="33">
        <f>_xlfn.XLOOKUP(ResourceEffects[[#This Row],[Protocol Name]],ProtocolNamesCol,ProtocolIds,"")</f>
        <v>25901</v>
      </c>
      <c r="Q259" s="33">
        <f>ResourceEffects[[#This Row],[Time]]</f>
        <v>0</v>
      </c>
      <c r="R259" s="33">
        <f>ResourceEffects[[#This Row],[Drone ID]]</f>
        <v>0</v>
      </c>
      <c r="S259" s="33">
        <f>_xlfn.XLOOKUP(ResourceEffects[[#This Row],[Resource Name]],ResourceNames,ResourceIds,"")</f>
        <v>5001</v>
      </c>
      <c r="T259" s="33">
        <f>_xlfn.XLOOKUP(ResourceEffects[[#This Row],[Event Type]],EventTypeNames,EventTypeIds,"")</f>
        <v>1</v>
      </c>
      <c r="U259" s="33">
        <f>IF(ResourceEffects[[#This Row],[Is Local]]="Yes",1,0)</f>
        <v>1</v>
      </c>
      <c r="V259" s="33">
        <f>IF(ResourceEffects[[#This Row],[Is Installed]]="Yes",1,0)</f>
        <v>0</v>
      </c>
      <c r="W259" s="33">
        <f>IF(ResourceEffects[[#This Row],[Status]]="Locked",1,0)</f>
        <v>0</v>
      </c>
      <c r="X259" s="33">
        <f>IF(ResourceEffects[[#This Row],[event_type]]=1,0,1)</f>
        <v>0</v>
      </c>
      <c r="Y259" s="33">
        <f>IF(ResourceEffects[[#This Row],[Use Abundancies]]="Yes",1,0)</f>
        <v>0</v>
      </c>
      <c r="Z259" s="33">
        <f>ResourceEffects[[#This Row],[∆]]</f>
        <v>1</v>
      </c>
      <c r="AB259" s="35">
        <v>25901</v>
      </c>
      <c r="AD259" s="35">
        <v>0</v>
      </c>
      <c r="AE259" s="35">
        <v>5211</v>
      </c>
      <c r="AF259" s="35">
        <v>1</v>
      </c>
      <c r="AG259" s="35">
        <v>1</v>
      </c>
      <c r="AH259" s="35">
        <v>0</v>
      </c>
      <c r="AI259" s="35">
        <v>0</v>
      </c>
      <c r="AJ259" s="35">
        <v>0</v>
      </c>
      <c r="AK259" s="35">
        <v>0</v>
      </c>
      <c r="AL259" s="35">
        <v>1</v>
      </c>
      <c r="AM259" s="35">
        <v>0</v>
      </c>
      <c r="AN259" s="35">
        <v>271</v>
      </c>
    </row>
    <row r="260" spans="1:40" x14ac:dyDescent="0.3">
      <c r="A260" s="39">
        <v>0</v>
      </c>
      <c r="B260" s="32" t="s">
        <v>190</v>
      </c>
      <c r="C260" s="28" t="s">
        <v>455</v>
      </c>
      <c r="D260" s="28">
        <v>1</v>
      </c>
      <c r="E260" s="28" t="s">
        <v>446</v>
      </c>
      <c r="F260" s="32" t="s">
        <v>349</v>
      </c>
      <c r="G260" s="28" t="str">
        <f>"No"</f>
        <v>No</v>
      </c>
      <c r="H260" s="28">
        <f>0</f>
        <v>0</v>
      </c>
      <c r="I260" s="28" t="str">
        <f>"Yes"</f>
        <v>Yes</v>
      </c>
      <c r="J260" s="28" t="str">
        <f t="shared" si="3"/>
        <v>No</v>
      </c>
      <c r="K260" s="28">
        <f>INT(ResourceEffects[[#This Row],[Time]]*TimeInterval/60/60/24)</f>
        <v>0</v>
      </c>
      <c r="L260" s="28">
        <f>INT(ResourceEffects[[#This Row],[Time]]*TimeInterval/60/60)-ResourceEffects[[#This Row],[Days]]*24</f>
        <v>0</v>
      </c>
      <c r="M260" s="28">
        <f>INT(ResourceEffects[[#This Row],[Time]]*TimeInterval/60)-ResourceEffects[[#This Row],[Hours]]*60-ResourceEffects[[#This Row],[Days]]*60*24</f>
        <v>0</v>
      </c>
      <c r="N260" s="28">
        <f>ResourceEffects[[#This Row],[Time]]*TimeInterval-ResourceEffects[[#This Row],[Min]]*60-ResourceEffects[[#This Row],[Hours]]*60*60-ResourceEffects[[#This Row],[Days]]*60*60*24</f>
        <v>0</v>
      </c>
      <c r="O260" s="33">
        <f ca="1">INT(RAND()*999999999)</f>
        <v>293840675</v>
      </c>
      <c r="P260" s="33">
        <f>_xlfn.XLOOKUP(ResourceEffects[[#This Row],[Protocol Name]],ProtocolNamesCol,ProtocolIds,"")</f>
        <v>25901</v>
      </c>
      <c r="Q260" s="33">
        <f>ResourceEffects[[#This Row],[Time]]</f>
        <v>0</v>
      </c>
      <c r="R260" s="33">
        <f>ResourceEffects[[#This Row],[Drone ID]]</f>
        <v>0</v>
      </c>
      <c r="S260" s="33">
        <f>_xlfn.XLOOKUP(ResourceEffects[[#This Row],[Resource Name]],ResourceNames,ResourceIds,"")</f>
        <v>5011</v>
      </c>
      <c r="T260" s="33">
        <f>_xlfn.XLOOKUP(ResourceEffects[[#This Row],[Event Type]],EventTypeNames,EventTypeIds,"")</f>
        <v>1</v>
      </c>
      <c r="U260" s="33">
        <f>IF(ResourceEffects[[#This Row],[Is Local]]="Yes",1,0)</f>
        <v>1</v>
      </c>
      <c r="V260" s="33">
        <f>IF(ResourceEffects[[#This Row],[Is Installed]]="Yes",1,0)</f>
        <v>0</v>
      </c>
      <c r="W260" s="33">
        <f>IF(ResourceEffects[[#This Row],[Status]]="Locked",1,0)</f>
        <v>0</v>
      </c>
      <c r="X260" s="33">
        <f>IF(ResourceEffects[[#This Row],[event_type]]=1,0,1)</f>
        <v>0</v>
      </c>
      <c r="Y260" s="33">
        <f>IF(ResourceEffects[[#This Row],[Use Abundancies]]="Yes",1,0)</f>
        <v>0</v>
      </c>
      <c r="Z260" s="33">
        <f>ResourceEffects[[#This Row],[∆]]</f>
        <v>1</v>
      </c>
      <c r="AB260" s="35">
        <v>25901</v>
      </c>
      <c r="AD260" s="35">
        <v>0</v>
      </c>
      <c r="AE260" s="35">
        <v>5501</v>
      </c>
      <c r="AF260" s="35">
        <v>1</v>
      </c>
      <c r="AG260" s="35">
        <v>1</v>
      </c>
      <c r="AH260" s="35">
        <v>0</v>
      </c>
      <c r="AI260" s="35">
        <v>0</v>
      </c>
      <c r="AJ260" s="35">
        <v>0</v>
      </c>
      <c r="AK260" s="35">
        <v>0</v>
      </c>
      <c r="AL260" s="35">
        <v>1</v>
      </c>
      <c r="AM260" s="35">
        <v>0</v>
      </c>
      <c r="AN260" s="35">
        <v>272</v>
      </c>
    </row>
    <row r="261" spans="1:40" x14ac:dyDescent="0.3">
      <c r="A261" s="39">
        <v>0</v>
      </c>
      <c r="B261" s="32" t="s">
        <v>190</v>
      </c>
      <c r="C261" s="28" t="s">
        <v>455</v>
      </c>
      <c r="D261" s="28">
        <v>1</v>
      </c>
      <c r="E261" s="28" t="s">
        <v>446</v>
      </c>
      <c r="F261" s="32" t="s">
        <v>357</v>
      </c>
      <c r="G261" s="28" t="str">
        <f>"No"</f>
        <v>No</v>
      </c>
      <c r="H261" s="28">
        <f>0</f>
        <v>0</v>
      </c>
      <c r="I261" s="28" t="str">
        <f>"Yes"</f>
        <v>Yes</v>
      </c>
      <c r="J261" s="28" t="str">
        <f t="shared" si="3"/>
        <v>No</v>
      </c>
      <c r="K261" s="28">
        <f>INT(ResourceEffects[[#This Row],[Time]]*TimeInterval/60/60/24)</f>
        <v>0</v>
      </c>
      <c r="L261" s="28">
        <f>INT(ResourceEffects[[#This Row],[Time]]*TimeInterval/60/60)-ResourceEffects[[#This Row],[Days]]*24</f>
        <v>0</v>
      </c>
      <c r="M261" s="28">
        <f>INT(ResourceEffects[[#This Row],[Time]]*TimeInterval/60)-ResourceEffects[[#This Row],[Hours]]*60-ResourceEffects[[#This Row],[Days]]*60*24</f>
        <v>0</v>
      </c>
      <c r="N261" s="28">
        <f>ResourceEffects[[#This Row],[Time]]*TimeInterval-ResourceEffects[[#This Row],[Min]]*60-ResourceEffects[[#This Row],[Hours]]*60*60-ResourceEffects[[#This Row],[Days]]*60*60*24</f>
        <v>0</v>
      </c>
      <c r="O261" s="33">
        <f ca="1">INT(RAND()*999999999)</f>
        <v>684824524</v>
      </c>
      <c r="P261" s="33">
        <f>_xlfn.XLOOKUP(ResourceEffects[[#This Row],[Protocol Name]],ProtocolNamesCol,ProtocolIds,"")</f>
        <v>25901</v>
      </c>
      <c r="Q261" s="33">
        <f>ResourceEffects[[#This Row],[Time]]</f>
        <v>0</v>
      </c>
      <c r="R261" s="33">
        <f>ResourceEffects[[#This Row],[Drone ID]]</f>
        <v>0</v>
      </c>
      <c r="S261" s="33">
        <f>_xlfn.XLOOKUP(ResourceEffects[[#This Row],[Resource Name]],ResourceNames,ResourceIds,"")</f>
        <v>5131</v>
      </c>
      <c r="T261" s="33">
        <f>_xlfn.XLOOKUP(ResourceEffects[[#This Row],[Event Type]],EventTypeNames,EventTypeIds,"")</f>
        <v>1</v>
      </c>
      <c r="U261" s="33">
        <f>IF(ResourceEffects[[#This Row],[Is Local]]="Yes",1,0)</f>
        <v>1</v>
      </c>
      <c r="V261" s="33">
        <f>IF(ResourceEffects[[#This Row],[Is Installed]]="Yes",1,0)</f>
        <v>0</v>
      </c>
      <c r="W261" s="33">
        <f>IF(ResourceEffects[[#This Row],[Status]]="Locked",1,0)</f>
        <v>0</v>
      </c>
      <c r="X261" s="33">
        <f>IF(ResourceEffects[[#This Row],[event_type]]=1,0,1)</f>
        <v>0</v>
      </c>
      <c r="Y261" s="33">
        <f>IF(ResourceEffects[[#This Row],[Use Abundancies]]="Yes",1,0)</f>
        <v>0</v>
      </c>
      <c r="Z261" s="33">
        <f>ResourceEffects[[#This Row],[∆]]</f>
        <v>1</v>
      </c>
    </row>
    <row r="262" spans="1:40" x14ac:dyDescent="0.3">
      <c r="A262" s="39">
        <v>0</v>
      </c>
      <c r="B262" s="32" t="s">
        <v>190</v>
      </c>
      <c r="C262" s="28" t="s">
        <v>455</v>
      </c>
      <c r="D262" s="28">
        <v>1</v>
      </c>
      <c r="E262" s="28" t="s">
        <v>446</v>
      </c>
      <c r="F262" s="32" t="s">
        <v>359</v>
      </c>
      <c r="G262" s="28" t="str">
        <f>"No"</f>
        <v>No</v>
      </c>
      <c r="H262" s="28">
        <f>0</f>
        <v>0</v>
      </c>
      <c r="I262" s="28" t="str">
        <f>"Yes"</f>
        <v>Yes</v>
      </c>
      <c r="J262" s="28" t="str">
        <f t="shared" si="3"/>
        <v>No</v>
      </c>
      <c r="K262" s="28">
        <f>INT(ResourceEffects[[#This Row],[Time]]*TimeInterval/60/60/24)</f>
        <v>0</v>
      </c>
      <c r="L262" s="28">
        <f>INT(ResourceEffects[[#This Row],[Time]]*TimeInterval/60/60)-ResourceEffects[[#This Row],[Days]]*24</f>
        <v>0</v>
      </c>
      <c r="M262" s="28">
        <f>INT(ResourceEffects[[#This Row],[Time]]*TimeInterval/60)-ResourceEffects[[#This Row],[Hours]]*60-ResourceEffects[[#This Row],[Days]]*60*24</f>
        <v>0</v>
      </c>
      <c r="N262" s="28">
        <f>ResourceEffects[[#This Row],[Time]]*TimeInterval-ResourceEffects[[#This Row],[Min]]*60-ResourceEffects[[#This Row],[Hours]]*60*60-ResourceEffects[[#This Row],[Days]]*60*60*24</f>
        <v>0</v>
      </c>
      <c r="O262" s="33">
        <f ca="1">INT(RAND()*999999999)</f>
        <v>747499016</v>
      </c>
      <c r="P262" s="33">
        <f>_xlfn.XLOOKUP(ResourceEffects[[#This Row],[Protocol Name]],ProtocolNamesCol,ProtocolIds,"")</f>
        <v>25901</v>
      </c>
      <c r="Q262" s="33">
        <f>ResourceEffects[[#This Row],[Time]]</f>
        <v>0</v>
      </c>
      <c r="R262" s="33">
        <f>ResourceEffects[[#This Row],[Drone ID]]</f>
        <v>0</v>
      </c>
      <c r="S262" s="33">
        <f>_xlfn.XLOOKUP(ResourceEffects[[#This Row],[Resource Name]],ResourceNames,ResourceIds,"")</f>
        <v>5201</v>
      </c>
      <c r="T262" s="33">
        <f>_xlfn.XLOOKUP(ResourceEffects[[#This Row],[Event Type]],EventTypeNames,EventTypeIds,"")</f>
        <v>1</v>
      </c>
      <c r="U262" s="33">
        <f>IF(ResourceEffects[[#This Row],[Is Local]]="Yes",1,0)</f>
        <v>1</v>
      </c>
      <c r="V262" s="33">
        <f>IF(ResourceEffects[[#This Row],[Is Installed]]="Yes",1,0)</f>
        <v>0</v>
      </c>
      <c r="W262" s="33">
        <f>IF(ResourceEffects[[#This Row],[Status]]="Locked",1,0)</f>
        <v>0</v>
      </c>
      <c r="X262" s="33">
        <f>IF(ResourceEffects[[#This Row],[event_type]]=1,0,1)</f>
        <v>0</v>
      </c>
      <c r="Y262" s="33">
        <f>IF(ResourceEffects[[#This Row],[Use Abundancies]]="Yes",1,0)</f>
        <v>0</v>
      </c>
      <c r="Z262" s="33">
        <f>ResourceEffects[[#This Row],[∆]]</f>
        <v>1</v>
      </c>
    </row>
    <row r="263" spans="1:40" x14ac:dyDescent="0.3">
      <c r="A263" s="39">
        <v>0</v>
      </c>
      <c r="B263" s="32" t="s">
        <v>190</v>
      </c>
      <c r="C263" s="28" t="s">
        <v>455</v>
      </c>
      <c r="D263" s="28">
        <v>1</v>
      </c>
      <c r="E263" s="28" t="s">
        <v>446</v>
      </c>
      <c r="F263" s="32" t="s">
        <v>361</v>
      </c>
      <c r="G263" s="28" t="str">
        <f>"No"</f>
        <v>No</v>
      </c>
      <c r="H263" s="28">
        <f>0</f>
        <v>0</v>
      </c>
      <c r="I263" s="28" t="str">
        <f>"Yes"</f>
        <v>Yes</v>
      </c>
      <c r="J263" s="28" t="str">
        <f t="shared" si="3"/>
        <v>No</v>
      </c>
      <c r="K263" s="28">
        <f>INT(ResourceEffects[[#This Row],[Time]]*TimeInterval/60/60/24)</f>
        <v>0</v>
      </c>
      <c r="L263" s="28">
        <f>INT(ResourceEffects[[#This Row],[Time]]*TimeInterval/60/60)-ResourceEffects[[#This Row],[Days]]*24</f>
        <v>0</v>
      </c>
      <c r="M263" s="28">
        <f>INT(ResourceEffects[[#This Row],[Time]]*TimeInterval/60)-ResourceEffects[[#This Row],[Hours]]*60-ResourceEffects[[#This Row],[Days]]*60*24</f>
        <v>0</v>
      </c>
      <c r="N263" s="28">
        <f>ResourceEffects[[#This Row],[Time]]*TimeInterval-ResourceEffects[[#This Row],[Min]]*60-ResourceEffects[[#This Row],[Hours]]*60*60-ResourceEffects[[#This Row],[Days]]*60*60*24</f>
        <v>0</v>
      </c>
      <c r="O263" s="33">
        <f ca="1">INT(RAND()*999999999)</f>
        <v>127942179</v>
      </c>
      <c r="P263" s="33">
        <f>_xlfn.XLOOKUP(ResourceEffects[[#This Row],[Protocol Name]],ProtocolNamesCol,ProtocolIds,"")</f>
        <v>25901</v>
      </c>
      <c r="Q263" s="33">
        <f>ResourceEffects[[#This Row],[Time]]</f>
        <v>0</v>
      </c>
      <c r="R263" s="33">
        <f>ResourceEffects[[#This Row],[Drone ID]]</f>
        <v>0</v>
      </c>
      <c r="S263" s="33">
        <f>_xlfn.XLOOKUP(ResourceEffects[[#This Row],[Resource Name]],ResourceNames,ResourceIds,"")</f>
        <v>5211</v>
      </c>
      <c r="T263" s="33">
        <f>_xlfn.XLOOKUP(ResourceEffects[[#This Row],[Event Type]],EventTypeNames,EventTypeIds,"")</f>
        <v>1</v>
      </c>
      <c r="U263" s="33">
        <f>IF(ResourceEffects[[#This Row],[Is Local]]="Yes",1,0)</f>
        <v>1</v>
      </c>
      <c r="V263" s="33">
        <f>IF(ResourceEffects[[#This Row],[Is Installed]]="Yes",1,0)</f>
        <v>0</v>
      </c>
      <c r="W263" s="33">
        <f>IF(ResourceEffects[[#This Row],[Status]]="Locked",1,0)</f>
        <v>0</v>
      </c>
      <c r="X263" s="33">
        <f>IF(ResourceEffects[[#This Row],[event_type]]=1,0,1)</f>
        <v>0</v>
      </c>
      <c r="Y263" s="33">
        <f>IF(ResourceEffects[[#This Row],[Use Abundancies]]="Yes",1,0)</f>
        <v>0</v>
      </c>
      <c r="Z263" s="33">
        <f>ResourceEffects[[#This Row],[∆]]</f>
        <v>1</v>
      </c>
    </row>
    <row r="264" spans="1:40" x14ac:dyDescent="0.3">
      <c r="A264" s="39">
        <v>0</v>
      </c>
      <c r="B264" s="32" t="s">
        <v>190</v>
      </c>
      <c r="C264" s="28" t="s">
        <v>455</v>
      </c>
      <c r="D264" s="28">
        <v>1</v>
      </c>
      <c r="E264" s="28" t="s">
        <v>446</v>
      </c>
      <c r="F264" s="32" t="s">
        <v>381</v>
      </c>
      <c r="G264" s="28" t="str">
        <f>"No"</f>
        <v>No</v>
      </c>
      <c r="H264" s="28">
        <f>0</f>
        <v>0</v>
      </c>
      <c r="I264" s="28" t="str">
        <f>"Yes"</f>
        <v>Yes</v>
      </c>
      <c r="J264" s="28" t="str">
        <f t="shared" si="3"/>
        <v>No</v>
      </c>
      <c r="K264" s="28">
        <f>INT(ResourceEffects[[#This Row],[Time]]*TimeInterval/60/60/24)</f>
        <v>0</v>
      </c>
      <c r="L264" s="28">
        <f>INT(ResourceEffects[[#This Row],[Time]]*TimeInterval/60/60)-ResourceEffects[[#This Row],[Days]]*24</f>
        <v>0</v>
      </c>
      <c r="M264" s="28">
        <f>INT(ResourceEffects[[#This Row],[Time]]*TimeInterval/60)-ResourceEffects[[#This Row],[Hours]]*60-ResourceEffects[[#This Row],[Days]]*60*24</f>
        <v>0</v>
      </c>
      <c r="N264" s="28">
        <f>ResourceEffects[[#This Row],[Time]]*TimeInterval-ResourceEffects[[#This Row],[Min]]*60-ResourceEffects[[#This Row],[Hours]]*60*60-ResourceEffects[[#This Row],[Days]]*60*60*24</f>
        <v>0</v>
      </c>
      <c r="O264" s="33">
        <f ca="1">INT(RAND()*999999999)</f>
        <v>176282118</v>
      </c>
      <c r="P264" s="33">
        <f>_xlfn.XLOOKUP(ResourceEffects[[#This Row],[Protocol Name]],ProtocolNamesCol,ProtocolIds,"")</f>
        <v>25901</v>
      </c>
      <c r="Q264" s="33">
        <f>ResourceEffects[[#This Row],[Time]]</f>
        <v>0</v>
      </c>
      <c r="R264" s="33">
        <f>ResourceEffects[[#This Row],[Drone ID]]</f>
        <v>0</v>
      </c>
      <c r="S264" s="33">
        <f>_xlfn.XLOOKUP(ResourceEffects[[#This Row],[Resource Name]],ResourceNames,ResourceIds,"")</f>
        <v>5501</v>
      </c>
      <c r="T264" s="33">
        <f>_xlfn.XLOOKUP(ResourceEffects[[#This Row],[Event Type]],EventTypeNames,EventTypeIds,"")</f>
        <v>1</v>
      </c>
      <c r="U264" s="33">
        <f>IF(ResourceEffects[[#This Row],[Is Local]]="Yes",1,0)</f>
        <v>1</v>
      </c>
      <c r="V264" s="33">
        <f>IF(ResourceEffects[[#This Row],[Is Installed]]="Yes",1,0)</f>
        <v>0</v>
      </c>
      <c r="W264" s="33">
        <f>IF(ResourceEffects[[#This Row],[Status]]="Locked",1,0)</f>
        <v>0</v>
      </c>
      <c r="X264" s="33">
        <f>IF(ResourceEffects[[#This Row],[event_type]]=1,0,1)</f>
        <v>0</v>
      </c>
      <c r="Y264" s="33">
        <f>IF(ResourceEffects[[#This Row],[Use Abundancies]]="Yes",1,0)</f>
        <v>0</v>
      </c>
      <c r="Z264" s="33">
        <f>ResourceEffects[[#This Row],[∆]]</f>
        <v>1</v>
      </c>
    </row>
  </sheetData>
  <sheetProtection formatCells="0" formatColumns="0" formatRows="0" insertColumns="0" insertRows="0" insertHyperlinks="0" deleteColumns="0" deleteRows="0" sort="0" autoFilter="0" pivotTables="0"/>
  <autoFilter ref="AB3:AN260" xr:uid="{D39BA4DD-C10C-4A77-9FFC-552DF76E6C7A}">
    <sortState xmlns:xlrd2="http://schemas.microsoft.com/office/spreadsheetml/2017/richdata2" ref="AB4:AN260">
      <sortCondition ref="AB3:AB260"/>
    </sortState>
  </autoFilter>
  <mergeCells count="3">
    <mergeCell ref="A2:N2"/>
    <mergeCell ref="O2:Z2"/>
    <mergeCell ref="A1:B1"/>
  </mergeCells>
  <phoneticPr fontId="6" type="noConversion"/>
  <conditionalFormatting sqref="AD1:AE1048576">
    <cfRule type="cellIs" dxfId="26" priority="35" operator="lessThan">
      <formula>0</formula>
    </cfRule>
  </conditionalFormatting>
  <conditionalFormatting sqref="AG1:AJ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 E3:E1048576">
    <cfRule type="cellIs" dxfId="25" priority="32" operator="equal">
      <formula>"Unlocked"</formula>
    </cfRule>
    <cfRule type="cellIs" dxfId="24" priority="33" operator="equal">
      <formula>"Locked"</formula>
    </cfRule>
  </conditionalFormatting>
  <conditionalFormatting sqref="F1 F3:F1048576">
    <cfRule type="containsText" dxfId="23" priority="31" operator="containsText" text="Param">
      <formula>NOT(ISERROR(SEARCH("Param",F1)))</formula>
    </cfRule>
  </conditionalFormatting>
  <conditionalFormatting sqref="H4:H264">
    <cfRule type="cellIs" dxfId="22" priority="30" operator="lessThan">
      <formula>0</formula>
    </cfRule>
  </conditionalFormatting>
  <conditionalFormatting sqref="C4:C264">
    <cfRule type="containsText" dxfId="21" priority="28" operator="containsText" text="Dec">
      <formula>NOT(ISERROR(SEARCH("Dec",C4)))</formula>
    </cfRule>
    <cfRule type="containsText" dxfId="20" priority="29" operator="containsText" text="Inc">
      <formula>NOT(ISERROR(SEARCH("Inc",C4)))</formula>
    </cfRule>
  </conditionalFormatting>
  <conditionalFormatting sqref="E262">
    <cfRule type="cellIs" dxfId="19" priority="18" operator="equal">
      <formula>"Unlocked"</formula>
    </cfRule>
    <cfRule type="cellIs" dxfId="18" priority="19" operator="equal">
      <formula>"Locked"</formula>
    </cfRule>
  </conditionalFormatting>
  <conditionalFormatting sqref="F262">
    <cfRule type="containsText" dxfId="17" priority="17" operator="containsText" text="Param">
      <formula>NOT(ISERROR(SEARCH("Param",F262)))</formula>
    </cfRule>
  </conditionalFormatting>
  <conditionalFormatting sqref="H262">
    <cfRule type="cellIs" dxfId="16" priority="16" operator="lessThan">
      <formula>0</formula>
    </cfRule>
  </conditionalFormatting>
  <conditionalFormatting sqref="C262">
    <cfRule type="containsText" dxfId="15" priority="14" operator="containsText" text="Dec">
      <formula>NOT(ISERROR(SEARCH("Dec",C262)))</formula>
    </cfRule>
    <cfRule type="containsText" dxfId="14" priority="15" operator="containsText" text="Inc">
      <formula>NOT(ISERROR(SEARCH("Inc",C262)))</formula>
    </cfRule>
  </conditionalFormatting>
  <conditionalFormatting sqref="E263">
    <cfRule type="cellIs" dxfId="13" priority="12" operator="equal">
      <formula>"Unlocked"</formula>
    </cfRule>
    <cfRule type="cellIs" dxfId="12" priority="13" operator="equal">
      <formula>"Locked"</formula>
    </cfRule>
  </conditionalFormatting>
  <conditionalFormatting sqref="F263">
    <cfRule type="containsText" dxfId="11" priority="11" operator="containsText" text="Param">
      <formula>NOT(ISERROR(SEARCH("Param",F263)))</formula>
    </cfRule>
  </conditionalFormatting>
  <conditionalFormatting sqref="H263">
    <cfRule type="cellIs" dxfId="10" priority="10" operator="lessThan">
      <formula>0</formula>
    </cfRule>
  </conditionalFormatting>
  <conditionalFormatting sqref="C263">
    <cfRule type="containsText" dxfId="9" priority="8" operator="containsText" text="Dec">
      <formula>NOT(ISERROR(SEARCH("Dec",C263)))</formula>
    </cfRule>
    <cfRule type="containsText" dxfId="8" priority="9" operator="containsText" text="Inc">
      <formula>NOT(ISERROR(SEARCH("Inc",C263)))</formula>
    </cfRule>
  </conditionalFormatting>
  <conditionalFormatting sqref="E264">
    <cfRule type="cellIs" dxfId="7" priority="6" operator="equal">
      <formula>"Unlocked"</formula>
    </cfRule>
    <cfRule type="cellIs" dxfId="6" priority="7" operator="equal">
      <formula>"Locked"</formula>
    </cfRule>
  </conditionalFormatting>
  <conditionalFormatting sqref="F264">
    <cfRule type="containsText" dxfId="5" priority="5" operator="containsText" text="Param">
      <formula>NOT(ISERROR(SEARCH("Param",F264)))</formula>
    </cfRule>
  </conditionalFormatting>
  <conditionalFormatting sqref="H264">
    <cfRule type="cellIs" dxfId="4" priority="4" operator="lessThan">
      <formula>0</formula>
    </cfRule>
  </conditionalFormatting>
  <conditionalFormatting sqref="C264">
    <cfRule type="containsText" dxfId="3" priority="2" operator="containsText" text="Dec">
      <formula>NOT(ISERROR(SEARCH("Dec",C264)))</formula>
    </cfRule>
    <cfRule type="containsText" dxfId="2" priority="3" operator="containsText" text="Inc">
      <formula>NOT(ISERROR(SEARCH("Inc",C264)))</formula>
    </cfRule>
  </conditionalFormatting>
  <conditionalFormatting sqref="O4:O264">
    <cfRule type="duplicateValues" dxfId="1" priority="83"/>
  </conditionalFormatting>
  <dataValidations count="5">
    <dataValidation type="list" allowBlank="1" showInputMessage="1" showErrorMessage="1" sqref="C4:C264" xr:uid="{881BFBD6-62D4-4199-837B-63693C28CF53}">
      <formula1>EventNames</formula1>
    </dataValidation>
    <dataValidation type="list" allowBlank="1" showInputMessage="1" showErrorMessage="1" sqref="I4:J264 G4:G264" xr:uid="{3B6549F0-19D8-4449-AB7D-4F967EF304C7}">
      <formula1>"Yes, No"</formula1>
    </dataValidation>
    <dataValidation type="list" allowBlank="1" showInputMessage="1" showErrorMessage="1" sqref="E4:E264" xr:uid="{AD1E23FA-B3FD-424F-84A5-80AF5AA72E95}">
      <formula1>"Unlocked, Locked"</formula1>
    </dataValidation>
    <dataValidation type="list" allowBlank="1" showInputMessage="1" showErrorMessage="1" sqref="B4:B264" xr:uid="{9CFC7A5A-253A-4624-9487-9D78A5F81A1D}">
      <formula1>ProtocolNames</formula1>
    </dataValidation>
    <dataValidation type="list" allowBlank="1" showInputMessage="1" showErrorMessage="1" sqref="F4:F264" xr:uid="{9EE5BEF2-AA65-4A3C-A5B5-D13437FB2517}">
      <formula1>ResourceNames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DB61-D9D9-46C4-A612-73D9741F1AC4}">
  <dimension ref="A1:E3"/>
  <sheetViews>
    <sheetView workbookViewId="0">
      <selection activeCell="H19" sqref="H19"/>
    </sheetView>
  </sheetViews>
  <sheetFormatPr defaultRowHeight="14.4" x14ac:dyDescent="0.3"/>
  <cols>
    <col min="2" max="2" width="10" customWidth="1"/>
    <col min="3" max="3" width="12.44140625" customWidth="1"/>
    <col min="4" max="4" width="9.6640625" customWidth="1"/>
  </cols>
  <sheetData>
    <row r="1" spans="1:5" x14ac:dyDescent="0.3">
      <c r="A1" s="49" t="s">
        <v>0</v>
      </c>
      <c r="B1" s="49" t="s">
        <v>194</v>
      </c>
      <c r="C1" s="49" t="s">
        <v>195</v>
      </c>
      <c r="D1" s="49" t="s">
        <v>435</v>
      </c>
      <c r="E1" s="49" t="s">
        <v>202</v>
      </c>
    </row>
    <row r="2" spans="1:5" x14ac:dyDescent="0.3">
      <c r="A2" s="3">
        <v>1</v>
      </c>
      <c r="B2" s="3">
        <v>5001</v>
      </c>
      <c r="C2" s="3">
        <v>3</v>
      </c>
      <c r="D2" s="3">
        <v>-1</v>
      </c>
      <c r="E2" s="3">
        <v>8</v>
      </c>
    </row>
    <row r="3" spans="1:5" x14ac:dyDescent="0.3">
      <c r="A3" s="50">
        <v>2</v>
      </c>
      <c r="B3" s="50">
        <v>6</v>
      </c>
      <c r="C3" s="50">
        <v>3</v>
      </c>
      <c r="D3" s="50">
        <v>5</v>
      </c>
      <c r="E3" s="50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DFC5-7B24-4110-86A1-7335390D74EB}">
  <dimension ref="A1:H3"/>
  <sheetViews>
    <sheetView workbookViewId="0">
      <selection activeCell="F12" sqref="F12"/>
    </sheetView>
  </sheetViews>
  <sheetFormatPr defaultRowHeight="14.4" x14ac:dyDescent="0.3"/>
  <cols>
    <col min="2" max="2" width="10" customWidth="1"/>
    <col min="3" max="3" width="12.44140625" customWidth="1"/>
    <col min="4" max="4" width="10.109375" customWidth="1"/>
    <col min="5" max="5" width="12.5546875" customWidth="1"/>
    <col min="6" max="6" width="10" customWidth="1"/>
  </cols>
  <sheetData>
    <row r="1" spans="1:8" x14ac:dyDescent="0.3">
      <c r="A1" s="47" t="s">
        <v>0</v>
      </c>
      <c r="B1" s="47" t="s">
        <v>194</v>
      </c>
      <c r="C1" s="47" t="s">
        <v>195</v>
      </c>
      <c r="D1" s="47" t="s">
        <v>193</v>
      </c>
      <c r="E1" s="47" t="s">
        <v>436</v>
      </c>
      <c r="F1" s="47" t="s">
        <v>201</v>
      </c>
      <c r="G1" s="47" t="s">
        <v>437</v>
      </c>
      <c r="H1" s="47" t="s">
        <v>202</v>
      </c>
    </row>
    <row r="2" spans="1:8" x14ac:dyDescent="0.3">
      <c r="A2" s="4">
        <v>1</v>
      </c>
      <c r="B2" s="4">
        <v>7</v>
      </c>
      <c r="C2" s="4">
        <v>4</v>
      </c>
      <c r="D2" s="4">
        <v>-1</v>
      </c>
      <c r="E2" s="4">
        <v>0</v>
      </c>
      <c r="F2" s="4">
        <v>-1</v>
      </c>
      <c r="G2" s="4">
        <v>-1</v>
      </c>
      <c r="H2" s="4">
        <v>0</v>
      </c>
    </row>
    <row r="3" spans="1:8" x14ac:dyDescent="0.3">
      <c r="A3" s="48">
        <v>2</v>
      </c>
      <c r="B3" s="48">
        <v>8</v>
      </c>
      <c r="C3" s="48">
        <v>5</v>
      </c>
      <c r="D3" s="48">
        <v>-1</v>
      </c>
      <c r="E3" s="48">
        <v>0</v>
      </c>
      <c r="F3" s="48">
        <v>-1</v>
      </c>
      <c r="G3" s="48">
        <v>-1</v>
      </c>
      <c r="H3" s="48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11C7-3451-4FCC-95A7-72B8247FCC79}">
  <dimension ref="A1:B8"/>
  <sheetViews>
    <sheetView workbookViewId="0">
      <selection activeCell="B14" sqref="B14"/>
    </sheetView>
  </sheetViews>
  <sheetFormatPr defaultRowHeight="14.4" x14ac:dyDescent="0.3"/>
  <cols>
    <col min="2" max="2" width="23.5546875" customWidth="1"/>
  </cols>
  <sheetData>
    <row r="1" spans="1:2" ht="16.8" customHeight="1" x14ac:dyDescent="0.3">
      <c r="A1" s="11" t="s">
        <v>0</v>
      </c>
      <c r="B1" s="11" t="s">
        <v>1</v>
      </c>
    </row>
    <row r="2" spans="1:2" ht="16.8" customHeight="1" x14ac:dyDescent="0.3">
      <c r="A2" s="5">
        <v>1</v>
      </c>
      <c r="B2" s="26" t="s">
        <v>455</v>
      </c>
    </row>
    <row r="3" spans="1:2" ht="16.8" customHeight="1" x14ac:dyDescent="0.3">
      <c r="A3" s="5">
        <v>2</v>
      </c>
      <c r="B3" s="26" t="s">
        <v>456</v>
      </c>
    </row>
    <row r="4" spans="1:2" ht="16.8" customHeight="1" x14ac:dyDescent="0.3">
      <c r="A4" s="5">
        <v>3</v>
      </c>
      <c r="B4" s="6" t="s">
        <v>438</v>
      </c>
    </row>
    <row r="5" spans="1:2" ht="16.8" customHeight="1" x14ac:dyDescent="0.3">
      <c r="A5" s="5">
        <v>4</v>
      </c>
      <c r="B5" s="6" t="s">
        <v>10</v>
      </c>
    </row>
    <row r="6" spans="1:2" ht="16.8" customHeight="1" x14ac:dyDescent="0.3">
      <c r="A6" s="5">
        <v>5</v>
      </c>
      <c r="B6" s="6" t="s">
        <v>12</v>
      </c>
    </row>
    <row r="7" spans="1:2" ht="16.8" customHeight="1" x14ac:dyDescent="0.3">
      <c r="A7" s="5">
        <v>6</v>
      </c>
      <c r="B7" s="6" t="s">
        <v>439</v>
      </c>
    </row>
    <row r="8" spans="1:2" ht="16.8" customHeight="1" x14ac:dyDescent="0.3">
      <c r="A8" s="12">
        <v>7</v>
      </c>
      <c r="B8" s="13" t="s">
        <v>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Resources</vt:lpstr>
      <vt:lpstr>Protocols</vt:lpstr>
      <vt:lpstr>Resource Effects</vt:lpstr>
      <vt:lpstr>Location Effects</vt:lpstr>
      <vt:lpstr>Market Effects</vt:lpstr>
      <vt:lpstr>Event Types</vt:lpstr>
      <vt:lpstr>EventNames</vt:lpstr>
      <vt:lpstr>EventTypeIds</vt:lpstr>
      <vt:lpstr>EventTypeNames</vt:lpstr>
      <vt:lpstr>ProtocolIds</vt:lpstr>
      <vt:lpstr>ProtocolName</vt:lpstr>
      <vt:lpstr>ProtocolNames</vt:lpstr>
      <vt:lpstr>ProtocolNamesCol</vt:lpstr>
      <vt:lpstr>ResourceIds</vt:lpstr>
      <vt:lpstr>ResourceNames</vt:lpstr>
      <vt:lpstr>TimeInterval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Rozak</dc:creator>
  <cp:lastModifiedBy>David Rozak</cp:lastModifiedBy>
  <dcterms:created xsi:type="dcterms:W3CDTF">2022-04-22T10:33:39Z</dcterms:created>
  <dcterms:modified xsi:type="dcterms:W3CDTF">2022-04-30T18:39:42Z</dcterms:modified>
</cp:coreProperties>
</file>