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"/>
    </mc:Choice>
  </mc:AlternateContent>
  <bookViews>
    <workbookView xWindow="0" yWindow="0" windowWidth="20490" windowHeight="7620" activeTab="1"/>
  </bookViews>
  <sheets>
    <sheet name="Datos" sheetId="1" r:id="rId1"/>
    <sheet name="Compr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F9" i="2"/>
  <c r="F10" i="2"/>
  <c r="F11" i="2"/>
  <c r="F12" i="2"/>
  <c r="F13" i="2"/>
  <c r="F14" i="2"/>
  <c r="F15" i="2"/>
  <c r="F16" i="2"/>
  <c r="F17" i="2"/>
  <c r="E8" i="2"/>
  <c r="F8" i="2"/>
  <c r="D21" i="2"/>
  <c r="C24" i="2"/>
  <c r="C21" i="2"/>
  <c r="C9" i="2"/>
  <c r="C10" i="2"/>
  <c r="C11" i="2"/>
  <c r="C12" i="2"/>
  <c r="C13" i="2"/>
  <c r="C14" i="2"/>
  <c r="C15" i="2"/>
  <c r="C16" i="2"/>
  <c r="C17" i="2"/>
  <c r="C8" i="2"/>
  <c r="B9" i="2"/>
  <c r="B10" i="2"/>
  <c r="B11" i="2"/>
  <c r="B12" i="2"/>
  <c r="B13" i="2"/>
  <c r="B14" i="2"/>
  <c r="B15" i="2"/>
  <c r="B16" i="2"/>
  <c r="B17" i="2"/>
  <c r="B8" i="2"/>
  <c r="B5" i="2"/>
  <c r="B4" i="2"/>
  <c r="G20" i="1"/>
  <c r="I16" i="1"/>
  <c r="H16" i="1"/>
  <c r="G16" i="1"/>
  <c r="F16" i="1"/>
  <c r="I11" i="1"/>
  <c r="H11" i="1"/>
  <c r="G11" i="1"/>
  <c r="F11" i="1"/>
</calcChain>
</file>

<file path=xl/sharedStrings.xml><?xml version="1.0" encoding="utf-8"?>
<sst xmlns="http://schemas.openxmlformats.org/spreadsheetml/2006/main" count="248" uniqueCount="148">
  <si>
    <t>Producto</t>
  </si>
  <si>
    <t>Artículo</t>
  </si>
  <si>
    <t>Camisa Básica</t>
  </si>
  <si>
    <t>Ropa</t>
  </si>
  <si>
    <t>Pantalón de Jean</t>
  </si>
  <si>
    <t>Zapatos Deportivos</t>
  </si>
  <si>
    <t>Calzado</t>
  </si>
  <si>
    <t>Chaqueta de Invierno</t>
  </si>
  <si>
    <t>Laptop Gaming</t>
  </si>
  <si>
    <t>Electrónica</t>
  </si>
  <si>
    <t>Televisor LED 50”</t>
  </si>
  <si>
    <t>Auriculares Bluetooth</t>
  </si>
  <si>
    <t>Gafas de Sol</t>
  </si>
  <si>
    <t>Accesorios</t>
  </si>
  <si>
    <t>Zapatillas de Cuero</t>
  </si>
  <si>
    <t>Camisa de Seda</t>
  </si>
  <si>
    <t>Pantalón Deportivo</t>
  </si>
  <si>
    <t>Botas de Cuero</t>
  </si>
  <si>
    <t>Smartphone de Alta Gama</t>
  </si>
  <si>
    <t>Mochila de Viaje</t>
  </si>
  <si>
    <t>Pantalón de Algodón</t>
  </si>
  <si>
    <t>Chaleco de Invierno</t>
  </si>
  <si>
    <t>Sandalias de Playa</t>
  </si>
  <si>
    <t>Reloj Digital</t>
  </si>
  <si>
    <t>Camisa Polo</t>
  </si>
  <si>
    <t>Zapatillas Deportivas</t>
  </si>
  <si>
    <t>Sudadera con Capucha</t>
  </si>
  <si>
    <t>Pantalón de Tela</t>
  </si>
  <si>
    <t>Botines de Mujer</t>
  </si>
  <si>
    <t>Estuche para Laptop</t>
  </si>
  <si>
    <t>Cartera de Cuero</t>
  </si>
  <si>
    <t>Camiseta de Algodón</t>
  </si>
  <si>
    <t>Zapatos de Tacón</t>
  </si>
  <si>
    <t>Auriculares In-Ear</t>
  </si>
  <si>
    <t>Teclado Mecánico</t>
  </si>
  <si>
    <t>Gafas de Sol Polarizadas</t>
  </si>
  <si>
    <t>Pantalón Corto</t>
  </si>
  <si>
    <t>Chaleco para Hombre</t>
  </si>
  <si>
    <t>Sneakers de Mujer</t>
  </si>
  <si>
    <t>Power Bank 10000mAh</t>
  </si>
  <si>
    <t>Reloj de Pulsera</t>
  </si>
  <si>
    <t>Pantalón Formal</t>
  </si>
  <si>
    <t>Zapatos Casual</t>
  </si>
  <si>
    <t>Camisa de Manga Larga</t>
  </si>
  <si>
    <t>Botas de Nieve</t>
  </si>
  <si>
    <t>Laptop 15”</t>
  </si>
  <si>
    <t>Auriculares de Diadema</t>
  </si>
  <si>
    <t>Gorro de Lana</t>
  </si>
  <si>
    <t>Falda de Tela</t>
  </si>
  <si>
    <t>Sandalias para Mujer</t>
  </si>
  <si>
    <t>Soporte para Smartphone</t>
  </si>
  <si>
    <t>Mochila para Laptop</t>
  </si>
  <si>
    <t>Chaqueta de Cuero</t>
  </si>
  <si>
    <t>Zapatillas de Running</t>
  </si>
  <si>
    <t>Auriculares con Cable</t>
  </si>
  <si>
    <t>Cartera de Mano</t>
  </si>
  <si>
    <t>Pantalón Corto Deportivo</t>
  </si>
  <si>
    <t>Bota de Montaña</t>
  </si>
  <si>
    <t>Power Bank 20000mAh</t>
  </si>
  <si>
    <t>Pulsera de Cuero</t>
  </si>
  <si>
    <t>Pantalón Táctico</t>
  </si>
  <si>
    <t>Botas de Lluvia</t>
  </si>
  <si>
    <t>Smartphone de Media Gama</t>
  </si>
  <si>
    <t>Reloj de Pulsera de Lujo</t>
  </si>
  <si>
    <t>Camiseta Deportiva</t>
  </si>
  <si>
    <t>Sandalias de Cuero</t>
  </si>
  <si>
    <t>Tableta 10”</t>
  </si>
  <si>
    <t>Sombrero de Paja</t>
  </si>
  <si>
    <t>Pantalón Slim Fit</t>
  </si>
  <si>
    <t>Zapatillas de Comodidad</t>
  </si>
  <si>
    <t>Laptop 14”</t>
  </si>
  <si>
    <t>Reloj Inteligente</t>
  </si>
  <si>
    <t>Pantalón Cargo</t>
  </si>
  <si>
    <t>Zapatillas para Running</t>
  </si>
  <si>
    <t>Teclado Inalámbrico</t>
  </si>
  <si>
    <t>Bolso de Mano</t>
  </si>
  <si>
    <t>Camisón de Algodón</t>
  </si>
  <si>
    <t>Botas de Trabajo</t>
  </si>
  <si>
    <t>Smartphone Android</t>
  </si>
  <si>
    <t>Cinturón de Cuero</t>
  </si>
  <si>
    <t>Chaqueta de Piel</t>
  </si>
  <si>
    <t>Zapatillas de Mujer</t>
  </si>
  <si>
    <t>Teclado Bluetooth</t>
  </si>
  <si>
    <t>Gafas de Lectura</t>
  </si>
  <si>
    <t>Pantalón Chino</t>
  </si>
  <si>
    <t>Precio Unitario</t>
  </si>
  <si>
    <t>IVA</t>
  </si>
  <si>
    <t>CUÁNTOS ÁRTÍCULOS DE CADA TIPO HAY</t>
  </si>
  <si>
    <t>PRECIO MEDIO DE CADA TIPO DE ARTÍCULO</t>
  </si>
  <si>
    <t>Cantidad</t>
  </si>
  <si>
    <t>Cliente</t>
  </si>
  <si>
    <t>Antigüedad</t>
  </si>
  <si>
    <t>Total con
 descuento</t>
  </si>
  <si>
    <t>Total con   
IVA</t>
  </si>
  <si>
    <t>Total de 
artículos
comprados</t>
  </si>
  <si>
    <t>Total a pagar</t>
  </si>
  <si>
    <t>Edad</t>
  </si>
  <si>
    <t>COMPRAS DE UN CLIENTE</t>
  </si>
  <si>
    <t>Pedro Medario</t>
  </si>
  <si>
    <t>Serafín de Semana</t>
  </si>
  <si>
    <t>Mónica Tering</t>
  </si>
  <si>
    <t>José la Lección</t>
  </si>
  <si>
    <t>Raúl Timo</t>
  </si>
  <si>
    <t>Pepe Gado</t>
  </si>
  <si>
    <t>Sonia Gua</t>
  </si>
  <si>
    <t>Aitor Tilla de Patatas</t>
  </si>
  <si>
    <t>Ester Tulia</t>
  </si>
  <si>
    <t>Javier Nes</t>
  </si>
  <si>
    <t>Ana Tillas</t>
  </si>
  <si>
    <t>Lola Ila</t>
  </si>
  <si>
    <t>Mari Cruz y Raya</t>
  </si>
  <si>
    <t>Fernando Minó</t>
  </si>
  <si>
    <t>Ernesto Ledo</t>
  </si>
  <si>
    <t>Gabriel Ectricidad</t>
  </si>
  <si>
    <t>Pepa Liza</t>
  </si>
  <si>
    <t>Carla Gartija</t>
  </si>
  <si>
    <t>Luis Ricardo Borriquero</t>
  </si>
  <si>
    <t>Descuento a aplicar:</t>
  </si>
  <si>
    <t>Si el cliente tiene una Antigüedad inferior a 5 años --&gt; 0%</t>
  </si>
  <si>
    <t>Precio del
producto más
caro comprado</t>
  </si>
  <si>
    <t>Precio del 
producto más
barato comprado</t>
  </si>
  <si>
    <t>Pilar Guero</t>
  </si>
  <si>
    <t>Instrucciones:</t>
  </si>
  <si>
    <t>En la celda B3 debe haber una lista desplegable con los nombres de  todos los clientes de la hoja de cálculo Datos.</t>
  </si>
  <si>
    <t>En la celda A8 debe haber una lista desplegable con todos los Productos que vienen en la hoja Datos. Lo mismo de A9 a A17.</t>
  </si>
  <si>
    <t>En la celda B8 debe mostrarse el tipo de Artículo según se elija en A8. Lo mismo en B9 respecto a A9, en B10 respecto a A10… y así hasta la B17</t>
  </si>
  <si>
    <t>En la celda C8 debe mostrarse el Precio Unitario según se elija en A8. Lo mismo en C9 respecto a A9, en C10 respecto a A10… y así hasta la C17</t>
  </si>
  <si>
    <t>En la celda D8, se debe dar la opción de que se escriba un número comprendido entre 1 y 50. Lo mismo de D9 a D17.</t>
  </si>
  <si>
    <t>En la celda C21 debe mostrarse el precio unitario mayor de todos los que aparezcan de C8 a C17.</t>
  </si>
  <si>
    <t>En la celda C24 debe mostrarse el precio unitario menor de todos los que aparezcan de C8 a C17.</t>
  </si>
  <si>
    <t>En la celda D21 debe mostrarse cuántos artículos ha comprado el cliente.</t>
  </si>
  <si>
    <t>En la celda F21 debe aparece el total a pagar por el cliente una vez calculado el total con IVA.</t>
  </si>
  <si>
    <t>Si el cliente tiene una Antigüedad entre 5 y 15 años (ambos incluidos) --&gt; 15% si su Edad es inferior a 40 y 10% en caso contrario</t>
  </si>
  <si>
    <t>De las celdas E9 a E17 debe aplicarse el mismo razonamiento que en la celda E8</t>
  </si>
  <si>
    <t>En la celda E8 debe calcularse el total a pagar por el producto elegido en su misma fila (A8 en este caso), teniendo en cuenta que se aplicará un descuento…</t>
  </si>
  <si>
    <t>De las celdas F8 a F17 debe mostrarse el Total con IVA de cada producto elegido. El tanto por ciento de IVA viene en la celda G4 de la hoja Datos.</t>
  </si>
  <si>
    <t>PRECIO MEDIO DE AQUELLOS ARTÍCULOS QUE CUESTAN MÁS</t>
  </si>
  <si>
    <t>DE 500</t>
  </si>
  <si>
    <t>Pista para resolver la fórmula de GH20: Se suman los precios superiores a 500 y esa suma se divide por cuántos productos hay que valgan más de 500.</t>
  </si>
  <si>
    <t>En las celdas F11, G11, H11, I11, F16, G16, H16, I16 debes poner las fórmulas que muestren lo que se indica en la cabecera de sus tablas correspondientes</t>
  </si>
  <si>
    <t xml:space="preserve">En la celda combinada GH20, debe mostrarse el precio  medio de aquellos productos que cuesten más de 500 euros </t>
  </si>
  <si>
    <t>Instrucciones para esta hoja:</t>
  </si>
  <si>
    <t>En las celdas L2:L21 debes crear un formato personalizado que añada la palabra "años" al número que se muestra.</t>
  </si>
  <si>
    <t>En la celda B4 debe aparecer la Antigüedad del cliente elegido en B3 (esa información aparece en la hoja Datos)</t>
  </si>
  <si>
    <t>En la celda B5 debe aparecer la Edad del cliente elegido en B3 (esa información aparece en la hoja Datos)</t>
  </si>
  <si>
    <t xml:space="preserve">Una vez rellenadas las fórmulas de esta hoja de Compras, tienes que protegerla para que no pueda escribirse en ninguna de las celdas en las que no se debería. </t>
  </si>
  <si>
    <r>
      <t xml:space="preserve">Resumiendo, solo debe poder escribirse en B3, A8:A17, D8:D17. La contraseña con la que protegeras la hoja sera una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minúscula.</t>
    </r>
  </si>
  <si>
    <t>Si el cliente tiene una Antigüedad  entre 15 y 20 años (ambos incluidos) --&gt; 20%
Si el cliente tiene una Antigüedad superior a 20 años --&gt;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</si>
</sst>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#,##0.00\ &quot;€&quot;"/>
    <numFmt numFmtId="166" formatCode="0\ &quot;años&quot;"/>
    <numFmt numFmtId="167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5" fontId="1" fillId="2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6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1"/>
    </xf>
    <xf numFmtId="0" fontId="0" fillId="0" borderId="0" xfId="0" applyFill="1" applyBorder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6" fillId="0" borderId="0" xfId="0" applyFont="1" applyAlignment="1">
      <alignment horizontal="left" indent="3"/>
    </xf>
    <xf numFmtId="0" fontId="0" fillId="0" borderId="0" xfId="0" applyAlignment="1">
      <alignment horizontal="left" indent="4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 indent="4"/>
    </xf>
    <xf numFmtId="0" fontId="0" fillId="0" borderId="0" xfId="0" applyAlignment="1">
      <alignment horizontal="left" vertical="top" indent="4"/>
    </xf>
    <xf numFmtId="166" fontId="0" fillId="0" borderId="1" xfId="0" applyNumberFormat="1" applyBorder="1"/>
    <xf numFmtId="167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G20" sqref="G20:H20"/>
    </sheetView>
  </sheetViews>
  <sheetFormatPr baseColWidth="10" defaultRowHeight="15" x14ac:dyDescent="0.25"/>
  <cols>
    <col min="1" max="1" width="35.7109375" customWidth="1"/>
    <col min="3" max="3" width="9.5703125" style="2" customWidth="1"/>
    <col min="6" max="6" width="12.140625" customWidth="1"/>
    <col min="7" max="7" width="12.85546875" customWidth="1"/>
    <col min="8" max="8" width="13.5703125" customWidth="1"/>
    <col min="9" max="9" width="14.140625" customWidth="1"/>
    <col min="11" max="11" width="20.85546875" customWidth="1"/>
  </cols>
  <sheetData>
    <row r="1" spans="1:13" ht="30" x14ac:dyDescent="0.25">
      <c r="A1" s="5" t="s">
        <v>0</v>
      </c>
      <c r="B1" s="6" t="s">
        <v>1</v>
      </c>
      <c r="C1" s="7" t="s">
        <v>85</v>
      </c>
      <c r="D1" s="1"/>
      <c r="K1" s="14" t="s">
        <v>90</v>
      </c>
      <c r="L1" s="14" t="s">
        <v>91</v>
      </c>
      <c r="M1" s="14" t="s">
        <v>96</v>
      </c>
    </row>
    <row r="2" spans="1:13" x14ac:dyDescent="0.25">
      <c r="A2" s="8" t="s">
        <v>2</v>
      </c>
      <c r="B2" s="8" t="s">
        <v>3</v>
      </c>
      <c r="C2" s="9">
        <v>25.5</v>
      </c>
      <c r="D2" s="3"/>
      <c r="E2" s="4"/>
      <c r="K2" s="10" t="s">
        <v>98</v>
      </c>
      <c r="L2" s="40">
        <v>12</v>
      </c>
      <c r="M2" s="10">
        <v>39</v>
      </c>
    </row>
    <row r="3" spans="1:13" x14ac:dyDescent="0.25">
      <c r="A3" s="8" t="s">
        <v>4</v>
      </c>
      <c r="B3" s="8" t="s">
        <v>3</v>
      </c>
      <c r="C3" s="9">
        <v>40.299999999999997</v>
      </c>
      <c r="D3" s="3"/>
      <c r="E3" s="4"/>
      <c r="K3" s="10" t="s">
        <v>99</v>
      </c>
      <c r="L3" s="40">
        <v>1</v>
      </c>
      <c r="M3" s="10">
        <v>57</v>
      </c>
    </row>
    <row r="4" spans="1:13" x14ac:dyDescent="0.25">
      <c r="A4" s="8" t="s">
        <v>5</v>
      </c>
      <c r="B4" s="8" t="s">
        <v>6</v>
      </c>
      <c r="C4" s="9">
        <v>59.9</v>
      </c>
      <c r="D4" s="3"/>
      <c r="E4" s="4"/>
      <c r="F4" s="12" t="s">
        <v>86</v>
      </c>
      <c r="G4" s="11">
        <v>0.21</v>
      </c>
      <c r="K4" s="10" t="s">
        <v>100</v>
      </c>
      <c r="L4" s="40">
        <v>20</v>
      </c>
      <c r="M4" s="10">
        <v>38</v>
      </c>
    </row>
    <row r="5" spans="1:13" x14ac:dyDescent="0.25">
      <c r="A5" s="8" t="s">
        <v>7</v>
      </c>
      <c r="B5" s="8" t="s">
        <v>3</v>
      </c>
      <c r="C5" s="9">
        <v>74.8</v>
      </c>
      <c r="D5" s="3"/>
      <c r="E5" s="4"/>
      <c r="K5" s="10" t="s">
        <v>101</v>
      </c>
      <c r="L5" s="40">
        <v>4</v>
      </c>
      <c r="M5" s="10">
        <v>50</v>
      </c>
    </row>
    <row r="6" spans="1:13" x14ac:dyDescent="0.25">
      <c r="A6" s="8" t="s">
        <v>8</v>
      </c>
      <c r="B6" s="8" t="s">
        <v>9</v>
      </c>
      <c r="C6" s="9">
        <v>1199.99</v>
      </c>
      <c r="D6" s="3"/>
      <c r="E6" s="4"/>
      <c r="K6" s="10" t="s">
        <v>102</v>
      </c>
      <c r="L6" s="40">
        <v>3</v>
      </c>
      <c r="M6" s="10">
        <v>33</v>
      </c>
    </row>
    <row r="7" spans="1:13" x14ac:dyDescent="0.25">
      <c r="A7" s="8" t="s">
        <v>10</v>
      </c>
      <c r="B7" s="8" t="s">
        <v>9</v>
      </c>
      <c r="C7" s="9">
        <v>799.5</v>
      </c>
      <c r="D7" s="3"/>
      <c r="E7" s="4"/>
      <c r="K7" s="10" t="s">
        <v>103</v>
      </c>
      <c r="L7" s="40">
        <v>8</v>
      </c>
      <c r="M7" s="10">
        <v>26</v>
      </c>
    </row>
    <row r="8" spans="1:13" x14ac:dyDescent="0.25">
      <c r="A8" s="8" t="s">
        <v>11</v>
      </c>
      <c r="B8" s="8" t="s">
        <v>9</v>
      </c>
      <c r="C8" s="9">
        <v>149.75</v>
      </c>
      <c r="D8" s="3"/>
      <c r="E8" s="4"/>
      <c r="K8" s="10" t="s">
        <v>104</v>
      </c>
      <c r="L8" s="40">
        <v>10</v>
      </c>
      <c r="M8" s="10">
        <v>28</v>
      </c>
    </row>
    <row r="9" spans="1:13" x14ac:dyDescent="0.25">
      <c r="A9" s="8" t="s">
        <v>12</v>
      </c>
      <c r="B9" s="8" t="s">
        <v>13</v>
      </c>
      <c r="C9" s="9">
        <v>29.99</v>
      </c>
      <c r="D9" s="3"/>
      <c r="E9" s="4"/>
      <c r="F9" s="28" t="s">
        <v>87</v>
      </c>
      <c r="G9" s="28"/>
      <c r="H9" s="28"/>
      <c r="I9" s="28"/>
      <c r="K9" s="10" t="s">
        <v>105</v>
      </c>
      <c r="L9" s="40">
        <v>15</v>
      </c>
      <c r="M9" s="10">
        <v>46</v>
      </c>
    </row>
    <row r="10" spans="1:13" x14ac:dyDescent="0.25">
      <c r="A10" s="8" t="s">
        <v>14</v>
      </c>
      <c r="B10" s="8" t="s">
        <v>6</v>
      </c>
      <c r="C10" s="9">
        <v>84.5</v>
      </c>
      <c r="D10" s="3"/>
      <c r="E10" s="4"/>
      <c r="F10" s="12" t="s">
        <v>3</v>
      </c>
      <c r="G10" s="12" t="s">
        <v>6</v>
      </c>
      <c r="H10" s="12" t="s">
        <v>9</v>
      </c>
      <c r="I10" s="12" t="s">
        <v>13</v>
      </c>
      <c r="K10" s="16" t="s">
        <v>106</v>
      </c>
      <c r="L10" s="40">
        <v>2</v>
      </c>
      <c r="M10" s="10">
        <v>48</v>
      </c>
    </row>
    <row r="11" spans="1:13" x14ac:dyDescent="0.25">
      <c r="A11" s="8" t="s">
        <v>15</v>
      </c>
      <c r="B11" s="8" t="s">
        <v>3</v>
      </c>
      <c r="C11" s="9">
        <v>118.65</v>
      </c>
      <c r="D11" s="3"/>
      <c r="E11" s="4"/>
      <c r="F11" s="10">
        <f>COUNTIF(B2:B80,"ropa")</f>
        <v>25</v>
      </c>
      <c r="G11" s="10">
        <f>COUNTIF(B2:B80,"Calzado")</f>
        <v>19</v>
      </c>
      <c r="H11" s="10">
        <f>COUNTIF(B2:B80,"Electrónica")</f>
        <v>18</v>
      </c>
      <c r="I11" s="10">
        <f>COUNTIF(B2:B80,"Accesorios")</f>
        <v>17</v>
      </c>
      <c r="K11" s="10" t="s">
        <v>107</v>
      </c>
      <c r="L11" s="40">
        <v>0</v>
      </c>
      <c r="M11" s="10">
        <v>59</v>
      </c>
    </row>
    <row r="12" spans="1:13" x14ac:dyDescent="0.25">
      <c r="A12" s="8" t="s">
        <v>16</v>
      </c>
      <c r="B12" s="8" t="s">
        <v>3</v>
      </c>
      <c r="C12" s="9">
        <v>49.4</v>
      </c>
      <c r="D12" s="3"/>
      <c r="E12" s="4"/>
      <c r="K12" s="10" t="s">
        <v>108</v>
      </c>
      <c r="L12" s="40">
        <v>0</v>
      </c>
      <c r="M12" s="10">
        <v>19</v>
      </c>
    </row>
    <row r="13" spans="1:13" x14ac:dyDescent="0.25">
      <c r="A13" s="8" t="s">
        <v>17</v>
      </c>
      <c r="B13" s="8" t="s">
        <v>6</v>
      </c>
      <c r="C13" s="9">
        <v>99.95</v>
      </c>
      <c r="D13" s="3"/>
      <c r="E13" s="4"/>
      <c r="K13" s="10" t="s">
        <v>109</v>
      </c>
      <c r="L13" s="40">
        <v>3</v>
      </c>
      <c r="M13" s="10">
        <v>79</v>
      </c>
    </row>
    <row r="14" spans="1:13" x14ac:dyDescent="0.25">
      <c r="A14" s="8" t="s">
        <v>18</v>
      </c>
      <c r="B14" s="8" t="s">
        <v>9</v>
      </c>
      <c r="C14" s="9">
        <v>999.99</v>
      </c>
      <c r="D14" s="3"/>
      <c r="E14" s="4"/>
      <c r="F14" s="28" t="s">
        <v>88</v>
      </c>
      <c r="G14" s="28"/>
      <c r="H14" s="28"/>
      <c r="I14" s="28"/>
      <c r="K14" s="10" t="s">
        <v>110</v>
      </c>
      <c r="L14" s="40">
        <v>11</v>
      </c>
      <c r="M14" s="10">
        <v>80</v>
      </c>
    </row>
    <row r="15" spans="1:13" x14ac:dyDescent="0.25">
      <c r="A15" s="8" t="s">
        <v>19</v>
      </c>
      <c r="B15" s="8" t="s">
        <v>13</v>
      </c>
      <c r="C15" s="9">
        <v>39.9</v>
      </c>
      <c r="D15" s="3"/>
      <c r="E15" s="4"/>
      <c r="F15" s="12" t="s">
        <v>3</v>
      </c>
      <c r="G15" s="12" t="s">
        <v>6</v>
      </c>
      <c r="H15" s="12" t="s">
        <v>9</v>
      </c>
      <c r="I15" s="12" t="s">
        <v>13</v>
      </c>
      <c r="K15" s="16" t="s">
        <v>111</v>
      </c>
      <c r="L15" s="40">
        <v>7</v>
      </c>
      <c r="M15" s="10">
        <v>42</v>
      </c>
    </row>
    <row r="16" spans="1:13" x14ac:dyDescent="0.25">
      <c r="A16" s="8" t="s">
        <v>20</v>
      </c>
      <c r="B16" s="8" t="s">
        <v>3</v>
      </c>
      <c r="C16" s="9">
        <v>34.99</v>
      </c>
      <c r="D16" s="3"/>
      <c r="E16" s="4"/>
      <c r="F16" s="41">
        <f>AVERAGEIF(B2:B80,"ropa",C2:C80)</f>
        <v>53.665600000000005</v>
      </c>
      <c r="G16" s="41">
        <f>AVERAGEIF(B2:B80,"Calzado",C2:C80)</f>
        <v>71.162631578947369</v>
      </c>
      <c r="H16" s="41">
        <f>AVERAGEIF(B2:B80,"Electrónica",C2:C80)</f>
        <v>336.82722222222202</v>
      </c>
      <c r="I16" s="41">
        <f>AVERAGEIF(B2:B80,"Accesorios",C2:C80)</f>
        <v>55.565294117647056</v>
      </c>
      <c r="K16" s="10" t="s">
        <v>112</v>
      </c>
      <c r="L16" s="40">
        <v>16</v>
      </c>
      <c r="M16" s="10">
        <v>49</v>
      </c>
    </row>
    <row r="17" spans="1:13" x14ac:dyDescent="0.25">
      <c r="A17" s="8" t="s">
        <v>21</v>
      </c>
      <c r="B17" s="8" t="s">
        <v>3</v>
      </c>
      <c r="C17" s="9">
        <v>44.8</v>
      </c>
      <c r="D17" s="3"/>
      <c r="E17" s="4"/>
      <c r="K17" s="10" t="s">
        <v>113</v>
      </c>
      <c r="L17" s="40">
        <v>8</v>
      </c>
      <c r="M17" s="10">
        <v>43</v>
      </c>
    </row>
    <row r="18" spans="1:13" x14ac:dyDescent="0.25">
      <c r="A18" s="8" t="s">
        <v>22</v>
      </c>
      <c r="B18" s="8" t="s">
        <v>6</v>
      </c>
      <c r="C18" s="9">
        <v>29.9</v>
      </c>
      <c r="D18" s="3"/>
      <c r="E18" s="4"/>
      <c r="F18" s="29" t="s">
        <v>136</v>
      </c>
      <c r="G18" s="30"/>
      <c r="H18" s="30"/>
      <c r="I18" s="31"/>
      <c r="K18" s="10" t="s">
        <v>114</v>
      </c>
      <c r="L18" s="40">
        <v>25</v>
      </c>
      <c r="M18" s="10">
        <v>70</v>
      </c>
    </row>
    <row r="19" spans="1:13" x14ac:dyDescent="0.25">
      <c r="A19" s="8" t="s">
        <v>23</v>
      </c>
      <c r="B19" s="8" t="s">
        <v>13</v>
      </c>
      <c r="C19" s="9">
        <v>59.99</v>
      </c>
      <c r="D19" s="3"/>
      <c r="E19" s="4"/>
      <c r="F19" s="32" t="s">
        <v>137</v>
      </c>
      <c r="G19" s="33"/>
      <c r="H19" s="33"/>
      <c r="I19" s="34"/>
      <c r="K19" s="10" t="s">
        <v>115</v>
      </c>
      <c r="L19" s="40">
        <v>1</v>
      </c>
      <c r="M19" s="10">
        <v>39</v>
      </c>
    </row>
    <row r="20" spans="1:13" x14ac:dyDescent="0.25">
      <c r="A20" s="8" t="s">
        <v>24</v>
      </c>
      <c r="B20" s="8" t="s">
        <v>3</v>
      </c>
      <c r="C20" s="9">
        <v>24.75</v>
      </c>
      <c r="D20" s="3"/>
      <c r="E20" s="4"/>
      <c r="G20" s="35" t="b">
        <f>IF(C2&gt;500,C2)</f>
        <v>0</v>
      </c>
      <c r="H20" s="36"/>
      <c r="K20" s="10" t="s">
        <v>121</v>
      </c>
      <c r="L20" s="40">
        <v>2</v>
      </c>
      <c r="M20" s="10">
        <v>18</v>
      </c>
    </row>
    <row r="21" spans="1:13" x14ac:dyDescent="0.25">
      <c r="A21" s="8" t="s">
        <v>25</v>
      </c>
      <c r="B21" s="8" t="s">
        <v>6</v>
      </c>
      <c r="C21" s="9">
        <v>54.9</v>
      </c>
      <c r="D21" s="3"/>
      <c r="E21" s="4"/>
      <c r="K21" s="10" t="s">
        <v>116</v>
      </c>
      <c r="L21" s="40">
        <v>5</v>
      </c>
      <c r="M21" s="10">
        <v>29</v>
      </c>
    </row>
    <row r="22" spans="1:13" x14ac:dyDescent="0.25">
      <c r="A22" s="8" t="s">
        <v>26</v>
      </c>
      <c r="B22" s="8" t="s">
        <v>3</v>
      </c>
      <c r="C22" s="9">
        <v>39.799999999999997</v>
      </c>
      <c r="D22" s="3"/>
      <c r="E22" s="4"/>
      <c r="K22" s="21"/>
      <c r="L22" s="21"/>
      <c r="M22" s="21"/>
    </row>
    <row r="23" spans="1:13" x14ac:dyDescent="0.25">
      <c r="A23" s="8" t="s">
        <v>27</v>
      </c>
      <c r="B23" s="8" t="s">
        <v>3</v>
      </c>
      <c r="C23" s="9">
        <v>31.75</v>
      </c>
      <c r="D23" s="3"/>
      <c r="E23" s="4"/>
    </row>
    <row r="24" spans="1:13" x14ac:dyDescent="0.25">
      <c r="A24" s="8" t="s">
        <v>28</v>
      </c>
      <c r="B24" s="8" t="s">
        <v>6</v>
      </c>
      <c r="C24" s="9">
        <v>69.900000000000006</v>
      </c>
      <c r="D24" s="3"/>
      <c r="E24" s="4"/>
    </row>
    <row r="25" spans="1:13" x14ac:dyDescent="0.25">
      <c r="A25" s="8" t="s">
        <v>29</v>
      </c>
      <c r="B25" s="8" t="s">
        <v>13</v>
      </c>
      <c r="C25" s="9">
        <v>24.5</v>
      </c>
      <c r="D25" s="3"/>
      <c r="E25" s="4"/>
    </row>
    <row r="26" spans="1:13" x14ac:dyDescent="0.25">
      <c r="A26" s="8" t="s">
        <v>30</v>
      </c>
      <c r="B26" s="8" t="s">
        <v>13</v>
      </c>
      <c r="C26" s="9">
        <v>49.99</v>
      </c>
      <c r="D26" s="3"/>
      <c r="E26" s="4"/>
    </row>
    <row r="27" spans="1:13" ht="15.75" x14ac:dyDescent="0.25">
      <c r="A27" s="8" t="s">
        <v>31</v>
      </c>
      <c r="B27" s="8" t="s">
        <v>3</v>
      </c>
      <c r="C27" s="9">
        <v>19.8</v>
      </c>
      <c r="D27" s="3"/>
      <c r="E27" s="4"/>
      <c r="F27" s="27" t="s">
        <v>141</v>
      </c>
    </row>
    <row r="28" spans="1:13" x14ac:dyDescent="0.25">
      <c r="A28" s="8" t="s">
        <v>32</v>
      </c>
      <c r="B28" s="8" t="s">
        <v>6</v>
      </c>
      <c r="C28" s="9">
        <v>64.5</v>
      </c>
      <c r="D28" s="3"/>
      <c r="E28" s="4"/>
      <c r="F28" t="s">
        <v>142</v>
      </c>
    </row>
    <row r="29" spans="1:13" x14ac:dyDescent="0.25">
      <c r="A29" s="8" t="s">
        <v>33</v>
      </c>
      <c r="B29" s="8" t="s">
        <v>9</v>
      </c>
      <c r="C29" s="9">
        <v>39.99</v>
      </c>
      <c r="D29" s="3"/>
      <c r="E29" s="4"/>
      <c r="F29" t="s">
        <v>139</v>
      </c>
    </row>
    <row r="30" spans="1:13" x14ac:dyDescent="0.25">
      <c r="A30" s="8" t="s">
        <v>34</v>
      </c>
      <c r="B30" s="8" t="s">
        <v>9</v>
      </c>
      <c r="C30" s="9">
        <v>149.94999999999999</v>
      </c>
      <c r="D30" s="3"/>
      <c r="E30" s="4"/>
      <c r="F30" t="s">
        <v>140</v>
      </c>
    </row>
    <row r="31" spans="1:13" x14ac:dyDescent="0.25">
      <c r="A31" s="8" t="s">
        <v>35</v>
      </c>
      <c r="B31" s="8" t="s">
        <v>13</v>
      </c>
      <c r="C31" s="9">
        <v>39.5</v>
      </c>
      <c r="D31" s="3"/>
      <c r="E31" s="4"/>
      <c r="F31" s="23" t="s">
        <v>138</v>
      </c>
    </row>
    <row r="32" spans="1:13" x14ac:dyDescent="0.25">
      <c r="A32" s="8" t="s">
        <v>36</v>
      </c>
      <c r="B32" s="8" t="s">
        <v>3</v>
      </c>
      <c r="C32" s="9">
        <v>27.5</v>
      </c>
      <c r="D32" s="3"/>
      <c r="E32" s="4"/>
    </row>
    <row r="33" spans="1:5" x14ac:dyDescent="0.25">
      <c r="A33" s="8" t="s">
        <v>37</v>
      </c>
      <c r="B33" s="8" t="s">
        <v>3</v>
      </c>
      <c r="C33" s="9">
        <v>34.5</v>
      </c>
      <c r="D33" s="3"/>
      <c r="E33" s="4"/>
    </row>
    <row r="34" spans="1:5" x14ac:dyDescent="0.25">
      <c r="A34" s="8" t="s">
        <v>38</v>
      </c>
      <c r="B34" s="8" t="s">
        <v>6</v>
      </c>
      <c r="C34" s="9">
        <v>49.99</v>
      </c>
      <c r="D34" s="3"/>
      <c r="E34" s="4"/>
    </row>
    <row r="35" spans="1:5" x14ac:dyDescent="0.25">
      <c r="A35" s="8" t="s">
        <v>39</v>
      </c>
      <c r="B35" s="8" t="s">
        <v>9</v>
      </c>
      <c r="C35" s="9">
        <v>29.99</v>
      </c>
      <c r="D35" s="3"/>
      <c r="E35" s="4"/>
    </row>
    <row r="36" spans="1:5" x14ac:dyDescent="0.25">
      <c r="A36" s="8" t="s">
        <v>40</v>
      </c>
      <c r="B36" s="8" t="s">
        <v>13</v>
      </c>
      <c r="C36" s="9">
        <v>44.5</v>
      </c>
      <c r="D36" s="3"/>
      <c r="E36" s="4"/>
    </row>
    <row r="37" spans="1:5" x14ac:dyDescent="0.25">
      <c r="A37" s="8" t="s">
        <v>41</v>
      </c>
      <c r="B37" s="8" t="s">
        <v>3</v>
      </c>
      <c r="C37" s="9">
        <v>89.99</v>
      </c>
      <c r="D37" s="3"/>
      <c r="E37" s="4"/>
    </row>
    <row r="38" spans="1:5" x14ac:dyDescent="0.25">
      <c r="A38" s="8" t="s">
        <v>42</v>
      </c>
      <c r="B38" s="8" t="s">
        <v>6</v>
      </c>
      <c r="C38" s="9">
        <v>49.75</v>
      </c>
      <c r="D38" s="3"/>
      <c r="E38" s="4"/>
    </row>
    <row r="39" spans="1:5" x14ac:dyDescent="0.25">
      <c r="A39" s="8" t="s">
        <v>43</v>
      </c>
      <c r="B39" s="8" t="s">
        <v>3</v>
      </c>
      <c r="C39" s="9">
        <v>29.99</v>
      </c>
      <c r="D39" s="3"/>
      <c r="E39" s="4"/>
    </row>
    <row r="40" spans="1:5" x14ac:dyDescent="0.25">
      <c r="A40" s="8" t="s">
        <v>44</v>
      </c>
      <c r="B40" s="8" t="s">
        <v>6</v>
      </c>
      <c r="C40" s="9">
        <v>119.9</v>
      </c>
      <c r="D40" s="3"/>
      <c r="E40" s="4"/>
    </row>
    <row r="41" spans="1:5" x14ac:dyDescent="0.25">
      <c r="A41" s="8" t="s">
        <v>45</v>
      </c>
      <c r="B41" s="8" t="s">
        <v>9</v>
      </c>
      <c r="C41" s="9">
        <v>699.95</v>
      </c>
      <c r="D41" s="3"/>
      <c r="E41" s="4"/>
    </row>
    <row r="42" spans="1:5" x14ac:dyDescent="0.25">
      <c r="A42" s="8" t="s">
        <v>46</v>
      </c>
      <c r="B42" s="8" t="s">
        <v>9</v>
      </c>
      <c r="C42" s="9">
        <v>79.900000000000006</v>
      </c>
      <c r="D42" s="3"/>
      <c r="E42" s="4"/>
    </row>
    <row r="43" spans="1:5" x14ac:dyDescent="0.25">
      <c r="A43" s="8" t="s">
        <v>47</v>
      </c>
      <c r="B43" s="8" t="s">
        <v>13</v>
      </c>
      <c r="C43" s="9">
        <v>14.95</v>
      </c>
      <c r="D43" s="3"/>
      <c r="E43" s="4"/>
    </row>
    <row r="44" spans="1:5" x14ac:dyDescent="0.25">
      <c r="A44" s="8" t="s">
        <v>48</v>
      </c>
      <c r="B44" s="8" t="s">
        <v>3</v>
      </c>
      <c r="C44" s="9">
        <v>29.95</v>
      </c>
      <c r="D44" s="3"/>
      <c r="E44" s="4"/>
    </row>
    <row r="45" spans="1:5" x14ac:dyDescent="0.25">
      <c r="A45" s="8" t="s">
        <v>49</v>
      </c>
      <c r="B45" s="8" t="s">
        <v>6</v>
      </c>
      <c r="C45" s="9">
        <v>39.5</v>
      </c>
      <c r="D45" s="3"/>
      <c r="E45" s="4"/>
    </row>
    <row r="46" spans="1:5" x14ac:dyDescent="0.25">
      <c r="A46" s="8" t="s">
        <v>50</v>
      </c>
      <c r="B46" s="8" t="s">
        <v>9</v>
      </c>
      <c r="C46" s="9">
        <v>14.75</v>
      </c>
      <c r="D46" s="3"/>
      <c r="E46" s="4"/>
    </row>
    <row r="47" spans="1:5" x14ac:dyDescent="0.25">
      <c r="A47" s="8" t="s">
        <v>51</v>
      </c>
      <c r="B47" s="8" t="s">
        <v>13</v>
      </c>
      <c r="C47" s="9">
        <v>44.75</v>
      </c>
      <c r="D47" s="3"/>
      <c r="E47" s="4"/>
    </row>
    <row r="48" spans="1:5" x14ac:dyDescent="0.25">
      <c r="A48" s="8" t="s">
        <v>52</v>
      </c>
      <c r="B48" s="8" t="s">
        <v>3</v>
      </c>
      <c r="C48" s="9">
        <v>149.5</v>
      </c>
      <c r="D48" s="3"/>
      <c r="E48" s="4"/>
    </row>
    <row r="49" spans="1:5" x14ac:dyDescent="0.25">
      <c r="A49" s="8" t="s">
        <v>53</v>
      </c>
      <c r="B49" s="8" t="s">
        <v>6</v>
      </c>
      <c r="C49" s="9">
        <v>74.900000000000006</v>
      </c>
      <c r="D49" s="3"/>
      <c r="E49" s="4"/>
    </row>
    <row r="50" spans="1:5" x14ac:dyDescent="0.25">
      <c r="A50" s="8" t="s">
        <v>54</v>
      </c>
      <c r="B50" s="8" t="s">
        <v>9</v>
      </c>
      <c r="C50" s="9">
        <v>29.95</v>
      </c>
      <c r="D50" s="3"/>
      <c r="E50" s="4"/>
    </row>
    <row r="51" spans="1:5" x14ac:dyDescent="0.25">
      <c r="A51" s="8" t="s">
        <v>55</v>
      </c>
      <c r="B51" s="8" t="s">
        <v>13</v>
      </c>
      <c r="C51" s="9">
        <v>54.5</v>
      </c>
      <c r="D51" s="3"/>
      <c r="E51" s="4"/>
    </row>
    <row r="52" spans="1:5" x14ac:dyDescent="0.25">
      <c r="A52" s="8" t="s">
        <v>56</v>
      </c>
      <c r="B52" s="8" t="s">
        <v>3</v>
      </c>
      <c r="C52" s="9">
        <v>21.75</v>
      </c>
      <c r="D52" s="3"/>
      <c r="E52" s="4"/>
    </row>
    <row r="53" spans="1:5" x14ac:dyDescent="0.25">
      <c r="A53" s="8" t="s">
        <v>57</v>
      </c>
      <c r="B53" s="8" t="s">
        <v>6</v>
      </c>
      <c r="C53" s="9">
        <v>99.95</v>
      </c>
      <c r="D53" s="3"/>
      <c r="E53" s="4"/>
    </row>
    <row r="54" spans="1:5" x14ac:dyDescent="0.25">
      <c r="A54" s="8" t="s">
        <v>58</v>
      </c>
      <c r="B54" s="8" t="s">
        <v>9</v>
      </c>
      <c r="C54" s="9">
        <v>49.99</v>
      </c>
      <c r="D54" s="3"/>
      <c r="E54" s="4"/>
    </row>
    <row r="55" spans="1:5" x14ac:dyDescent="0.25">
      <c r="A55" s="8" t="s">
        <v>59</v>
      </c>
      <c r="B55" s="8" t="s">
        <v>13</v>
      </c>
      <c r="C55" s="9">
        <v>19.899999999999999</v>
      </c>
      <c r="D55" s="3"/>
      <c r="E55" s="4"/>
    </row>
    <row r="56" spans="1:5" x14ac:dyDescent="0.25">
      <c r="A56" s="8" t="s">
        <v>60</v>
      </c>
      <c r="B56" s="8" t="s">
        <v>3</v>
      </c>
      <c r="C56" s="9">
        <v>59.95</v>
      </c>
      <c r="D56" s="3"/>
      <c r="E56" s="4"/>
    </row>
    <row r="57" spans="1:5" x14ac:dyDescent="0.25">
      <c r="A57" s="8" t="s">
        <v>61</v>
      </c>
      <c r="B57" s="8" t="s">
        <v>6</v>
      </c>
      <c r="C57" s="9">
        <v>44.9</v>
      </c>
      <c r="D57" s="3"/>
      <c r="E57" s="4"/>
    </row>
    <row r="58" spans="1:5" x14ac:dyDescent="0.25">
      <c r="A58" s="8" t="s">
        <v>62</v>
      </c>
      <c r="B58" s="8" t="s">
        <v>9</v>
      </c>
      <c r="C58" s="9">
        <v>499.99</v>
      </c>
      <c r="D58" s="3"/>
      <c r="E58" s="4"/>
    </row>
    <row r="59" spans="1:5" x14ac:dyDescent="0.25">
      <c r="A59" s="8" t="s">
        <v>63</v>
      </c>
      <c r="B59" s="8" t="s">
        <v>13</v>
      </c>
      <c r="C59" s="9">
        <v>249.99</v>
      </c>
      <c r="D59" s="3"/>
      <c r="E59" s="4"/>
    </row>
    <row r="60" spans="1:5" x14ac:dyDescent="0.25">
      <c r="A60" s="8" t="s">
        <v>64</v>
      </c>
      <c r="B60" s="8" t="s">
        <v>3</v>
      </c>
      <c r="C60" s="9">
        <v>14.99</v>
      </c>
      <c r="D60" s="3"/>
      <c r="E60" s="4"/>
    </row>
    <row r="61" spans="1:5" x14ac:dyDescent="0.25">
      <c r="A61" s="8" t="s">
        <v>65</v>
      </c>
      <c r="B61" s="8" t="s">
        <v>6</v>
      </c>
      <c r="C61" s="9">
        <v>84.5</v>
      </c>
      <c r="D61" s="3"/>
      <c r="E61" s="4"/>
    </row>
    <row r="62" spans="1:5" x14ac:dyDescent="0.25">
      <c r="A62" s="8" t="s">
        <v>66</v>
      </c>
      <c r="B62" s="8" t="s">
        <v>9</v>
      </c>
      <c r="C62" s="9">
        <v>199.95</v>
      </c>
      <c r="D62" s="3"/>
      <c r="E62" s="4"/>
    </row>
    <row r="63" spans="1:5" x14ac:dyDescent="0.25">
      <c r="A63" s="8" t="s">
        <v>67</v>
      </c>
      <c r="B63" s="8" t="s">
        <v>13</v>
      </c>
      <c r="C63" s="9">
        <v>34.5</v>
      </c>
      <c r="D63" s="3"/>
      <c r="E63" s="4"/>
    </row>
    <row r="64" spans="1:5" x14ac:dyDescent="0.25">
      <c r="A64" s="8" t="s">
        <v>68</v>
      </c>
      <c r="B64" s="8" t="s">
        <v>3</v>
      </c>
      <c r="C64" s="9">
        <v>54.8</v>
      </c>
      <c r="D64" s="3"/>
      <c r="E64" s="4"/>
    </row>
    <row r="65" spans="1:5" x14ac:dyDescent="0.25">
      <c r="A65" s="8" t="s">
        <v>69</v>
      </c>
      <c r="B65" s="8" t="s">
        <v>6</v>
      </c>
      <c r="C65" s="9">
        <v>68.900000000000006</v>
      </c>
      <c r="D65" s="3"/>
      <c r="E65" s="4"/>
    </row>
    <row r="66" spans="1:5" x14ac:dyDescent="0.25">
      <c r="A66" s="8" t="s">
        <v>70</v>
      </c>
      <c r="B66" s="8" t="s">
        <v>9</v>
      </c>
      <c r="C66" s="9">
        <v>649.9</v>
      </c>
      <c r="D66" s="3"/>
      <c r="E66" s="4"/>
    </row>
    <row r="67" spans="1:5" x14ac:dyDescent="0.25">
      <c r="A67" s="8" t="s">
        <v>71</v>
      </c>
      <c r="B67" s="8" t="s">
        <v>13</v>
      </c>
      <c r="C67" s="9">
        <v>129.9</v>
      </c>
      <c r="D67" s="3"/>
      <c r="E67" s="4"/>
    </row>
    <row r="68" spans="1:5" x14ac:dyDescent="0.25">
      <c r="A68" s="8" t="s">
        <v>72</v>
      </c>
      <c r="B68" s="8" t="s">
        <v>3</v>
      </c>
      <c r="C68" s="9">
        <v>49.95</v>
      </c>
      <c r="D68" s="3"/>
      <c r="E68" s="4"/>
    </row>
    <row r="69" spans="1:5" x14ac:dyDescent="0.25">
      <c r="A69" s="8" t="s">
        <v>73</v>
      </c>
      <c r="B69" s="8" t="s">
        <v>6</v>
      </c>
      <c r="C69" s="9">
        <v>70.75</v>
      </c>
      <c r="D69" s="3"/>
      <c r="E69" s="4"/>
    </row>
    <row r="70" spans="1:5" x14ac:dyDescent="0.25">
      <c r="A70" s="8" t="s">
        <v>74</v>
      </c>
      <c r="B70" s="8" t="s">
        <v>9</v>
      </c>
      <c r="C70" s="9">
        <v>39.5</v>
      </c>
      <c r="D70" s="3"/>
      <c r="E70" s="4"/>
    </row>
    <row r="71" spans="1:5" x14ac:dyDescent="0.25">
      <c r="A71" s="8" t="s">
        <v>75</v>
      </c>
      <c r="B71" s="8" t="s">
        <v>13</v>
      </c>
      <c r="C71" s="9">
        <v>59.5</v>
      </c>
      <c r="D71" s="3"/>
      <c r="E71" s="4"/>
    </row>
    <row r="72" spans="1:5" x14ac:dyDescent="0.25">
      <c r="A72" s="8" t="s">
        <v>76</v>
      </c>
      <c r="B72" s="8" t="s">
        <v>3</v>
      </c>
      <c r="C72" s="9">
        <v>39.99</v>
      </c>
      <c r="D72" s="3"/>
      <c r="E72" s="4"/>
    </row>
    <row r="73" spans="1:5" x14ac:dyDescent="0.25">
      <c r="A73" s="8" t="s">
        <v>77</v>
      </c>
      <c r="B73" s="8" t="s">
        <v>6</v>
      </c>
      <c r="C73" s="9">
        <v>120</v>
      </c>
      <c r="D73" s="3"/>
      <c r="E73" s="4"/>
    </row>
    <row r="74" spans="1:5" x14ac:dyDescent="0.25">
      <c r="A74" s="8" t="s">
        <v>78</v>
      </c>
      <c r="B74" s="8" t="s">
        <v>9</v>
      </c>
      <c r="C74" s="9">
        <v>349.95</v>
      </c>
      <c r="D74" s="3"/>
      <c r="E74" s="4"/>
    </row>
    <row r="75" spans="1:5" x14ac:dyDescent="0.25">
      <c r="A75" s="8" t="s">
        <v>79</v>
      </c>
      <c r="B75" s="8" t="s">
        <v>13</v>
      </c>
      <c r="C75" s="9">
        <v>22.75</v>
      </c>
      <c r="D75" s="3"/>
      <c r="E75" s="4"/>
    </row>
    <row r="76" spans="1:5" x14ac:dyDescent="0.25">
      <c r="A76" s="8" t="s">
        <v>80</v>
      </c>
      <c r="B76" s="8" t="s">
        <v>3</v>
      </c>
      <c r="C76" s="9">
        <v>189.99</v>
      </c>
      <c r="D76" s="3"/>
      <c r="E76" s="4"/>
    </row>
    <row r="77" spans="1:5" x14ac:dyDescent="0.25">
      <c r="A77" s="8" t="s">
        <v>81</v>
      </c>
      <c r="B77" s="8" t="s">
        <v>6</v>
      </c>
      <c r="C77" s="9">
        <v>65.5</v>
      </c>
      <c r="D77" s="3"/>
      <c r="E77" s="4"/>
    </row>
    <row r="78" spans="1:5" x14ac:dyDescent="0.25">
      <c r="A78" s="8" t="s">
        <v>82</v>
      </c>
      <c r="B78" s="8" t="s">
        <v>9</v>
      </c>
      <c r="C78" s="9">
        <v>79.900000000000006</v>
      </c>
      <c r="D78" s="3"/>
      <c r="E78" s="4"/>
    </row>
    <row r="79" spans="1:5" x14ac:dyDescent="0.25">
      <c r="A79" s="8" t="s">
        <v>83</v>
      </c>
      <c r="B79" s="8" t="s">
        <v>13</v>
      </c>
      <c r="C79" s="9">
        <v>25.5</v>
      </c>
      <c r="D79" s="3"/>
      <c r="E79" s="4"/>
    </row>
    <row r="80" spans="1:5" x14ac:dyDescent="0.25">
      <c r="A80" s="8" t="s">
        <v>84</v>
      </c>
      <c r="B80" s="8" t="s">
        <v>3</v>
      </c>
      <c r="C80" s="9">
        <v>44.25</v>
      </c>
      <c r="D80" s="3"/>
      <c r="E80" s="4"/>
    </row>
  </sheetData>
  <mergeCells count="5">
    <mergeCell ref="F9:I9"/>
    <mergeCell ref="F14:I14"/>
    <mergeCell ref="F18:I18"/>
    <mergeCell ref="F19:I19"/>
    <mergeCell ref="G20:H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C13" workbookViewId="0">
      <selection activeCell="F8" sqref="F8"/>
    </sheetView>
  </sheetViews>
  <sheetFormatPr baseColWidth="10" defaultRowHeight="15" x14ac:dyDescent="0.25"/>
  <cols>
    <col min="1" max="1" width="18.140625" bestFit="1" customWidth="1"/>
    <col min="2" max="2" width="14.5703125" customWidth="1"/>
    <col min="3" max="3" width="19" customWidth="1"/>
    <col min="6" max="6" width="12.7109375" customWidth="1"/>
  </cols>
  <sheetData>
    <row r="1" spans="1:18" ht="18.75" x14ac:dyDescent="0.3">
      <c r="A1" s="37" t="s">
        <v>97</v>
      </c>
      <c r="B1" s="37"/>
      <c r="C1" s="37"/>
      <c r="D1" s="37"/>
      <c r="E1" s="37"/>
      <c r="F1" s="37"/>
    </row>
    <row r="2" spans="1:18" x14ac:dyDescent="0.25">
      <c r="L2" s="18"/>
      <c r="M2" s="18"/>
      <c r="N2" s="18"/>
      <c r="O2" s="18"/>
      <c r="P2" s="18"/>
      <c r="Q2" s="18"/>
      <c r="R2" s="18"/>
    </row>
    <row r="3" spans="1:18" x14ac:dyDescent="0.25">
      <c r="A3" s="12" t="s">
        <v>90</v>
      </c>
      <c r="B3" s="10" t="s">
        <v>99</v>
      </c>
      <c r="L3" s="18"/>
      <c r="M3" s="18"/>
      <c r="N3" s="18"/>
      <c r="O3" s="18"/>
      <c r="P3" s="18"/>
      <c r="Q3" s="18"/>
      <c r="R3" s="18"/>
    </row>
    <row r="4" spans="1:18" x14ac:dyDescent="0.25">
      <c r="A4" s="12" t="s">
        <v>91</v>
      </c>
      <c r="B4" s="10">
        <f>VLOOKUP(Compras!B3,Datos!K2:M21,2,FALSE)</f>
        <v>1</v>
      </c>
      <c r="L4" s="18"/>
      <c r="M4" s="18"/>
      <c r="N4" s="18"/>
      <c r="O4" s="18"/>
      <c r="P4" s="18"/>
      <c r="Q4" s="18"/>
      <c r="R4" s="18"/>
    </row>
    <row r="5" spans="1:18" x14ac:dyDescent="0.25">
      <c r="A5" s="13" t="s">
        <v>96</v>
      </c>
      <c r="B5" s="10">
        <f>VLOOKUP(B3,Datos!K2:M21,3,FALSE)</f>
        <v>57</v>
      </c>
    </row>
    <row r="7" spans="1:18" ht="30" x14ac:dyDescent="0.3">
      <c r="A7" s="14" t="s">
        <v>0</v>
      </c>
      <c r="B7" s="14" t="s">
        <v>1</v>
      </c>
      <c r="C7" s="14" t="s">
        <v>85</v>
      </c>
      <c r="D7" s="14" t="s">
        <v>89</v>
      </c>
      <c r="E7" s="15" t="s">
        <v>92</v>
      </c>
      <c r="F7" s="15" t="s">
        <v>93</v>
      </c>
      <c r="H7" s="22" t="s">
        <v>122</v>
      </c>
    </row>
    <row r="8" spans="1:18" x14ac:dyDescent="0.25">
      <c r="A8" s="10" t="s">
        <v>5</v>
      </c>
      <c r="B8" s="10" t="str">
        <f>VLOOKUP(A8,Datos!$A$2:$C$80,2,FALSE)</f>
        <v>Calzado</v>
      </c>
      <c r="C8" s="41">
        <f>VLOOKUP(A8,Datos!$A$2:$C$80,3,FALSE)</f>
        <v>59.9</v>
      </c>
      <c r="D8" s="10">
        <v>43</v>
      </c>
      <c r="E8" s="10">
        <f>IF(B4&lt;5,F8-0%,IF(AND(B4&gt;=5,B4&lt;=15),F8-15%,IF(AND(B4&gt;=15,B4&lt;=20),F8-20%,IF(AND(B4&gt;=15,B4&lt;=20),IF(B4&gt;20,F8-25%)))))</f>
        <v>102.9</v>
      </c>
      <c r="F8" s="41">
        <f>C8+D8</f>
        <v>102.9</v>
      </c>
      <c r="H8" s="18" t="s">
        <v>123</v>
      </c>
      <c r="J8" s="18"/>
      <c r="K8" s="18"/>
    </row>
    <row r="9" spans="1:18" x14ac:dyDescent="0.25">
      <c r="A9" s="10" t="s">
        <v>7</v>
      </c>
      <c r="B9" s="10" t="str">
        <f>VLOOKUP(A9,Datos!$A$2:$C$80,2,FALSE)</f>
        <v>Ropa</v>
      </c>
      <c r="C9" s="41">
        <f>VLOOKUP(A9,Datos!$A$2:$C$80,3,FALSE)</f>
        <v>74.8</v>
      </c>
      <c r="D9" s="10">
        <v>3</v>
      </c>
      <c r="E9" s="10" t="b">
        <f t="shared" ref="E9:E17" si="0">IF(B5&lt;5,F9-0%,IF(AND(B5&gt;=5,B5&lt;=15),F9-15%,IF(AND(B5&gt;=15,B5&lt;=20),F9-20%,IF(AND(B5&gt;=15,B5&lt;=20),IF(B5&gt;20,F9-25%)))))</f>
        <v>0</v>
      </c>
      <c r="F9" s="41">
        <f t="shared" ref="F9:F17" si="1">C9+D9</f>
        <v>77.8</v>
      </c>
      <c r="H9" s="18" t="s">
        <v>143</v>
      </c>
      <c r="J9" s="18"/>
      <c r="K9" s="18"/>
    </row>
    <row r="10" spans="1:18" x14ac:dyDescent="0.25">
      <c r="A10" s="10" t="s">
        <v>7</v>
      </c>
      <c r="B10" s="10" t="str">
        <f>VLOOKUP(A10,Datos!$A$2:$C$80,2,FALSE)</f>
        <v>Ropa</v>
      </c>
      <c r="C10" s="41">
        <f>VLOOKUP(A10,Datos!$A$2:$C$80,3,FALSE)</f>
        <v>74.8</v>
      </c>
      <c r="D10" s="10">
        <v>3</v>
      </c>
      <c r="E10" s="10">
        <f t="shared" si="0"/>
        <v>77.8</v>
      </c>
      <c r="F10" s="41">
        <f t="shared" si="1"/>
        <v>77.8</v>
      </c>
      <c r="H10" s="18" t="s">
        <v>144</v>
      </c>
      <c r="J10" s="18"/>
      <c r="K10" s="18"/>
    </row>
    <row r="11" spans="1:18" x14ac:dyDescent="0.25">
      <c r="A11" s="10" t="s">
        <v>7</v>
      </c>
      <c r="B11" s="10" t="str">
        <f>VLOOKUP(A11,Datos!$A$2:$C$80,2,FALSE)</f>
        <v>Ropa</v>
      </c>
      <c r="C11" s="41">
        <f>VLOOKUP(A11,Datos!$A$2:$C$80,3,FALSE)</f>
        <v>74.8</v>
      </c>
      <c r="D11" s="10">
        <v>3</v>
      </c>
      <c r="E11" s="10" t="b">
        <f t="shared" si="0"/>
        <v>0</v>
      </c>
      <c r="F11" s="41">
        <f t="shared" si="1"/>
        <v>77.8</v>
      </c>
      <c r="H11" s="18" t="s">
        <v>124</v>
      </c>
    </row>
    <row r="12" spans="1:18" x14ac:dyDescent="0.25">
      <c r="A12" s="10" t="s">
        <v>11</v>
      </c>
      <c r="B12" s="10" t="str">
        <f>VLOOKUP(A12,Datos!$A$2:$C$80,2,FALSE)</f>
        <v>Electrónica</v>
      </c>
      <c r="C12" s="41">
        <f>VLOOKUP(A12,Datos!$A$2:$C$80,3,FALSE)</f>
        <v>149.75</v>
      </c>
      <c r="D12" s="10">
        <v>2</v>
      </c>
      <c r="E12" s="10" t="b">
        <f t="shared" si="0"/>
        <v>0</v>
      </c>
      <c r="F12" s="41">
        <f t="shared" si="1"/>
        <v>151.75</v>
      </c>
      <c r="H12" s="18" t="s">
        <v>125</v>
      </c>
    </row>
    <row r="13" spans="1:18" x14ac:dyDescent="0.25">
      <c r="A13" s="10" t="s">
        <v>5</v>
      </c>
      <c r="B13" s="10" t="str">
        <f>VLOOKUP(A13,Datos!$A$2:$C$80,2,FALSE)</f>
        <v>Calzado</v>
      </c>
      <c r="C13" s="41">
        <f>VLOOKUP(A13,Datos!$A$2:$C$80,3,FALSE)</f>
        <v>59.9</v>
      </c>
      <c r="D13" s="10">
        <v>7</v>
      </c>
      <c r="E13" s="10" t="b">
        <f t="shared" si="0"/>
        <v>0</v>
      </c>
      <c r="F13" s="41">
        <f t="shared" si="1"/>
        <v>66.900000000000006</v>
      </c>
      <c r="H13" s="18" t="s">
        <v>126</v>
      </c>
    </row>
    <row r="14" spans="1:18" x14ac:dyDescent="0.25">
      <c r="A14" s="10" t="s">
        <v>10</v>
      </c>
      <c r="B14" s="10" t="str">
        <f>VLOOKUP(A14,Datos!$A$2:$C$80,2,FALSE)</f>
        <v>Electrónica</v>
      </c>
      <c r="C14" s="41">
        <f>VLOOKUP(A14,Datos!$A$2:$C$80,3,FALSE)</f>
        <v>799.5</v>
      </c>
      <c r="D14" s="10">
        <v>2</v>
      </c>
      <c r="E14" s="10" t="b">
        <f t="shared" si="0"/>
        <v>0</v>
      </c>
      <c r="F14" s="41">
        <f t="shared" si="1"/>
        <v>801.5</v>
      </c>
      <c r="H14" s="18" t="s">
        <v>127</v>
      </c>
      <c r="J14" s="17"/>
    </row>
    <row r="15" spans="1:18" x14ac:dyDescent="0.25">
      <c r="A15" s="10" t="s">
        <v>7</v>
      </c>
      <c r="B15" s="10" t="str">
        <f>VLOOKUP(A15,Datos!$A$2:$C$80,2,FALSE)</f>
        <v>Ropa</v>
      </c>
      <c r="C15" s="41">
        <f>VLOOKUP(A15,Datos!$A$2:$C$80,3,FALSE)</f>
        <v>74.8</v>
      </c>
      <c r="D15" s="10">
        <v>3</v>
      </c>
      <c r="E15" s="10" t="b">
        <f t="shared" si="0"/>
        <v>0</v>
      </c>
      <c r="F15" s="41">
        <f t="shared" si="1"/>
        <v>77.8</v>
      </c>
      <c r="H15" s="18" t="s">
        <v>128</v>
      </c>
      <c r="J15" s="18"/>
      <c r="K15" s="19"/>
    </row>
    <row r="16" spans="1:18" x14ac:dyDescent="0.25">
      <c r="A16" s="10" t="s">
        <v>2</v>
      </c>
      <c r="B16" s="10" t="str">
        <f>VLOOKUP(A16,Datos!$A$2:$C$80,2,FALSE)</f>
        <v>Ropa</v>
      </c>
      <c r="C16" s="41">
        <f>VLOOKUP(A16,Datos!$A$2:$C$80,3,FALSE)</f>
        <v>25.5</v>
      </c>
      <c r="D16" s="10">
        <v>5</v>
      </c>
      <c r="E16" s="10" t="b">
        <f t="shared" si="0"/>
        <v>0</v>
      </c>
      <c r="F16" s="41">
        <f t="shared" si="1"/>
        <v>30.5</v>
      </c>
      <c r="H16" s="18" t="s">
        <v>129</v>
      </c>
      <c r="J16" s="18"/>
      <c r="K16" s="20"/>
    </row>
    <row r="17" spans="1:18" x14ac:dyDescent="0.25">
      <c r="A17" s="10" t="s">
        <v>12</v>
      </c>
      <c r="B17" s="10" t="str">
        <f>VLOOKUP(A17,Datos!$A$2:$C$80,2,FALSE)</f>
        <v>Accesorios</v>
      </c>
      <c r="C17" s="41">
        <f>VLOOKUP(A17,Datos!$A$2:$C$80,3,FALSE)</f>
        <v>29.99</v>
      </c>
      <c r="D17" s="10">
        <v>6</v>
      </c>
      <c r="E17" s="10" t="b">
        <f t="shared" si="0"/>
        <v>0</v>
      </c>
      <c r="F17" s="41">
        <f t="shared" si="1"/>
        <v>35.989999999999995</v>
      </c>
      <c r="H17" s="18" t="s">
        <v>130</v>
      </c>
      <c r="J17" s="18"/>
      <c r="K17" s="18"/>
    </row>
    <row r="18" spans="1:18" x14ac:dyDescent="0.25">
      <c r="H18" s="18" t="s">
        <v>131</v>
      </c>
    </row>
    <row r="19" spans="1:18" x14ac:dyDescent="0.25">
      <c r="H19" s="18" t="s">
        <v>134</v>
      </c>
    </row>
    <row r="20" spans="1:18" ht="45" x14ac:dyDescent="0.25">
      <c r="C20" s="15" t="s">
        <v>119</v>
      </c>
      <c r="D20" s="15" t="s">
        <v>94</v>
      </c>
      <c r="F20" s="14" t="s">
        <v>95</v>
      </c>
      <c r="H20" s="25" t="s">
        <v>117</v>
      </c>
      <c r="J20" s="24"/>
    </row>
    <row r="21" spans="1:18" x14ac:dyDescent="0.25">
      <c r="C21" s="41">
        <f>MAX(C8:C17)</f>
        <v>799.5</v>
      </c>
      <c r="D21" s="10">
        <f>SUM(D8:D17)</f>
        <v>77</v>
      </c>
      <c r="F21" s="10"/>
      <c r="H21" s="26" t="s">
        <v>118</v>
      </c>
      <c r="J21" s="24"/>
    </row>
    <row r="22" spans="1:18" x14ac:dyDescent="0.25">
      <c r="H22" s="26" t="s">
        <v>132</v>
      </c>
      <c r="J22" s="24"/>
    </row>
    <row r="23" spans="1:18" ht="43.5" customHeight="1" x14ac:dyDescent="0.25">
      <c r="C23" s="15" t="s">
        <v>120</v>
      </c>
      <c r="H23" s="38" t="s">
        <v>147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</row>
    <row r="24" spans="1:18" x14ac:dyDescent="0.25">
      <c r="C24" s="41">
        <f>MIN(C8:C17)</f>
        <v>25.5</v>
      </c>
      <c r="H24" s="18" t="s">
        <v>133</v>
      </c>
    </row>
    <row r="25" spans="1:18" x14ac:dyDescent="0.25">
      <c r="H25" s="18" t="s">
        <v>135</v>
      </c>
    </row>
    <row r="27" spans="1:18" x14ac:dyDescent="0.25">
      <c r="H27" s="18" t="s">
        <v>145</v>
      </c>
    </row>
    <row r="28" spans="1:18" x14ac:dyDescent="0.25">
      <c r="H28" s="18" t="s">
        <v>146</v>
      </c>
      <c r="I28" s="18"/>
      <c r="J28" s="18"/>
      <c r="K28" s="18"/>
      <c r="L28" s="18"/>
    </row>
    <row r="29" spans="1:18" x14ac:dyDescent="0.25">
      <c r="I29" s="18"/>
      <c r="J29" s="18"/>
      <c r="K29" s="18"/>
      <c r="L29" s="18"/>
    </row>
  </sheetData>
  <mergeCells count="2">
    <mergeCell ref="A1:F1"/>
    <mergeCell ref="H23:R23"/>
  </mergeCells>
  <dataValidations count="1">
    <dataValidation type="whole" allowBlank="1" showInputMessage="1" showErrorMessage="1" errorTitle="Mensaje de error!" error="Escriba un número comprendido entre 1 y 50." sqref="D8:D17">
      <formula1>1</formula1>
      <formula2>50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Datos!$K$2:$K$21</xm:f>
          </x14:formula1>
          <xm:sqref>B3</xm:sqref>
        </x14:dataValidation>
        <x14:dataValidation type="list" allowBlank="1" showInputMessage="1" showErrorMessage="1">
          <x14:formula1>
            <xm:f>Datos!$A$2:$A$80</xm:f>
          </x14:formula1>
          <xm:sqref>A8:A17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PC20 1SMRA</cp:lastModifiedBy>
  <dcterms:created xsi:type="dcterms:W3CDTF">2024-11-16T12:50:26Z</dcterms:created>
  <dcterms:modified xsi:type="dcterms:W3CDTF">2024-11-18T11:07:15Z</dcterms:modified>
</cp:coreProperties>
</file>